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Лист1" sheetId="1" r:id="rId1"/>
    <sheet name="Лист2" sheetId="2" state="hidden" r:id="rId2"/>
    <sheet name="ІМ 15т. ІМ 14т" sheetId="3" r:id="rId3"/>
  </sheets>
  <definedNames>
    <definedName name="_xlnm.Print_Titles" localSheetId="2">'ІМ 15т. ІМ 14т'!$8:$8</definedName>
    <definedName name="_xlnm.Print_Area" localSheetId="2">'ІМ 15т. ІМ 14т'!$A$1:$S$261</definedName>
    <definedName name="_xlnm.Print_Area" localSheetId="0">'Лист1'!$A$1:$BE$37</definedName>
  </definedNames>
  <calcPr fullCalcOnLoad="1"/>
</workbook>
</file>

<file path=xl/sharedStrings.xml><?xml version="1.0" encoding="utf-8"?>
<sst xmlns="http://schemas.openxmlformats.org/spreadsheetml/2006/main" count="905" uniqueCount="371">
  <si>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</si>
  <si>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</si>
  <si>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</si>
  <si>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</si>
  <si>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</si>
  <si>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</si>
  <si>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</si>
  <si>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</si>
  <si>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</si>
  <si>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</si>
  <si>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</si>
  <si>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</si>
  <si>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</si>
  <si>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</si>
  <si>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</si>
  <si>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</si>
  <si>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</si>
  <si>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</si>
  <si>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Екзаменаційна сесія</t>
  </si>
  <si>
    <t>С</t>
  </si>
  <si>
    <t>Практика</t>
  </si>
  <si>
    <t>П</t>
  </si>
  <si>
    <t>К</t>
  </si>
  <si>
    <t>Державна атестація</t>
  </si>
  <si>
    <t>Дипломне проектування</t>
  </si>
  <si>
    <t>Всього</t>
  </si>
  <si>
    <t>№ п/п</t>
  </si>
  <si>
    <t>лекції</t>
  </si>
  <si>
    <t xml:space="preserve"> Кількість заліків</t>
  </si>
  <si>
    <t>Разом:</t>
  </si>
  <si>
    <t>Ректор __________________</t>
  </si>
  <si>
    <t>Теорія різання</t>
  </si>
  <si>
    <t>Технологічні методи виробництва заготовок деталей машин</t>
  </si>
  <si>
    <t>Обладнання та транспорт механообробних цехів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</si>
  <si>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</si>
  <si>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</si>
  <si>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</si>
  <si>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</si>
  <si>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Розмірне моделювання і аналіз технологічних процесів</t>
  </si>
  <si>
    <t>Основи САПР</t>
  </si>
  <si>
    <t>Теорія автоматичного управління</t>
  </si>
  <si>
    <t>Теоретичні основи технології виробництва деталей та складання машин (курсова робота)</t>
  </si>
  <si>
    <t>Триместр</t>
  </si>
  <si>
    <t>на базі ВНЗ 1 рівня</t>
  </si>
  <si>
    <t>на базі академії</t>
  </si>
  <si>
    <t>Фізика (загальний обсяг)</t>
  </si>
  <si>
    <t>Математика (загальний обсяг)</t>
  </si>
  <si>
    <t>Хімія (загальний обсяг)</t>
  </si>
  <si>
    <t>Інформатика (загальний обсяг)</t>
  </si>
  <si>
    <t>Теоретична механіка (загальний обсяг)</t>
  </si>
  <si>
    <t>Опір матеріалів (загальний обсяг)</t>
  </si>
  <si>
    <t>Теорія механізмів та машин (загальний обсяг)</t>
  </si>
  <si>
    <t>Нарисна геометрія, інженерна та комп'ютерна графіка (загальний обсяг)</t>
  </si>
  <si>
    <t>Деталі машин (загальний обсяг)</t>
  </si>
  <si>
    <t>Електротехніка, електроніка та мікропроцесорна техніка (загальний обсяг)</t>
  </si>
  <si>
    <t>Гідравліка, гідро та пневмоприводи (загальний обсяг)</t>
  </si>
  <si>
    <t>Фізичне виховання</t>
  </si>
  <si>
    <t>12</t>
  </si>
  <si>
    <t>Теорія механізмів та машин (курсова робота)</t>
  </si>
  <si>
    <t>Різальний інструмент</t>
  </si>
  <si>
    <t>Теплофізичні процеси (загальний обсяг)</t>
  </si>
  <si>
    <t>ІНТЕГРОВАНИЙ НАВЧАЛЬНИЙ ПЛАН</t>
  </si>
  <si>
    <t>Деталі машин (курсовий проект)</t>
  </si>
  <si>
    <t>Захист дипломного проекту (роботи)</t>
  </si>
  <si>
    <t>1 тиждень і 48 год*</t>
  </si>
  <si>
    <t>20</t>
  </si>
  <si>
    <t>8 по 12 год+3</t>
  </si>
  <si>
    <t>1+48 год*</t>
  </si>
  <si>
    <t>5</t>
  </si>
  <si>
    <t>Разом: у т.ч. на базі ВНЗ 1 рівня</t>
  </si>
  <si>
    <t>Автоматизовані системи графіки</t>
  </si>
  <si>
    <t>с*</t>
  </si>
  <si>
    <t>24+8 по 18 год</t>
  </si>
  <si>
    <t>57+8 по 18 год</t>
  </si>
  <si>
    <t>Розподіл за триместрами</t>
  </si>
  <si>
    <t xml:space="preserve">1.1.  Гуманітарні та соціально-економічні дисципліни  </t>
  </si>
  <si>
    <t xml:space="preserve">1.2. Цикл  природничо-наукової та загально-економічної підготовки </t>
  </si>
  <si>
    <t>Разом п.1.1: у т.ч. на базі академії</t>
  </si>
  <si>
    <t>Разом п.1.2: у т.ч. на базі академії</t>
  </si>
  <si>
    <t>Разом нормативна частина:</t>
  </si>
  <si>
    <t>Разом нормативна частина на базі ВНЗ 1 рівня</t>
  </si>
  <si>
    <t>Разом нормативна частина  на базі  академії:</t>
  </si>
  <si>
    <t>Т</t>
  </si>
  <si>
    <t>Разом: на базі ВНЗ 1 рівня</t>
  </si>
  <si>
    <t xml:space="preserve"> Кількість курсових робіт</t>
  </si>
  <si>
    <t xml:space="preserve"> Кількість курсових проектів </t>
  </si>
  <si>
    <t>ЗД</t>
  </si>
  <si>
    <t>Т/П/Д</t>
  </si>
  <si>
    <t>47</t>
  </si>
  <si>
    <t>95</t>
  </si>
  <si>
    <t>Підприємницька діяльність та економіка підприємства (загальний обсяг)</t>
  </si>
  <si>
    <t>Менеджмент та організація виробництва</t>
  </si>
  <si>
    <t>Переддипломна практика</t>
  </si>
  <si>
    <t>5.05050201 "Технічне обслуговування і ремонт устаткування підприємств машинобудування"</t>
  </si>
  <si>
    <t>5.05050301 "Інструментальне виробництво"</t>
  </si>
  <si>
    <t>5.05050303 "Виробництво верстатів з програмним управлінням і роботів"</t>
  </si>
  <si>
    <t>5.05050202 "Обслуговування верстатів з програмним управлінням і робототехнічних комплексів"</t>
  </si>
  <si>
    <t>5.05050305 "Виробництво гідравлічних і пневматичних засобів автоматизації"</t>
  </si>
  <si>
    <t>5.05050300 "Виробництво підйомно-транспортних, будівельних і дорожніх машин і обладнання"</t>
  </si>
  <si>
    <t>5.05050205 "Обслуговування та ремонт обладнання металургійних підприємств"</t>
  </si>
  <si>
    <t>5.05050310 "Важке машинобудування (за видами діяльності)"</t>
  </si>
  <si>
    <t>5.05050206 "Обслуговування та ремонт обладнання підприємств будівельних матеріалів"</t>
  </si>
  <si>
    <t>5.05050507 "Виробництво автомобілів і тракторів"</t>
  </si>
  <si>
    <t>Міністерство освіти і науки України</t>
  </si>
  <si>
    <t>Кваліфікація: технічний фахівець-механік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</si>
  <si>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</si>
  <si>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форма навчання    </t>
    </r>
    <r>
      <rPr>
        <b/>
        <sz val="16"/>
        <rFont val="Times New Roman"/>
        <family val="1"/>
      </rPr>
      <t>денна прискорена</t>
    </r>
  </si>
  <si>
    <t>5.05050207 "Обслуговування та ремонт обладнання підприємств хімічної та нафтогазопереробної промисловості"</t>
  </si>
  <si>
    <t>Матеріалознавство</t>
  </si>
  <si>
    <r>
      <t>Н</t>
    </r>
    <r>
      <rPr>
        <sz val="12"/>
        <rFont val="Times New Roman"/>
        <family val="1"/>
      </rPr>
      <t>а основі  ОПП підготовки молодшого спеціаліста за спеціальностями:</t>
    </r>
  </si>
  <si>
    <t>I. ГРАФІК НАВЧАЛЬНОГО ПРОЦЕСУ</t>
  </si>
  <si>
    <r>
      <t xml:space="preserve">галузь знань: </t>
    </r>
    <r>
      <rPr>
        <b/>
        <sz val="16"/>
        <rFont val="Times New Roman"/>
        <family val="1"/>
      </rPr>
      <t>0505 "Машинобудування та матеріалообробка"</t>
    </r>
  </si>
  <si>
    <r>
      <t xml:space="preserve">напрям: </t>
    </r>
    <r>
      <rPr>
        <b/>
        <sz val="16"/>
        <rFont val="Times New Roman"/>
        <family val="1"/>
      </rPr>
      <t>6.050502 "Інженерна механіка"</t>
    </r>
  </si>
  <si>
    <t>II. ЗВЕДЕНІ ДАНІ ПРО БЮДЖЕТ ЧАСУ, тижні</t>
  </si>
  <si>
    <t>III</t>
  </si>
  <si>
    <t>IV</t>
  </si>
  <si>
    <t>Виконання дипломного проекту (роботи)</t>
  </si>
  <si>
    <t>Усього</t>
  </si>
  <si>
    <t>* 1 доба на тиждень навчального триместру</t>
  </si>
  <si>
    <t>III. ПРАКТИКА</t>
  </si>
  <si>
    <t>Назва практики</t>
  </si>
  <si>
    <t>Тижні</t>
  </si>
  <si>
    <t>Переддипломна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</si>
  <si>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</si>
  <si>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</si>
  <si>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(робота))</t>
  </si>
  <si>
    <t>захист дипломного проекту</t>
  </si>
  <si>
    <t>диплом-ний проект</t>
  </si>
  <si>
    <t>екзамени</t>
  </si>
  <si>
    <t>заліки</t>
  </si>
  <si>
    <t>курсові</t>
  </si>
  <si>
    <t>проекти</t>
  </si>
  <si>
    <t>роботи</t>
  </si>
  <si>
    <t>Кількість кредитів ЄКТС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</si>
  <si>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</si>
  <si>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</si>
  <si>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</si>
  <si>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</si>
  <si>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</si>
  <si>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</si>
  <si>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</si>
  <si>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загальний обсяг</t>
  </si>
  <si>
    <t>Розподіл годин на тиждень за курсами і триместрами</t>
  </si>
  <si>
    <t>триместри</t>
  </si>
  <si>
    <t>кількість тижнів у триместрі</t>
  </si>
  <si>
    <t>НАЗВА НАВЧАЛЬНОЇ ДИСЦИПЛІН</t>
  </si>
  <si>
    <t>Усього :</t>
  </si>
  <si>
    <t>Усього на базі ВНЗ 1 рівня:</t>
  </si>
  <si>
    <t>Усього на базі академії:</t>
  </si>
  <si>
    <t>Строк навчання - 2 роки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</si>
  <si>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</si>
  <si>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</si>
  <si>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</si>
  <si>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</si>
  <si>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Назва
 практики</t>
  </si>
  <si>
    <t>Захист дипломного проекту</t>
  </si>
  <si>
    <t>Дипломний проект</t>
  </si>
  <si>
    <t xml:space="preserve">       II. ЗВЕДЕНІ ДАНІ ПРО БЮДЖЕТ ЧАСУ, тижні                                              IІІ. ПРАКТИКА                                            IV. ДЕРЖАВНА АТЕСТАЦІЯ</t>
  </si>
  <si>
    <t>1уск</t>
  </si>
  <si>
    <t>Зав.кафедри ТМ</t>
  </si>
  <si>
    <t>С.В. Ковалевський</t>
  </si>
  <si>
    <t>Декан факультету ФІТО</t>
  </si>
  <si>
    <t>О.Г. Гринь</t>
  </si>
  <si>
    <t xml:space="preserve">                                        ___ ____________ 2015  р.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</si>
  <si>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</si>
  <si>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</si>
  <si>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</si>
  <si>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</si>
  <si>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ісп.</t>
  </si>
  <si>
    <t>3ф*5ф*</t>
  </si>
  <si>
    <t>Екологія на базі ВНЗ 1 рівня</t>
  </si>
  <si>
    <t xml:space="preserve">   __________________(Ковальов В.Д.)</t>
  </si>
  <si>
    <t>Взаємозамінність, стандартизація та технічні вимірювання (загальний обсяг)</t>
  </si>
  <si>
    <t>1.1.1</t>
  </si>
  <si>
    <t>1.1.2</t>
  </si>
  <si>
    <t>1.1.3</t>
  </si>
  <si>
    <t>1.1.3.1</t>
  </si>
  <si>
    <t>1.1.4</t>
  </si>
  <si>
    <t>1.1.5</t>
  </si>
  <si>
    <t>1.1.5.1</t>
  </si>
  <si>
    <t>Разом1.1:</t>
  </si>
  <si>
    <t>1.1.6</t>
  </si>
  <si>
    <t xml:space="preserve">      Примітка:  ф* / с* - секційні заняття (факультатив)</t>
  </si>
  <si>
    <t>1.2.2</t>
  </si>
  <si>
    <t>1.2.2.1</t>
  </si>
  <si>
    <t>1.2.3</t>
  </si>
  <si>
    <t>1.2.3.1</t>
  </si>
  <si>
    <t>1.2.4</t>
  </si>
  <si>
    <t>1.2.6</t>
  </si>
  <si>
    <t>1.2.7</t>
  </si>
  <si>
    <t>1.2.8</t>
  </si>
  <si>
    <t>1.2.9</t>
  </si>
  <si>
    <t>1.2.9.1</t>
  </si>
  <si>
    <t>1.2.11</t>
  </si>
  <si>
    <t>1.2.12</t>
  </si>
  <si>
    <t>1.2.13</t>
  </si>
  <si>
    <t>1.2.13.1</t>
  </si>
  <si>
    <t>1.2.14</t>
  </si>
  <si>
    <t>1.2.14.1</t>
  </si>
  <si>
    <t>1.2.15</t>
  </si>
  <si>
    <t>1.2.16</t>
  </si>
  <si>
    <t>1.2.17</t>
  </si>
  <si>
    <t>1.2.17.1</t>
  </si>
  <si>
    <t>Технологія конструкційних матеріалів (загальний обсяг) на базі ВНЗ 1 рівня</t>
  </si>
  <si>
    <t>3.2</t>
  </si>
  <si>
    <t>4.1</t>
  </si>
  <si>
    <t>Разом1.2:</t>
  </si>
  <si>
    <t>5.05050203 - "Обслуговування засобів гідромеханізації"</t>
  </si>
  <si>
    <t>5.05050204 - "Експлуатація та ремонт підйомно-транспортних, будівельних і дорожніх машин і обладнання"</t>
  </si>
  <si>
    <t>5.05050213 -  "Експлуатація засобів механізації та автоматизації перевантажувальних робіт"</t>
  </si>
  <si>
    <t>2уск ТМ</t>
  </si>
  <si>
    <t>2 уск ОТПФ</t>
  </si>
  <si>
    <t>Т/П</t>
  </si>
  <si>
    <t>Т/Д</t>
  </si>
  <si>
    <t>5,6</t>
  </si>
  <si>
    <t>1+90 год*</t>
  </si>
  <si>
    <t>1 +48 год*</t>
  </si>
  <si>
    <t>81+16 по 18 год</t>
  </si>
  <si>
    <t>17</t>
  </si>
  <si>
    <t>2+138 год*</t>
  </si>
  <si>
    <t>16 по 24 год+6</t>
  </si>
  <si>
    <t>18</t>
  </si>
  <si>
    <t>142</t>
  </si>
  <si>
    <t>1.2.1</t>
  </si>
  <si>
    <t>1.2.1.1</t>
  </si>
  <si>
    <t>1.2.3.2</t>
  </si>
  <si>
    <t>1.2.5</t>
  </si>
  <si>
    <t>1.2.5.1</t>
  </si>
  <si>
    <t>1.2.6.1</t>
  </si>
  <si>
    <t>1.2.10</t>
  </si>
  <si>
    <t>1.2.10.1</t>
  </si>
  <si>
    <t>1.2.11.1</t>
  </si>
  <si>
    <t>Основи охорони праці та безпека життедіяльності</t>
  </si>
  <si>
    <t>на базі ВНЗ 1 рівня (Безпека життедіяльності)</t>
  </si>
  <si>
    <t xml:space="preserve">на базі академії </t>
  </si>
  <si>
    <t>на базі ВНЗ 1 рівня  (Основи охорона праці)</t>
  </si>
  <si>
    <t>1.2.12.1</t>
  </si>
  <si>
    <t>1.2.13.2</t>
  </si>
  <si>
    <t>2. ДИСЦИПЛІНИ ВІЛЬНОГО ВИБОРУ</t>
  </si>
  <si>
    <t>2.2.1 Спеціалізація "Технології машинобудування"</t>
  </si>
  <si>
    <t>2.2.1.1</t>
  </si>
  <si>
    <t>2.3 Дисципліни професійної підготовки</t>
  </si>
  <si>
    <t>2.3.1 Спеціалізація "Технології машинобудування"</t>
  </si>
  <si>
    <t>2.3.1.1</t>
  </si>
  <si>
    <t>2.3.1.1.1</t>
  </si>
  <si>
    <t>Разом: ТМ академія</t>
  </si>
  <si>
    <t>Разом ТМ 2.2.1</t>
  </si>
  <si>
    <t>Разом ТМ 2.3.1</t>
  </si>
  <si>
    <t>2.2.2 Спеціалізація  "Обладнання та технології пластичного формування конструкцій машинобудування"</t>
  </si>
  <si>
    <t>2.2.2.1</t>
  </si>
  <si>
    <t>Разом: на базі академії</t>
  </si>
  <si>
    <t/>
  </si>
  <si>
    <t>Ковальсько-штампувальне обладнання (загальний обсяг)</t>
  </si>
  <si>
    <t>2.3.2 Спеціалізація  "Обладнання та технології пластичного формування конструкцій машинобудування"</t>
  </si>
  <si>
    <t>2.3.2.1</t>
  </si>
  <si>
    <t>2.3.2.2</t>
  </si>
  <si>
    <t>2.3.2.2.1</t>
  </si>
  <si>
    <t>2.3.2.2.2</t>
  </si>
  <si>
    <t>Конструювання та виготовлення штампів (загальний обсяг)</t>
  </si>
  <si>
    <t>Кування та гаряче штампування (загальний обсяг)</t>
  </si>
  <si>
    <t>Системи автоматизованого проектування технологічних процесів (загальний обсяг)</t>
  </si>
  <si>
    <t>Теорія пластичної деформації (загальний обсяг)</t>
  </si>
  <si>
    <t>Теорія пластичної деформації (курсова робота)</t>
  </si>
  <si>
    <t>Технологія нагріву та нагрівальне обладнання (загальний обсяг)</t>
  </si>
  <si>
    <t>Технологія і обладнання холодного об'ємного штампування (загальний обсяг)</t>
  </si>
  <si>
    <t>Технологія холодного штампування (курсовий проект)</t>
  </si>
  <si>
    <t xml:space="preserve"> Спеціалізація "Технології машинобудування"</t>
  </si>
  <si>
    <t xml:space="preserve"> Спеціалізація  "Обладнання та технології пластичного формування конструкцій машинобудування"</t>
  </si>
  <si>
    <t xml:space="preserve">                           Кількість екзаменів</t>
  </si>
  <si>
    <t xml:space="preserve">                                                         ЗАГАЛЬНА КІЛЬКІСТЬ ГОДИН</t>
  </si>
  <si>
    <t xml:space="preserve">                                                        ЗАГАЛЬНА КІЛЬКІСТЬ ГОДИН</t>
  </si>
  <si>
    <t xml:space="preserve">                          Кількість екзаменів</t>
  </si>
  <si>
    <r>
      <t xml:space="preserve">V. План навчального процесу на 2015/2016 навчальний рік      </t>
    </r>
    <r>
      <rPr>
        <b/>
        <sz val="10"/>
        <rFont val="Times New Roman"/>
        <family val="1"/>
      </rPr>
      <t xml:space="preserve">(бакалавр, прискор.)        </t>
    </r>
    <r>
      <rPr>
        <b/>
        <sz val="14"/>
        <rFont val="Times New Roman"/>
        <family val="1"/>
      </rPr>
      <t xml:space="preserve">              </t>
    </r>
  </si>
  <si>
    <t>4. ДЕРЖАВНА АТЕСТАЦІЯ</t>
  </si>
  <si>
    <t>1 курс</t>
  </si>
  <si>
    <t>2 курс</t>
  </si>
  <si>
    <t>2.2 Природничо-наукові дисципліни</t>
  </si>
  <si>
    <t>2.3.1.2</t>
  </si>
  <si>
    <t>2.3.1.3</t>
  </si>
  <si>
    <t>2.3.1.4</t>
  </si>
  <si>
    <t>2.3.1.5</t>
  </si>
  <si>
    <t>2.3.1.6</t>
  </si>
  <si>
    <t>2.3.1.7</t>
  </si>
  <si>
    <t>2.3.1.8</t>
  </si>
  <si>
    <t>2.3.1.9</t>
  </si>
  <si>
    <t>2.3.1.10</t>
  </si>
  <si>
    <t>2.3.1.11</t>
  </si>
  <si>
    <t>2.3.1.2.1</t>
  </si>
  <si>
    <t>2.3.1.3.1</t>
  </si>
  <si>
    <t>2.3.1.4.1</t>
  </si>
  <si>
    <t>2.3.1.5.1</t>
  </si>
  <si>
    <t>2.3.1.13</t>
  </si>
  <si>
    <t>2.3.1.11.1</t>
  </si>
  <si>
    <t>2.3.1.10.1</t>
  </si>
  <si>
    <t>2.3.1.9.1</t>
  </si>
  <si>
    <t>1. ОБОВ'ЯЗКОВІ  НАВЧАЛЬНІ  ДИСЦИПЛІНИ</t>
  </si>
  <si>
    <t>Іноземна мова (за проф.спр.) починаючи з 16-17 н.р.</t>
  </si>
  <si>
    <t>2.3.1.8.1</t>
  </si>
  <si>
    <t>2.3.1.8.2</t>
  </si>
  <si>
    <t>2.3.1.8.2.1</t>
  </si>
  <si>
    <t>2.2.2.2</t>
  </si>
  <si>
    <t>Технологічні основи машинобудування (загальний обсяг)*</t>
  </si>
  <si>
    <t>Разом за п.2.2.2:</t>
  </si>
  <si>
    <t>Разом за п.2.2.2: у т.ч. на базі ВНЗ 1 рівня</t>
  </si>
  <si>
    <t>Разом за п.2.2.2: у т.ч. на базі академії</t>
  </si>
  <si>
    <t>Автоматизація та роботизація ковальсько-штампувального виробництва</t>
  </si>
  <si>
    <t>Ковальсько-штампувальне обладнання / Молоти</t>
  </si>
  <si>
    <t>2.3.2.3</t>
  </si>
  <si>
    <t>2.3.2.3.1</t>
  </si>
  <si>
    <t>2.3.2.4</t>
  </si>
  <si>
    <t>2.3.2.4.1</t>
  </si>
  <si>
    <t>2.3.2.5</t>
  </si>
  <si>
    <t>Основи САПР (загальний обсяг)</t>
  </si>
  <si>
    <t>2.3.2.5.1</t>
  </si>
  <si>
    <t>2.3.2.6</t>
  </si>
  <si>
    <t>Підйомно-транспортні машини</t>
  </si>
  <si>
    <t>2.3.2.7</t>
  </si>
  <si>
    <t>2.3.2.7.1</t>
  </si>
  <si>
    <t>2.3.2.8</t>
  </si>
  <si>
    <t>2.3.2.8.1</t>
  </si>
  <si>
    <t>2.3.2.8.2</t>
  </si>
  <si>
    <t>2.3.2.9</t>
  </si>
  <si>
    <t>2.3.2.9.1</t>
  </si>
  <si>
    <t>2.3.2.10</t>
  </si>
  <si>
    <t>2.3.2.11</t>
  </si>
  <si>
    <t xml:space="preserve">Технологія холодного штампування (загальний обсяг) </t>
  </si>
  <si>
    <t>2.3.2.11.1</t>
  </si>
  <si>
    <t>2.3.2.11.2</t>
  </si>
  <si>
    <t>Разом за п.2.3.2:</t>
  </si>
  <si>
    <t>Разом за п.2.3.2: у т.ч. на базі ВНЗ 1 рівня</t>
  </si>
  <si>
    <t>Разом за п.2.3.2: у т.ч. на базі академії</t>
  </si>
  <si>
    <t>Разом за п.2:</t>
  </si>
  <si>
    <t>Разом за п.2: у т.ч. на базі ВНЗ 1 рівня</t>
  </si>
  <si>
    <t>Разом за п.2: у т.ч. на базі академії</t>
  </si>
  <si>
    <t>3.1</t>
  </si>
  <si>
    <t>Навчально-виробнича практика (загальний обсяг)</t>
  </si>
  <si>
    <t xml:space="preserve">Навчально-технологічна практика (загальний обсяг) </t>
  </si>
  <si>
    <t>3.3</t>
  </si>
  <si>
    <t xml:space="preserve">Виробнича практика  (загальний обсяг) </t>
  </si>
  <si>
    <t>Переддипломна практика (загальний обсяг)</t>
  </si>
  <si>
    <t>3.4.1</t>
  </si>
  <si>
    <t>3.4.1.1</t>
  </si>
  <si>
    <t>Переддипломна практика (ч.1)</t>
  </si>
  <si>
    <t>3.4.1.2</t>
  </si>
  <si>
    <t>Переддипломна практика (ч.2)</t>
  </si>
  <si>
    <t>Дипломне проектування (загальний обсяг)</t>
  </si>
  <si>
    <t>3.5.1</t>
  </si>
  <si>
    <t>Разом за п.3:</t>
  </si>
  <si>
    <t>Разом за п.3: у т.ч. на базі ВНЗ 1 рівня</t>
  </si>
  <si>
    <t>Разом за п.3: у т.ч. на базі академії</t>
  </si>
  <si>
    <t>Кредиты по курсам (на базе академии) ТМ</t>
  </si>
  <si>
    <t>Разом п.3: у т.ч. на базі академії</t>
  </si>
  <si>
    <t xml:space="preserve">Технологічна практика (загальний обсяг) </t>
  </si>
  <si>
    <t xml:space="preserve">3.3 </t>
  </si>
  <si>
    <t>3.3.1</t>
  </si>
  <si>
    <t>3.4</t>
  </si>
  <si>
    <t>Технологічні основи машинобудування (загальний обсяг)</t>
  </si>
  <si>
    <t>2.2.1.2</t>
  </si>
  <si>
    <t>Разом ТМ п.3:</t>
  </si>
  <si>
    <t>Кредиты по курсам (на базе академии) ОТП</t>
  </si>
  <si>
    <t>1.2.7.1</t>
  </si>
  <si>
    <t>1.2.7.2</t>
  </si>
  <si>
    <t>1.2.11.2</t>
  </si>
  <si>
    <t>1.2.14.2</t>
  </si>
  <si>
    <t>1.2.15.1</t>
  </si>
  <si>
    <t>1.2.18</t>
  </si>
  <si>
    <t>1.2.18.1</t>
  </si>
  <si>
    <t>3.  ПРАКТИЧНА ПІДГОТОВКА (ТМ)</t>
  </si>
  <si>
    <t>3.  ПРАКТИЧНА ПІДГОТОВКА (ОТП)</t>
  </si>
  <si>
    <t>В.О. зав.кафедри ОТП</t>
  </si>
  <si>
    <t>Я.Є. Пиц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</si>
</sst>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&quot;р.&quot;"/>
    <numFmt numFmtId="185" formatCode="#,##0_-;\-* #,##0_-;\ _-;_-@_-"/>
    <numFmt numFmtId="186" formatCode="#,##0.0_ ;\-#,##0.0\ "/>
    <numFmt numFmtId="187" formatCode="#,##0.00_ ;\-#,##0.00\ "/>
    <numFmt numFmtId="188" formatCode="#,##0_ ;\-#,##0\ "/>
    <numFmt numFmtId="189" formatCode="[$-FC19]d\ mmmm\ yyyy\ &quot;г.&quot;"/>
    <numFmt numFmtId="190" formatCode="#,##0;\-* #,##0_-;\ _-;_-@_-"/>
    <numFmt numFmtId="191" formatCode="#,##0.0;\-* #,##0.0_-;\ _-;_-@_-"/>
    <numFmt numFmtId="192" formatCode="#,##0.00;\-* #,##0.00_-;\ &quot;&quot;_-;_-@_-"/>
    <numFmt numFmtId="193" formatCode="#,##0.0"/>
  </numFmts>
  <fonts count="9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 Cyr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4"/>
      <name val="Times New Roman"/>
      <family val="1"/>
    </font>
    <font>
      <sz val="16"/>
      <name val="Arial Cyr"/>
      <family val="2"/>
    </font>
    <font>
      <b/>
      <sz val="14"/>
      <name val="Times New Roman Cyr"/>
      <family val="0"/>
    </font>
    <font>
      <sz val="11"/>
      <name val="Arial Cyr"/>
      <family val="2"/>
    </font>
    <font>
      <sz val="8"/>
      <name val="Times New Roman"/>
      <family val="1"/>
    </font>
    <font>
      <b/>
      <i/>
      <sz val="10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10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 applyProtection="1">
      <alignment horizontal="center" vertical="center"/>
      <protection/>
    </xf>
    <xf numFmtId="180" fontId="17" fillId="0" borderId="15" xfId="0" applyNumberFormat="1" applyFont="1" applyFill="1" applyBorder="1" applyAlignment="1" applyProtection="1">
      <alignment horizontal="center" vertical="center"/>
      <protection/>
    </xf>
    <xf numFmtId="181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1" fontId="1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183" fontId="2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top"/>
    </xf>
    <xf numFmtId="181" fontId="10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18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 applyProtection="1">
      <alignment horizontal="center" vertical="center"/>
      <protection/>
    </xf>
    <xf numFmtId="183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183" fontId="2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83" fontId="2" fillId="0" borderId="48" xfId="0" applyNumberFormat="1" applyFont="1" applyFill="1" applyBorder="1" applyAlignment="1" applyProtection="1">
      <alignment horizontal="center" vertical="center"/>
      <protection/>
    </xf>
    <xf numFmtId="183" fontId="7" fillId="0" borderId="48" xfId="0" applyNumberFormat="1" applyFont="1" applyFill="1" applyBorder="1" applyAlignment="1" applyProtection="1">
      <alignment horizontal="center" vertical="center"/>
      <protection/>
    </xf>
    <xf numFmtId="183" fontId="13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181" fontId="10" fillId="0" borderId="21" xfId="0" applyNumberFormat="1" applyFont="1" applyFill="1" applyBorder="1" applyAlignment="1" applyProtection="1">
      <alignment horizontal="center" vertical="center"/>
      <protection/>
    </xf>
    <xf numFmtId="181" fontId="2" fillId="0" borderId="27" xfId="0" applyNumberFormat="1" applyFont="1" applyFill="1" applyBorder="1" applyAlignment="1" applyProtection="1">
      <alignment horizontal="center" vertical="center"/>
      <protection/>
    </xf>
    <xf numFmtId="181" fontId="2" fillId="0" borderId="18" xfId="0" applyNumberFormat="1" applyFont="1" applyFill="1" applyBorder="1" applyAlignment="1" applyProtection="1">
      <alignment horizontal="center" vertical="center"/>
      <protection/>
    </xf>
    <xf numFmtId="183" fontId="13" fillId="0" borderId="50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>
      <alignment horizontal="left" vertical="center" wrapText="1"/>
    </xf>
    <xf numFmtId="183" fontId="7" fillId="0" borderId="51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181" fontId="10" fillId="0" borderId="20" xfId="0" applyNumberFormat="1" applyFont="1" applyFill="1" applyBorder="1" applyAlignment="1" applyProtection="1">
      <alignment horizontal="center" vertical="center"/>
      <protection/>
    </xf>
    <xf numFmtId="181" fontId="1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17" fillId="0" borderId="54" xfId="0" applyNumberFormat="1" applyFont="1" applyFill="1" applyBorder="1" applyAlignment="1" applyProtection="1">
      <alignment horizontal="center" vertical="center"/>
      <protection/>
    </xf>
    <xf numFmtId="183" fontId="7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 horizontal="left" vertical="top"/>
    </xf>
    <xf numFmtId="49" fontId="78" fillId="0" borderId="21" xfId="0" applyNumberFormat="1" applyFont="1" applyBorder="1" applyAlignment="1">
      <alignment horizontal="center" vertical="center"/>
    </xf>
    <xf numFmtId="49" fontId="78" fillId="0" borderId="10" xfId="0" applyNumberFormat="1" applyFont="1" applyBorder="1" applyAlignment="1">
      <alignment horizontal="center" vertical="center"/>
    </xf>
    <xf numFmtId="0" fontId="78" fillId="0" borderId="27" xfId="0" applyNumberFormat="1" applyFont="1" applyFill="1" applyBorder="1" applyAlignment="1" applyProtection="1">
      <alignment horizontal="center" vertical="center"/>
      <protection/>
    </xf>
    <xf numFmtId="182" fontId="79" fillId="0" borderId="48" xfId="0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181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49" fontId="7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183" fontId="7" fillId="0" borderId="56" xfId="0" applyNumberFormat="1" applyFont="1" applyFill="1" applyBorder="1" applyAlignment="1" applyProtection="1">
      <alignment horizontal="center" vertical="center"/>
      <protection/>
    </xf>
    <xf numFmtId="181" fontId="7" fillId="0" borderId="27" xfId="0" applyNumberFormat="1" applyFont="1" applyFill="1" applyBorder="1" applyAlignment="1" applyProtection="1">
      <alignment horizontal="center" vertical="center"/>
      <protection/>
    </xf>
    <xf numFmtId="0" fontId="80" fillId="0" borderId="19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1" fontId="80" fillId="0" borderId="19" xfId="0" applyNumberFormat="1" applyFont="1" applyFill="1" applyBorder="1" applyAlignment="1">
      <alignment horizontal="center" vertical="center"/>
    </xf>
    <xf numFmtId="182" fontId="80" fillId="0" borderId="48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/>
    </xf>
    <xf numFmtId="1" fontId="80" fillId="0" borderId="1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83" fontId="7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 applyProtection="1">
      <alignment horizontal="center" vertical="center"/>
      <protection/>
    </xf>
    <xf numFmtId="0" fontId="81" fillId="0" borderId="10" xfId="0" applyFont="1" applyFill="1" applyBorder="1" applyAlignment="1">
      <alignment horizontal="center" vertical="center" wrapText="1"/>
    </xf>
    <xf numFmtId="1" fontId="80" fillId="0" borderId="21" xfId="0" applyNumberFormat="1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>
      <alignment horizontal="center" vertical="center" wrapText="1"/>
    </xf>
    <xf numFmtId="0" fontId="82" fillId="0" borderId="10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181" fontId="2" fillId="0" borderId="17" xfId="0" applyNumberFormat="1" applyFont="1" applyFill="1" applyBorder="1" applyAlignment="1" applyProtection="1">
      <alignment horizontal="center" vertical="center"/>
      <protection/>
    </xf>
    <xf numFmtId="183" fontId="2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183" fontId="7" fillId="0" borderId="22" xfId="0" applyNumberFormat="1" applyFont="1" applyFill="1" applyBorder="1" applyAlignment="1" applyProtection="1">
      <alignment horizontal="center" vertical="center"/>
      <protection/>
    </xf>
    <xf numFmtId="183" fontId="7" fillId="0" borderId="59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justify"/>
    </xf>
    <xf numFmtId="0" fontId="22" fillId="0" borderId="0" xfId="0" applyFont="1" applyAlignment="1">
      <alignment horizontal="left"/>
    </xf>
    <xf numFmtId="0" fontId="7" fillId="0" borderId="24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49" fontId="7" fillId="0" borderId="48" xfId="0" applyNumberFormat="1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181" fontId="10" fillId="0" borderId="28" xfId="0" applyNumberFormat="1" applyFont="1" applyFill="1" applyBorder="1" applyAlignment="1" applyProtection="1">
      <alignment horizontal="center" vertical="center"/>
      <protection/>
    </xf>
    <xf numFmtId="181" fontId="10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19" fillId="0" borderId="44" xfId="0" applyFont="1" applyBorder="1" applyAlignment="1">
      <alignment/>
    </xf>
    <xf numFmtId="0" fontId="6" fillId="0" borderId="44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6" fillId="0" borderId="70" xfId="0" applyFont="1" applyBorder="1" applyAlignment="1">
      <alignment horizontal="right" vertical="center"/>
    </xf>
    <xf numFmtId="0" fontId="1" fillId="0" borderId="71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3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81" fontId="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78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181" fontId="10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horizontal="left" vertical="top"/>
    </xf>
    <xf numFmtId="49" fontId="2" fillId="0" borderId="30" xfId="0" applyNumberFormat="1" applyFont="1" applyFill="1" applyBorder="1" applyAlignment="1">
      <alignment horizontal="left" vertical="top" wrapText="1"/>
    </xf>
    <xf numFmtId="182" fontId="7" fillId="0" borderId="22" xfId="0" applyNumberFormat="1" applyFont="1" applyFill="1" applyBorder="1" applyAlignment="1">
      <alignment horizontal="center" vertical="top"/>
    </xf>
    <xf numFmtId="182" fontId="7" fillId="0" borderId="23" xfId="0" applyNumberFormat="1" applyFont="1" applyFill="1" applyBorder="1" applyAlignment="1">
      <alignment horizontal="center" vertical="top"/>
    </xf>
    <xf numFmtId="49" fontId="2" fillId="0" borderId="58" xfId="0" applyNumberFormat="1" applyFont="1" applyFill="1" applyBorder="1" applyAlignment="1">
      <alignment horizontal="left" vertical="top" wrapText="1"/>
    </xf>
    <xf numFmtId="49" fontId="2" fillId="0" borderId="58" xfId="0" applyNumberFormat="1" applyFont="1" applyFill="1" applyBorder="1" applyAlignment="1">
      <alignment horizontal="right" vertical="center" wrapText="1"/>
    </xf>
    <xf numFmtId="0" fontId="0" fillId="0" borderId="58" xfId="0" applyFill="1" applyBorder="1" applyAlignment="1">
      <alignment horizontal="left" vertical="top"/>
    </xf>
    <xf numFmtId="49" fontId="2" fillId="0" borderId="61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183" fontId="7" fillId="0" borderId="26" xfId="0" applyNumberFormat="1" applyFont="1" applyFill="1" applyBorder="1" applyAlignment="1" applyProtection="1">
      <alignment horizontal="center" vertical="center"/>
      <protection/>
    </xf>
    <xf numFmtId="182" fontId="7" fillId="0" borderId="26" xfId="0" applyNumberFormat="1" applyFont="1" applyFill="1" applyBorder="1" applyAlignment="1">
      <alignment horizontal="center" vertical="top"/>
    </xf>
    <xf numFmtId="181" fontId="1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80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182" fontId="2" fillId="0" borderId="81" xfId="0" applyNumberFormat="1" applyFont="1" applyFill="1" applyBorder="1" applyAlignment="1">
      <alignment horizontal="center" vertical="top"/>
    </xf>
    <xf numFmtId="182" fontId="7" fillId="0" borderId="15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183" fontId="7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80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 applyProtection="1">
      <alignment horizontal="center" vertical="center"/>
      <protection/>
    </xf>
    <xf numFmtId="181" fontId="2" fillId="0" borderId="22" xfId="0" applyNumberFormat="1" applyFont="1" applyFill="1" applyBorder="1" applyAlignment="1" applyProtection="1">
      <alignment horizontal="center" vertical="center"/>
      <protection/>
    </xf>
    <xf numFmtId="0" fontId="78" fillId="0" borderId="15" xfId="0" applyFont="1" applyFill="1" applyBorder="1" applyAlignment="1">
      <alignment horizontal="left" vertical="top" wrapText="1"/>
    </xf>
    <xf numFmtId="49" fontId="80" fillId="0" borderId="15" xfId="0" applyNumberFormat="1" applyFont="1" applyFill="1" applyBorder="1" applyAlignment="1">
      <alignment horizontal="right" vertical="center" wrapText="1"/>
    </xf>
    <xf numFmtId="0" fontId="83" fillId="0" borderId="15" xfId="0" applyFont="1" applyFill="1" applyBorder="1" applyAlignment="1">
      <alignment horizontal="left" vertical="top"/>
    </xf>
    <xf numFmtId="182" fontId="80" fillId="0" borderId="15" xfId="0" applyNumberFormat="1" applyFont="1" applyFill="1" applyBorder="1" applyAlignment="1">
      <alignment horizontal="center" vertical="center"/>
    </xf>
    <xf numFmtId="186" fontId="80" fillId="0" borderId="15" xfId="0" applyNumberFormat="1" applyFont="1" applyFill="1" applyBorder="1" applyAlignment="1">
      <alignment horizontal="center" vertical="center"/>
    </xf>
    <xf numFmtId="0" fontId="80" fillId="0" borderId="50" xfId="0" applyFont="1" applyBorder="1" applyAlignment="1">
      <alignment horizontal="center" vertical="center" wrapText="1"/>
    </xf>
    <xf numFmtId="186" fontId="78" fillId="0" borderId="15" xfId="0" applyNumberFormat="1" applyFont="1" applyFill="1" applyBorder="1" applyAlignment="1">
      <alignment horizontal="center" vertical="center"/>
    </xf>
    <xf numFmtId="0" fontId="80" fillId="0" borderId="12" xfId="0" applyFont="1" applyBorder="1" applyAlignment="1">
      <alignment horizontal="right" vertical="center" wrapText="1"/>
    </xf>
    <xf numFmtId="49" fontId="80" fillId="0" borderId="0" xfId="0" applyNumberFormat="1" applyFont="1" applyFill="1" applyBorder="1" applyAlignment="1">
      <alignment horizontal="right" vertical="center" wrapText="1"/>
    </xf>
    <xf numFmtId="0" fontId="78" fillId="0" borderId="0" xfId="0" applyFont="1" applyFill="1" applyBorder="1" applyAlignment="1" applyProtection="1">
      <alignment horizontal="center" vertical="center"/>
      <protection/>
    </xf>
    <xf numFmtId="0" fontId="78" fillId="0" borderId="0" xfId="0" applyFont="1" applyFill="1" applyBorder="1" applyAlignment="1" applyProtection="1">
      <alignment horizontal="right" vertical="center"/>
      <protection/>
    </xf>
    <xf numFmtId="182" fontId="80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78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49" fontId="80" fillId="0" borderId="82" xfId="0" applyNumberFormat="1" applyFont="1" applyFill="1" applyBorder="1" applyAlignment="1">
      <alignment horizontal="center" vertical="center" wrapText="1"/>
    </xf>
    <xf numFmtId="0" fontId="80" fillId="0" borderId="58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1" fontId="78" fillId="0" borderId="21" xfId="0" applyNumberFormat="1" applyFont="1" applyFill="1" applyBorder="1" applyAlignment="1">
      <alignment horizontal="center" vertical="center" wrapText="1"/>
    </xf>
    <xf numFmtId="1" fontId="78" fillId="0" borderId="10" xfId="0" applyNumberFormat="1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180" fontId="78" fillId="0" borderId="21" xfId="0" applyNumberFormat="1" applyFont="1" applyFill="1" applyBorder="1" applyAlignment="1" applyProtection="1">
      <alignment horizontal="center" vertical="center"/>
      <protection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49" fontId="80" fillId="0" borderId="22" xfId="0" applyNumberFormat="1" applyFont="1" applyFill="1" applyBorder="1" applyAlignment="1">
      <alignment horizontal="right" vertical="center" wrapText="1"/>
    </xf>
    <xf numFmtId="0" fontId="83" fillId="0" borderId="22" xfId="0" applyFont="1" applyFill="1" applyBorder="1" applyAlignment="1">
      <alignment horizontal="left" vertical="top"/>
    </xf>
    <xf numFmtId="0" fontId="83" fillId="0" borderId="23" xfId="0" applyFont="1" applyFill="1" applyBorder="1" applyAlignment="1">
      <alignment horizontal="left" vertical="top"/>
    </xf>
    <xf numFmtId="1" fontId="80" fillId="0" borderId="26" xfId="0" applyNumberFormat="1" applyFont="1" applyFill="1" applyBorder="1" applyAlignment="1">
      <alignment horizontal="center" vertical="center"/>
    </xf>
    <xf numFmtId="1" fontId="80" fillId="0" borderId="22" xfId="0" applyNumberFormat="1" applyFont="1" applyFill="1" applyBorder="1" applyAlignment="1">
      <alignment horizontal="center" vertical="center"/>
    </xf>
    <xf numFmtId="1" fontId="80" fillId="0" borderId="23" xfId="0" applyNumberFormat="1" applyFont="1" applyFill="1" applyBorder="1" applyAlignment="1">
      <alignment horizontal="center" vertical="center"/>
    </xf>
    <xf numFmtId="182" fontId="80" fillId="0" borderId="26" xfId="0" applyNumberFormat="1" applyFont="1" applyFill="1" applyBorder="1" applyAlignment="1">
      <alignment horizontal="center" vertical="center"/>
    </xf>
    <xf numFmtId="182" fontId="80" fillId="0" borderId="22" xfId="0" applyNumberFormat="1" applyFont="1" applyFill="1" applyBorder="1" applyAlignment="1">
      <alignment horizontal="center" vertical="center"/>
    </xf>
    <xf numFmtId="182" fontId="80" fillId="0" borderId="23" xfId="0" applyNumberFormat="1" applyFont="1" applyFill="1" applyBorder="1" applyAlignment="1">
      <alignment horizontal="center" vertical="center"/>
    </xf>
    <xf numFmtId="49" fontId="78" fillId="0" borderId="58" xfId="0" applyNumberFormat="1" applyFont="1" applyFill="1" applyBorder="1" applyAlignment="1">
      <alignment horizontal="right" vertical="center" wrapText="1"/>
    </xf>
    <xf numFmtId="0" fontId="83" fillId="0" borderId="58" xfId="0" applyFont="1" applyFill="1" applyBorder="1" applyAlignment="1">
      <alignment horizontal="left" vertical="top"/>
    </xf>
    <xf numFmtId="0" fontId="83" fillId="0" borderId="80" xfId="0" applyFont="1" applyFill="1" applyBorder="1" applyAlignment="1">
      <alignment horizontal="left" vertical="top"/>
    </xf>
    <xf numFmtId="182" fontId="80" fillId="0" borderId="81" xfId="0" applyNumberFormat="1" applyFont="1" applyFill="1" applyBorder="1" applyAlignment="1">
      <alignment horizontal="center" vertical="center"/>
    </xf>
    <xf numFmtId="182" fontId="80" fillId="0" borderId="82" xfId="0" applyNumberFormat="1" applyFont="1" applyFill="1" applyBorder="1" applyAlignment="1">
      <alignment horizontal="center" vertical="center"/>
    </xf>
    <xf numFmtId="182" fontId="80" fillId="0" borderId="58" xfId="0" applyNumberFormat="1" applyFont="1" applyFill="1" applyBorder="1" applyAlignment="1">
      <alignment horizontal="center" vertical="center"/>
    </xf>
    <xf numFmtId="182" fontId="80" fillId="0" borderId="80" xfId="0" applyNumberFormat="1" applyFont="1" applyFill="1" applyBorder="1" applyAlignment="1">
      <alignment horizontal="center" vertical="center"/>
    </xf>
    <xf numFmtId="49" fontId="2" fillId="34" borderId="84" xfId="0" applyNumberFormat="1" applyFont="1" applyFill="1" applyBorder="1" applyAlignment="1">
      <alignment horizontal="left" vertical="center" wrapText="1"/>
    </xf>
    <xf numFmtId="183" fontId="7" fillId="34" borderId="51" xfId="0" applyNumberFormat="1" applyFont="1" applyFill="1" applyBorder="1" applyAlignment="1" applyProtection="1">
      <alignment horizontal="center" vertical="center"/>
      <protection/>
    </xf>
    <xf numFmtId="183" fontId="2" fillId="34" borderId="51" xfId="0" applyNumberFormat="1" applyFont="1" applyFill="1" applyBorder="1" applyAlignment="1" applyProtection="1">
      <alignment horizontal="center" vertical="center"/>
      <protection/>
    </xf>
    <xf numFmtId="183" fontId="7" fillId="34" borderId="48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49" fontId="2" fillId="10" borderId="84" xfId="0" applyNumberFormat="1" applyFont="1" applyFill="1" applyBorder="1" applyAlignment="1" applyProtection="1">
      <alignment horizontal="left" vertical="center"/>
      <protection locked="0"/>
    </xf>
    <xf numFmtId="0" fontId="2" fillId="10" borderId="48" xfId="0" applyFont="1" applyFill="1" applyBorder="1" applyAlignment="1" applyProtection="1">
      <alignment horizontal="left" vertical="center" wrapText="1"/>
      <protection locked="0"/>
    </xf>
    <xf numFmtId="49" fontId="2" fillId="10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21" xfId="0" applyNumberFormat="1" applyFont="1" applyFill="1" applyBorder="1" applyAlignment="1" applyProtection="1">
      <alignment horizontal="center" vertical="center"/>
      <protection locked="0"/>
    </xf>
    <xf numFmtId="0" fontId="2" fillId="10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10" xfId="0" applyNumberFormat="1" applyFont="1" applyFill="1" applyBorder="1" applyAlignment="1" applyProtection="1">
      <alignment horizontal="center" vertical="center"/>
      <protection locked="0"/>
    </xf>
    <xf numFmtId="49" fontId="2" fillId="10" borderId="48" xfId="0" applyNumberFormat="1" applyFont="1" applyFill="1" applyBorder="1" applyAlignment="1" applyProtection="1">
      <alignment horizontal="left" vertical="center"/>
      <protection locked="0"/>
    </xf>
    <xf numFmtId="49" fontId="7" fillId="10" borderId="48" xfId="0" applyNumberFormat="1" applyFont="1" applyFill="1" applyBorder="1" applyAlignment="1" applyProtection="1">
      <alignment horizontal="left" vertical="center" wrapText="1"/>
      <protection locked="0"/>
    </xf>
    <xf numFmtId="1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2" fillId="10" borderId="50" xfId="0" applyFont="1" applyFill="1" applyBorder="1" applyAlignment="1" applyProtection="1">
      <alignment horizontal="left" vertical="center" wrapText="1"/>
      <protection locked="0"/>
    </xf>
    <xf numFmtId="49" fontId="2" fillId="10" borderId="50" xfId="0" applyNumberFormat="1" applyFont="1" applyFill="1" applyBorder="1" applyAlignment="1" applyProtection="1">
      <alignment vertical="center" wrapText="1"/>
      <protection locked="0"/>
    </xf>
    <xf numFmtId="49" fontId="2" fillId="10" borderId="28" xfId="0" applyNumberFormat="1" applyFont="1" applyFill="1" applyBorder="1" applyAlignment="1" applyProtection="1">
      <alignment horizontal="center" vertical="center"/>
      <protection locked="0"/>
    </xf>
    <xf numFmtId="49" fontId="2" fillId="10" borderId="17" xfId="0" applyNumberFormat="1" applyFont="1" applyFill="1" applyBorder="1" applyAlignment="1" applyProtection="1">
      <alignment horizontal="center" vertical="center"/>
      <protection locked="0"/>
    </xf>
    <xf numFmtId="0" fontId="2" fillId="10" borderId="17" xfId="0" applyNumberFormat="1" applyFont="1" applyFill="1" applyBorder="1" applyAlignment="1" applyProtection="1">
      <alignment horizontal="center" vertical="center"/>
      <protection locked="0"/>
    </xf>
    <xf numFmtId="0" fontId="2" fillId="10" borderId="17" xfId="0" applyFont="1" applyFill="1" applyBorder="1" applyAlignment="1" applyProtection="1">
      <alignment horizontal="center" vertical="center"/>
      <protection hidden="1"/>
    </xf>
    <xf numFmtId="1" fontId="2" fillId="10" borderId="17" xfId="0" applyNumberFormat="1" applyFont="1" applyFill="1" applyBorder="1" applyAlignment="1" applyProtection="1">
      <alignment horizontal="center" vertical="center"/>
      <protection locked="0"/>
    </xf>
    <xf numFmtId="0" fontId="2" fillId="10" borderId="29" xfId="0" applyFont="1" applyFill="1" applyBorder="1" applyAlignment="1" applyProtection="1">
      <alignment horizontal="center" vertical="center" wrapText="1"/>
      <protection hidden="1"/>
    </xf>
    <xf numFmtId="0" fontId="2" fillId="10" borderId="85" xfId="0" applyFont="1" applyFill="1" applyBorder="1" applyAlignment="1" applyProtection="1">
      <alignment vertical="center" wrapText="1"/>
      <protection locked="0"/>
    </xf>
    <xf numFmtId="49" fontId="2" fillId="10" borderId="85" xfId="0" applyNumberFormat="1" applyFont="1" applyFill="1" applyBorder="1" applyAlignment="1" applyProtection="1">
      <alignment horizontal="left" vertical="center" wrapText="1"/>
      <protection locked="0"/>
    </xf>
    <xf numFmtId="49" fontId="2" fillId="10" borderId="75" xfId="0" applyNumberFormat="1" applyFont="1" applyFill="1" applyBorder="1" applyAlignment="1" applyProtection="1">
      <alignment horizontal="center" vertical="center"/>
      <protection locked="0"/>
    </xf>
    <xf numFmtId="49" fontId="2" fillId="10" borderId="76" xfId="0" applyNumberFormat="1" applyFont="1" applyFill="1" applyBorder="1" applyAlignment="1" applyProtection="1">
      <alignment horizontal="center" vertical="center"/>
      <protection locked="0"/>
    </xf>
    <xf numFmtId="0" fontId="2" fillId="10" borderId="76" xfId="0" applyNumberFormat="1" applyFont="1" applyFill="1" applyBorder="1" applyAlignment="1" applyProtection="1">
      <alignment horizontal="center" vertical="center"/>
      <protection locked="0"/>
    </xf>
    <xf numFmtId="0" fontId="2" fillId="10" borderId="30" xfId="0" applyFont="1" applyFill="1" applyBorder="1" applyAlignment="1" applyProtection="1">
      <alignment horizontal="center" vertical="center" wrapText="1"/>
      <protection hidden="1"/>
    </xf>
    <xf numFmtId="0" fontId="2" fillId="10" borderId="22" xfId="0" applyFont="1" applyFill="1" applyBorder="1" applyAlignment="1" applyProtection="1">
      <alignment horizontal="center" vertical="center" wrapText="1"/>
      <protection hidden="1"/>
    </xf>
    <xf numFmtId="181" fontId="10" fillId="10" borderId="22" xfId="0" applyNumberFormat="1" applyFont="1" applyFill="1" applyBorder="1" applyAlignment="1" applyProtection="1">
      <alignment horizontal="center" vertical="center"/>
      <protection hidden="1"/>
    </xf>
    <xf numFmtId="181" fontId="10" fillId="10" borderId="23" xfId="0" applyNumberFormat="1" applyFont="1" applyFill="1" applyBorder="1" applyAlignment="1" applyProtection="1">
      <alignment horizontal="center" vertical="center"/>
      <protection hidden="1"/>
    </xf>
    <xf numFmtId="183" fontId="7" fillId="10" borderId="83" xfId="0" applyNumberFormat="1" applyFont="1" applyFill="1" applyBorder="1" applyAlignment="1" applyProtection="1">
      <alignment horizontal="center" vertical="center"/>
      <protection hidden="1"/>
    </xf>
    <xf numFmtId="1" fontId="7" fillId="10" borderId="22" xfId="0" applyNumberFormat="1" applyFont="1" applyFill="1" applyBorder="1" applyAlignment="1" applyProtection="1">
      <alignment horizontal="center" vertical="center" wrapText="1"/>
      <protection hidden="1"/>
    </xf>
    <xf numFmtId="1" fontId="84" fillId="10" borderId="22" xfId="0" applyNumberFormat="1" applyFont="1" applyFill="1" applyBorder="1" applyAlignment="1" applyProtection="1">
      <alignment horizontal="center" vertical="center" wrapText="1"/>
      <protection hidden="1"/>
    </xf>
    <xf numFmtId="183" fontId="7" fillId="10" borderId="30" xfId="0" applyNumberFormat="1" applyFont="1" applyFill="1" applyBorder="1" applyAlignment="1" applyProtection="1">
      <alignment horizontal="center" vertical="center" wrapText="1"/>
      <protection hidden="1"/>
    </xf>
    <xf numFmtId="183" fontId="7" fillId="10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10" borderId="86" xfId="0" applyFont="1" applyFill="1" applyBorder="1" applyAlignment="1" applyProtection="1">
      <alignment horizontal="center" vertical="center" wrapText="1"/>
      <protection hidden="1"/>
    </xf>
    <xf numFmtId="0" fontId="2" fillId="10" borderId="87" xfId="0" applyFont="1" applyFill="1" applyBorder="1" applyAlignment="1" applyProtection="1">
      <alignment horizontal="center" vertical="center" wrapText="1"/>
      <protection hidden="1"/>
    </xf>
    <xf numFmtId="0" fontId="2" fillId="10" borderId="88" xfId="0" applyFont="1" applyFill="1" applyBorder="1" applyAlignment="1" applyProtection="1">
      <alignment horizontal="center" vertical="center" wrapText="1"/>
      <protection hidden="1"/>
    </xf>
    <xf numFmtId="0" fontId="2" fillId="10" borderId="23" xfId="0" applyFont="1" applyFill="1" applyBorder="1" applyAlignment="1" applyProtection="1">
      <alignment horizontal="center" vertical="center" wrapText="1"/>
      <protection hidden="1"/>
    </xf>
    <xf numFmtId="181" fontId="7" fillId="10" borderId="86" xfId="0" applyNumberFormat="1" applyFont="1" applyFill="1" applyBorder="1" applyAlignment="1" applyProtection="1">
      <alignment horizontal="center" vertical="center"/>
      <protection hidden="1"/>
    </xf>
    <xf numFmtId="49" fontId="7" fillId="1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21" xfId="0" applyFont="1" applyFill="1" applyBorder="1" applyAlignment="1" applyProtection="1">
      <alignment horizontal="center" vertical="center" wrapText="1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190" fontId="2" fillId="10" borderId="10" xfId="0" applyNumberFormat="1" applyFont="1" applyFill="1" applyBorder="1" applyAlignment="1" applyProtection="1">
      <alignment horizontal="center" vertical="center"/>
      <protection locked="0"/>
    </xf>
    <xf numFmtId="190" fontId="2" fillId="10" borderId="27" xfId="0" applyNumberFormat="1" applyFont="1" applyFill="1" applyBorder="1" applyAlignment="1" applyProtection="1">
      <alignment horizontal="center" vertical="center"/>
      <protection locked="0"/>
    </xf>
    <xf numFmtId="1" fontId="7" fillId="1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7" xfId="0" applyFont="1" applyFill="1" applyBorder="1" applyAlignment="1" applyProtection="1">
      <alignment horizontal="center" vertical="center" wrapText="1"/>
      <protection locked="0"/>
    </xf>
    <xf numFmtId="49" fontId="2" fillId="10" borderId="16" xfId="56" applyNumberFormat="1" applyFont="1" applyFill="1" applyBorder="1" applyAlignment="1" applyProtection="1">
      <alignment vertical="center" wrapText="1"/>
      <protection locked="0"/>
    </xf>
    <xf numFmtId="190" fontId="2" fillId="10" borderId="10" xfId="0" applyNumberFormat="1" applyFont="1" applyFill="1" applyBorder="1" applyAlignment="1" applyProtection="1">
      <alignment horizontal="center" vertical="center"/>
      <protection hidden="1"/>
    </xf>
    <xf numFmtId="1" fontId="2" fillId="10" borderId="10" xfId="0" applyNumberFormat="1" applyFont="1" applyFill="1" applyBorder="1" applyAlignment="1" applyProtection="1">
      <alignment horizontal="center" vertical="center" wrapText="1"/>
      <protection locked="0"/>
    </xf>
    <xf numFmtId="190" fontId="2" fillId="10" borderId="19" xfId="0" applyNumberFormat="1" applyFont="1" applyFill="1" applyBorder="1" applyAlignment="1" applyProtection="1">
      <alignment horizontal="center" vertical="center"/>
      <protection hidden="1"/>
    </xf>
    <xf numFmtId="49" fontId="2" fillId="10" borderId="16" xfId="0" applyNumberFormat="1" applyFont="1" applyFill="1" applyBorder="1" applyAlignment="1" applyProtection="1">
      <alignment horizontal="left" vertical="center" wrapText="1"/>
      <protection locked="0"/>
    </xf>
    <xf numFmtId="1" fontId="7" fillId="10" borderId="10" xfId="56" applyNumberFormat="1" applyFont="1" applyFill="1" applyBorder="1" applyAlignment="1" applyProtection="1">
      <alignment horizontal="center" vertical="center"/>
      <protection locked="0"/>
    </xf>
    <xf numFmtId="49" fontId="2" fillId="10" borderId="48" xfId="0" applyNumberFormat="1" applyFont="1" applyFill="1" applyBorder="1" applyAlignment="1" applyProtection="1">
      <alignment horizontal="left" vertical="center" wrapText="1"/>
      <protection locked="0"/>
    </xf>
    <xf numFmtId="0" fontId="78" fillId="10" borderId="10" xfId="0" applyFont="1" applyFill="1" applyBorder="1" applyAlignment="1" applyProtection="1">
      <alignment horizontal="center" vertical="center" wrapText="1"/>
      <protection locked="0"/>
    </xf>
    <xf numFmtId="185" fontId="2" fillId="10" borderId="10" xfId="56" applyNumberFormat="1" applyFont="1" applyFill="1" applyBorder="1" applyAlignment="1" applyProtection="1">
      <alignment horizontal="center" vertical="center" wrapText="1"/>
      <protection hidden="1"/>
    </xf>
    <xf numFmtId="49" fontId="7" fillId="10" borderId="89" xfId="56" applyNumberFormat="1" applyFont="1" applyFill="1" applyBorder="1" applyAlignment="1" applyProtection="1">
      <alignment vertical="center" wrapText="1"/>
      <protection locked="0"/>
    </xf>
    <xf numFmtId="185" fontId="7" fillId="10" borderId="10" xfId="56" applyNumberFormat="1" applyFont="1" applyFill="1" applyBorder="1" applyAlignment="1" applyProtection="1">
      <alignment horizontal="center" vertical="center" wrapText="1"/>
      <protection hidden="1"/>
    </xf>
    <xf numFmtId="1" fontId="7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0" xfId="0" applyFont="1" applyFill="1" applyBorder="1" applyAlignment="1" applyProtection="1">
      <alignment horizontal="center" vertical="center" wrapText="1"/>
      <protection locked="0"/>
    </xf>
    <xf numFmtId="190" fontId="7" fillId="10" borderId="19" xfId="0" applyNumberFormat="1" applyFont="1" applyFill="1" applyBorder="1" applyAlignment="1" applyProtection="1">
      <alignment horizontal="center" vertical="center"/>
      <protection hidden="1"/>
    </xf>
    <xf numFmtId="49" fontId="2" fillId="10" borderId="16" xfId="56" applyNumberFormat="1" applyFont="1" applyFill="1" applyBorder="1" applyAlignment="1" applyProtection="1">
      <alignment horizontal="left" vertical="center" wrapText="1"/>
      <protection locked="0"/>
    </xf>
    <xf numFmtId="190" fontId="2" fillId="10" borderId="21" xfId="0" applyNumberFormat="1" applyFont="1" applyFill="1" applyBorder="1" applyAlignment="1" applyProtection="1">
      <alignment horizontal="center" vertical="center"/>
      <protection locked="0"/>
    </xf>
    <xf numFmtId="0" fontId="2" fillId="10" borderId="21" xfId="0" applyNumberFormat="1" applyFont="1" applyFill="1" applyBorder="1" applyAlignment="1" applyProtection="1">
      <alignment horizontal="center" vertical="center"/>
      <protection locked="0"/>
    </xf>
    <xf numFmtId="0" fontId="2" fillId="10" borderId="10" xfId="0" applyNumberFormat="1" applyFont="1" applyFill="1" applyBorder="1" applyAlignment="1" applyProtection="1">
      <alignment horizontal="center" vertical="center"/>
      <protection locked="0"/>
    </xf>
    <xf numFmtId="0" fontId="2" fillId="10" borderId="27" xfId="0" applyNumberFormat="1" applyFont="1" applyFill="1" applyBorder="1" applyAlignment="1" applyProtection="1">
      <alignment horizontal="center" vertical="center"/>
      <protection locked="0"/>
    </xf>
    <xf numFmtId="1" fontId="7" fillId="10" borderId="10" xfId="0" applyNumberFormat="1" applyFont="1" applyFill="1" applyBorder="1" applyAlignment="1" applyProtection="1">
      <alignment horizontal="center" vertical="center"/>
      <protection locked="0"/>
    </xf>
    <xf numFmtId="0" fontId="7" fillId="10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27" xfId="0" applyNumberFormat="1" applyFont="1" applyFill="1" applyBorder="1" applyAlignment="1" applyProtection="1">
      <alignment horizontal="center" vertical="center"/>
      <protection locked="0"/>
    </xf>
    <xf numFmtId="49" fontId="2" fillId="1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10" xfId="0" applyFont="1" applyFill="1" applyBorder="1" applyAlignment="1" applyProtection="1">
      <alignment horizontal="center" vertical="center"/>
      <protection hidden="1"/>
    </xf>
    <xf numFmtId="0" fontId="2" fillId="10" borderId="19" xfId="0" applyFont="1" applyFill="1" applyBorder="1" applyAlignment="1" applyProtection="1">
      <alignment horizontal="center" vertical="center" wrapText="1"/>
      <protection hidden="1"/>
    </xf>
    <xf numFmtId="49" fontId="7" fillId="10" borderId="16" xfId="56" applyNumberFormat="1" applyFont="1" applyFill="1" applyBorder="1" applyAlignment="1" applyProtection="1">
      <alignment horizontal="left" vertical="center" wrapText="1"/>
      <protection locked="0"/>
    </xf>
    <xf numFmtId="0" fontId="2" fillId="10" borderId="85" xfId="0" applyFont="1" applyFill="1" applyBorder="1" applyAlignment="1" applyProtection="1">
      <alignment horizontal="left" vertical="center" wrapText="1"/>
      <protection locked="0"/>
    </xf>
    <xf numFmtId="49" fontId="7" fillId="10" borderId="90" xfId="56" applyNumberFormat="1" applyFont="1" applyFill="1" applyBorder="1" applyAlignment="1" applyProtection="1">
      <alignment vertical="center" wrapText="1"/>
      <protection locked="0"/>
    </xf>
    <xf numFmtId="190" fontId="10" fillId="10" borderId="75" xfId="0" applyNumberFormat="1" applyFont="1" applyFill="1" applyBorder="1" applyAlignment="1" applyProtection="1">
      <alignment horizontal="center" vertical="center"/>
      <protection locked="0"/>
    </xf>
    <xf numFmtId="190" fontId="10" fillId="10" borderId="76" xfId="0" applyNumberFormat="1" applyFont="1" applyFill="1" applyBorder="1" applyAlignment="1" applyProtection="1">
      <alignment horizontal="center" vertical="center"/>
      <protection locked="0"/>
    </xf>
    <xf numFmtId="190" fontId="2" fillId="10" borderId="76" xfId="0" applyNumberFormat="1" applyFont="1" applyFill="1" applyBorder="1" applyAlignment="1" applyProtection="1">
      <alignment horizontal="center" vertical="center"/>
      <protection locked="0"/>
    </xf>
    <xf numFmtId="190" fontId="2" fillId="10" borderId="77" xfId="0" applyNumberFormat="1" applyFont="1" applyFill="1" applyBorder="1" applyAlignment="1" applyProtection="1">
      <alignment horizontal="center" vertical="center"/>
      <protection locked="0"/>
    </xf>
    <xf numFmtId="190" fontId="2" fillId="10" borderId="11" xfId="0" applyNumberFormat="1" applyFont="1" applyFill="1" applyBorder="1" applyAlignment="1" applyProtection="1">
      <alignment horizontal="center" vertical="center"/>
      <protection locked="0"/>
    </xf>
    <xf numFmtId="0" fontId="2" fillId="10" borderId="11" xfId="0" applyFont="1" applyFill="1" applyBorder="1" applyAlignment="1" applyProtection="1">
      <alignment horizontal="center" vertical="center" wrapText="1"/>
      <protection locked="0"/>
    </xf>
    <xf numFmtId="181" fontId="7" fillId="10" borderId="22" xfId="0" applyNumberFormat="1" applyFont="1" applyFill="1" applyBorder="1" applyAlignment="1" applyProtection="1">
      <alignment horizontal="center" vertical="center"/>
      <protection hidden="1"/>
    </xf>
    <xf numFmtId="1" fontId="2" fillId="10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10" borderId="58" xfId="0" applyFont="1" applyFill="1" applyBorder="1" applyAlignment="1" applyProtection="1">
      <alignment horizontal="center" vertical="center" wrapText="1"/>
      <protection hidden="1"/>
    </xf>
    <xf numFmtId="0" fontId="2" fillId="10" borderId="80" xfId="0" applyFont="1" applyFill="1" applyBorder="1" applyAlignment="1" applyProtection="1">
      <alignment horizontal="center" vertical="center" wrapText="1"/>
      <protection hidden="1"/>
    </xf>
    <xf numFmtId="1" fontId="2" fillId="10" borderId="91" xfId="0" applyNumberFormat="1" applyFont="1" applyFill="1" applyBorder="1" applyAlignment="1" applyProtection="1">
      <alignment horizontal="center" vertical="center" wrapText="1"/>
      <protection hidden="1"/>
    </xf>
    <xf numFmtId="0" fontId="2" fillId="10" borderId="12" xfId="0" applyFont="1" applyFill="1" applyBorder="1" applyAlignment="1" applyProtection="1">
      <alignment horizontal="center" vertical="center" wrapText="1"/>
      <protection hidden="1"/>
    </xf>
    <xf numFmtId="0" fontId="2" fillId="10" borderId="91" xfId="0" applyFont="1" applyFill="1" applyBorder="1" applyAlignment="1" applyProtection="1">
      <alignment horizontal="center" vertical="center" wrapText="1"/>
      <protection hidden="1"/>
    </xf>
    <xf numFmtId="180" fontId="2" fillId="10" borderId="22" xfId="0" applyNumberFormat="1" applyFont="1" applyFill="1" applyBorder="1" applyAlignment="1" applyProtection="1">
      <alignment horizontal="center" vertical="center" wrapText="1"/>
      <protection hidden="1"/>
    </xf>
    <xf numFmtId="180" fontId="2" fillId="10" borderId="23" xfId="0" applyNumberFormat="1" applyFont="1" applyFill="1" applyBorder="1" applyAlignment="1" applyProtection="1">
      <alignment horizontal="center" vertical="center" wrapText="1"/>
      <protection hidden="1"/>
    </xf>
    <xf numFmtId="183" fontId="7" fillId="10" borderId="30" xfId="0" applyNumberFormat="1" applyFont="1" applyFill="1" applyBorder="1" applyAlignment="1" applyProtection="1">
      <alignment horizontal="center" vertical="center"/>
      <protection hidden="1"/>
    </xf>
    <xf numFmtId="183" fontId="7" fillId="10" borderId="22" xfId="0" applyNumberFormat="1" applyFont="1" applyFill="1" applyBorder="1" applyAlignment="1" applyProtection="1">
      <alignment horizontal="center" vertical="center"/>
      <protection hidden="1"/>
    </xf>
    <xf numFmtId="183" fontId="7" fillId="10" borderId="23" xfId="0" applyNumberFormat="1" applyFont="1" applyFill="1" applyBorder="1" applyAlignment="1" applyProtection="1">
      <alignment horizontal="center" vertical="center"/>
      <protection hidden="1"/>
    </xf>
    <xf numFmtId="183" fontId="7" fillId="10" borderId="2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>
      <alignment horizontal="right" vertical="center" wrapText="1"/>
    </xf>
    <xf numFmtId="0" fontId="2" fillId="0" borderId="82" xfId="0" applyFont="1" applyFill="1" applyBorder="1" applyAlignment="1">
      <alignment horizontal="center" vertical="center" wrapText="1"/>
    </xf>
    <xf numFmtId="49" fontId="2" fillId="10" borderId="84" xfId="0" applyNumberFormat="1" applyFont="1" applyFill="1" applyBorder="1" applyAlignment="1" applyProtection="1">
      <alignment vertical="center" wrapText="1"/>
      <protection locked="0"/>
    </xf>
    <xf numFmtId="0" fontId="2" fillId="10" borderId="24" xfId="0" applyFont="1" applyFill="1" applyBorder="1" applyAlignment="1" applyProtection="1">
      <alignment horizontal="center" vertical="center" wrapText="1"/>
      <protection locked="0"/>
    </xf>
    <xf numFmtId="0" fontId="2" fillId="10" borderId="92" xfId="0" applyFont="1" applyFill="1" applyBorder="1" applyAlignment="1" applyProtection="1">
      <alignment horizontal="center" vertical="center" wrapText="1"/>
      <protection locked="0"/>
    </xf>
    <xf numFmtId="0" fontId="32" fillId="10" borderId="92" xfId="0" applyFont="1" applyFill="1" applyBorder="1" applyAlignment="1" applyProtection="1">
      <alignment horizontal="center" vertical="center" wrapText="1"/>
      <protection hidden="1"/>
    </xf>
    <xf numFmtId="0" fontId="32" fillId="10" borderId="92" xfId="0" applyFont="1" applyFill="1" applyBorder="1" applyAlignment="1" applyProtection="1">
      <alignment horizontal="center" vertical="center" wrapText="1"/>
      <protection locked="0"/>
    </xf>
    <xf numFmtId="0" fontId="32" fillId="10" borderId="93" xfId="0" applyFont="1" applyFill="1" applyBorder="1" applyAlignment="1" applyProtection="1">
      <alignment horizontal="center" vertical="center" wrapText="1"/>
      <protection hidden="1"/>
    </xf>
    <xf numFmtId="49" fontId="2" fillId="10" borderId="48" xfId="0" applyNumberFormat="1" applyFont="1" applyFill="1" applyBorder="1" applyAlignment="1" applyProtection="1">
      <alignment vertical="center" wrapText="1"/>
      <protection locked="0"/>
    </xf>
    <xf numFmtId="0" fontId="2" fillId="10" borderId="21" xfId="0" applyFont="1" applyFill="1" applyBorder="1" applyAlignment="1" applyProtection="1">
      <alignment horizontal="center" vertical="center" wrapText="1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32" fillId="10" borderId="10" xfId="0" applyFont="1" applyFill="1" applyBorder="1" applyAlignment="1" applyProtection="1">
      <alignment horizontal="center" vertical="center" wrapText="1"/>
      <protection hidden="1"/>
    </xf>
    <xf numFmtId="0" fontId="32" fillId="10" borderId="10" xfId="0" applyFont="1" applyFill="1" applyBorder="1" applyAlignment="1" applyProtection="1">
      <alignment horizontal="center" vertical="center" wrapText="1"/>
      <protection locked="0"/>
    </xf>
    <xf numFmtId="0" fontId="32" fillId="10" borderId="27" xfId="0" applyFont="1" applyFill="1" applyBorder="1" applyAlignment="1" applyProtection="1">
      <alignment horizontal="center" vertical="center" wrapText="1"/>
      <protection hidden="1"/>
    </xf>
    <xf numFmtId="1" fontId="7" fillId="10" borderId="10" xfId="0" applyNumberFormat="1" applyFont="1" applyFill="1" applyBorder="1" applyAlignment="1" applyProtection="1">
      <alignment horizontal="center" vertical="center"/>
      <protection hidden="1"/>
    </xf>
    <xf numFmtId="1" fontId="2" fillId="10" borderId="10" xfId="0" applyNumberFormat="1" applyFont="1" applyFill="1" applyBorder="1" applyAlignment="1" applyProtection="1">
      <alignment horizontal="center" vertical="center"/>
      <protection locked="0"/>
    </xf>
    <xf numFmtId="1" fontId="2" fillId="10" borderId="27" xfId="0" applyNumberFormat="1" applyFont="1" applyFill="1" applyBorder="1" applyAlignment="1" applyProtection="1">
      <alignment horizontal="center" vertical="center" wrapText="1"/>
      <protection hidden="1"/>
    </xf>
    <xf numFmtId="1" fontId="84" fillId="10" borderId="10" xfId="0" applyNumberFormat="1" applyFont="1" applyFill="1" applyBorder="1" applyAlignment="1" applyProtection="1">
      <alignment horizontal="center" vertical="center"/>
      <protection locked="0"/>
    </xf>
    <xf numFmtId="49" fontId="2" fillId="10" borderId="48" xfId="56" applyNumberFormat="1" applyFont="1" applyFill="1" applyBorder="1" applyAlignment="1" applyProtection="1">
      <alignment vertical="center" wrapText="1"/>
      <protection locked="0"/>
    </xf>
    <xf numFmtId="190" fontId="13" fillId="10" borderId="10" xfId="0" applyNumberFormat="1" applyFont="1" applyFill="1" applyBorder="1" applyAlignment="1" applyProtection="1">
      <alignment horizontal="center" vertical="center"/>
      <protection locked="0"/>
    </xf>
    <xf numFmtId="0" fontId="2" fillId="10" borderId="21" xfId="56" applyNumberFormat="1" applyFont="1" applyFill="1" applyBorder="1" applyAlignment="1" applyProtection="1">
      <alignment horizontal="center" vertical="center"/>
      <protection locked="0"/>
    </xf>
    <xf numFmtId="0" fontId="2" fillId="10" borderId="10" xfId="56" applyNumberFormat="1" applyFont="1" applyFill="1" applyBorder="1" applyAlignment="1" applyProtection="1">
      <alignment horizontal="center" vertical="center"/>
      <protection locked="0"/>
    </xf>
    <xf numFmtId="0" fontId="10" fillId="10" borderId="10" xfId="56" applyNumberFormat="1" applyFont="1" applyFill="1" applyBorder="1" applyAlignment="1" applyProtection="1">
      <alignment horizontal="center" vertical="center"/>
      <protection locked="0"/>
    </xf>
    <xf numFmtId="1" fontId="2" fillId="10" borderId="10" xfId="56" applyNumberFormat="1" applyFont="1" applyFill="1" applyBorder="1" applyAlignment="1" applyProtection="1">
      <alignment horizontal="center" vertical="center"/>
      <protection locked="0"/>
    </xf>
    <xf numFmtId="49" fontId="2" fillId="10" borderId="94" xfId="0" applyNumberFormat="1" applyFont="1" applyFill="1" applyBorder="1" applyAlignment="1" applyProtection="1">
      <alignment horizontal="left" vertical="center" wrapText="1"/>
      <protection locked="0"/>
    </xf>
    <xf numFmtId="49" fontId="2" fillId="10" borderId="95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75" xfId="56" applyNumberFormat="1" applyFont="1" applyFill="1" applyBorder="1" applyAlignment="1" applyProtection="1">
      <alignment horizontal="center" vertical="center"/>
      <protection locked="0"/>
    </xf>
    <xf numFmtId="0" fontId="2" fillId="10" borderId="76" xfId="56" applyNumberFormat="1" applyFont="1" applyFill="1" applyBorder="1" applyAlignment="1" applyProtection="1">
      <alignment horizontal="center" vertical="center"/>
      <protection locked="0"/>
    </xf>
    <xf numFmtId="0" fontId="10" fillId="10" borderId="76" xfId="56" applyNumberFormat="1" applyFont="1" applyFill="1" applyBorder="1" applyAlignment="1" applyProtection="1">
      <alignment horizontal="center" vertical="center"/>
      <protection locked="0"/>
    </xf>
    <xf numFmtId="1" fontId="2" fillId="10" borderId="11" xfId="0" applyNumberFormat="1" applyFont="1" applyFill="1" applyBorder="1" applyAlignment="1" applyProtection="1">
      <alignment horizontal="center" vertical="center"/>
      <protection hidden="1"/>
    </xf>
    <xf numFmtId="1" fontId="2" fillId="10" borderId="11" xfId="0" applyNumberFormat="1" applyFont="1" applyFill="1" applyBorder="1" applyAlignment="1" applyProtection="1">
      <alignment horizontal="center" vertical="center"/>
      <protection locked="0"/>
    </xf>
    <xf numFmtId="0" fontId="2" fillId="10" borderId="11" xfId="0" applyNumberFormat="1" applyFont="1" applyFill="1" applyBorder="1" applyAlignment="1" applyProtection="1">
      <alignment horizontal="center" vertical="center"/>
      <protection locked="0"/>
    </xf>
    <xf numFmtId="1" fontId="2" fillId="10" borderId="57" xfId="0" applyNumberFormat="1" applyFont="1" applyFill="1" applyBorder="1" applyAlignment="1" applyProtection="1">
      <alignment horizontal="center" vertical="center" wrapText="1"/>
      <protection hidden="1"/>
    </xf>
    <xf numFmtId="181" fontId="7" fillId="10" borderId="56" xfId="0" applyNumberFormat="1" applyFont="1" applyFill="1" applyBorder="1" applyAlignment="1" applyProtection="1">
      <alignment horizontal="center" vertical="center"/>
      <protection hidden="1"/>
    </xf>
    <xf numFmtId="0" fontId="2" fillId="10" borderId="15" xfId="0" applyFont="1" applyFill="1" applyBorder="1" applyAlignment="1">
      <alignment horizontal="left" vertical="top" wrapText="1"/>
    </xf>
    <xf numFmtId="49" fontId="7" fillId="10" borderId="15" xfId="0" applyNumberFormat="1" applyFont="1" applyFill="1" applyBorder="1" applyAlignment="1">
      <alignment horizontal="right" vertical="center" wrapText="1"/>
    </xf>
    <xf numFmtId="0" fontId="0" fillId="10" borderId="15" xfId="0" applyFont="1" applyFill="1" applyBorder="1" applyAlignment="1">
      <alignment horizontal="left" vertical="top"/>
    </xf>
    <xf numFmtId="0" fontId="2" fillId="10" borderId="26" xfId="0" applyFont="1" applyFill="1" applyBorder="1" applyAlignment="1" applyProtection="1">
      <alignment horizontal="center" vertical="center" wrapText="1"/>
      <protection hidden="1"/>
    </xf>
    <xf numFmtId="0" fontId="2" fillId="10" borderId="82" xfId="0" applyFont="1" applyFill="1" applyBorder="1" applyAlignment="1" applyProtection="1">
      <alignment horizontal="center" vertical="center" wrapText="1"/>
      <protection hidden="1"/>
    </xf>
    <xf numFmtId="181" fontId="7" fillId="10" borderId="96" xfId="0" applyNumberFormat="1" applyFont="1" applyFill="1" applyBorder="1" applyAlignment="1" applyProtection="1">
      <alignment horizontal="center" vertical="center"/>
      <protection hidden="1"/>
    </xf>
    <xf numFmtId="0" fontId="7" fillId="10" borderId="83" xfId="0" applyFont="1" applyFill="1" applyBorder="1" applyAlignment="1">
      <alignment horizontal="right" vertical="center" wrapText="1"/>
    </xf>
    <xf numFmtId="49" fontId="7" fillId="10" borderId="97" xfId="0" applyNumberFormat="1" applyFont="1" applyFill="1" applyBorder="1" applyAlignment="1">
      <alignment horizontal="right" vertical="center" wrapText="1"/>
    </xf>
    <xf numFmtId="0" fontId="2" fillId="10" borderId="97" xfId="0" applyFont="1" applyFill="1" applyBorder="1" applyAlignment="1" applyProtection="1">
      <alignment horizontal="center" vertical="center"/>
      <protection/>
    </xf>
    <xf numFmtId="0" fontId="2" fillId="10" borderId="97" xfId="0" applyFont="1" applyFill="1" applyBorder="1" applyAlignment="1" applyProtection="1">
      <alignment horizontal="right" vertical="center"/>
      <protection/>
    </xf>
    <xf numFmtId="182" fontId="7" fillId="10" borderId="97" xfId="0" applyNumberFormat="1" applyFont="1" applyFill="1" applyBorder="1" applyAlignment="1" applyProtection="1">
      <alignment horizontal="center" vertical="center"/>
      <protection/>
    </xf>
    <xf numFmtId="186" fontId="9" fillId="0" borderId="0" xfId="0" applyNumberFormat="1" applyFont="1" applyBorder="1" applyAlignment="1">
      <alignment horizontal="center" wrapText="1"/>
    </xf>
    <xf numFmtId="182" fontId="9" fillId="0" borderId="0" xfId="0" applyNumberFormat="1" applyFont="1" applyBorder="1" applyAlignment="1">
      <alignment horizontal="center" wrapText="1"/>
    </xf>
    <xf numFmtId="0" fontId="9" fillId="0" borderId="98" xfId="0" applyFont="1" applyBorder="1" applyAlignment="1">
      <alignment horizontal="center" wrapText="1"/>
    </xf>
    <xf numFmtId="182" fontId="9" fillId="0" borderId="98" xfId="0" applyNumberFormat="1" applyFont="1" applyBorder="1" applyAlignment="1">
      <alignment horizontal="center" wrapText="1"/>
    </xf>
    <xf numFmtId="186" fontId="9" fillId="0" borderId="98" xfId="0" applyNumberFormat="1" applyFont="1" applyBorder="1" applyAlignment="1">
      <alignment horizontal="center" wrapText="1"/>
    </xf>
    <xf numFmtId="49" fontId="10" fillId="0" borderId="92" xfId="0" applyNumberFormat="1" applyFont="1" applyFill="1" applyBorder="1" applyAlignment="1">
      <alignment horizontal="center" vertical="center" wrapText="1"/>
    </xf>
    <xf numFmtId="49" fontId="10" fillId="0" borderId="99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2" fillId="0" borderId="84" xfId="0" applyNumberFormat="1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92" xfId="0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1" fontId="7" fillId="0" borderId="92" xfId="0" applyNumberFormat="1" applyFont="1" applyFill="1" applyBorder="1" applyAlignment="1" applyProtection="1">
      <alignment horizontal="center" vertical="center"/>
      <protection hidden="1"/>
    </xf>
    <xf numFmtId="49" fontId="2" fillId="0" borderId="48" xfId="0" applyNumberFormat="1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/>
      <protection hidden="1"/>
    </xf>
    <xf numFmtId="182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49" fontId="2" fillId="0" borderId="10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Border="1" applyAlignment="1">
      <alignment horizontal="left" vertical="center" wrapText="1"/>
    </xf>
    <xf numFmtId="180" fontId="2" fillId="0" borderId="48" xfId="0" applyNumberFormat="1" applyFont="1" applyFill="1" applyBorder="1" applyAlignment="1" applyProtection="1">
      <alignment horizontal="left" vertical="center"/>
      <protection/>
    </xf>
    <xf numFmtId="182" fontId="13" fillId="0" borderId="14" xfId="0" applyNumberFormat="1" applyFont="1" applyFill="1" applyBorder="1" applyAlignment="1" applyProtection="1">
      <alignment horizontal="center" vertical="center"/>
      <protection locked="0"/>
    </xf>
    <xf numFmtId="182" fontId="13" fillId="0" borderId="14" xfId="0" applyNumberFormat="1" applyFont="1" applyFill="1" applyBorder="1" applyAlignment="1" applyProtection="1">
      <alignment horizontal="center" vertical="center"/>
      <protection/>
    </xf>
    <xf numFmtId="182" fontId="10" fillId="0" borderId="14" xfId="0" applyNumberFormat="1" applyFont="1" applyFill="1" applyBorder="1" applyAlignment="1" applyProtection="1">
      <alignment horizontal="center" vertical="center"/>
      <protection/>
    </xf>
    <xf numFmtId="183" fontId="13" fillId="0" borderId="14" xfId="0" applyNumberFormat="1" applyFont="1" applyFill="1" applyBorder="1" applyAlignment="1" applyProtection="1">
      <alignment horizontal="center" vertical="center"/>
      <protection/>
    </xf>
    <xf numFmtId="183" fontId="7" fillId="0" borderId="101" xfId="0" applyNumberFormat="1" applyFont="1" applyFill="1" applyBorder="1" applyAlignment="1" applyProtection="1">
      <alignment horizontal="center" vertical="center"/>
      <protection/>
    </xf>
    <xf numFmtId="181" fontId="2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left" vertical="top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181" fontId="10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76" xfId="0" applyNumberFormat="1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102" xfId="0" applyNumberFormat="1" applyFont="1" applyFill="1" applyBorder="1" applyAlignment="1">
      <alignment horizontal="center" vertical="center" wrapText="1"/>
    </xf>
    <xf numFmtId="0" fontId="2" fillId="0" borderId="103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183" fontId="13" fillId="0" borderId="75" xfId="0" applyNumberFormat="1" applyFont="1" applyFill="1" applyBorder="1" applyAlignment="1" applyProtection="1">
      <alignment horizontal="center" vertical="center"/>
      <protection locked="0"/>
    </xf>
    <xf numFmtId="1" fontId="13" fillId="0" borderId="76" xfId="0" applyNumberFormat="1" applyFont="1" applyFill="1" applyBorder="1" applyAlignment="1" applyProtection="1">
      <alignment horizontal="center" vertical="center"/>
      <protection hidden="1"/>
    </xf>
    <xf numFmtId="49" fontId="2" fillId="0" borderId="51" xfId="0" applyNumberFormat="1" applyFont="1" applyFill="1" applyBorder="1" applyAlignment="1" applyProtection="1">
      <alignment vertical="center" wrapText="1"/>
      <protection locked="0"/>
    </xf>
    <xf numFmtId="49" fontId="2" fillId="0" borderId="21" xfId="0" applyNumberFormat="1" applyFont="1" applyFill="1" applyBorder="1" applyAlignment="1">
      <alignment horizontal="left" vertical="top" wrapText="1"/>
    </xf>
    <xf numFmtId="49" fontId="2" fillId="0" borderId="77" xfId="0" applyNumberFormat="1" applyFont="1" applyBorder="1" applyAlignment="1">
      <alignment horizontal="left" vertical="center" wrapText="1"/>
    </xf>
    <xf numFmtId="183" fontId="7" fillId="0" borderId="48" xfId="0" applyNumberFormat="1" applyFont="1" applyFill="1" applyBorder="1" applyAlignment="1" applyProtection="1">
      <alignment horizontal="center" vertical="center"/>
      <protection locked="0"/>
    </xf>
    <xf numFmtId="181" fontId="7" fillId="0" borderId="48" xfId="0" applyNumberFormat="1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4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83" xfId="0" applyNumberFormat="1" applyFont="1" applyFill="1" applyBorder="1" applyAlignment="1">
      <alignment horizontal="right" vertical="center" wrapText="1"/>
    </xf>
    <xf numFmtId="0" fontId="82" fillId="10" borderId="22" xfId="0" applyFont="1" applyFill="1" applyBorder="1" applyAlignment="1" applyProtection="1">
      <alignment horizontal="center" vertical="center" wrapText="1"/>
      <protection hidden="1"/>
    </xf>
    <xf numFmtId="0" fontId="82" fillId="10" borderId="23" xfId="0" applyFont="1" applyFill="1" applyBorder="1" applyAlignment="1" applyProtection="1">
      <alignment horizontal="center" vertical="center" wrapText="1"/>
      <protection hidden="1"/>
    </xf>
    <xf numFmtId="1" fontId="82" fillId="10" borderId="30" xfId="0" applyNumberFormat="1" applyFont="1" applyFill="1" applyBorder="1" applyAlignment="1" applyProtection="1">
      <alignment horizontal="center" vertical="center" wrapText="1"/>
      <protection hidden="1"/>
    </xf>
    <xf numFmtId="0" fontId="82" fillId="10" borderId="30" xfId="0" applyFont="1" applyFill="1" applyBorder="1" applyAlignment="1" applyProtection="1">
      <alignment horizontal="center" vertical="center" wrapText="1"/>
      <protection hidden="1"/>
    </xf>
    <xf numFmtId="0" fontId="82" fillId="10" borderId="58" xfId="0" applyFont="1" applyFill="1" applyBorder="1" applyAlignment="1" applyProtection="1">
      <alignment horizontal="center" vertical="center" wrapText="1"/>
      <protection hidden="1"/>
    </xf>
    <xf numFmtId="0" fontId="82" fillId="10" borderId="80" xfId="0" applyFont="1" applyFill="1" applyBorder="1" applyAlignment="1" applyProtection="1">
      <alignment horizontal="center" vertical="center" wrapText="1"/>
      <protection hidden="1"/>
    </xf>
    <xf numFmtId="1" fontId="82" fillId="10" borderId="91" xfId="0" applyNumberFormat="1" applyFont="1" applyFill="1" applyBorder="1" applyAlignment="1" applyProtection="1">
      <alignment horizontal="center" vertical="center" wrapText="1"/>
      <protection hidden="1"/>
    </xf>
    <xf numFmtId="0" fontId="82" fillId="10" borderId="12" xfId="0" applyFont="1" applyFill="1" applyBorder="1" applyAlignment="1" applyProtection="1">
      <alignment horizontal="center" vertical="center" wrapText="1"/>
      <protection hidden="1"/>
    </xf>
    <xf numFmtId="0" fontId="82" fillId="10" borderId="91" xfId="0" applyFont="1" applyFill="1" applyBorder="1" applyAlignment="1" applyProtection="1">
      <alignment horizontal="center" vertical="center" wrapText="1"/>
      <protection hidden="1"/>
    </xf>
    <xf numFmtId="0" fontId="82" fillId="10" borderId="86" xfId="0" applyFont="1" applyFill="1" applyBorder="1" applyAlignment="1" applyProtection="1">
      <alignment horizontal="center" vertical="center" wrapText="1"/>
      <protection hidden="1"/>
    </xf>
    <xf numFmtId="0" fontId="82" fillId="10" borderId="87" xfId="0" applyFont="1" applyFill="1" applyBorder="1" applyAlignment="1" applyProtection="1">
      <alignment horizontal="center" vertical="center" wrapText="1"/>
      <protection hidden="1"/>
    </xf>
    <xf numFmtId="1" fontId="82" fillId="10" borderId="55" xfId="0" applyNumberFormat="1" applyFont="1" applyFill="1" applyBorder="1" applyAlignment="1" applyProtection="1">
      <alignment horizontal="center" vertical="center" wrapText="1"/>
      <protection hidden="1"/>
    </xf>
    <xf numFmtId="0" fontId="82" fillId="10" borderId="59" xfId="0" applyFont="1" applyFill="1" applyBorder="1" applyAlignment="1" applyProtection="1">
      <alignment horizontal="center" vertical="center" wrapText="1"/>
      <protection hidden="1"/>
    </xf>
    <xf numFmtId="0" fontId="82" fillId="10" borderId="60" xfId="0" applyFont="1" applyFill="1" applyBorder="1" applyAlignment="1" applyProtection="1">
      <alignment horizontal="center" vertical="center" wrapText="1"/>
      <protection hidden="1"/>
    </xf>
    <xf numFmtId="0" fontId="82" fillId="10" borderId="55" xfId="0" applyFont="1" applyFill="1" applyBorder="1" applyAlignment="1" applyProtection="1">
      <alignment horizontal="center" vertical="center" wrapText="1"/>
      <protection hidden="1"/>
    </xf>
    <xf numFmtId="180" fontId="2" fillId="35" borderId="0" xfId="0" applyNumberFormat="1" applyFont="1" applyFill="1" applyBorder="1" applyAlignment="1" applyProtection="1">
      <alignment horizontal="left" vertical="center" wrapText="1"/>
      <protection/>
    </xf>
    <xf numFmtId="180" fontId="9" fillId="35" borderId="0" xfId="0" applyNumberFormat="1" applyFont="1" applyFill="1" applyBorder="1" applyAlignment="1" applyProtection="1">
      <alignment vertical="center"/>
      <protection/>
    </xf>
    <xf numFmtId="182" fontId="7" fillId="0" borderId="104" xfId="0" applyNumberFormat="1" applyFont="1" applyFill="1" applyBorder="1" applyAlignment="1" applyProtection="1">
      <alignment horizontal="center" vertical="center"/>
      <protection/>
    </xf>
    <xf numFmtId="182" fontId="7" fillId="0" borderId="94" xfId="0" applyNumberFormat="1" applyFont="1" applyFill="1" applyBorder="1" applyAlignment="1" applyProtection="1">
      <alignment horizontal="center" vertical="center"/>
      <protection/>
    </xf>
    <xf numFmtId="183" fontId="7" fillId="0" borderId="105" xfId="0" applyNumberFormat="1" applyFont="1" applyFill="1" applyBorder="1" applyAlignment="1" applyProtection="1">
      <alignment horizontal="center" vertical="center"/>
      <protection/>
    </xf>
    <xf numFmtId="0" fontId="2" fillId="0" borderId="92" xfId="0" applyFont="1" applyFill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181" fontId="2" fillId="0" borderId="23" xfId="0" applyNumberFormat="1" applyFont="1" applyFill="1" applyBorder="1" applyAlignment="1" applyProtection="1">
      <alignment horizontal="center" vertical="center"/>
      <protection/>
    </xf>
    <xf numFmtId="180" fontId="7" fillId="0" borderId="59" xfId="0" applyNumberFormat="1" applyFont="1" applyFill="1" applyBorder="1" applyAlignment="1" applyProtection="1">
      <alignment horizontal="center" vertical="center"/>
      <protection/>
    </xf>
    <xf numFmtId="180" fontId="7" fillId="0" borderId="60" xfId="0" applyNumberFormat="1" applyFont="1" applyFill="1" applyBorder="1" applyAlignment="1" applyProtection="1">
      <alignment horizontal="center" vertical="center"/>
      <protection/>
    </xf>
    <xf numFmtId="181" fontId="2" fillId="0" borderId="30" xfId="0" applyNumberFormat="1" applyFont="1" applyFill="1" applyBorder="1" applyAlignment="1" applyProtection="1">
      <alignment horizontal="center" vertical="center"/>
      <protection/>
    </xf>
    <xf numFmtId="180" fontId="7" fillId="0" borderId="55" xfId="0" applyNumberFormat="1" applyFont="1" applyFill="1" applyBorder="1" applyAlignment="1" applyProtection="1">
      <alignment horizontal="center" vertical="center"/>
      <protection/>
    </xf>
    <xf numFmtId="1" fontId="2" fillId="0" borderId="93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6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2" fillId="0" borderId="92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107" xfId="0" applyNumberFormat="1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182" fontId="13" fillId="0" borderId="104" xfId="0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>
      <alignment horizontal="center" vertical="center" wrapText="1"/>
    </xf>
    <xf numFmtId="182" fontId="13" fillId="0" borderId="94" xfId="0" applyNumberFormat="1" applyFont="1" applyFill="1" applyBorder="1" applyAlignment="1">
      <alignment horizontal="center" vertical="center" wrapText="1"/>
    </xf>
    <xf numFmtId="182" fontId="13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98" xfId="0" applyNumberFormat="1" applyFont="1" applyFill="1" applyBorder="1" applyAlignment="1">
      <alignment horizontal="left" vertical="center" wrapText="1"/>
    </xf>
    <xf numFmtId="0" fontId="2" fillId="0" borderId="90" xfId="0" applyNumberFormat="1" applyFont="1" applyFill="1" applyBorder="1" applyAlignment="1">
      <alignment horizontal="left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2" fillId="0" borderId="92" xfId="0" applyNumberFormat="1" applyFont="1" applyBorder="1" applyAlignment="1">
      <alignment horizontal="center" vertical="center"/>
    </xf>
    <xf numFmtId="0" fontId="2" fillId="0" borderId="92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183" fontId="7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49" fontId="2" fillId="0" borderId="98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90" xfId="0" applyNumberFormat="1" applyFont="1" applyBorder="1" applyAlignment="1">
      <alignment vertical="center" wrapText="1"/>
    </xf>
    <xf numFmtId="49" fontId="78" fillId="0" borderId="16" xfId="0" applyNumberFormat="1" applyFont="1" applyFill="1" applyBorder="1" applyAlignment="1">
      <alignment vertical="center" wrapText="1"/>
    </xf>
    <xf numFmtId="49" fontId="80" fillId="0" borderId="16" xfId="0" applyNumberFormat="1" applyFont="1" applyFill="1" applyBorder="1" applyAlignment="1">
      <alignment horizontal="left" vertical="center" wrapText="1"/>
    </xf>
    <xf numFmtId="49" fontId="80" fillId="0" borderId="16" xfId="0" applyNumberFormat="1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3" fontId="7" fillId="0" borderId="97" xfId="0" applyNumberFormat="1" applyFont="1" applyFill="1" applyBorder="1" applyAlignment="1" applyProtection="1">
      <alignment horizontal="center" vertical="center"/>
      <protection/>
    </xf>
    <xf numFmtId="0" fontId="7" fillId="0" borderId="9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49" fontId="7" fillId="0" borderId="97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" fontId="7" fillId="10" borderId="27" xfId="0" applyNumberFormat="1" applyFont="1" applyFill="1" applyBorder="1" applyAlignment="1" applyProtection="1">
      <alignment horizontal="center" vertical="center" wrapText="1"/>
      <protection hidden="1"/>
    </xf>
    <xf numFmtId="183" fontId="13" fillId="10" borderId="83" xfId="0" applyNumberFormat="1" applyFont="1" applyFill="1" applyBorder="1" applyAlignment="1" applyProtection="1">
      <alignment horizontal="center" vertical="center"/>
      <protection hidden="1"/>
    </xf>
    <xf numFmtId="0" fontId="2" fillId="10" borderId="96" xfId="0" applyFont="1" applyFill="1" applyBorder="1" applyAlignment="1" applyProtection="1">
      <alignment horizontal="center" vertical="center" wrapText="1"/>
      <protection hidden="1"/>
    </xf>
    <xf numFmtId="0" fontId="10" fillId="10" borderId="19" xfId="0" applyNumberFormat="1" applyFont="1" applyFill="1" applyBorder="1" applyAlignment="1" applyProtection="1">
      <alignment horizontal="center" vertical="center"/>
      <protection locked="0"/>
    </xf>
    <xf numFmtId="0" fontId="2" fillId="10" borderId="20" xfId="0" applyNumberFormat="1" applyFont="1" applyFill="1" applyBorder="1" applyAlignment="1" applyProtection="1">
      <alignment horizontal="center" vertical="center"/>
      <protection locked="0"/>
    </xf>
    <xf numFmtId="0" fontId="2" fillId="10" borderId="103" xfId="0" applyNumberFormat="1" applyFont="1" applyFill="1" applyBorder="1" applyAlignment="1" applyProtection="1">
      <alignment horizontal="center" vertical="center"/>
      <protection locked="0"/>
    </xf>
    <xf numFmtId="181" fontId="10" fillId="10" borderId="96" xfId="0" applyNumberFormat="1" applyFont="1" applyFill="1" applyBorder="1" applyAlignment="1" applyProtection="1">
      <alignment horizontal="center" vertical="center"/>
      <protection hidden="1"/>
    </xf>
    <xf numFmtId="180" fontId="2" fillId="10" borderId="96" xfId="0" applyNumberFormat="1" applyFont="1" applyFill="1" applyBorder="1" applyAlignment="1" applyProtection="1">
      <alignment horizontal="center" vertical="center" wrapText="1"/>
      <protection hidden="1"/>
    </xf>
    <xf numFmtId="181" fontId="7" fillId="10" borderId="14" xfId="0" applyNumberFormat="1" applyFont="1" applyFill="1" applyBorder="1" applyAlignment="1" applyProtection="1">
      <alignment horizontal="center" vertical="center"/>
      <protection locked="0"/>
    </xf>
    <xf numFmtId="1" fontId="7" fillId="10" borderId="14" xfId="0" applyNumberFormat="1" applyFont="1" applyFill="1" applyBorder="1" applyAlignment="1" applyProtection="1">
      <alignment horizontal="center" vertical="center"/>
      <protection hidden="1"/>
    </xf>
    <xf numFmtId="181" fontId="7" fillId="10" borderId="26" xfId="0" applyNumberFormat="1" applyFont="1" applyFill="1" applyBorder="1" applyAlignment="1" applyProtection="1">
      <alignment horizontal="center" vertical="center"/>
      <protection hidden="1"/>
    </xf>
    <xf numFmtId="183" fontId="7" fillId="10" borderId="15" xfId="0" applyNumberFormat="1" applyFont="1" applyFill="1" applyBorder="1" applyAlignment="1" applyProtection="1">
      <alignment horizontal="center" vertical="center"/>
      <protection hidden="1"/>
    </xf>
    <xf numFmtId="183" fontId="13" fillId="10" borderId="15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182" fontId="7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183" fontId="7" fillId="34" borderId="25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1" fontId="2" fillId="10" borderId="14" xfId="0" applyNumberFormat="1" applyFont="1" applyFill="1" applyBorder="1" applyAlignment="1" applyProtection="1">
      <alignment horizontal="center" vertical="center"/>
      <protection hidden="1"/>
    </xf>
    <xf numFmtId="1" fontId="7" fillId="10" borderId="14" xfId="56" applyNumberFormat="1" applyFont="1" applyFill="1" applyBorder="1" applyAlignment="1" applyProtection="1">
      <alignment horizontal="center" vertical="center"/>
      <protection locked="0"/>
    </xf>
    <xf numFmtId="1" fontId="80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80" fillId="10" borderId="10" xfId="0" applyFont="1" applyFill="1" applyBorder="1" applyAlignment="1" applyProtection="1">
      <alignment horizontal="center" vertical="center" wrapText="1"/>
      <protection locked="0"/>
    </xf>
    <xf numFmtId="190" fontId="7" fillId="10" borderId="10" xfId="0" applyNumberFormat="1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/>
      <protection hidden="1"/>
    </xf>
    <xf numFmtId="1" fontId="7" fillId="34" borderId="10" xfId="0" applyNumberFormat="1" applyFont="1" applyFill="1" applyBorder="1" applyAlignment="1" applyProtection="1">
      <alignment horizontal="center" vertical="center"/>
      <protection hidden="1"/>
    </xf>
    <xf numFmtId="1" fontId="7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49" fontId="7" fillId="34" borderId="16" xfId="56" applyNumberFormat="1" applyFont="1" applyFill="1" applyBorder="1" applyAlignment="1" applyProtection="1">
      <alignment horizontal="left" vertical="center" wrapText="1"/>
      <protection locked="0"/>
    </xf>
    <xf numFmtId="1" fontId="7" fillId="34" borderId="53" xfId="0" applyNumberFormat="1" applyFont="1" applyFill="1" applyBorder="1" applyAlignment="1" applyProtection="1">
      <alignment horizontal="center" vertical="center"/>
      <protection hidden="1"/>
    </xf>
    <xf numFmtId="1" fontId="7" fillId="10" borderId="11" xfId="0" applyNumberFormat="1" applyFont="1" applyFill="1" applyBorder="1" applyAlignment="1" applyProtection="1">
      <alignment horizontal="center" vertical="center"/>
      <protection hidden="1"/>
    </xf>
    <xf numFmtId="1" fontId="7" fillId="10" borderId="57" xfId="0" applyNumberFormat="1" applyFont="1" applyFill="1" applyBorder="1" applyAlignment="1" applyProtection="1">
      <alignment horizontal="center" vertical="center" wrapText="1"/>
      <protection hidden="1"/>
    </xf>
    <xf numFmtId="181" fontId="7" fillId="10" borderId="23" xfId="0" applyNumberFormat="1" applyFont="1" applyFill="1" applyBorder="1" applyAlignment="1" applyProtection="1">
      <alignment horizontal="center" vertical="center"/>
      <protection hidden="1"/>
    </xf>
    <xf numFmtId="183" fontId="7" fillId="10" borderId="110" xfId="0" applyNumberFormat="1" applyFont="1" applyFill="1" applyBorder="1" applyAlignment="1" applyProtection="1">
      <alignment horizontal="center" vertical="center"/>
      <protection hidden="1"/>
    </xf>
    <xf numFmtId="181" fontId="7" fillId="10" borderId="87" xfId="0" applyNumberFormat="1" applyFont="1" applyFill="1" applyBorder="1" applyAlignment="1" applyProtection="1">
      <alignment horizontal="center" vertical="center"/>
      <protection hidden="1"/>
    </xf>
    <xf numFmtId="0" fontId="2" fillId="10" borderId="86" xfId="0" applyFont="1" applyFill="1" applyBorder="1" applyAlignment="1" applyProtection="1">
      <alignment horizontal="center" vertical="center" wrapText="1"/>
      <protection hidden="1"/>
    </xf>
    <xf numFmtId="0" fontId="2" fillId="10" borderId="87" xfId="0" applyFont="1" applyFill="1" applyBorder="1" applyAlignment="1" applyProtection="1">
      <alignment horizontal="center" vertical="center" wrapText="1"/>
      <protection hidden="1"/>
    </xf>
    <xf numFmtId="186" fontId="84" fillId="10" borderId="30" xfId="0" applyNumberFormat="1" applyFont="1" applyFill="1" applyBorder="1" applyAlignment="1" applyProtection="1">
      <alignment horizontal="center" vertical="center" wrapText="1"/>
      <protection hidden="1"/>
    </xf>
    <xf numFmtId="186" fontId="84" fillId="10" borderId="26" xfId="0" applyNumberFormat="1" applyFont="1" applyFill="1" applyBorder="1" applyAlignment="1" applyProtection="1">
      <alignment horizontal="center" vertical="center" wrapText="1"/>
      <protection hidden="1"/>
    </xf>
    <xf numFmtId="186" fontId="84" fillId="10" borderId="22" xfId="0" applyNumberFormat="1" applyFont="1" applyFill="1" applyBorder="1" applyAlignment="1" applyProtection="1">
      <alignment horizontal="center" vertical="center" wrapText="1"/>
      <protection hidden="1"/>
    </xf>
    <xf numFmtId="183" fontId="7" fillId="10" borderId="23" xfId="0" applyNumberFormat="1" applyFont="1" applyFill="1" applyBorder="1" applyAlignment="1" applyProtection="1">
      <alignment horizontal="center" vertical="center" wrapText="1"/>
      <protection hidden="1"/>
    </xf>
    <xf numFmtId="183" fontId="7" fillId="10" borderId="22" xfId="0" applyNumberFormat="1" applyFont="1" applyFill="1" applyBorder="1" applyAlignment="1" applyProtection="1">
      <alignment horizontal="center" vertical="center" wrapText="1"/>
      <protection hidden="1"/>
    </xf>
    <xf numFmtId="1" fontId="13" fillId="10" borderId="14" xfId="56" applyNumberFormat="1" applyFont="1" applyFill="1" applyBorder="1" applyAlignment="1" applyProtection="1">
      <alignment horizontal="center" vertical="center"/>
      <protection hidden="1"/>
    </xf>
    <xf numFmtId="1" fontId="7" fillId="34" borderId="14" xfId="56" applyNumberFormat="1" applyFont="1" applyFill="1" applyBorder="1" applyAlignment="1" applyProtection="1">
      <alignment horizontal="center" vertical="center"/>
      <protection locked="0"/>
    </xf>
    <xf numFmtId="1" fontId="13" fillId="34" borderId="14" xfId="56" applyNumberFormat="1" applyFont="1" applyFill="1" applyBorder="1" applyAlignment="1" applyProtection="1">
      <alignment horizontal="center" vertical="center"/>
      <protection hidden="1"/>
    </xf>
    <xf numFmtId="190" fontId="7" fillId="34" borderId="14" xfId="0" applyNumberFormat="1" applyFont="1" applyFill="1" applyBorder="1" applyAlignment="1" applyProtection="1">
      <alignment horizontal="center" vertical="center"/>
      <protection locked="0"/>
    </xf>
    <xf numFmtId="190" fontId="7" fillId="10" borderId="14" xfId="0" applyNumberFormat="1" applyFont="1" applyFill="1" applyBorder="1" applyAlignment="1" applyProtection="1">
      <alignment horizontal="center" vertical="center"/>
      <protection locked="0"/>
    </xf>
    <xf numFmtId="181" fontId="7" fillId="10" borderId="111" xfId="0" applyNumberFormat="1" applyFont="1" applyFill="1" applyBorder="1" applyAlignment="1" applyProtection="1">
      <alignment horizontal="center" vertical="center"/>
      <protection hidden="1"/>
    </xf>
    <xf numFmtId="181" fontId="13" fillId="10" borderId="111" xfId="0" applyNumberFormat="1" applyFont="1" applyFill="1" applyBorder="1" applyAlignment="1" applyProtection="1">
      <alignment horizontal="center" vertical="center"/>
      <protection hidden="1"/>
    </xf>
    <xf numFmtId="182" fontId="7" fillId="10" borderId="48" xfId="56" applyNumberFormat="1" applyFont="1" applyFill="1" applyBorder="1" applyAlignment="1" applyProtection="1">
      <alignment horizontal="center" vertical="center"/>
      <protection locked="0"/>
    </xf>
    <xf numFmtId="182" fontId="13" fillId="10" borderId="48" xfId="56" applyNumberFormat="1" applyFont="1" applyFill="1" applyBorder="1" applyAlignment="1" applyProtection="1">
      <alignment horizontal="center" vertical="center"/>
      <protection locked="0"/>
    </xf>
    <xf numFmtId="182" fontId="2" fillId="10" borderId="48" xfId="56" applyNumberFormat="1" applyFont="1" applyFill="1" applyBorder="1" applyAlignment="1" applyProtection="1">
      <alignment horizontal="center" vertical="center"/>
      <protection locked="0"/>
    </xf>
    <xf numFmtId="182" fontId="7" fillId="34" borderId="48" xfId="56" applyNumberFormat="1" applyFont="1" applyFill="1" applyBorder="1" applyAlignment="1" applyProtection="1">
      <alignment horizontal="center" vertical="center"/>
      <protection locked="0"/>
    </xf>
    <xf numFmtId="182" fontId="13" fillId="34" borderId="48" xfId="56" applyNumberFormat="1" applyFont="1" applyFill="1" applyBorder="1" applyAlignment="1" applyProtection="1">
      <alignment horizontal="center" vertical="center"/>
      <protection locked="0"/>
    </xf>
    <xf numFmtId="182" fontId="7" fillId="34" borderId="89" xfId="56" applyNumberFormat="1" applyFont="1" applyFill="1" applyBorder="1" applyAlignment="1" applyProtection="1">
      <alignment horizontal="center" vertical="center"/>
      <protection locked="0"/>
    </xf>
    <xf numFmtId="183" fontId="7" fillId="10" borderId="112" xfId="0" applyNumberFormat="1" applyFont="1" applyFill="1" applyBorder="1" applyAlignment="1" applyProtection="1">
      <alignment horizontal="center" vertical="center"/>
      <protection hidden="1"/>
    </xf>
    <xf numFmtId="183" fontId="13" fillId="10" borderId="112" xfId="0" applyNumberFormat="1" applyFont="1" applyFill="1" applyBorder="1" applyAlignment="1" applyProtection="1">
      <alignment horizontal="center" vertical="center"/>
      <protection hidden="1"/>
    </xf>
    <xf numFmtId="183" fontId="7" fillId="10" borderId="105" xfId="0" applyNumberFormat="1" applyFont="1" applyFill="1" applyBorder="1" applyAlignment="1" applyProtection="1">
      <alignment horizontal="center" vertical="center"/>
      <protection hidden="1"/>
    </xf>
    <xf numFmtId="186" fontId="7" fillId="10" borderId="22" xfId="0" applyNumberFormat="1" applyFont="1" applyFill="1" applyBorder="1" applyAlignment="1" applyProtection="1">
      <alignment horizontal="center" vertical="center"/>
      <protection hidden="1"/>
    </xf>
    <xf numFmtId="186" fontId="7" fillId="10" borderId="23" xfId="0" applyNumberFormat="1" applyFont="1" applyFill="1" applyBorder="1" applyAlignment="1" applyProtection="1">
      <alignment horizontal="center" vertical="center"/>
      <protection hidden="1"/>
    </xf>
    <xf numFmtId="181" fontId="7" fillId="10" borderId="30" xfId="0" applyNumberFormat="1" applyFont="1" applyFill="1" applyBorder="1" applyAlignment="1" applyProtection="1">
      <alignment horizontal="center" vertical="center"/>
      <protection hidden="1"/>
    </xf>
    <xf numFmtId="186" fontId="7" fillId="10" borderId="30" xfId="0" applyNumberFormat="1" applyFont="1" applyFill="1" applyBorder="1" applyAlignment="1" applyProtection="1">
      <alignment horizontal="center" vertical="center"/>
      <protection hidden="1"/>
    </xf>
    <xf numFmtId="186" fontId="84" fillId="10" borderId="30" xfId="0" applyNumberFormat="1" applyFont="1" applyFill="1" applyBorder="1" applyAlignment="1" applyProtection="1">
      <alignment horizontal="center" vertical="center"/>
      <protection hidden="1"/>
    </xf>
    <xf numFmtId="186" fontId="84" fillId="10" borderId="22" xfId="0" applyNumberFormat="1" applyFont="1" applyFill="1" applyBorder="1" applyAlignment="1" applyProtection="1">
      <alignment horizontal="center" vertical="center"/>
      <protection hidden="1"/>
    </xf>
    <xf numFmtId="0" fontId="7" fillId="0" borderId="2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0" fillId="10" borderId="19" xfId="0" applyNumberFormat="1" applyFont="1" applyFill="1" applyBorder="1" applyAlignment="1" applyProtection="1">
      <alignment horizontal="center" vertical="center"/>
      <protection locked="0"/>
    </xf>
    <xf numFmtId="0" fontId="2" fillId="10" borderId="99" xfId="0" applyFont="1" applyFill="1" applyBorder="1" applyAlignment="1" applyProtection="1">
      <alignment horizontal="center" vertical="center" wrapText="1"/>
      <protection locked="0"/>
    </xf>
    <xf numFmtId="0" fontId="2" fillId="10" borderId="19" xfId="0" applyFont="1" applyFill="1" applyBorder="1" applyAlignment="1" applyProtection="1">
      <alignment horizontal="center" vertical="center" wrapText="1"/>
      <protection locked="0"/>
    </xf>
    <xf numFmtId="190" fontId="13" fillId="10" borderId="19" xfId="0" applyNumberFormat="1" applyFont="1" applyFill="1" applyBorder="1" applyAlignment="1" applyProtection="1">
      <alignment horizontal="center" vertical="center"/>
      <protection locked="0"/>
    </xf>
    <xf numFmtId="0" fontId="10" fillId="10" borderId="19" xfId="56" applyNumberFormat="1" applyFont="1" applyFill="1" applyBorder="1" applyAlignment="1" applyProtection="1">
      <alignment horizontal="center" vertical="center"/>
      <protection locked="0"/>
    </xf>
    <xf numFmtId="0" fontId="10" fillId="10" borderId="103" xfId="56" applyNumberFormat="1" applyFont="1" applyFill="1" applyBorder="1" applyAlignment="1" applyProtection="1">
      <alignment horizontal="center" vertical="center"/>
      <protection locked="0"/>
    </xf>
    <xf numFmtId="1" fontId="7" fillId="10" borderId="27" xfId="0" applyNumberFormat="1" applyFont="1" applyFill="1" applyBorder="1" applyAlignment="1" applyProtection="1">
      <alignment horizontal="center" vertical="center"/>
      <protection locked="0"/>
    </xf>
    <xf numFmtId="1" fontId="13" fillId="10" borderId="53" xfId="56" applyNumberFormat="1" applyFont="1" applyFill="1" applyBorder="1" applyAlignment="1" applyProtection="1">
      <alignment horizontal="center" vertical="center"/>
      <protection hidden="1"/>
    </xf>
    <xf numFmtId="1" fontId="7" fillId="10" borderId="53" xfId="0" applyNumberFormat="1" applyFont="1" applyFill="1" applyBorder="1" applyAlignment="1" applyProtection="1">
      <alignment horizontal="center" vertical="center"/>
      <protection hidden="1"/>
    </xf>
    <xf numFmtId="183" fontId="7" fillId="10" borderId="56" xfId="0" applyNumberFormat="1" applyFont="1" applyFill="1" applyBorder="1" applyAlignment="1" applyProtection="1">
      <alignment horizontal="center" vertical="center"/>
      <protection hidden="1"/>
    </xf>
    <xf numFmtId="182" fontId="84" fillId="10" borderId="30" xfId="0" applyNumberFormat="1" applyFont="1" applyFill="1" applyBorder="1" applyAlignment="1" applyProtection="1">
      <alignment horizontal="center" vertical="center" wrapText="1"/>
      <protection hidden="1"/>
    </xf>
    <xf numFmtId="182" fontId="84" fillId="10" borderId="22" xfId="0" applyNumberFormat="1" applyFont="1" applyFill="1" applyBorder="1" applyAlignment="1" applyProtection="1">
      <alignment horizontal="center" vertical="center" wrapText="1"/>
      <protection hidden="1"/>
    </xf>
    <xf numFmtId="182" fontId="84" fillId="10" borderId="23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0" applyNumberFormat="1" applyFont="1" applyFill="1" applyBorder="1" applyAlignment="1">
      <alignment horizontal="center" vertical="center" wrapText="1"/>
    </xf>
    <xf numFmtId="185" fontId="2" fillId="0" borderId="15" xfId="0" applyNumberFormat="1" applyFont="1" applyFill="1" applyBorder="1" applyAlignment="1" applyProtection="1">
      <alignment horizontal="left" vertical="top" wrapText="1"/>
      <protection/>
    </xf>
    <xf numFmtId="1" fontId="7" fillId="10" borderId="100" xfId="0" applyNumberFormat="1" applyFont="1" applyFill="1" applyBorder="1" applyAlignment="1" applyProtection="1">
      <alignment horizontal="center" vertical="center"/>
      <protection locked="0"/>
    </xf>
    <xf numFmtId="1" fontId="7" fillId="10" borderId="14" xfId="0" applyNumberFormat="1" applyFont="1" applyFill="1" applyBorder="1" applyAlignment="1" applyProtection="1">
      <alignment horizontal="center" vertical="center"/>
      <protection locked="0"/>
    </xf>
    <xf numFmtId="1" fontId="85" fillId="10" borderId="14" xfId="0" applyNumberFormat="1" applyFont="1" applyFill="1" applyBorder="1" applyAlignment="1" applyProtection="1">
      <alignment horizontal="center" vertical="center"/>
      <protection hidden="1"/>
    </xf>
    <xf numFmtId="1" fontId="86" fillId="10" borderId="14" xfId="0" applyNumberFormat="1" applyFont="1" applyFill="1" applyBorder="1" applyAlignment="1" applyProtection="1">
      <alignment horizontal="center" vertical="center" wrapText="1"/>
      <protection hidden="1"/>
    </xf>
    <xf numFmtId="182" fontId="7" fillId="10" borderId="84" xfId="0" applyNumberFormat="1" applyFont="1" applyFill="1" applyBorder="1" applyAlignment="1" applyProtection="1">
      <alignment horizontal="center" vertical="center"/>
      <protection locked="0"/>
    </xf>
    <xf numFmtId="182" fontId="13" fillId="10" borderId="89" xfId="0" applyNumberFormat="1" applyFont="1" applyFill="1" applyBorder="1" applyAlignment="1" applyProtection="1">
      <alignment horizontal="center" vertical="center"/>
      <protection locked="0"/>
    </xf>
    <xf numFmtId="182" fontId="7" fillId="10" borderId="48" xfId="0" applyNumberFormat="1" applyFont="1" applyFill="1" applyBorder="1" applyAlignment="1" applyProtection="1">
      <alignment horizontal="center" vertical="center"/>
      <protection locked="0"/>
    </xf>
    <xf numFmtId="182" fontId="13" fillId="10" borderId="48" xfId="0" applyNumberFormat="1" applyFont="1" applyFill="1" applyBorder="1" applyAlignment="1" applyProtection="1">
      <alignment horizontal="center" vertical="center"/>
      <protection locked="0"/>
    </xf>
    <xf numFmtId="182" fontId="2" fillId="10" borderId="48" xfId="0" applyNumberFormat="1" applyFont="1" applyFill="1" applyBorder="1" applyAlignment="1" applyProtection="1">
      <alignment horizontal="center" vertical="center"/>
      <protection locked="0"/>
    </xf>
    <xf numFmtId="182" fontId="7" fillId="10" borderId="89" xfId="56" applyNumberFormat="1" applyFont="1" applyFill="1" applyBorder="1" applyAlignment="1" applyProtection="1">
      <alignment horizontal="center" vertical="center"/>
      <protection locked="0"/>
    </xf>
    <xf numFmtId="0" fontId="2" fillId="0" borderId="110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181" fontId="2" fillId="0" borderId="87" xfId="0" applyNumberFormat="1" applyFont="1" applyFill="1" applyBorder="1" applyAlignment="1" applyProtection="1">
      <alignment horizontal="center" vertical="center"/>
      <protection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1" fontId="13" fillId="10" borderId="53" xfId="0" applyNumberFormat="1" applyFont="1" applyFill="1" applyBorder="1" applyAlignment="1" applyProtection="1">
      <alignment horizontal="center" vertical="center"/>
      <protection hidden="1"/>
    </xf>
    <xf numFmtId="0" fontId="2" fillId="10" borderId="11" xfId="0" applyFont="1" applyFill="1" applyBorder="1" applyAlignment="1" applyProtection="1">
      <alignment horizontal="center" vertical="center"/>
      <protection hidden="1"/>
    </xf>
    <xf numFmtId="1" fontId="2" fillId="10" borderId="11" xfId="0" applyNumberFormat="1" applyFont="1" applyFill="1" applyBorder="1" applyAlignment="1" applyProtection="1">
      <alignment horizontal="center" vertical="center"/>
      <protection locked="0"/>
    </xf>
    <xf numFmtId="0" fontId="2" fillId="10" borderId="11" xfId="0" applyNumberFormat="1" applyFont="1" applyFill="1" applyBorder="1" applyAlignment="1" applyProtection="1">
      <alignment horizontal="center" vertical="center"/>
      <protection locked="0"/>
    </xf>
    <xf numFmtId="0" fontId="2" fillId="10" borderId="57" xfId="0" applyFont="1" applyFill="1" applyBorder="1" applyAlignment="1" applyProtection="1">
      <alignment horizontal="center" vertical="center" wrapText="1"/>
      <protection hidden="1"/>
    </xf>
    <xf numFmtId="1" fontId="7" fillId="10" borderId="96" xfId="0" applyNumberFormat="1" applyFont="1" applyFill="1" applyBorder="1" applyAlignment="1" applyProtection="1">
      <alignment horizontal="center" vertical="center" wrapText="1"/>
      <protection hidden="1"/>
    </xf>
    <xf numFmtId="186" fontId="84" fillId="10" borderId="23" xfId="0" applyNumberFormat="1" applyFont="1" applyFill="1" applyBorder="1" applyAlignment="1" applyProtection="1">
      <alignment horizontal="center" vertical="center" wrapText="1"/>
      <protection hidden="1"/>
    </xf>
    <xf numFmtId="181" fontId="13" fillId="10" borderId="91" xfId="0" applyNumberFormat="1" applyFont="1" applyFill="1" applyBorder="1" applyAlignment="1" applyProtection="1">
      <alignment horizontal="center" vertical="center"/>
      <protection hidden="1"/>
    </xf>
    <xf numFmtId="1" fontId="7" fillId="36" borderId="110" xfId="0" applyNumberFormat="1" applyFont="1" applyFill="1" applyBorder="1" applyAlignment="1" applyProtection="1">
      <alignment horizontal="center" vertical="center"/>
      <protection hidden="1"/>
    </xf>
    <xf numFmtId="181" fontId="2" fillId="0" borderId="96" xfId="0" applyNumberFormat="1" applyFont="1" applyFill="1" applyBorder="1" applyAlignment="1" applyProtection="1">
      <alignment horizontal="center" vertical="center"/>
      <protection/>
    </xf>
    <xf numFmtId="182" fontId="7" fillId="0" borderId="112" xfId="0" applyNumberFormat="1" applyFont="1" applyFill="1" applyBorder="1" applyAlignment="1" applyProtection="1">
      <alignment horizontal="center" vertical="center"/>
      <protection/>
    </xf>
    <xf numFmtId="181" fontId="7" fillId="0" borderId="30" xfId="0" applyNumberFormat="1" applyFont="1" applyFill="1" applyBorder="1" applyAlignment="1" applyProtection="1">
      <alignment horizontal="center" vertical="center"/>
      <protection/>
    </xf>
    <xf numFmtId="0" fontId="80" fillId="0" borderId="83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181" fontId="7" fillId="10" borderId="110" xfId="0" applyNumberFormat="1" applyFont="1" applyFill="1" applyBorder="1" applyAlignment="1" applyProtection="1">
      <alignment horizontal="center" vertical="center"/>
      <protection hidden="1"/>
    </xf>
    <xf numFmtId="183" fontId="13" fillId="10" borderId="110" xfId="0" applyNumberFormat="1" applyFont="1" applyFill="1" applyBorder="1" applyAlignment="1" applyProtection="1">
      <alignment horizontal="center" vertical="center"/>
      <protection hidden="1"/>
    </xf>
    <xf numFmtId="181" fontId="13" fillId="10" borderId="110" xfId="0" applyNumberFormat="1" applyFont="1" applyFill="1" applyBorder="1" applyAlignment="1" applyProtection="1">
      <alignment horizontal="center" vertical="center"/>
      <protection hidden="1"/>
    </xf>
    <xf numFmtId="0" fontId="7" fillId="10" borderId="78" xfId="0" applyFont="1" applyFill="1" applyBorder="1" applyAlignment="1" applyProtection="1">
      <alignment horizontal="center" vertical="center"/>
      <protection/>
    </xf>
    <xf numFmtId="0" fontId="2" fillId="10" borderId="78" xfId="0" applyFont="1" applyFill="1" applyBorder="1" applyAlignment="1">
      <alignment horizontal="center" vertical="center" wrapText="1"/>
    </xf>
    <xf numFmtId="0" fontId="7" fillId="10" borderId="78" xfId="0" applyFont="1" applyFill="1" applyBorder="1" applyAlignment="1">
      <alignment horizontal="center" vertical="center" wrapText="1"/>
    </xf>
    <xf numFmtId="49" fontId="7" fillId="10" borderId="78" xfId="0" applyNumberFormat="1" applyFont="1" applyFill="1" applyBorder="1" applyAlignment="1">
      <alignment horizontal="center" vertical="center" wrapText="1"/>
    </xf>
    <xf numFmtId="0" fontId="81" fillId="10" borderId="91" xfId="0" applyFont="1" applyFill="1" applyBorder="1" applyAlignment="1">
      <alignment horizontal="center" vertical="center" wrapText="1"/>
    </xf>
    <xf numFmtId="0" fontId="81" fillId="10" borderId="58" xfId="0" applyFont="1" applyFill="1" applyBorder="1" applyAlignment="1">
      <alignment horizontal="center" vertical="center" wrapText="1"/>
    </xf>
    <xf numFmtId="0" fontId="81" fillId="10" borderId="80" xfId="0" applyFont="1" applyFill="1" applyBorder="1" applyAlignment="1">
      <alignment horizontal="center" vertical="center" wrapText="1"/>
    </xf>
    <xf numFmtId="0" fontId="81" fillId="10" borderId="82" xfId="0" applyFont="1" applyFill="1" applyBorder="1" applyAlignment="1">
      <alignment horizontal="center" vertical="center" wrapText="1"/>
    </xf>
    <xf numFmtId="0" fontId="2" fillId="10" borderId="10" xfId="56" applyNumberFormat="1" applyFont="1" applyFill="1" applyBorder="1" applyAlignment="1" applyProtection="1">
      <alignment horizontal="center" vertical="center"/>
      <protection hidden="1"/>
    </xf>
    <xf numFmtId="190" fontId="2" fillId="10" borderId="10" xfId="56" applyNumberFormat="1" applyFont="1" applyFill="1" applyBorder="1" applyAlignment="1" applyProtection="1">
      <alignment horizontal="center" vertical="center"/>
      <protection hidden="1"/>
    </xf>
    <xf numFmtId="182" fontId="7" fillId="10" borderId="110" xfId="56" applyNumberFormat="1" applyFont="1" applyFill="1" applyBorder="1" applyAlignment="1" applyProtection="1">
      <alignment horizontal="center" vertical="center"/>
      <protection hidden="1"/>
    </xf>
    <xf numFmtId="182" fontId="7" fillId="10" borderId="86" xfId="56" applyNumberFormat="1" applyFont="1" applyFill="1" applyBorder="1" applyAlignment="1" applyProtection="1">
      <alignment horizontal="center" vertical="center"/>
      <protection hidden="1"/>
    </xf>
    <xf numFmtId="182" fontId="7" fillId="10" borderId="87" xfId="56" applyNumberFormat="1" applyFont="1" applyFill="1" applyBorder="1" applyAlignment="1" applyProtection="1">
      <alignment horizontal="center" vertical="center"/>
      <protection hidden="1"/>
    </xf>
    <xf numFmtId="0" fontId="2" fillId="10" borderId="21" xfId="56" applyNumberFormat="1" applyFont="1" applyFill="1" applyBorder="1" applyAlignment="1" applyProtection="1">
      <alignment horizontal="center" vertical="center"/>
      <protection hidden="1"/>
    </xf>
    <xf numFmtId="0" fontId="2" fillId="10" borderId="27" xfId="56" applyNumberFormat="1" applyFont="1" applyFill="1" applyBorder="1" applyAlignment="1" applyProtection="1">
      <alignment horizontal="center" vertical="center"/>
      <protection hidden="1"/>
    </xf>
    <xf numFmtId="190" fontId="2" fillId="10" borderId="21" xfId="56" applyNumberFormat="1" applyFont="1" applyFill="1" applyBorder="1" applyAlignment="1" applyProtection="1">
      <alignment horizontal="center" vertical="center"/>
      <protection hidden="1"/>
    </xf>
    <xf numFmtId="190" fontId="2" fillId="10" borderId="27" xfId="56" applyNumberFormat="1" applyFont="1" applyFill="1" applyBorder="1" applyAlignment="1" applyProtection="1">
      <alignment horizontal="center" vertical="center"/>
      <protection hidden="1"/>
    </xf>
    <xf numFmtId="180" fontId="2" fillId="10" borderId="75" xfId="56" applyNumberFormat="1" applyFont="1" applyFill="1" applyBorder="1" applyAlignment="1" applyProtection="1">
      <alignment horizontal="center" vertical="center"/>
      <protection hidden="1"/>
    </xf>
    <xf numFmtId="180" fontId="2" fillId="10" borderId="76" xfId="56" applyNumberFormat="1" applyFont="1" applyFill="1" applyBorder="1" applyAlignment="1" applyProtection="1">
      <alignment horizontal="center" vertical="center"/>
      <protection hidden="1"/>
    </xf>
    <xf numFmtId="180" fontId="2" fillId="10" borderId="77" xfId="56" applyNumberFormat="1" applyFont="1" applyFill="1" applyBorder="1" applyAlignment="1" applyProtection="1">
      <alignment horizontal="center" vertical="center"/>
      <protection hidden="1"/>
    </xf>
    <xf numFmtId="190" fontId="2" fillId="10" borderId="75" xfId="56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wrapText="1"/>
    </xf>
    <xf numFmtId="186" fontId="7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185" fontId="2" fillId="0" borderId="0" xfId="56" applyNumberFormat="1" applyFont="1" applyFill="1" applyBorder="1" applyAlignment="1" applyProtection="1">
      <alignment vertical="center"/>
      <protection locked="0"/>
    </xf>
    <xf numFmtId="186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9" fillId="0" borderId="0" xfId="0" applyNumberFormat="1" applyFont="1" applyBorder="1" applyAlignment="1">
      <alignment horizontal="center" wrapText="1"/>
    </xf>
    <xf numFmtId="1" fontId="78" fillId="0" borderId="61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92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80" fillId="0" borderId="1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80" fillId="0" borderId="21" xfId="0" applyNumberFormat="1" applyFont="1" applyFill="1" applyBorder="1" applyAlignment="1" applyProtection="1">
      <alignment vertical="center"/>
      <protection/>
    </xf>
    <xf numFmtId="1" fontId="78" fillId="0" borderId="10" xfId="0" applyNumberFormat="1" applyFont="1" applyFill="1" applyBorder="1" applyAlignment="1" applyProtection="1">
      <alignment horizontal="center" vertical="center"/>
      <protection/>
    </xf>
    <xf numFmtId="1" fontId="82" fillId="0" borderId="10" xfId="0" applyNumberFormat="1" applyFont="1" applyFill="1" applyBorder="1" applyAlignment="1">
      <alignment horizontal="center" vertical="center" wrapText="1"/>
    </xf>
    <xf numFmtId="1" fontId="80" fillId="0" borderId="6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57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8" fillId="0" borderId="21" xfId="0" applyNumberFormat="1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7" fillId="0" borderId="94" xfId="0" applyNumberFormat="1" applyFont="1" applyFill="1" applyBorder="1" applyAlignment="1">
      <alignment horizontal="center" vertical="center" wrapText="1"/>
    </xf>
    <xf numFmtId="1" fontId="78" fillId="0" borderId="21" xfId="0" applyNumberFormat="1" applyFont="1" applyFill="1" applyBorder="1" applyAlignment="1">
      <alignment horizontal="center" vertical="center" wrapText="1"/>
    </xf>
    <xf numFmtId="1" fontId="80" fillId="0" borderId="21" xfId="0" applyNumberFormat="1" applyFont="1" applyFill="1" applyBorder="1" applyAlignment="1">
      <alignment horizontal="center" vertical="center" wrapText="1"/>
    </xf>
    <xf numFmtId="1" fontId="78" fillId="0" borderId="21" xfId="0" applyNumberFormat="1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57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1" fontId="2" fillId="1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27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21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104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108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57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61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20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34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1" fontId="2" fillId="34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100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92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93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24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21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61" xfId="0" applyNumberFormat="1" applyFont="1" applyFill="1" applyBorder="1" applyAlignment="1" applyProtection="1">
      <alignment horizontal="center" vertical="center" wrapText="1"/>
      <protection hidden="1"/>
    </xf>
    <xf numFmtId="1" fontId="85" fillId="10" borderId="57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10" xfId="0" applyNumberFormat="1" applyFont="1" applyFill="1" applyBorder="1" applyAlignment="1">
      <alignment horizontal="center" vertical="center" wrapText="1"/>
    </xf>
    <xf numFmtId="3" fontId="2" fillId="0" borderId="86" xfId="0" applyNumberFormat="1" applyFont="1" applyFill="1" applyBorder="1" applyAlignment="1">
      <alignment horizontal="center" vertical="center" wrapText="1"/>
    </xf>
    <xf numFmtId="3" fontId="2" fillId="0" borderId="87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182" fontId="80" fillId="0" borderId="94" xfId="0" applyNumberFormat="1" applyFont="1" applyFill="1" applyBorder="1" applyAlignment="1" applyProtection="1">
      <alignment horizontal="center" vertical="center"/>
      <protection/>
    </xf>
    <xf numFmtId="182" fontId="7" fillId="0" borderId="108" xfId="0" applyNumberFormat="1" applyFont="1" applyFill="1" applyBorder="1" applyAlignment="1" applyProtection="1">
      <alignment horizontal="center" vertical="center"/>
      <protection/>
    </xf>
    <xf numFmtId="182" fontId="7" fillId="0" borderId="50" xfId="0" applyNumberFormat="1" applyFont="1" applyFill="1" applyBorder="1" applyAlignment="1" applyProtection="1">
      <alignment horizontal="center" vertical="center"/>
      <protection/>
    </xf>
    <xf numFmtId="182" fontId="7" fillId="0" borderId="48" xfId="0" applyNumberFormat="1" applyFont="1" applyFill="1" applyBorder="1" applyAlignment="1" applyProtection="1">
      <alignment horizontal="center" vertical="center"/>
      <protection/>
    </xf>
    <xf numFmtId="182" fontId="13" fillId="0" borderId="48" xfId="0" applyNumberFormat="1" applyFont="1" applyFill="1" applyBorder="1" applyAlignment="1" applyProtection="1">
      <alignment horizontal="center" vertical="center"/>
      <protection/>
    </xf>
    <xf numFmtId="182" fontId="80" fillId="0" borderId="48" xfId="0" applyNumberFormat="1" applyFont="1" applyFill="1" applyBorder="1" applyAlignment="1" applyProtection="1">
      <alignment horizontal="center" vertical="center"/>
      <protection/>
    </xf>
    <xf numFmtId="182" fontId="13" fillId="34" borderId="48" xfId="0" applyNumberFormat="1" applyFont="1" applyFill="1" applyBorder="1" applyAlignment="1" applyProtection="1">
      <alignment horizontal="center" vertical="center"/>
      <protection/>
    </xf>
    <xf numFmtId="186" fontId="7" fillId="10" borderId="50" xfId="0" applyNumberFormat="1" applyFont="1" applyFill="1" applyBorder="1" applyAlignment="1" applyProtection="1">
      <alignment horizontal="center" vertical="center"/>
      <protection locked="0"/>
    </xf>
    <xf numFmtId="186" fontId="13" fillId="10" borderId="85" xfId="0" applyNumberFormat="1" applyFont="1" applyFill="1" applyBorder="1" applyAlignment="1" applyProtection="1">
      <alignment horizontal="center" vertical="center"/>
      <protection locked="0"/>
    </xf>
    <xf numFmtId="182" fontId="7" fillId="34" borderId="48" xfId="0" applyNumberFormat="1" applyFont="1" applyFill="1" applyBorder="1" applyAlignment="1" applyProtection="1">
      <alignment horizontal="center" vertical="center"/>
      <protection locked="0"/>
    </xf>
    <xf numFmtId="182" fontId="13" fillId="34" borderId="48" xfId="0" applyNumberFormat="1" applyFont="1" applyFill="1" applyBorder="1" applyAlignment="1" applyProtection="1">
      <alignment horizontal="center" vertical="center"/>
      <protection locked="0"/>
    </xf>
    <xf numFmtId="0" fontId="78" fillId="36" borderId="48" xfId="0" applyNumberFormat="1" applyFont="1" applyFill="1" applyBorder="1" applyAlignment="1">
      <alignment horizontal="center" vertical="center" wrapText="1"/>
    </xf>
    <xf numFmtId="183" fontId="13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83" xfId="0" applyNumberFormat="1" applyFont="1" applyFill="1" applyBorder="1" applyAlignment="1" applyProtection="1">
      <alignment horizontal="center" vertical="center"/>
      <protection/>
    </xf>
    <xf numFmtId="181" fontId="7" fillId="0" borderId="105" xfId="0" applyNumberFormat="1" applyFont="1" applyFill="1" applyBorder="1" applyAlignment="1" applyProtection="1">
      <alignment horizontal="center" vertical="center"/>
      <protection/>
    </xf>
    <xf numFmtId="181" fontId="7" fillId="0" borderId="54" xfId="0" applyNumberFormat="1" applyFont="1" applyFill="1" applyBorder="1" applyAlignment="1" applyProtection="1">
      <alignment horizontal="center" vertical="center"/>
      <protection/>
    </xf>
    <xf numFmtId="181" fontId="13" fillId="0" borderId="15" xfId="0" applyNumberFormat="1" applyFont="1" applyFill="1" applyBorder="1" applyAlignment="1" applyProtection="1">
      <alignment horizontal="center" vertical="center"/>
      <protection/>
    </xf>
    <xf numFmtId="181" fontId="2" fillId="0" borderId="15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181" fontId="80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right" vertical="center" wrapText="1"/>
    </xf>
    <xf numFmtId="3" fontId="85" fillId="0" borderId="23" xfId="0" applyNumberFormat="1" applyFont="1" applyFill="1" applyBorder="1" applyAlignment="1">
      <alignment horizontal="center" vertical="center" wrapText="1"/>
    </xf>
    <xf numFmtId="186" fontId="7" fillId="0" borderId="11" xfId="0" applyNumberFormat="1" applyFont="1" applyFill="1" applyBorder="1" applyAlignment="1" applyProtection="1">
      <alignment horizontal="center" vertical="center" wrapText="1"/>
      <protection/>
    </xf>
    <xf numFmtId="186" fontId="7" fillId="0" borderId="17" xfId="0" applyNumberFormat="1" applyFont="1" applyFill="1" applyBorder="1" applyAlignment="1" applyProtection="1">
      <alignment horizontal="center" vertical="center" wrapText="1"/>
      <protection/>
    </xf>
    <xf numFmtId="186" fontId="7" fillId="0" borderId="22" xfId="0" applyNumberFormat="1" applyFont="1" applyFill="1" applyBorder="1" applyAlignment="1" applyProtection="1">
      <alignment horizontal="center" vertical="center" wrapText="1"/>
      <protection/>
    </xf>
    <xf numFmtId="186" fontId="7" fillId="0" borderId="92" xfId="0" applyNumberFormat="1" applyFont="1" applyFill="1" applyBorder="1" applyAlignment="1" applyProtection="1">
      <alignment horizontal="center" vertical="center" wrapText="1"/>
      <protection/>
    </xf>
    <xf numFmtId="185" fontId="7" fillId="0" borderId="93" xfId="0" applyNumberFormat="1" applyFont="1" applyFill="1" applyBorder="1" applyAlignment="1" applyProtection="1">
      <alignment horizontal="center" vertical="center" wrapText="1"/>
      <protection/>
    </xf>
    <xf numFmtId="0" fontId="7" fillId="0" borderId="57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186" fontId="7" fillId="0" borderId="100" xfId="0" applyNumberFormat="1" applyFont="1" applyFill="1" applyBorder="1" applyAlignment="1" applyProtection="1">
      <alignment horizontal="center" vertical="center" wrapText="1"/>
      <protection/>
    </xf>
    <xf numFmtId="0" fontId="7" fillId="0" borderId="53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82" fontId="7" fillId="0" borderId="18" xfId="0" applyNumberFormat="1" applyFont="1" applyBorder="1" applyAlignment="1">
      <alignment horizontal="center" wrapText="1"/>
    </xf>
    <xf numFmtId="0" fontId="7" fillId="0" borderId="84" xfId="0" applyNumberFormat="1" applyFont="1" applyFill="1" applyBorder="1" applyAlignment="1" applyProtection="1">
      <alignment horizontal="center" vertical="center" wrapText="1"/>
      <protection/>
    </xf>
    <xf numFmtId="0" fontId="7" fillId="0" borderId="8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186" fontId="7" fillId="0" borderId="23" xfId="0" applyNumberFormat="1" applyFont="1" applyBorder="1" applyAlignment="1">
      <alignment horizontal="left" wrapText="1"/>
    </xf>
    <xf numFmtId="0" fontId="13" fillId="0" borderId="28" xfId="0" applyFont="1" applyBorder="1" applyAlignment="1">
      <alignment horizontal="center" vertical="center" wrapText="1"/>
    </xf>
    <xf numFmtId="182" fontId="7" fillId="0" borderId="48" xfId="0" applyNumberFormat="1" applyFont="1" applyBorder="1" applyAlignment="1">
      <alignment horizontal="center" vertical="center"/>
    </xf>
    <xf numFmtId="182" fontId="13" fillId="0" borderId="89" xfId="0" applyNumberFormat="1" applyFont="1" applyFill="1" applyBorder="1" applyAlignment="1" applyProtection="1">
      <alignment horizontal="center" vertical="center"/>
      <protection/>
    </xf>
    <xf numFmtId="182" fontId="7" fillId="34" borderId="48" xfId="0" applyNumberFormat="1" applyFont="1" applyFill="1" applyBorder="1" applyAlignment="1" applyProtection="1">
      <alignment horizontal="center" vertical="center"/>
      <protection/>
    </xf>
    <xf numFmtId="182" fontId="7" fillId="0" borderId="48" xfId="0" applyNumberFormat="1" applyFont="1" applyFill="1" applyBorder="1" applyAlignment="1">
      <alignment horizontal="center" vertical="center"/>
    </xf>
    <xf numFmtId="182" fontId="13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182" fontId="7" fillId="0" borderId="0" xfId="0" applyNumberFormat="1" applyFont="1" applyFill="1" applyBorder="1" applyAlignment="1">
      <alignment horizontal="center" vertical="top"/>
    </xf>
    <xf numFmtId="182" fontId="7" fillId="0" borderId="82" xfId="0" applyNumberFormat="1" applyFont="1" applyFill="1" applyBorder="1" applyAlignment="1">
      <alignment horizontal="center" vertical="top"/>
    </xf>
    <xf numFmtId="49" fontId="2" fillId="0" borderId="84" xfId="0" applyNumberFormat="1" applyFont="1" applyFill="1" applyBorder="1" applyAlignment="1" applyProtection="1">
      <alignment horizontal="left" vertical="center"/>
      <protection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181" fontId="2" fillId="0" borderId="48" xfId="0" applyNumberFormat="1" applyFont="1" applyFill="1" applyBorder="1" applyAlignment="1" applyProtection="1">
      <alignment horizontal="left" vertical="center"/>
      <protection/>
    </xf>
    <xf numFmtId="181" fontId="2" fillId="0" borderId="85" xfId="0" applyNumberFormat="1" applyFont="1" applyFill="1" applyBorder="1" applyAlignment="1" applyProtection="1">
      <alignment horizontal="left" vertical="center"/>
      <protection/>
    </xf>
    <xf numFmtId="49" fontId="2" fillId="0" borderId="85" xfId="0" applyNumberFormat="1" applyFont="1" applyFill="1" applyBorder="1" applyAlignment="1">
      <alignment horizontal="left" vertical="center" wrapText="1"/>
    </xf>
    <xf numFmtId="49" fontId="2" fillId="0" borderId="84" xfId="0" applyNumberFormat="1" applyFont="1" applyBorder="1" applyAlignment="1">
      <alignment horizontal="left" vertical="center" wrapText="1"/>
    </xf>
    <xf numFmtId="49" fontId="2" fillId="0" borderId="89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49" fontId="7" fillId="0" borderId="85" xfId="0" applyNumberFormat="1" applyFont="1" applyFill="1" applyBorder="1" applyAlignment="1">
      <alignment horizontal="left" vertical="center" wrapText="1"/>
    </xf>
    <xf numFmtId="186" fontId="13" fillId="0" borderId="15" xfId="0" applyNumberFormat="1" applyFont="1" applyFill="1" applyBorder="1" applyAlignment="1" applyProtection="1">
      <alignment horizontal="center" vertical="center"/>
      <protection/>
    </xf>
    <xf numFmtId="188" fontId="13" fillId="0" borderId="15" xfId="0" applyNumberFormat="1" applyFont="1" applyFill="1" applyBorder="1" applyAlignment="1" applyProtection="1">
      <alignment horizontal="center" vertical="center"/>
      <protection/>
    </xf>
    <xf numFmtId="182" fontId="84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82" fontId="87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Border="1" applyAlignment="1">
      <alignment horizontal="center" vertical="center" wrapText="1"/>
    </xf>
    <xf numFmtId="182" fontId="10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181" fontId="13" fillId="0" borderId="27" xfId="0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>
      <alignment horizontal="center" vertical="center" wrapText="1"/>
    </xf>
    <xf numFmtId="181" fontId="79" fillId="0" borderId="27" xfId="0" applyNumberFormat="1" applyFont="1" applyFill="1" applyBorder="1" applyAlignment="1" applyProtection="1">
      <alignment horizontal="center" vertical="center"/>
      <protection/>
    </xf>
    <xf numFmtId="181" fontId="78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78" fillId="0" borderId="11" xfId="0" applyNumberFormat="1" applyFont="1" applyBorder="1" applyAlignment="1">
      <alignment horizontal="center" vertical="center"/>
    </xf>
    <xf numFmtId="0" fontId="79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78" fillId="0" borderId="21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 applyProtection="1">
      <alignment horizontal="center" vertical="center"/>
      <protection/>
    </xf>
    <xf numFmtId="0" fontId="78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vertical="center" wrapText="1"/>
    </xf>
    <xf numFmtId="0" fontId="78" fillId="0" borderId="17" xfId="0" applyFont="1" applyFill="1" applyBorder="1" applyAlignment="1">
      <alignment horizontal="center" vertical="center" wrapText="1"/>
    </xf>
    <xf numFmtId="180" fontId="78" fillId="0" borderId="2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Font="1" applyFill="1" applyBorder="1" applyAlignment="1">
      <alignment vertical="center" wrapText="1"/>
    </xf>
    <xf numFmtId="181" fontId="78" fillId="0" borderId="19" xfId="0" applyNumberFormat="1" applyFont="1" applyFill="1" applyBorder="1" applyAlignment="1" applyProtection="1">
      <alignment horizontal="center" vertical="center"/>
      <protection/>
    </xf>
    <xf numFmtId="0" fontId="78" fillId="0" borderId="14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180" fontId="78" fillId="0" borderId="19" xfId="0" applyNumberFormat="1" applyFont="1" applyFill="1" applyBorder="1" applyAlignment="1" applyProtection="1">
      <alignment horizontal="center" vertical="center"/>
      <protection/>
    </xf>
    <xf numFmtId="0" fontId="78" fillId="0" borderId="14" xfId="0" applyNumberFormat="1" applyFont="1" applyFill="1" applyBorder="1" applyAlignment="1">
      <alignment horizontal="center" vertical="center" wrapText="1"/>
    </xf>
    <xf numFmtId="0" fontId="78" fillId="0" borderId="10" xfId="0" applyNumberFormat="1" applyFont="1" applyFill="1" applyBorder="1" applyAlignment="1">
      <alignment vertical="center" wrapText="1"/>
    </xf>
    <xf numFmtId="0" fontId="78" fillId="0" borderId="10" xfId="0" applyNumberFormat="1" applyFont="1" applyFill="1" applyBorder="1" applyAlignment="1">
      <alignment horizontal="center" vertical="center" wrapText="1"/>
    </xf>
    <xf numFmtId="0" fontId="78" fillId="0" borderId="19" xfId="0" applyNumberFormat="1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180" fontId="78" fillId="0" borderId="10" xfId="0" applyNumberFormat="1" applyFont="1" applyFill="1" applyBorder="1" applyAlignment="1" applyProtection="1">
      <alignment vertical="center"/>
      <protection/>
    </xf>
    <xf numFmtId="180" fontId="78" fillId="0" borderId="19" xfId="0" applyNumberFormat="1" applyFont="1" applyFill="1" applyBorder="1" applyAlignment="1" applyProtection="1">
      <alignment vertical="center"/>
      <protection/>
    </xf>
    <xf numFmtId="0" fontId="78" fillId="0" borderId="14" xfId="0" applyFont="1" applyFill="1" applyBorder="1" applyAlignment="1">
      <alignment vertical="center" wrapText="1"/>
    </xf>
    <xf numFmtId="181" fontId="79" fillId="0" borderId="19" xfId="0" applyNumberFormat="1" applyFont="1" applyFill="1" applyBorder="1" applyAlignment="1" applyProtection="1">
      <alignment horizontal="center" vertical="center"/>
      <protection/>
    </xf>
    <xf numFmtId="0" fontId="78" fillId="0" borderId="53" xfId="0" applyFont="1" applyFill="1" applyBorder="1" applyAlignment="1">
      <alignment vertical="center" wrapText="1"/>
    </xf>
    <xf numFmtId="0" fontId="78" fillId="0" borderId="11" xfId="0" applyFont="1" applyFill="1" applyBorder="1" applyAlignment="1">
      <alignment vertical="center" wrapText="1"/>
    </xf>
    <xf numFmtId="0" fontId="78" fillId="0" borderId="11" xfId="0" applyFont="1" applyFill="1" applyBorder="1" applyAlignment="1">
      <alignment horizontal="center" vertical="center" wrapText="1"/>
    </xf>
    <xf numFmtId="181" fontId="79" fillId="0" borderId="52" xfId="0" applyNumberFormat="1" applyFont="1" applyFill="1" applyBorder="1" applyAlignment="1" applyProtection="1">
      <alignment horizontal="center" vertical="center"/>
      <protection/>
    </xf>
    <xf numFmtId="0" fontId="78" fillId="0" borderId="53" xfId="0" applyFont="1" applyFill="1" applyBorder="1" applyAlignment="1">
      <alignment horizontal="center" vertical="center" wrapText="1"/>
    </xf>
    <xf numFmtId="181" fontId="78" fillId="0" borderId="11" xfId="0" applyNumberFormat="1" applyFont="1" applyFill="1" applyBorder="1" applyAlignment="1" applyProtection="1">
      <alignment vertical="center"/>
      <protection/>
    </xf>
    <xf numFmtId="181" fontId="78" fillId="0" borderId="11" xfId="0" applyNumberFormat="1" applyFont="1" applyFill="1" applyBorder="1" applyAlignment="1" applyProtection="1">
      <alignment horizontal="center" vertical="center"/>
      <protection/>
    </xf>
    <xf numFmtId="183" fontId="78" fillId="0" borderId="52" xfId="0" applyNumberFormat="1" applyFont="1" applyFill="1" applyBorder="1" applyAlignment="1" applyProtection="1">
      <alignment horizontal="center" vertical="center"/>
      <protection/>
    </xf>
    <xf numFmtId="182" fontId="7" fillId="34" borderId="84" xfId="56" applyNumberFormat="1" applyFont="1" applyFill="1" applyBorder="1" applyAlignment="1" applyProtection="1">
      <alignment horizontal="center" vertical="center"/>
      <protection locked="0"/>
    </xf>
    <xf numFmtId="182" fontId="7" fillId="34" borderId="24" xfId="0" applyNumberFormat="1" applyFont="1" applyFill="1" applyBorder="1" applyAlignment="1" applyProtection="1">
      <alignment horizontal="center" vertical="center"/>
      <protection locked="0"/>
    </xf>
    <xf numFmtId="182" fontId="13" fillId="34" borderId="21" xfId="0" applyNumberFormat="1" applyFont="1" applyFill="1" applyBorder="1" applyAlignment="1" applyProtection="1">
      <alignment horizontal="center" vertical="center"/>
      <protection locked="0"/>
    </xf>
    <xf numFmtId="182" fontId="81" fillId="34" borderId="48" xfId="56" applyNumberFormat="1" applyFont="1" applyFill="1" applyBorder="1" applyAlignment="1" applyProtection="1">
      <alignment horizontal="center" vertical="center"/>
      <protection locked="0"/>
    </xf>
    <xf numFmtId="1" fontId="81" fillId="34" borderId="14" xfId="0" applyNumberFormat="1" applyFont="1" applyFill="1" applyBorder="1" applyAlignment="1" applyProtection="1">
      <alignment horizontal="center" vertical="center"/>
      <protection hidden="1"/>
    </xf>
    <xf numFmtId="49" fontId="6" fillId="0" borderId="52" xfId="0" applyNumberFormat="1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wrapText="1"/>
    </xf>
    <xf numFmtId="0" fontId="18" fillId="0" borderId="90" xfId="0" applyFont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6" fillId="0" borderId="5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justify"/>
    </xf>
    <xf numFmtId="0" fontId="0" fillId="0" borderId="0" xfId="0" applyAlignment="1">
      <alignment horizontal="left" vertical="center" wrapText="1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left" vertical="justify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2" fillId="0" borderId="0" xfId="53" applyFont="1" applyAlignment="1">
      <alignment wrapText="1"/>
      <protection/>
    </xf>
    <xf numFmtId="0" fontId="27" fillId="0" borderId="0" xfId="0" applyFont="1" applyAlignment="1">
      <alignment wrapText="1"/>
    </xf>
    <xf numFmtId="0" fontId="6" fillId="0" borderId="90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 textRotation="90"/>
    </xf>
    <xf numFmtId="0" fontId="2" fillId="0" borderId="121" xfId="0" applyFont="1" applyBorder="1" applyAlignment="1">
      <alignment horizontal="center" vertical="center" textRotation="90"/>
    </xf>
    <xf numFmtId="0" fontId="2" fillId="0" borderId="122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wrapText="1"/>
    </xf>
    <xf numFmtId="49" fontId="2" fillId="0" borderId="10" xfId="53" applyNumberFormat="1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vertical="center" wrapText="1"/>
    </xf>
    <xf numFmtId="0" fontId="28" fillId="0" borderId="52" xfId="53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8" fillId="0" borderId="52" xfId="53" applyFont="1" applyBorder="1" applyAlignment="1">
      <alignment horizontal="center" vertical="center" wrapText="1"/>
      <protection/>
    </xf>
    <xf numFmtId="49" fontId="7" fillId="0" borderId="52" xfId="0" applyNumberFormat="1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52" xfId="53" applyFont="1" applyBorder="1" applyAlignment="1">
      <alignment horizontal="center" vertical="center" wrapText="1"/>
      <protection/>
    </xf>
    <xf numFmtId="0" fontId="18" fillId="0" borderId="90" xfId="0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9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88" fillId="34" borderId="19" xfId="0" applyFont="1" applyFill="1" applyBorder="1" applyAlignment="1">
      <alignment horizontal="center" wrapText="1"/>
    </xf>
    <xf numFmtId="0" fontId="23" fillId="34" borderId="16" xfId="0" applyFont="1" applyFill="1" applyBorder="1" applyAlignment="1">
      <alignment horizontal="center" wrapText="1"/>
    </xf>
    <xf numFmtId="0" fontId="23" fillId="34" borderId="14" xfId="0" applyFont="1" applyFill="1" applyBorder="1" applyAlignment="1">
      <alignment horizontal="center" wrapText="1"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53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88" fillId="0" borderId="19" xfId="0" applyFont="1" applyBorder="1" applyAlignment="1">
      <alignment horizontal="center" wrapText="1"/>
    </xf>
    <xf numFmtId="0" fontId="6" fillId="0" borderId="123" xfId="0" applyFont="1" applyBorder="1" applyAlignment="1">
      <alignment horizontal="center" wrapText="1"/>
    </xf>
    <xf numFmtId="0" fontId="23" fillId="0" borderId="124" xfId="0" applyFont="1" applyBorder="1" applyAlignment="1">
      <alignment horizontal="center" wrapText="1"/>
    </xf>
    <xf numFmtId="0" fontId="23" fillId="0" borderId="125" xfId="0" applyFont="1" applyBorder="1" applyAlignment="1">
      <alignment horizontal="center" wrapText="1"/>
    </xf>
    <xf numFmtId="0" fontId="8" fillId="0" borderId="19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18" fillId="0" borderId="90" xfId="0" applyFont="1" applyBorder="1" applyAlignment="1">
      <alignment horizontal="center" vertical="center" wrapText="1"/>
    </xf>
    <xf numFmtId="0" fontId="18" fillId="0" borderId="53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0" fillId="0" borderId="90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8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98" xfId="0" applyBorder="1" applyAlignment="1">
      <alignment wrapText="1"/>
    </xf>
    <xf numFmtId="0" fontId="0" fillId="0" borderId="18" xfId="0" applyBorder="1" applyAlignment="1">
      <alignment wrapText="1"/>
    </xf>
    <xf numFmtId="49" fontId="2" fillId="0" borderId="52" xfId="53" applyNumberFormat="1" applyFont="1" applyBorder="1" applyAlignment="1" applyProtection="1">
      <alignment horizontal="left" vertical="center" wrapText="1"/>
      <protection locked="0"/>
    </xf>
    <xf numFmtId="0" fontId="18" fillId="0" borderId="90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9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18" fillId="0" borderId="90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98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6" fillId="0" borderId="37" xfId="0" applyFont="1" applyBorder="1" applyAlignment="1">
      <alignment horizontal="center" vertical="center" wrapText="1"/>
    </xf>
    <xf numFmtId="0" fontId="23" fillId="0" borderId="126" xfId="0" applyFont="1" applyBorder="1" applyAlignment="1">
      <alignment horizontal="center" vertical="center" wrapText="1"/>
    </xf>
    <xf numFmtId="0" fontId="6" fillId="0" borderId="127" xfId="0" applyFont="1" applyBorder="1" applyAlignment="1">
      <alignment horizontal="center" vertical="center" wrapText="1"/>
    </xf>
    <xf numFmtId="0" fontId="23" fillId="0" borderId="125" xfId="0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" fillId="0" borderId="52" xfId="53" applyFont="1" applyBorder="1" applyAlignment="1">
      <alignment horizontal="center" vertical="center" wrapText="1"/>
      <protection/>
    </xf>
    <xf numFmtId="0" fontId="2" fillId="0" borderId="9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18" fillId="0" borderId="82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98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49" fontId="6" fillId="0" borderId="19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2" fillId="0" borderId="90" xfId="0" applyFont="1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6" fillId="34" borderId="19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wrapText="1"/>
    </xf>
    <xf numFmtId="0" fontId="21" fillId="0" borderId="98" xfId="0" applyFont="1" applyBorder="1" applyAlignment="1">
      <alignment horizontal="center" wrapText="1"/>
    </xf>
    <xf numFmtId="0" fontId="11" fillId="0" borderId="98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10" borderId="94" xfId="0" applyFont="1" applyFill="1" applyBorder="1" applyAlignment="1" applyProtection="1">
      <alignment horizontal="right" vertical="center"/>
      <protection/>
    </xf>
    <xf numFmtId="0" fontId="7" fillId="10" borderId="16" xfId="0" applyFont="1" applyFill="1" applyBorder="1" applyAlignment="1" applyProtection="1">
      <alignment horizontal="right" vertical="center"/>
      <protection/>
    </xf>
    <xf numFmtId="0" fontId="7" fillId="10" borderId="51" xfId="0" applyFont="1" applyFill="1" applyBorder="1" applyAlignment="1" applyProtection="1">
      <alignment horizontal="right" vertical="center"/>
      <protection/>
    </xf>
    <xf numFmtId="49" fontId="2" fillId="0" borderId="83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Fill="1" applyBorder="1" applyAlignment="1">
      <alignment horizontal="right" vertical="center" wrapText="1"/>
    </xf>
    <xf numFmtId="0" fontId="7" fillId="10" borderId="30" xfId="0" applyFont="1" applyFill="1" applyBorder="1" applyAlignment="1" applyProtection="1">
      <alignment horizontal="right" vertical="center" wrapText="1"/>
      <protection hidden="1"/>
    </xf>
    <xf numFmtId="0" fontId="7" fillId="10" borderId="22" xfId="0" applyFont="1" applyFill="1" applyBorder="1" applyAlignment="1" applyProtection="1">
      <alignment horizontal="right" vertical="center" wrapText="1"/>
      <protection hidden="1"/>
    </xf>
    <xf numFmtId="0" fontId="7" fillId="10" borderId="128" xfId="0" applyFont="1" applyFill="1" applyBorder="1" applyAlignment="1">
      <alignment horizontal="right" vertical="center"/>
    </xf>
    <xf numFmtId="0" fontId="7" fillId="10" borderId="129" xfId="0" applyFont="1" applyFill="1" applyBorder="1" applyAlignment="1">
      <alignment horizontal="right" vertical="center"/>
    </xf>
    <xf numFmtId="0" fontId="7" fillId="10" borderId="106" xfId="0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7" fillId="10" borderId="95" xfId="0" applyFont="1" applyFill="1" applyBorder="1" applyAlignment="1" applyProtection="1">
      <alignment horizontal="right" vertical="center"/>
      <protection/>
    </xf>
    <xf numFmtId="0" fontId="7" fillId="10" borderId="130" xfId="0" applyFont="1" applyFill="1" applyBorder="1" applyAlignment="1" applyProtection="1">
      <alignment horizontal="right" vertical="center"/>
      <protection/>
    </xf>
    <xf numFmtId="0" fontId="7" fillId="10" borderId="107" xfId="0" applyFont="1" applyFill="1" applyBorder="1" applyAlignment="1" applyProtection="1">
      <alignment horizontal="right" vertical="center"/>
      <protection/>
    </xf>
    <xf numFmtId="0" fontId="80" fillId="0" borderId="128" xfId="0" applyFont="1" applyBorder="1" applyAlignment="1">
      <alignment horizontal="right" vertical="center"/>
    </xf>
    <xf numFmtId="0" fontId="80" fillId="0" borderId="129" xfId="0" applyFont="1" applyBorder="1" applyAlignment="1">
      <alignment horizontal="right" vertical="center"/>
    </xf>
    <xf numFmtId="0" fontId="80" fillId="0" borderId="106" xfId="0" applyFont="1" applyBorder="1" applyAlignment="1">
      <alignment horizontal="right" vertical="center"/>
    </xf>
    <xf numFmtId="0" fontId="80" fillId="0" borderId="94" xfId="0" applyFont="1" applyBorder="1" applyAlignment="1" applyProtection="1">
      <alignment horizontal="right" vertical="center"/>
      <protection/>
    </xf>
    <xf numFmtId="0" fontId="80" fillId="0" borderId="16" xfId="0" applyFont="1" applyBorder="1" applyAlignment="1" applyProtection="1">
      <alignment horizontal="right" vertical="center"/>
      <protection/>
    </xf>
    <xf numFmtId="0" fontId="80" fillId="0" borderId="51" xfId="0" applyFont="1" applyBorder="1" applyAlignment="1" applyProtection="1">
      <alignment horizontal="right" vertical="center"/>
      <protection/>
    </xf>
    <xf numFmtId="0" fontId="13" fillId="10" borderId="55" xfId="0" applyFont="1" applyFill="1" applyBorder="1" applyAlignment="1" applyProtection="1">
      <alignment horizontal="right" vertical="center" wrapText="1"/>
      <protection hidden="1"/>
    </xf>
    <xf numFmtId="0" fontId="13" fillId="10" borderId="59" xfId="0" applyFont="1" applyFill="1" applyBorder="1" applyAlignment="1" applyProtection="1">
      <alignment horizontal="right" vertical="center" wrapText="1"/>
      <protection hidden="1"/>
    </xf>
    <xf numFmtId="0" fontId="2" fillId="0" borderId="83" xfId="0" applyFont="1" applyFill="1" applyBorder="1" applyAlignment="1">
      <alignment horizontal="left" vertical="top" wrapText="1"/>
    </xf>
    <xf numFmtId="0" fontId="0" fillId="0" borderId="97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79" xfId="0" applyBorder="1" applyAlignment="1">
      <alignment wrapText="1"/>
    </xf>
    <xf numFmtId="0" fontId="7" fillId="10" borderId="23" xfId="0" applyFont="1" applyFill="1" applyBorder="1" applyAlignment="1" applyProtection="1">
      <alignment horizontal="right" vertical="center" wrapText="1"/>
      <protection hidden="1"/>
    </xf>
    <xf numFmtId="0" fontId="7" fillId="10" borderId="55" xfId="0" applyFont="1" applyFill="1" applyBorder="1" applyAlignment="1" applyProtection="1">
      <alignment horizontal="right" vertical="center" wrapText="1"/>
      <protection hidden="1"/>
    </xf>
    <xf numFmtId="49" fontId="10" fillId="0" borderId="88" xfId="0" applyNumberFormat="1" applyFont="1" applyFill="1" applyBorder="1" applyAlignment="1">
      <alignment horizontal="center" vertical="center" wrapText="1"/>
    </xf>
    <xf numFmtId="49" fontId="10" fillId="0" borderId="131" xfId="0" applyNumberFormat="1" applyFont="1" applyFill="1" applyBorder="1" applyAlignment="1">
      <alignment horizontal="center" vertical="center" wrapText="1"/>
    </xf>
    <xf numFmtId="49" fontId="10" fillId="0" borderId="111" xfId="0" applyNumberFormat="1" applyFont="1" applyFill="1" applyBorder="1" applyAlignment="1">
      <alignment horizontal="center" vertical="center" wrapText="1"/>
    </xf>
    <xf numFmtId="0" fontId="82" fillId="0" borderId="83" xfId="0" applyFont="1" applyFill="1" applyBorder="1" applyAlignment="1">
      <alignment horizontal="center" vertical="top" wrapText="1"/>
    </xf>
    <xf numFmtId="0" fontId="82" fillId="0" borderId="97" xfId="0" applyFont="1" applyFill="1" applyBorder="1" applyAlignment="1">
      <alignment horizontal="center" vertical="top" wrapText="1"/>
    </xf>
    <xf numFmtId="0" fontId="82" fillId="0" borderId="56" xfId="0" applyFont="1" applyFill="1" applyBorder="1" applyAlignment="1">
      <alignment horizontal="center" vertical="top" wrapText="1"/>
    </xf>
    <xf numFmtId="49" fontId="7" fillId="0" borderId="83" xfId="0" applyNumberFormat="1" applyFont="1" applyFill="1" applyBorder="1" applyAlignment="1">
      <alignment horizontal="right" vertical="center" wrapText="1"/>
    </xf>
    <xf numFmtId="49" fontId="7" fillId="0" borderId="56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right" vertical="center" wrapText="1"/>
    </xf>
    <xf numFmtId="0" fontId="80" fillId="0" borderId="95" xfId="0" applyFont="1" applyBorder="1" applyAlignment="1" applyProtection="1">
      <alignment horizontal="right" vertical="center"/>
      <protection/>
    </xf>
    <xf numFmtId="0" fontId="80" fillId="0" borderId="130" xfId="0" applyFont="1" applyBorder="1" applyAlignment="1" applyProtection="1">
      <alignment horizontal="right" vertical="center"/>
      <protection/>
    </xf>
    <xf numFmtId="0" fontId="80" fillId="0" borderId="107" xfId="0" applyFont="1" applyBorder="1" applyAlignment="1" applyProtection="1">
      <alignment horizontal="right" vertical="center"/>
      <protection/>
    </xf>
    <xf numFmtId="49" fontId="10" fillId="10" borderId="88" xfId="0" applyNumberFormat="1" applyFont="1" applyFill="1" applyBorder="1" applyAlignment="1">
      <alignment horizontal="center" vertical="center" wrapText="1"/>
    </xf>
    <xf numFmtId="0" fontId="20" fillId="10" borderId="131" xfId="0" applyFont="1" applyFill="1" applyBorder="1" applyAlignment="1">
      <alignment horizontal="center" vertical="center" wrapText="1"/>
    </xf>
    <xf numFmtId="0" fontId="0" fillId="10" borderId="131" xfId="0" applyFill="1" applyBorder="1" applyAlignment="1">
      <alignment horizontal="center" vertical="center" wrapText="1"/>
    </xf>
    <xf numFmtId="0" fontId="0" fillId="10" borderId="111" xfId="0" applyFill="1" applyBorder="1" applyAlignment="1">
      <alignment horizontal="center" vertical="center" wrapText="1"/>
    </xf>
    <xf numFmtId="0" fontId="7" fillId="0" borderId="54" xfId="0" applyFont="1" applyBorder="1" applyAlignment="1">
      <alignment horizontal="right" vertical="center" wrapText="1"/>
    </xf>
    <xf numFmtId="0" fontId="7" fillId="0" borderId="79" xfId="0" applyFont="1" applyBorder="1" applyAlignment="1">
      <alignment horizontal="right" vertical="center" wrapText="1"/>
    </xf>
    <xf numFmtId="0" fontId="7" fillId="10" borderId="0" xfId="0" applyFont="1" applyFill="1" applyBorder="1" applyAlignment="1" applyProtection="1">
      <alignment horizontal="center" vertical="center" wrapText="1"/>
      <protection/>
    </xf>
    <xf numFmtId="0" fontId="0" fillId="10" borderId="0" xfId="0" applyFill="1" applyAlignment="1">
      <alignment horizontal="center" vertical="center" wrapText="1"/>
    </xf>
    <xf numFmtId="0" fontId="7" fillId="0" borderId="83" xfId="0" applyFont="1" applyFill="1" applyBorder="1" applyAlignment="1">
      <alignment horizontal="right" vertical="center" wrapText="1"/>
    </xf>
    <xf numFmtId="0" fontId="7" fillId="0" borderId="97" xfId="0" applyFont="1" applyFill="1" applyBorder="1" applyAlignment="1">
      <alignment horizontal="right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top" wrapText="1"/>
    </xf>
    <xf numFmtId="0" fontId="31" fillId="0" borderId="97" xfId="0" applyFont="1" applyBorder="1" applyAlignment="1">
      <alignment horizontal="center" wrapText="1"/>
    </xf>
    <xf numFmtId="0" fontId="31" fillId="0" borderId="56" xfId="0" applyFont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10" borderId="30" xfId="0" applyFont="1" applyFill="1" applyBorder="1" applyAlignment="1" applyProtection="1">
      <alignment horizontal="right" vertical="center" wrapText="1"/>
      <protection hidden="1"/>
    </xf>
    <xf numFmtId="0" fontId="13" fillId="10" borderId="22" xfId="0" applyFont="1" applyFill="1" applyBorder="1" applyAlignment="1" applyProtection="1">
      <alignment horizontal="right" vertical="center" wrapText="1"/>
      <protection hidden="1"/>
    </xf>
    <xf numFmtId="14" fontId="10" fillId="0" borderId="83" xfId="0" applyNumberFormat="1" applyFont="1" applyFill="1" applyBorder="1" applyAlignment="1">
      <alignment horizontal="center" vertical="top" wrapText="1"/>
    </xf>
    <xf numFmtId="0" fontId="0" fillId="0" borderId="97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6" xfId="0" applyBorder="1" applyAlignment="1">
      <alignment wrapText="1"/>
    </xf>
    <xf numFmtId="49" fontId="10" fillId="0" borderId="19" xfId="0" applyNumberFormat="1" applyFont="1" applyFill="1" applyBorder="1" applyAlignment="1">
      <alignment horizontal="center" vertical="top" wrapText="1"/>
    </xf>
    <xf numFmtId="0" fontId="31" fillId="0" borderId="16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180" fontId="17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0" fontId="1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83" xfId="0" applyFont="1" applyBorder="1" applyAlignment="1">
      <alignment horizontal="right" vertical="center" wrapText="1"/>
    </xf>
    <xf numFmtId="0" fontId="7" fillId="0" borderId="56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9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180" fontId="7" fillId="0" borderId="83" xfId="0" applyNumberFormat="1" applyFont="1" applyFill="1" applyBorder="1" applyAlignment="1" applyProtection="1">
      <alignment horizontal="center" vertical="center"/>
      <protection/>
    </xf>
    <xf numFmtId="180" fontId="7" fillId="0" borderId="97" xfId="0" applyNumberFormat="1" applyFont="1" applyFill="1" applyBorder="1" applyAlignment="1" applyProtection="1">
      <alignment horizontal="center" vertical="center"/>
      <protection/>
    </xf>
    <xf numFmtId="0" fontId="21" fillId="0" borderId="9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180" fontId="17" fillId="0" borderId="112" xfId="0" applyNumberFormat="1" applyFont="1" applyFill="1" applyBorder="1" applyAlignment="1" applyProtection="1">
      <alignment horizontal="center" vertical="center" textRotation="90" wrapText="1"/>
      <protection/>
    </xf>
    <xf numFmtId="180" fontId="17" fillId="0" borderId="81" xfId="0" applyNumberFormat="1" applyFont="1" applyFill="1" applyBorder="1" applyAlignment="1" applyProtection="1">
      <alignment horizontal="center" vertical="center" textRotation="90" wrapText="1"/>
      <protection/>
    </xf>
    <xf numFmtId="180" fontId="17" fillId="0" borderId="10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17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9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textRotation="90" wrapText="1"/>
    </xf>
    <xf numFmtId="0" fontId="0" fillId="0" borderId="105" xfId="0" applyBorder="1" applyAlignment="1">
      <alignment horizontal="center" vertical="center" textRotation="90" wrapText="1"/>
    </xf>
    <xf numFmtId="180" fontId="8" fillId="0" borderId="132" xfId="0" applyNumberFormat="1" applyFont="1" applyFill="1" applyBorder="1" applyAlignment="1" applyProtection="1">
      <alignment horizontal="center" vertical="center"/>
      <protection/>
    </xf>
    <xf numFmtId="180" fontId="12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78" xfId="0" applyBorder="1" applyAlignment="1">
      <alignment horizontal="center" vertical="center"/>
    </xf>
    <xf numFmtId="180" fontId="17" fillId="0" borderId="133" xfId="0" applyNumberFormat="1" applyFont="1" applyFill="1" applyBorder="1" applyAlignment="1" applyProtection="1">
      <alignment horizontal="center" vertical="center" wrapText="1"/>
      <protection/>
    </xf>
    <xf numFmtId="180" fontId="17" fillId="0" borderId="131" xfId="0" applyNumberFormat="1" applyFont="1" applyFill="1" applyBorder="1" applyAlignment="1" applyProtection="1">
      <alignment horizontal="center" vertical="center" wrapText="1"/>
      <protection/>
    </xf>
    <xf numFmtId="0" fontId="21" fillId="0" borderId="131" xfId="0" applyFont="1" applyBorder="1" applyAlignment="1">
      <alignment horizontal="center" vertical="center" wrapText="1"/>
    </xf>
    <xf numFmtId="0" fontId="21" fillId="0" borderId="134" xfId="0" applyFont="1" applyBorder="1" applyAlignment="1">
      <alignment horizontal="center" vertical="center" wrapText="1"/>
    </xf>
    <xf numFmtId="180" fontId="17" fillId="0" borderId="54" xfId="0" applyNumberFormat="1" applyFont="1" applyFill="1" applyBorder="1" applyAlignment="1" applyProtection="1">
      <alignment horizontal="center" vertical="center" wrapText="1"/>
      <protection/>
    </xf>
    <xf numFmtId="180" fontId="17" fillId="0" borderId="78" xfId="0" applyNumberFormat="1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49" fontId="17" fillId="0" borderId="112" xfId="0" applyNumberFormat="1" applyFont="1" applyFill="1" applyBorder="1" applyAlignment="1" applyProtection="1">
      <alignment horizontal="center" textRotation="90" wrapText="1"/>
      <protection/>
    </xf>
    <xf numFmtId="49" fontId="0" fillId="0" borderId="81" xfId="0" applyNumberFormat="1" applyBorder="1" applyAlignment="1">
      <alignment horizontal="center" textRotation="90" wrapText="1"/>
    </xf>
    <xf numFmtId="49" fontId="0" fillId="0" borderId="105" xfId="0" applyNumberFormat="1" applyBorder="1" applyAlignment="1">
      <alignment horizontal="center" textRotation="90" wrapText="1"/>
    </xf>
    <xf numFmtId="180" fontId="17" fillId="0" borderId="83" xfId="0" applyNumberFormat="1" applyFont="1" applyFill="1" applyBorder="1" applyAlignment="1" applyProtection="1">
      <alignment horizontal="center" vertical="center"/>
      <protection/>
    </xf>
    <xf numFmtId="180" fontId="17" fillId="0" borderId="97" xfId="0" applyNumberFormat="1" applyFont="1" applyFill="1" applyBorder="1" applyAlignment="1" applyProtection="1">
      <alignment horizontal="center" vertical="center"/>
      <protection/>
    </xf>
    <xf numFmtId="180" fontId="17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83" xfId="0" applyNumberFormat="1" applyFont="1" applyFill="1" applyBorder="1" applyAlignment="1">
      <alignment horizontal="center" vertical="top" wrapText="1"/>
    </xf>
    <xf numFmtId="0" fontId="17" fillId="0" borderId="15" xfId="0" applyNumberFormat="1" applyFont="1" applyFill="1" applyBorder="1" applyAlignment="1" applyProtection="1">
      <alignment horizontal="center" vertical="center" textRotation="90"/>
      <protection/>
    </xf>
    <xf numFmtId="180" fontId="17" fillId="0" borderId="15" xfId="0" applyNumberFormat="1" applyFont="1" applyFill="1" applyBorder="1" applyAlignment="1" applyProtection="1">
      <alignment horizontal="center" vertical="center" wrapText="1"/>
      <protection/>
    </xf>
    <xf numFmtId="180" fontId="7" fillId="0" borderId="56" xfId="0" applyNumberFormat="1" applyFont="1" applyFill="1" applyBorder="1" applyAlignment="1" applyProtection="1">
      <alignment horizontal="center" vertical="center"/>
      <protection/>
    </xf>
    <xf numFmtId="181" fontId="10" fillId="0" borderId="83" xfId="0" applyNumberFormat="1" applyFont="1" applyFill="1" applyBorder="1" applyAlignment="1" applyProtection="1">
      <alignment horizontal="center" vertical="center"/>
      <protection/>
    </xf>
    <xf numFmtId="181" fontId="10" fillId="0" borderId="97" xfId="0" applyNumberFormat="1" applyFont="1" applyFill="1" applyBorder="1" applyAlignment="1" applyProtection="1">
      <alignment horizontal="center" vertical="center"/>
      <protection/>
    </xf>
    <xf numFmtId="181" fontId="1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131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86" fontId="9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82" fontId="82" fillId="35" borderId="17" xfId="0" applyNumberFormat="1" applyFont="1" applyFill="1" applyBorder="1" applyAlignment="1" applyProtection="1">
      <alignment horizontal="center" vertical="center" wrapText="1"/>
      <protection/>
    </xf>
    <xf numFmtId="182" fontId="89" fillId="35" borderId="17" xfId="0" applyNumberFormat="1" applyFont="1" applyFill="1" applyBorder="1" applyAlignment="1">
      <alignment horizontal="center" vertical="center" wrapText="1"/>
    </xf>
    <xf numFmtId="186" fontId="82" fillId="35" borderId="90" xfId="0" applyNumberFormat="1" applyFont="1" applyFill="1" applyBorder="1" applyAlignment="1" applyProtection="1">
      <alignment horizontal="center" vertical="center" wrapText="1"/>
      <protection/>
    </xf>
    <xf numFmtId="186" fontId="89" fillId="35" borderId="90" xfId="0" applyNumberFormat="1" applyFont="1" applyFill="1" applyBorder="1" applyAlignment="1">
      <alignment horizontal="center" vertical="center" wrapText="1"/>
    </xf>
    <xf numFmtId="0" fontId="7" fillId="0" borderId="98" xfId="0" applyFont="1" applyBorder="1" applyAlignment="1" applyProtection="1">
      <alignment horizontal="right" vertical="center"/>
      <protection/>
    </xf>
    <xf numFmtId="0" fontId="0" fillId="0" borderId="9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86" fontId="7" fillId="34" borderId="48" xfId="0" applyNumberFormat="1" applyFont="1" applyFill="1" applyBorder="1" applyAlignment="1" applyProtection="1">
      <alignment horizontal="center" vertical="center"/>
      <protection locked="0"/>
    </xf>
    <xf numFmtId="183" fontId="7" fillId="34" borderId="89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Plan_TM_11_12_бакалав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2"/>
  <sheetViews>
    <sheetView view="pageBreakPreview" zoomScale="80" zoomScaleNormal="50" zoomScaleSheetLayoutView="80" zoomScalePageLayoutView="0" workbookViewId="0" topLeftCell="A1">
      <selection activeCell="P13" sqref="P13:AN13"/>
    </sheetView>
  </sheetViews>
  <sheetFormatPr defaultColWidth="3.25390625" defaultRowHeight="12.75"/>
  <cols>
    <col min="1" max="1" width="10.375" style="1" customWidth="1"/>
    <col min="2" max="2" width="4.375" style="1" customWidth="1"/>
    <col min="3" max="8" width="3.25390625" style="1" customWidth="1"/>
    <col min="9" max="9" width="4.375" style="1" customWidth="1"/>
    <col min="10" max="12" width="3.25390625" style="1" customWidth="1"/>
    <col min="13" max="13" width="4.75390625" style="1" customWidth="1"/>
    <col min="14" max="14" width="3.25390625" style="1" customWidth="1"/>
    <col min="15" max="15" width="5.75390625" style="1" customWidth="1"/>
    <col min="16" max="16" width="7.125" style="1" customWidth="1"/>
    <col min="17" max="28" width="3.25390625" style="1" customWidth="1"/>
    <col min="29" max="30" width="4.75390625" style="1" customWidth="1"/>
    <col min="31" max="31" width="6.375" style="1" customWidth="1"/>
    <col min="32" max="33" width="3.25390625" style="1" customWidth="1"/>
    <col min="34" max="34" width="4.625" style="1" customWidth="1"/>
    <col min="35" max="35" width="3.25390625" style="1" customWidth="1"/>
    <col min="36" max="37" width="5.875" style="1" customWidth="1"/>
    <col min="38" max="38" width="5.25390625" style="1" customWidth="1"/>
    <col min="39" max="40" width="5.125" style="1" customWidth="1"/>
    <col min="41" max="42" width="5.625" style="1" customWidth="1"/>
    <col min="43" max="43" width="6.125" style="1" customWidth="1"/>
    <col min="44" max="44" width="3.25390625" style="1" customWidth="1"/>
    <col min="45" max="45" width="5.375" style="1" customWidth="1"/>
    <col min="46" max="47" width="3.25390625" style="1" customWidth="1"/>
    <col min="48" max="48" width="4.125" style="1" customWidth="1"/>
    <col min="49" max="49" width="3.25390625" style="1" customWidth="1"/>
    <col min="50" max="50" width="5.125" style="1" customWidth="1"/>
    <col min="51" max="52" width="3.25390625" style="1" customWidth="1"/>
    <col min="53" max="55" width="4.625" style="1" customWidth="1"/>
    <col min="56" max="56" width="4.875" style="1" customWidth="1"/>
    <col min="57" max="57" width="5.75390625" style="1" customWidth="1"/>
    <col min="58" max="16384" width="3.25390625" style="1" customWidth="1"/>
  </cols>
  <sheetData>
    <row r="1" spans="1:57" ht="18.75">
      <c r="A1" s="1012" t="s">
        <v>16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1021"/>
      <c r="AP1" s="1021"/>
      <c r="AQ1" s="1021"/>
      <c r="AR1" s="1021"/>
      <c r="AS1" s="1021"/>
      <c r="AT1" s="1021"/>
      <c r="AU1" s="1021"/>
      <c r="AV1" s="1021"/>
      <c r="AW1" s="1021"/>
      <c r="AX1" s="1021"/>
      <c r="AY1" s="1021"/>
      <c r="AZ1" s="1021"/>
      <c r="BA1" s="1021"/>
      <c r="BB1" s="1021"/>
      <c r="BC1" s="1021"/>
      <c r="BD1" s="1021"/>
      <c r="BE1" s="1021"/>
    </row>
    <row r="2" spans="1:57" ht="20.25">
      <c r="A2" s="1001" t="s">
        <v>30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20"/>
      <c r="Q2" s="1020"/>
      <c r="R2" s="1020"/>
      <c r="S2" s="1020"/>
      <c r="T2" s="1020"/>
      <c r="U2" s="1020"/>
      <c r="V2" s="1020"/>
      <c r="W2" s="1020"/>
      <c r="X2" s="1020"/>
      <c r="Y2" s="1020"/>
      <c r="Z2" s="1020"/>
      <c r="AA2" s="1020"/>
      <c r="AB2" s="1020"/>
      <c r="AC2" s="1020"/>
      <c r="AD2" s="1020"/>
      <c r="AE2" s="1020"/>
      <c r="AF2" s="1020"/>
      <c r="AG2" s="1020"/>
      <c r="AH2" s="1020"/>
      <c r="AI2" s="1020"/>
      <c r="AJ2" s="1020"/>
      <c r="AK2" s="1020"/>
      <c r="AL2" s="1020"/>
      <c r="AM2" s="1020"/>
      <c r="AN2" s="1020"/>
      <c r="AO2" s="1021"/>
      <c r="AP2" s="1021"/>
      <c r="AQ2" s="1021"/>
      <c r="AR2" s="1021"/>
      <c r="AS2" s="1021"/>
      <c r="AT2" s="1021"/>
      <c r="AU2" s="1021"/>
      <c r="AV2" s="1021"/>
      <c r="AW2" s="1021"/>
      <c r="AX2" s="1021"/>
      <c r="AY2" s="1021"/>
      <c r="AZ2" s="1021"/>
      <c r="BA2" s="1021"/>
      <c r="BB2" s="1021"/>
      <c r="BC2" s="1021"/>
      <c r="BD2" s="1021"/>
      <c r="BE2" s="1021"/>
    </row>
    <row r="3" spans="1:57" ht="22.5" customHeight="1">
      <c r="A3" s="1022" t="s">
        <v>171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16" t="s">
        <v>103</v>
      </c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  <c r="AB3" s="1016"/>
      <c r="AC3" s="1016"/>
      <c r="AD3" s="1016"/>
      <c r="AE3" s="1016"/>
      <c r="AF3" s="1016"/>
      <c r="AG3" s="1016"/>
      <c r="AH3" s="1016"/>
      <c r="AI3" s="1016"/>
      <c r="AJ3" s="1016"/>
      <c r="AK3" s="1016"/>
      <c r="AL3" s="1016"/>
      <c r="AM3" s="1016"/>
      <c r="AN3" s="1016"/>
      <c r="AO3" s="1023" t="s">
        <v>104</v>
      </c>
      <c r="AP3" s="1023"/>
      <c r="AQ3" s="1023"/>
      <c r="AR3" s="1023"/>
      <c r="AS3" s="1023"/>
      <c r="AT3" s="1023"/>
      <c r="AU3" s="1023"/>
      <c r="AV3" s="1023"/>
      <c r="AW3" s="1023"/>
      <c r="AX3" s="1023"/>
      <c r="AY3" s="1023"/>
      <c r="AZ3" s="1023"/>
      <c r="BA3" s="1023"/>
      <c r="BB3" s="1023"/>
      <c r="BC3" s="1023"/>
      <c r="BD3" s="1023"/>
      <c r="BE3" s="1023"/>
    </row>
    <row r="4" spans="1:57" ht="23.25">
      <c r="A4" s="1017" t="s">
        <v>163</v>
      </c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3" t="s">
        <v>17</v>
      </c>
      <c r="Q4" s="1013"/>
      <c r="R4" s="1013"/>
      <c r="S4" s="1013"/>
      <c r="T4" s="1013"/>
      <c r="U4" s="1013"/>
      <c r="V4" s="1013"/>
      <c r="W4" s="1013"/>
      <c r="X4" s="1013"/>
      <c r="Y4" s="1013"/>
      <c r="Z4" s="1013"/>
      <c r="AA4" s="1013"/>
      <c r="AB4" s="1013"/>
      <c r="AC4" s="1013"/>
      <c r="AD4" s="1013"/>
      <c r="AE4" s="1013"/>
      <c r="AF4" s="1013"/>
      <c r="AG4" s="1013"/>
      <c r="AH4" s="1013"/>
      <c r="AI4" s="1013"/>
      <c r="AJ4" s="1013"/>
      <c r="AK4" s="1013"/>
      <c r="AL4" s="1013"/>
      <c r="AM4" s="1013"/>
      <c r="AN4" s="1013"/>
      <c r="AO4" s="1023" t="s">
        <v>149</v>
      </c>
      <c r="AP4" s="1023"/>
      <c r="AQ4" s="1023"/>
      <c r="AR4" s="1023"/>
      <c r="AS4" s="1023"/>
      <c r="AT4" s="1023"/>
      <c r="AU4" s="1023"/>
      <c r="AV4" s="1023"/>
      <c r="AW4" s="1023"/>
      <c r="AX4" s="1023"/>
      <c r="AY4" s="1023"/>
      <c r="AZ4" s="1023"/>
      <c r="BA4" s="1023"/>
      <c r="BB4" s="1023"/>
      <c r="BC4" s="1023"/>
      <c r="BD4" s="1023"/>
      <c r="BE4" s="1023"/>
    </row>
    <row r="5" spans="1:57" ht="31.5" customHeight="1">
      <c r="A5" s="995"/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08" t="s">
        <v>109</v>
      </c>
      <c r="AP5" s="1008"/>
      <c r="AQ5" s="1008"/>
      <c r="AR5" s="1008"/>
      <c r="AS5" s="1008"/>
      <c r="AT5" s="1008"/>
      <c r="AU5" s="1008"/>
      <c r="AV5" s="1008"/>
      <c r="AW5" s="1008"/>
      <c r="AX5" s="1008"/>
      <c r="AY5" s="1008"/>
      <c r="AZ5" s="1008"/>
      <c r="BA5" s="1008"/>
      <c r="BB5" s="1008"/>
      <c r="BC5" s="1008"/>
      <c r="BD5" s="1008"/>
      <c r="BE5" s="1008"/>
    </row>
    <row r="6" spans="1:57" ht="19.5" customHeight="1">
      <c r="A6" s="995"/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1016" t="s">
        <v>61</v>
      </c>
      <c r="Q6" s="1016"/>
      <c r="R6" s="1016"/>
      <c r="S6" s="1016"/>
      <c r="T6" s="1016"/>
      <c r="U6" s="1016"/>
      <c r="V6" s="1016"/>
      <c r="W6" s="1016"/>
      <c r="X6" s="1016"/>
      <c r="Y6" s="1016"/>
      <c r="Z6" s="1016"/>
      <c r="AA6" s="1016"/>
      <c r="AB6" s="1016"/>
      <c r="AC6" s="1016"/>
      <c r="AD6" s="1016"/>
      <c r="AE6" s="1016"/>
      <c r="AF6" s="1016"/>
      <c r="AG6" s="1016"/>
      <c r="AH6" s="1016"/>
      <c r="AI6" s="1016"/>
      <c r="AJ6" s="1016"/>
      <c r="AK6" s="1016"/>
      <c r="AL6" s="1016"/>
      <c r="AM6" s="1016"/>
      <c r="AN6" s="1016"/>
      <c r="AO6" s="994" t="s">
        <v>94</v>
      </c>
      <c r="AP6" s="994"/>
      <c r="AQ6" s="994"/>
      <c r="AR6" s="994"/>
      <c r="AS6" s="994"/>
      <c r="AT6" s="994"/>
      <c r="AU6" s="994"/>
      <c r="AV6" s="994"/>
      <c r="AW6" s="994"/>
      <c r="AX6" s="994"/>
      <c r="AY6" s="994"/>
      <c r="AZ6" s="994"/>
      <c r="BA6" s="994"/>
      <c r="BB6" s="994"/>
      <c r="BC6" s="994"/>
      <c r="BD6" s="994"/>
      <c r="BE6" s="994"/>
    </row>
    <row r="7" spans="1:57" s="4" customFormat="1" ht="33.75" customHeight="1">
      <c r="A7" s="995"/>
      <c r="B7" s="995"/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5"/>
      <c r="P7" s="1015" t="s">
        <v>105</v>
      </c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5"/>
      <c r="AG7" s="1015"/>
      <c r="AH7" s="1015"/>
      <c r="AI7" s="1015"/>
      <c r="AJ7" s="1015"/>
      <c r="AK7" s="1015"/>
      <c r="AL7" s="1015"/>
      <c r="AM7" s="1015"/>
      <c r="AN7" s="1015"/>
      <c r="AO7" s="994" t="s">
        <v>93</v>
      </c>
      <c r="AP7" s="994"/>
      <c r="AQ7" s="994"/>
      <c r="AR7" s="994"/>
      <c r="AS7" s="994"/>
      <c r="AT7" s="994"/>
      <c r="AU7" s="994"/>
      <c r="AV7" s="994"/>
      <c r="AW7" s="994"/>
      <c r="AX7" s="994"/>
      <c r="AY7" s="994"/>
      <c r="AZ7" s="994"/>
      <c r="BA7" s="994"/>
      <c r="BB7" s="994"/>
      <c r="BC7" s="994"/>
      <c r="BD7" s="994"/>
      <c r="BE7" s="994"/>
    </row>
    <row r="8" spans="1:57" s="4" customFormat="1" ht="20.2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994" t="s">
        <v>207</v>
      </c>
      <c r="AP8" s="996"/>
      <c r="AQ8" s="996"/>
      <c r="AR8" s="996"/>
      <c r="AS8" s="996"/>
      <c r="AT8" s="996"/>
      <c r="AU8" s="996"/>
      <c r="AV8" s="996"/>
      <c r="AW8" s="996"/>
      <c r="AX8" s="996"/>
      <c r="AY8" s="996"/>
      <c r="AZ8" s="996"/>
      <c r="BA8" s="996"/>
      <c r="BB8" s="996"/>
      <c r="BC8" s="996"/>
      <c r="BD8" s="996"/>
      <c r="BE8" s="996"/>
    </row>
    <row r="9" spans="1:57" s="4" customFormat="1" ht="30.75" customHeight="1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994" t="s">
        <v>208</v>
      </c>
      <c r="AP9" s="996"/>
      <c r="AQ9" s="996"/>
      <c r="AR9" s="996"/>
      <c r="AS9" s="996"/>
      <c r="AT9" s="996"/>
      <c r="AU9" s="996"/>
      <c r="AV9" s="996"/>
      <c r="AW9" s="996"/>
      <c r="AX9" s="996"/>
      <c r="AY9" s="996"/>
      <c r="AZ9" s="996"/>
      <c r="BA9" s="996"/>
      <c r="BB9" s="996"/>
      <c r="BC9" s="996"/>
      <c r="BD9" s="996"/>
      <c r="BE9" s="996"/>
    </row>
    <row r="10" spans="1:57" s="4" customFormat="1" ht="16.5" customHeight="1">
      <c r="A10" s="995"/>
      <c r="B10" s="995"/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1000" t="s">
        <v>111</v>
      </c>
      <c r="Q10" s="1000"/>
      <c r="R10" s="1000"/>
      <c r="S10" s="1000"/>
      <c r="T10" s="1000"/>
      <c r="U10" s="1000"/>
      <c r="V10" s="1000"/>
      <c r="W10" s="1000"/>
      <c r="X10" s="1000"/>
      <c r="Y10" s="1000"/>
      <c r="Z10" s="1000"/>
      <c r="AA10" s="1000"/>
      <c r="AB10" s="1000"/>
      <c r="AC10" s="1000"/>
      <c r="AD10" s="1000"/>
      <c r="AE10" s="1000"/>
      <c r="AF10" s="1000"/>
      <c r="AG10" s="1000"/>
      <c r="AH10" s="1000"/>
      <c r="AI10" s="1000"/>
      <c r="AJ10" s="1000"/>
      <c r="AK10" s="1000"/>
      <c r="AL10" s="1000"/>
      <c r="AM10" s="1000"/>
      <c r="AN10" s="1000"/>
      <c r="AO10" s="1007" t="s">
        <v>95</v>
      </c>
      <c r="AP10" s="1007"/>
      <c r="AQ10" s="1007"/>
      <c r="AR10" s="1007"/>
      <c r="AS10" s="1007"/>
      <c r="AT10" s="1007"/>
      <c r="AU10" s="1007"/>
      <c r="AV10" s="1007"/>
      <c r="AW10" s="1007"/>
      <c r="AX10" s="1007"/>
      <c r="AY10" s="1007"/>
      <c r="AZ10" s="1007"/>
      <c r="BA10" s="1007"/>
      <c r="BB10" s="1007"/>
      <c r="BC10" s="1007"/>
      <c r="BD10" s="1007"/>
      <c r="BE10" s="1007"/>
    </row>
    <row r="11" spans="1:57" s="4" customFormat="1" ht="38.25" customHeight="1">
      <c r="A11" s="995"/>
      <c r="B11" s="995"/>
      <c r="C11" s="995"/>
      <c r="D11" s="995"/>
      <c r="E11" s="995"/>
      <c r="F11" s="995"/>
      <c r="G11" s="995"/>
      <c r="H11" s="995"/>
      <c r="I11" s="995"/>
      <c r="J11" s="995"/>
      <c r="K11" s="995"/>
      <c r="L11" s="995"/>
      <c r="M11" s="995"/>
      <c r="N11" s="995"/>
      <c r="O11" s="995"/>
      <c r="P11" s="1000" t="s">
        <v>112</v>
      </c>
      <c r="Q11" s="1000"/>
      <c r="R11" s="1000"/>
      <c r="S11" s="1000"/>
      <c r="T11" s="1000"/>
      <c r="U11" s="1000"/>
      <c r="V11" s="1000"/>
      <c r="W11" s="1000"/>
      <c r="X11" s="1000"/>
      <c r="Y11" s="1000"/>
      <c r="Z11" s="1000"/>
      <c r="AA11" s="1000"/>
      <c r="AB11" s="1000"/>
      <c r="AC11" s="1000"/>
      <c r="AD11" s="1000"/>
      <c r="AE11" s="1000"/>
      <c r="AF11" s="1000"/>
      <c r="AG11" s="1000"/>
      <c r="AH11" s="1000"/>
      <c r="AI11" s="1000"/>
      <c r="AJ11" s="1000"/>
      <c r="AK11" s="1000"/>
      <c r="AL11" s="1000"/>
      <c r="AM11" s="1000"/>
      <c r="AN11" s="1000"/>
      <c r="AO11" s="1005" t="s">
        <v>96</v>
      </c>
      <c r="AP11" s="1005"/>
      <c r="AQ11" s="1005"/>
      <c r="AR11" s="1005"/>
      <c r="AS11" s="1005"/>
      <c r="AT11" s="1005"/>
      <c r="AU11" s="1005"/>
      <c r="AV11" s="1005"/>
      <c r="AW11" s="1005"/>
      <c r="AX11" s="1005"/>
      <c r="AY11" s="1005"/>
      <c r="AZ11" s="1005"/>
      <c r="BA11" s="1005"/>
      <c r="BB11" s="1005"/>
      <c r="BC11" s="1005"/>
      <c r="BD11" s="1005"/>
      <c r="BE11" s="1005"/>
    </row>
    <row r="12" spans="16:57" s="4" customFormat="1" ht="31.5" customHeight="1">
      <c r="P12" s="1014"/>
      <c r="Q12" s="1014"/>
      <c r="R12" s="1014"/>
      <c r="S12" s="1014"/>
      <c r="T12" s="1014"/>
      <c r="U12" s="1014"/>
      <c r="V12" s="1014"/>
      <c r="W12" s="1014"/>
      <c r="X12" s="1014"/>
      <c r="Y12" s="1014"/>
      <c r="Z12" s="1014"/>
      <c r="AA12" s="1014"/>
      <c r="AB12" s="1014"/>
      <c r="AC12" s="1014"/>
      <c r="AD12" s="1014"/>
      <c r="AE12" s="1014"/>
      <c r="AF12" s="1014"/>
      <c r="AG12" s="1014"/>
      <c r="AH12" s="1014"/>
      <c r="AI12" s="1014"/>
      <c r="AJ12" s="1014"/>
      <c r="AK12" s="1014"/>
      <c r="AL12" s="1014"/>
      <c r="AM12" s="1014"/>
      <c r="AN12" s="1014"/>
      <c r="AO12" s="1005" t="s">
        <v>97</v>
      </c>
      <c r="AP12" s="1005"/>
      <c r="AQ12" s="1005"/>
      <c r="AR12" s="1005"/>
      <c r="AS12" s="1005"/>
      <c r="AT12" s="1005"/>
      <c r="AU12" s="1005"/>
      <c r="AV12" s="1005"/>
      <c r="AW12" s="1005"/>
      <c r="AX12" s="1005"/>
      <c r="AY12" s="1005"/>
      <c r="AZ12" s="1005"/>
      <c r="BA12" s="1005"/>
      <c r="BB12" s="1005"/>
      <c r="BC12" s="1005"/>
      <c r="BD12" s="1005"/>
      <c r="BE12" s="1005"/>
    </row>
    <row r="13" spans="16:57" s="4" customFormat="1" ht="36" customHeight="1">
      <c r="P13" s="1006" t="s">
        <v>106</v>
      </c>
      <c r="Q13" s="1006"/>
      <c r="R13" s="1006"/>
      <c r="S13" s="1006"/>
      <c r="T13" s="1006"/>
      <c r="U13" s="1006"/>
      <c r="V13" s="1006"/>
      <c r="W13" s="1006"/>
      <c r="X13" s="1006"/>
      <c r="Y13" s="1006"/>
      <c r="Z13" s="1006"/>
      <c r="AA13" s="1006"/>
      <c r="AB13" s="1006"/>
      <c r="AC13" s="1006"/>
      <c r="AD13" s="1006"/>
      <c r="AE13" s="1006"/>
      <c r="AF13" s="1006"/>
      <c r="AG13" s="1006"/>
      <c r="AH13" s="1006"/>
      <c r="AI13" s="1006"/>
      <c r="AJ13" s="1006"/>
      <c r="AK13" s="1006"/>
      <c r="AL13" s="1006"/>
      <c r="AM13" s="1006"/>
      <c r="AN13" s="1006"/>
      <c r="AO13" s="994" t="s">
        <v>98</v>
      </c>
      <c r="AP13" s="994"/>
      <c r="AQ13" s="994"/>
      <c r="AR13" s="994"/>
      <c r="AS13" s="994"/>
      <c r="AT13" s="994"/>
      <c r="AU13" s="994"/>
      <c r="AV13" s="994"/>
      <c r="AW13" s="994"/>
      <c r="AX13" s="994"/>
      <c r="AY13" s="994"/>
      <c r="AZ13" s="994"/>
      <c r="BA13" s="994"/>
      <c r="BB13" s="994"/>
      <c r="BC13" s="994"/>
      <c r="BD13" s="994"/>
      <c r="BE13" s="994"/>
    </row>
    <row r="14" spans="19:57" s="4" customFormat="1" ht="18.75" customHeight="1">
      <c r="S14" s="1002"/>
      <c r="T14" s="1002"/>
      <c r="U14" s="1002"/>
      <c r="V14" s="1002"/>
      <c r="W14" s="1002"/>
      <c r="X14" s="1002"/>
      <c r="Y14" s="1002"/>
      <c r="Z14" s="1002"/>
      <c r="AA14" s="1002"/>
      <c r="AB14" s="1002"/>
      <c r="AC14" s="1002"/>
      <c r="AD14" s="1002"/>
      <c r="AE14" s="1002"/>
      <c r="AF14" s="1002"/>
      <c r="AG14" s="1002"/>
      <c r="AH14" s="1002"/>
      <c r="AI14" s="1002"/>
      <c r="AJ14" s="1002"/>
      <c r="AK14" s="1002"/>
      <c r="AL14" s="1002"/>
      <c r="AO14" s="994" t="s">
        <v>102</v>
      </c>
      <c r="AP14" s="994"/>
      <c r="AQ14" s="994"/>
      <c r="AR14" s="994"/>
      <c r="AS14" s="994"/>
      <c r="AT14" s="994"/>
      <c r="AU14" s="994"/>
      <c r="AV14" s="994"/>
      <c r="AW14" s="994"/>
      <c r="AX14" s="994"/>
      <c r="AY14" s="994"/>
      <c r="AZ14" s="994"/>
      <c r="BA14" s="994"/>
      <c r="BB14" s="994"/>
      <c r="BC14" s="994"/>
      <c r="BD14" s="994"/>
      <c r="BE14" s="994"/>
    </row>
    <row r="15" spans="21:57" s="4" customFormat="1" ht="31.5" customHeight="1">
      <c r="U15" s="1001"/>
      <c r="V15" s="1001"/>
      <c r="W15" s="1001"/>
      <c r="X15" s="1001"/>
      <c r="Y15" s="1001"/>
      <c r="Z15" s="1001"/>
      <c r="AA15" s="1001"/>
      <c r="AB15" s="1001"/>
      <c r="AC15" s="1001"/>
      <c r="AD15" s="1001"/>
      <c r="AE15" s="1001"/>
      <c r="AF15" s="1001"/>
      <c r="AG15" s="1001"/>
      <c r="AH15" s="1001"/>
      <c r="AI15" s="1001"/>
      <c r="AJ15" s="1001"/>
      <c r="AK15" s="1001"/>
      <c r="AL15" s="1001"/>
      <c r="AO15" s="994" t="s">
        <v>99</v>
      </c>
      <c r="AP15" s="994"/>
      <c r="AQ15" s="994"/>
      <c r="AR15" s="994"/>
      <c r="AS15" s="994"/>
      <c r="AT15" s="994"/>
      <c r="AU15" s="994"/>
      <c r="AV15" s="994"/>
      <c r="AW15" s="994"/>
      <c r="AX15" s="994"/>
      <c r="AY15" s="994"/>
      <c r="AZ15" s="994"/>
      <c r="BA15" s="994"/>
      <c r="BB15" s="994"/>
      <c r="BC15" s="994"/>
      <c r="BD15" s="994"/>
      <c r="BE15" s="994"/>
    </row>
    <row r="16" spans="41:57" s="4" customFormat="1" ht="21.75" customHeight="1">
      <c r="AO16" s="994" t="s">
        <v>100</v>
      </c>
      <c r="AP16" s="994"/>
      <c r="AQ16" s="994"/>
      <c r="AR16" s="994"/>
      <c r="AS16" s="994"/>
      <c r="AT16" s="994"/>
      <c r="AU16" s="994"/>
      <c r="AV16" s="994"/>
      <c r="AW16" s="994"/>
      <c r="AX16" s="994"/>
      <c r="AY16" s="994"/>
      <c r="AZ16" s="994"/>
      <c r="BA16" s="994"/>
      <c r="BB16" s="994"/>
      <c r="BC16" s="994"/>
      <c r="BD16" s="994"/>
      <c r="BE16" s="994"/>
    </row>
    <row r="17" spans="1:57" ht="31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994" t="s">
        <v>101</v>
      </c>
      <c r="AP17" s="994"/>
      <c r="AQ17" s="994"/>
      <c r="AR17" s="994"/>
      <c r="AS17" s="994"/>
      <c r="AT17" s="994"/>
      <c r="AU17" s="994"/>
      <c r="AV17" s="994"/>
      <c r="AW17" s="994"/>
      <c r="AX17" s="994"/>
      <c r="AY17" s="994"/>
      <c r="AZ17" s="994"/>
      <c r="BA17" s="994"/>
      <c r="BB17" s="994"/>
      <c r="BC17" s="994"/>
      <c r="BD17" s="994"/>
      <c r="BE17" s="994"/>
    </row>
    <row r="18" spans="1:57" ht="33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994" t="s">
        <v>209</v>
      </c>
      <c r="AP18" s="996"/>
      <c r="AQ18" s="996"/>
      <c r="AR18" s="996"/>
      <c r="AS18" s="996"/>
      <c r="AT18" s="996"/>
      <c r="AU18" s="996"/>
      <c r="AV18" s="996"/>
      <c r="AW18" s="996"/>
      <c r="AX18" s="996"/>
      <c r="AY18" s="996"/>
      <c r="AZ18" s="996"/>
      <c r="BA18" s="996"/>
      <c r="BB18" s="996"/>
      <c r="BC18" s="996"/>
      <c r="BD18" s="996"/>
      <c r="BE18" s="996"/>
    </row>
    <row r="19" spans="1:57" ht="31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994" t="s">
        <v>107</v>
      </c>
      <c r="AP19" s="994"/>
      <c r="AQ19" s="994"/>
      <c r="AR19" s="994"/>
      <c r="AS19" s="994"/>
      <c r="AT19" s="994"/>
      <c r="AU19" s="994"/>
      <c r="AV19" s="994"/>
      <c r="AW19" s="994"/>
      <c r="AX19" s="994"/>
      <c r="AY19" s="994"/>
      <c r="AZ19" s="994"/>
      <c r="BA19" s="994"/>
      <c r="BB19" s="994"/>
      <c r="BC19" s="994"/>
      <c r="BD19" s="994"/>
      <c r="BE19" s="994"/>
    </row>
    <row r="20" spans="1:57" ht="18.75">
      <c r="A20" s="1019" t="s">
        <v>110</v>
      </c>
      <c r="B20" s="1019"/>
      <c r="C20" s="1019"/>
      <c r="D20" s="1019"/>
      <c r="E20" s="1019"/>
      <c r="F20" s="1019"/>
      <c r="G20" s="1019"/>
      <c r="H20" s="1019"/>
      <c r="I20" s="1019"/>
      <c r="J20" s="1019"/>
      <c r="K20" s="1019"/>
      <c r="L20" s="1019"/>
      <c r="M20" s="1019"/>
      <c r="N20" s="1019"/>
      <c r="O20" s="1019"/>
      <c r="P20" s="1019"/>
      <c r="Q20" s="1019"/>
      <c r="R20" s="1019"/>
      <c r="S20" s="1019"/>
      <c r="T20" s="1019"/>
      <c r="U20" s="1019"/>
      <c r="V20" s="1019"/>
      <c r="W20" s="1019"/>
      <c r="X20" s="1019"/>
      <c r="Y20" s="1019"/>
      <c r="Z20" s="1019"/>
      <c r="AA20" s="1019"/>
      <c r="AB20" s="1019"/>
      <c r="AC20" s="1019"/>
      <c r="AD20" s="1019"/>
      <c r="AE20" s="1019"/>
      <c r="AF20" s="1019"/>
      <c r="AG20" s="1019"/>
      <c r="AH20" s="1019"/>
      <c r="AI20" s="1019"/>
      <c r="AJ20" s="1019"/>
      <c r="AK20" s="1019"/>
      <c r="AL20" s="1019"/>
      <c r="AM20" s="1019"/>
      <c r="AN20" s="1019"/>
      <c r="AO20" s="1019"/>
      <c r="AP20" s="1019"/>
      <c r="AQ20" s="1019"/>
      <c r="AR20" s="1019"/>
      <c r="AS20" s="1019"/>
      <c r="AT20" s="1019"/>
      <c r="AU20" s="1019"/>
      <c r="AV20" s="1019"/>
      <c r="AW20" s="1019"/>
      <c r="AX20" s="1019"/>
      <c r="AY20" s="1019"/>
      <c r="AZ20" s="1019"/>
      <c r="BA20" s="1019"/>
      <c r="BB20" s="1019"/>
      <c r="BC20" s="1019"/>
      <c r="BD20" s="1019"/>
      <c r="BE20" s="1019"/>
    </row>
    <row r="21" ht="16.5" thickBot="1"/>
    <row r="22" spans="1:57" ht="15.75" customHeight="1">
      <c r="A22" s="1030" t="s">
        <v>12</v>
      </c>
      <c r="B22" s="1009" t="s">
        <v>11</v>
      </c>
      <c r="C22" s="1010"/>
      <c r="D22" s="1010"/>
      <c r="E22" s="1011"/>
      <c r="F22" s="1009" t="s">
        <v>0</v>
      </c>
      <c r="G22" s="1010"/>
      <c r="H22" s="1010"/>
      <c r="I22" s="1011"/>
      <c r="J22" s="1009" t="s">
        <v>1</v>
      </c>
      <c r="K22" s="1010"/>
      <c r="L22" s="1010"/>
      <c r="M22" s="1011"/>
      <c r="N22" s="997" t="s">
        <v>2</v>
      </c>
      <c r="O22" s="998"/>
      <c r="P22" s="998"/>
      <c r="Q22" s="998"/>
      <c r="R22" s="999"/>
      <c r="S22" s="1009" t="s">
        <v>3</v>
      </c>
      <c r="T22" s="1010"/>
      <c r="U22" s="1010"/>
      <c r="V22" s="1011"/>
      <c r="W22" s="997" t="s">
        <v>4</v>
      </c>
      <c r="X22" s="998"/>
      <c r="Y22" s="998"/>
      <c r="Z22" s="998"/>
      <c r="AA22" s="999"/>
      <c r="AB22" s="997" t="s">
        <v>5</v>
      </c>
      <c r="AC22" s="998"/>
      <c r="AD22" s="998"/>
      <c r="AE22" s="999"/>
      <c r="AF22" s="997" t="s">
        <v>6</v>
      </c>
      <c r="AG22" s="998"/>
      <c r="AH22" s="998"/>
      <c r="AI22" s="999"/>
      <c r="AJ22" s="997" t="s">
        <v>7</v>
      </c>
      <c r="AK22" s="998"/>
      <c r="AL22" s="998"/>
      <c r="AM22" s="998"/>
      <c r="AN22" s="997" t="s">
        <v>8</v>
      </c>
      <c r="AO22" s="998"/>
      <c r="AP22" s="998"/>
      <c r="AQ22" s="998"/>
      <c r="AR22" s="999"/>
      <c r="AS22" s="1032" t="s">
        <v>9</v>
      </c>
      <c r="AT22" s="1010"/>
      <c r="AU22" s="1010"/>
      <c r="AV22" s="1011"/>
      <c r="AW22" s="998" t="s">
        <v>10</v>
      </c>
      <c r="AX22" s="998"/>
      <c r="AY22" s="998"/>
      <c r="AZ22" s="998"/>
      <c r="BA22" s="999"/>
      <c r="BB22" s="1003"/>
      <c r="BC22" s="1004"/>
      <c r="BD22" s="1004"/>
      <c r="BE22" s="1004"/>
    </row>
    <row r="23" spans="1:57" ht="13.5" thickBot="1">
      <c r="A23" s="1031"/>
      <c r="B23" s="101">
        <v>1</v>
      </c>
      <c r="C23" s="99">
        <v>2</v>
      </c>
      <c r="D23" s="99">
        <v>3</v>
      </c>
      <c r="E23" s="100">
        <v>4</v>
      </c>
      <c r="F23" s="101">
        <v>5</v>
      </c>
      <c r="G23" s="99">
        <v>6</v>
      </c>
      <c r="H23" s="99">
        <v>7</v>
      </c>
      <c r="I23" s="100">
        <v>8</v>
      </c>
      <c r="J23" s="101">
        <v>9</v>
      </c>
      <c r="K23" s="99">
        <v>10</v>
      </c>
      <c r="L23" s="99">
        <v>11</v>
      </c>
      <c r="M23" s="100">
        <v>12</v>
      </c>
      <c r="N23" s="101">
        <v>13</v>
      </c>
      <c r="O23" s="99">
        <v>14</v>
      </c>
      <c r="P23" s="99">
        <v>15</v>
      </c>
      <c r="Q23" s="99">
        <v>16</v>
      </c>
      <c r="R23" s="100">
        <v>17</v>
      </c>
      <c r="S23" s="101">
        <v>18</v>
      </c>
      <c r="T23" s="99">
        <v>19</v>
      </c>
      <c r="U23" s="99">
        <v>20</v>
      </c>
      <c r="V23" s="100">
        <v>21</v>
      </c>
      <c r="W23" s="101">
        <v>22</v>
      </c>
      <c r="X23" s="99">
        <v>23</v>
      </c>
      <c r="Y23" s="99">
        <v>24</v>
      </c>
      <c r="Z23" s="99">
        <v>25</v>
      </c>
      <c r="AA23" s="100">
        <v>26</v>
      </c>
      <c r="AB23" s="101">
        <v>27</v>
      </c>
      <c r="AC23" s="99">
        <v>28</v>
      </c>
      <c r="AD23" s="99">
        <v>29</v>
      </c>
      <c r="AE23" s="100">
        <v>30</v>
      </c>
      <c r="AF23" s="101">
        <v>31</v>
      </c>
      <c r="AG23" s="99">
        <v>32</v>
      </c>
      <c r="AH23" s="99">
        <v>33</v>
      </c>
      <c r="AI23" s="100">
        <v>34</v>
      </c>
      <c r="AJ23" s="101">
        <v>35</v>
      </c>
      <c r="AK23" s="99">
        <v>36</v>
      </c>
      <c r="AL23" s="99">
        <v>37</v>
      </c>
      <c r="AM23" s="102">
        <v>38</v>
      </c>
      <c r="AN23" s="101">
        <v>39</v>
      </c>
      <c r="AO23" s="99">
        <v>40</v>
      </c>
      <c r="AP23" s="99">
        <v>41</v>
      </c>
      <c r="AQ23" s="99">
        <v>42</v>
      </c>
      <c r="AR23" s="100">
        <v>43</v>
      </c>
      <c r="AS23" s="103">
        <v>44</v>
      </c>
      <c r="AT23" s="99">
        <v>45</v>
      </c>
      <c r="AU23" s="99">
        <v>46</v>
      </c>
      <c r="AV23" s="100">
        <v>47</v>
      </c>
      <c r="AW23" s="103">
        <v>48</v>
      </c>
      <c r="AX23" s="99">
        <v>49</v>
      </c>
      <c r="AY23" s="99">
        <v>50</v>
      </c>
      <c r="AZ23" s="99">
        <v>51</v>
      </c>
      <c r="BA23" s="100">
        <v>52</v>
      </c>
      <c r="BB23" s="41"/>
      <c r="BC23" s="42"/>
      <c r="BD23" s="42"/>
      <c r="BE23" s="42"/>
    </row>
    <row r="24" spans="1:57" s="3" customFormat="1" ht="19.5" thickBot="1">
      <c r="A24" s="45" t="s">
        <v>158</v>
      </c>
      <c r="B24" s="87"/>
      <c r="C24" s="88"/>
      <c r="D24" s="88"/>
      <c r="E24" s="88"/>
      <c r="F24" s="88" t="s">
        <v>82</v>
      </c>
      <c r="G24" s="88" t="s">
        <v>82</v>
      </c>
      <c r="H24" s="88" t="s">
        <v>82</v>
      </c>
      <c r="I24" s="88" t="s">
        <v>82</v>
      </c>
      <c r="J24" s="88" t="s">
        <v>82</v>
      </c>
      <c r="K24" s="88" t="s">
        <v>82</v>
      </c>
      <c r="L24" s="88" t="s">
        <v>82</v>
      </c>
      <c r="M24" s="88" t="s">
        <v>82</v>
      </c>
      <c r="N24" s="88" t="s">
        <v>82</v>
      </c>
      <c r="O24" s="88" t="s">
        <v>82</v>
      </c>
      <c r="P24" s="88" t="s">
        <v>82</v>
      </c>
      <c r="Q24" s="88" t="s">
        <v>82</v>
      </c>
      <c r="R24" s="88" t="s">
        <v>82</v>
      </c>
      <c r="S24" s="88" t="s">
        <v>82</v>
      </c>
      <c r="T24" s="88" t="s">
        <v>82</v>
      </c>
      <c r="U24" s="97" t="s">
        <v>19</v>
      </c>
      <c r="V24" s="97" t="s">
        <v>19</v>
      </c>
      <c r="W24" s="98" t="s">
        <v>19</v>
      </c>
      <c r="X24" s="104" t="s">
        <v>22</v>
      </c>
      <c r="Y24" s="107" t="s">
        <v>22</v>
      </c>
      <c r="Z24" s="108" t="s">
        <v>82</v>
      </c>
      <c r="AA24" s="109" t="s">
        <v>82</v>
      </c>
      <c r="AB24" s="109" t="s">
        <v>82</v>
      </c>
      <c r="AC24" s="109" t="s">
        <v>82</v>
      </c>
      <c r="AD24" s="109" t="s">
        <v>82</v>
      </c>
      <c r="AE24" s="109" t="s">
        <v>82</v>
      </c>
      <c r="AF24" s="109" t="s">
        <v>82</v>
      </c>
      <c r="AG24" s="109" t="s">
        <v>82</v>
      </c>
      <c r="AH24" s="109" t="s">
        <v>82</v>
      </c>
      <c r="AI24" s="110" t="s">
        <v>19</v>
      </c>
      <c r="AJ24" s="115" t="s">
        <v>82</v>
      </c>
      <c r="AK24" s="116" t="s">
        <v>82</v>
      </c>
      <c r="AL24" s="116" t="s">
        <v>82</v>
      </c>
      <c r="AM24" s="116" t="s">
        <v>82</v>
      </c>
      <c r="AN24" s="116" t="s">
        <v>82</v>
      </c>
      <c r="AO24" s="116" t="s">
        <v>82</v>
      </c>
      <c r="AP24" s="116" t="s">
        <v>82</v>
      </c>
      <c r="AQ24" s="116" t="s">
        <v>82</v>
      </c>
      <c r="AR24" s="111" t="s">
        <v>82</v>
      </c>
      <c r="AS24" s="112" t="s">
        <v>19</v>
      </c>
      <c r="AT24" s="112" t="s">
        <v>19</v>
      </c>
      <c r="AU24" s="112" t="s">
        <v>19</v>
      </c>
      <c r="AV24" s="113" t="s">
        <v>22</v>
      </c>
      <c r="AW24" s="114" t="s">
        <v>22</v>
      </c>
      <c r="AX24" s="105" t="s">
        <v>22</v>
      </c>
      <c r="AY24" s="105" t="s">
        <v>22</v>
      </c>
      <c r="AZ24" s="105" t="s">
        <v>22</v>
      </c>
      <c r="BA24" s="106" t="s">
        <v>22</v>
      </c>
      <c r="BB24" s="31"/>
      <c r="BC24" s="31"/>
      <c r="BD24" s="31"/>
      <c r="BE24" s="31"/>
    </row>
    <row r="25" spans="1:57" ht="19.5" thickBot="1">
      <c r="A25" s="244" t="s">
        <v>210</v>
      </c>
      <c r="B25" s="230" t="s">
        <v>22</v>
      </c>
      <c r="C25" s="231" t="s">
        <v>22</v>
      </c>
      <c r="D25" s="231" t="s">
        <v>22</v>
      </c>
      <c r="E25" s="232" t="s">
        <v>22</v>
      </c>
      <c r="F25" s="233" t="s">
        <v>82</v>
      </c>
      <c r="G25" s="234" t="s">
        <v>82</v>
      </c>
      <c r="H25" s="234" t="s">
        <v>82</v>
      </c>
      <c r="I25" s="234" t="s">
        <v>82</v>
      </c>
      <c r="J25" s="234" t="s">
        <v>82</v>
      </c>
      <c r="K25" s="234" t="s">
        <v>82</v>
      </c>
      <c r="L25" s="234" t="s">
        <v>82</v>
      </c>
      <c r="M25" s="234" t="s">
        <v>82</v>
      </c>
      <c r="N25" s="234" t="s">
        <v>82</v>
      </c>
      <c r="O25" s="234" t="s">
        <v>82</v>
      </c>
      <c r="P25" s="234" t="s">
        <v>82</v>
      </c>
      <c r="Q25" s="234" t="s">
        <v>82</v>
      </c>
      <c r="R25" s="234" t="s">
        <v>82</v>
      </c>
      <c r="S25" s="234" t="s">
        <v>82</v>
      </c>
      <c r="T25" s="234" t="s">
        <v>82</v>
      </c>
      <c r="U25" s="235" t="s">
        <v>19</v>
      </c>
      <c r="V25" s="235" t="s">
        <v>19</v>
      </c>
      <c r="W25" s="236" t="s">
        <v>19</v>
      </c>
      <c r="X25" s="237" t="s">
        <v>22</v>
      </c>
      <c r="Y25" s="238" t="s">
        <v>82</v>
      </c>
      <c r="Z25" s="109" t="s">
        <v>82</v>
      </c>
      <c r="AA25" s="109" t="s">
        <v>82</v>
      </c>
      <c r="AB25" s="109" t="s">
        <v>82</v>
      </c>
      <c r="AC25" s="109" t="s">
        <v>82</v>
      </c>
      <c r="AD25" s="109" t="s">
        <v>82</v>
      </c>
      <c r="AE25" s="109" t="s">
        <v>82</v>
      </c>
      <c r="AF25" s="109" t="s">
        <v>82</v>
      </c>
      <c r="AG25" s="109" t="s">
        <v>82</v>
      </c>
      <c r="AH25" s="239" t="s">
        <v>19</v>
      </c>
      <c r="AI25" s="239" t="s">
        <v>21</v>
      </c>
      <c r="AJ25" s="240" t="s">
        <v>87</v>
      </c>
      <c r="AK25" s="240" t="s">
        <v>87</v>
      </c>
      <c r="AL25" s="240" t="s">
        <v>87</v>
      </c>
      <c r="AM25" s="240" t="s">
        <v>87</v>
      </c>
      <c r="AN25" s="240" t="s">
        <v>87</v>
      </c>
      <c r="AO25" s="240" t="s">
        <v>87</v>
      </c>
      <c r="AP25" s="240" t="s">
        <v>87</v>
      </c>
      <c r="AQ25" s="240" t="s">
        <v>87</v>
      </c>
      <c r="AR25" s="239" t="s">
        <v>19</v>
      </c>
      <c r="AS25" s="109" t="s">
        <v>13</v>
      </c>
      <c r="AT25" s="241" t="s">
        <v>13</v>
      </c>
      <c r="AU25" s="241" t="s">
        <v>13</v>
      </c>
      <c r="AV25" s="242" t="s">
        <v>86</v>
      </c>
      <c r="AW25" s="243"/>
      <c r="AX25" s="1028"/>
      <c r="AY25" s="1028"/>
      <c r="AZ25" s="1028"/>
      <c r="BA25" s="1029"/>
      <c r="BB25" s="31"/>
      <c r="BC25" s="31"/>
      <c r="BD25" s="31"/>
      <c r="BE25" s="31"/>
    </row>
    <row r="26" spans="1:57" ht="24" customHeight="1" thickBot="1">
      <c r="A26" s="245" t="s">
        <v>211</v>
      </c>
      <c r="B26" s="246" t="s">
        <v>22</v>
      </c>
      <c r="C26" s="247" t="s">
        <v>22</v>
      </c>
      <c r="D26" s="247" t="s">
        <v>22</v>
      </c>
      <c r="E26" s="248" t="s">
        <v>22</v>
      </c>
      <c r="F26" s="246" t="s">
        <v>82</v>
      </c>
      <c r="G26" s="247" t="s">
        <v>82</v>
      </c>
      <c r="H26" s="247" t="s">
        <v>82</v>
      </c>
      <c r="I26" s="248" t="s">
        <v>82</v>
      </c>
      <c r="J26" s="249" t="s">
        <v>82</v>
      </c>
      <c r="K26" s="250" t="s">
        <v>82</v>
      </c>
      <c r="L26" s="250" t="s">
        <v>82</v>
      </c>
      <c r="M26" s="250" t="s">
        <v>82</v>
      </c>
      <c r="N26" s="251" t="s">
        <v>82</v>
      </c>
      <c r="O26" s="246" t="s">
        <v>82</v>
      </c>
      <c r="P26" s="247" t="s">
        <v>82</v>
      </c>
      <c r="Q26" s="247" t="s">
        <v>82</v>
      </c>
      <c r="R26" s="248" t="s">
        <v>82</v>
      </c>
      <c r="S26" s="246" t="s">
        <v>82</v>
      </c>
      <c r="T26" s="247" t="s">
        <v>82</v>
      </c>
      <c r="U26" s="247" t="s">
        <v>19</v>
      </c>
      <c r="V26" s="248" t="s">
        <v>19</v>
      </c>
      <c r="W26" s="246" t="s">
        <v>19</v>
      </c>
      <c r="X26" s="247" t="s">
        <v>22</v>
      </c>
      <c r="Y26" s="247" t="s">
        <v>21</v>
      </c>
      <c r="Z26" s="252" t="s">
        <v>212</v>
      </c>
      <c r="AA26" s="253" t="s">
        <v>212</v>
      </c>
      <c r="AB26" s="254" t="s">
        <v>212</v>
      </c>
      <c r="AC26" s="252" t="s">
        <v>212</v>
      </c>
      <c r="AD26" s="252" t="s">
        <v>212</v>
      </c>
      <c r="AE26" s="253" t="s">
        <v>212</v>
      </c>
      <c r="AF26" s="254" t="s">
        <v>212</v>
      </c>
      <c r="AG26" s="252" t="s">
        <v>212</v>
      </c>
      <c r="AH26" s="252" t="s">
        <v>212</v>
      </c>
      <c r="AI26" s="248" t="s">
        <v>19</v>
      </c>
      <c r="AJ26" s="254" t="s">
        <v>87</v>
      </c>
      <c r="AK26" s="252" t="s">
        <v>87</v>
      </c>
      <c r="AL26" s="252" t="s">
        <v>87</v>
      </c>
      <c r="AM26" s="253" t="s">
        <v>87</v>
      </c>
      <c r="AN26" s="254" t="s">
        <v>87</v>
      </c>
      <c r="AO26" s="252" t="s">
        <v>87</v>
      </c>
      <c r="AP26" s="252" t="s">
        <v>213</v>
      </c>
      <c r="AQ26" s="252" t="s">
        <v>213</v>
      </c>
      <c r="AR26" s="251" t="s">
        <v>19</v>
      </c>
      <c r="AS26" s="246" t="s">
        <v>13</v>
      </c>
      <c r="AT26" s="247" t="s">
        <v>13</v>
      </c>
      <c r="AU26" s="247" t="s">
        <v>13</v>
      </c>
      <c r="AV26" s="248" t="s">
        <v>86</v>
      </c>
      <c r="AW26" s="1130"/>
      <c r="AX26" s="1131"/>
      <c r="AY26" s="1131"/>
      <c r="AZ26" s="1131"/>
      <c r="BA26" s="1132"/>
      <c r="BB26" s="3"/>
      <c r="BC26" s="3"/>
      <c r="BD26" s="3"/>
      <c r="BE26" s="3"/>
    </row>
    <row r="27" spans="1:57" ht="15.75">
      <c r="A27" s="1024" t="s">
        <v>150</v>
      </c>
      <c r="B27" s="1024"/>
      <c r="C27" s="1024"/>
      <c r="D27" s="1024"/>
      <c r="E27" s="1024"/>
      <c r="F27" s="1024"/>
      <c r="G27" s="1024"/>
      <c r="H27" s="1024"/>
      <c r="I27" s="1024"/>
      <c r="J27" s="1025"/>
      <c r="K27" s="1025"/>
      <c r="L27" s="1025"/>
      <c r="M27" s="1025"/>
      <c r="N27" s="1025"/>
      <c r="O27" s="1025"/>
      <c r="P27" s="1025"/>
      <c r="Q27" s="1025"/>
      <c r="R27" s="1025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1025"/>
      <c r="AH27" s="1025"/>
      <c r="AI27" s="1025"/>
      <c r="AJ27" s="1025"/>
      <c r="AK27" s="1025"/>
      <c r="AL27" s="1025"/>
      <c r="AM27" s="1025"/>
      <c r="AN27" s="1025"/>
      <c r="AO27" s="1025"/>
      <c r="AP27" s="1025"/>
      <c r="AQ27" s="1025"/>
      <c r="AR27" s="1025"/>
      <c r="AS27" s="1025"/>
      <c r="AT27" s="1025"/>
      <c r="AU27" s="1025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</row>
    <row r="28" spans="1:57" ht="15.75">
      <c r="A28" s="173"/>
      <c r="B28" s="173"/>
      <c r="C28" s="173"/>
      <c r="D28" s="173"/>
      <c r="E28" s="173"/>
      <c r="F28" s="173"/>
      <c r="G28" s="173"/>
      <c r="H28" s="173"/>
      <c r="I28" s="173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</row>
    <row r="29" spans="1:57" ht="20.25">
      <c r="A29" s="1026" t="s">
        <v>157</v>
      </c>
      <c r="B29" s="1027"/>
      <c r="C29" s="1027"/>
      <c r="D29" s="1027"/>
      <c r="E29" s="1027"/>
      <c r="F29" s="1027"/>
      <c r="G29" s="1027"/>
      <c r="H29" s="1027"/>
      <c r="I29" s="1027"/>
      <c r="J29" s="1027"/>
      <c r="K29" s="1027"/>
      <c r="L29" s="1027"/>
      <c r="M29" s="1027"/>
      <c r="N29" s="1027"/>
      <c r="O29" s="1027"/>
      <c r="P29" s="1027"/>
      <c r="Q29" s="1027"/>
      <c r="R29" s="1027"/>
      <c r="S29" s="1027"/>
      <c r="T29" s="1027"/>
      <c r="U29" s="1027"/>
      <c r="V29" s="1027"/>
      <c r="W29" s="1027"/>
      <c r="X29" s="1027"/>
      <c r="Y29" s="1027"/>
      <c r="Z29" s="1027"/>
      <c r="AA29" s="1027"/>
      <c r="AB29" s="1027"/>
      <c r="AC29" s="1027"/>
      <c r="AD29" s="1027"/>
      <c r="AE29" s="1027"/>
      <c r="AF29" s="1027"/>
      <c r="AG29" s="1027"/>
      <c r="AH29" s="1027"/>
      <c r="AI29" s="1027"/>
      <c r="AJ29" s="1027"/>
      <c r="AK29" s="1027"/>
      <c r="AL29" s="1027"/>
      <c r="AM29" s="1027"/>
      <c r="AN29" s="1027"/>
      <c r="AO29" s="1027"/>
      <c r="AP29" s="1027"/>
      <c r="AQ29" s="1027"/>
      <c r="AR29" s="1027"/>
      <c r="AS29" s="1027"/>
      <c r="AT29" s="1027"/>
      <c r="AU29" s="1027"/>
      <c r="AV29" s="1027"/>
      <c r="AW29" s="1027"/>
      <c r="AX29" s="1027"/>
      <c r="AY29" s="1027"/>
      <c r="AZ29" s="1027"/>
      <c r="BA29" s="1027"/>
      <c r="BB29" s="172"/>
      <c r="BC29" s="172"/>
      <c r="BD29" s="172"/>
      <c r="BE29" s="172"/>
    </row>
    <row r="30" spans="1:57" ht="15.75">
      <c r="A30" s="1043" t="s">
        <v>12</v>
      </c>
      <c r="B30" s="1044"/>
      <c r="C30" s="1049" t="s">
        <v>14</v>
      </c>
      <c r="D30" s="1050"/>
      <c r="E30" s="1050"/>
      <c r="F30" s="1044"/>
      <c r="G30" s="1053" t="s">
        <v>18</v>
      </c>
      <c r="H30" s="1050"/>
      <c r="I30" s="1044"/>
      <c r="J30" s="1053" t="s">
        <v>20</v>
      </c>
      <c r="K30" s="1050"/>
      <c r="L30" s="1050"/>
      <c r="M30" s="1044"/>
      <c r="N30" s="1053" t="s">
        <v>151</v>
      </c>
      <c r="O30" s="1050"/>
      <c r="P30" s="1044"/>
      <c r="Q30" s="1053" t="s">
        <v>152</v>
      </c>
      <c r="R30" s="1090"/>
      <c r="S30" s="1091"/>
      <c r="T30" s="1053" t="s">
        <v>153</v>
      </c>
      <c r="U30" s="1050"/>
      <c r="V30" s="1044"/>
      <c r="W30" s="1053" t="s">
        <v>117</v>
      </c>
      <c r="X30" s="1050"/>
      <c r="Y30" s="1044"/>
      <c r="Z30" s="175"/>
      <c r="AA30" s="1041" t="s">
        <v>154</v>
      </c>
      <c r="AB30" s="1042"/>
      <c r="AC30" s="1042"/>
      <c r="AD30" s="1042"/>
      <c r="AE30" s="1042"/>
      <c r="AF30" s="1063" t="s">
        <v>42</v>
      </c>
      <c r="AG30" s="1064"/>
      <c r="AH30" s="1065"/>
      <c r="AI30" s="1063" t="s">
        <v>121</v>
      </c>
      <c r="AJ30" s="1085"/>
      <c r="AK30" s="1086"/>
      <c r="AL30" s="176"/>
      <c r="AM30" s="1054" t="s">
        <v>124</v>
      </c>
      <c r="AN30" s="1055"/>
      <c r="AO30" s="1056"/>
      <c r="AP30" s="1072" t="s">
        <v>125</v>
      </c>
      <c r="AQ30" s="1033"/>
      <c r="AR30" s="1033"/>
      <c r="AS30" s="1033"/>
      <c r="AT30" s="1033"/>
      <c r="AU30" s="1033"/>
      <c r="AV30" s="1033"/>
      <c r="AW30" s="1033"/>
      <c r="AX30" s="1033" t="s">
        <v>42</v>
      </c>
      <c r="AY30" s="1033"/>
      <c r="AZ30" s="1033"/>
      <c r="BA30" s="1034"/>
      <c r="BB30" s="172"/>
      <c r="BC30" s="172"/>
      <c r="BD30" s="172"/>
      <c r="BE30" s="172"/>
    </row>
    <row r="31" spans="1:57" ht="15.75">
      <c r="A31" s="1045"/>
      <c r="B31" s="1046"/>
      <c r="C31" s="1045"/>
      <c r="D31" s="1051"/>
      <c r="E31" s="1051"/>
      <c r="F31" s="1046"/>
      <c r="G31" s="1045"/>
      <c r="H31" s="1051"/>
      <c r="I31" s="1046"/>
      <c r="J31" s="1045"/>
      <c r="K31" s="1051"/>
      <c r="L31" s="1051"/>
      <c r="M31" s="1046"/>
      <c r="N31" s="1045"/>
      <c r="O31" s="1051"/>
      <c r="P31" s="1046"/>
      <c r="Q31" s="1092"/>
      <c r="R31" s="1093"/>
      <c r="S31" s="1094"/>
      <c r="T31" s="1045"/>
      <c r="U31" s="1051"/>
      <c r="V31" s="1046"/>
      <c r="W31" s="1045"/>
      <c r="X31" s="1051"/>
      <c r="Y31" s="1046"/>
      <c r="Z31" s="175"/>
      <c r="AA31" s="1042"/>
      <c r="AB31" s="1042"/>
      <c r="AC31" s="1042"/>
      <c r="AD31" s="1042"/>
      <c r="AE31" s="1042"/>
      <c r="AF31" s="1066"/>
      <c r="AG31" s="1067"/>
      <c r="AH31" s="1068"/>
      <c r="AI31" s="1087"/>
      <c r="AJ31" s="1088"/>
      <c r="AK31" s="1089"/>
      <c r="AL31" s="177"/>
      <c r="AM31" s="1057"/>
      <c r="AN31" s="1058"/>
      <c r="AO31" s="1059"/>
      <c r="AP31" s="1072"/>
      <c r="AQ31" s="1033"/>
      <c r="AR31" s="1033"/>
      <c r="AS31" s="1033"/>
      <c r="AT31" s="1033"/>
      <c r="AU31" s="1033"/>
      <c r="AV31" s="1033"/>
      <c r="AW31" s="1033"/>
      <c r="AX31" s="1033"/>
      <c r="AY31" s="1033"/>
      <c r="AZ31" s="1033"/>
      <c r="BA31" s="1034"/>
      <c r="BB31" s="172"/>
      <c r="BC31" s="172"/>
      <c r="BD31" s="172"/>
      <c r="BE31" s="172"/>
    </row>
    <row r="32" spans="1:57" ht="36" customHeight="1">
      <c r="A32" s="1047"/>
      <c r="B32" s="1048"/>
      <c r="C32" s="1047"/>
      <c r="D32" s="1052"/>
      <c r="E32" s="1052"/>
      <c r="F32" s="1048"/>
      <c r="G32" s="1047"/>
      <c r="H32" s="1052"/>
      <c r="I32" s="1048"/>
      <c r="J32" s="1047"/>
      <c r="K32" s="1052"/>
      <c r="L32" s="1052"/>
      <c r="M32" s="1048"/>
      <c r="N32" s="1047"/>
      <c r="O32" s="1052"/>
      <c r="P32" s="1048"/>
      <c r="Q32" s="1095"/>
      <c r="R32" s="1096"/>
      <c r="S32" s="1097"/>
      <c r="T32" s="1047"/>
      <c r="U32" s="1052"/>
      <c r="V32" s="1048"/>
      <c r="W32" s="1047"/>
      <c r="X32" s="1052"/>
      <c r="Y32" s="1048"/>
      <c r="Z32" s="175"/>
      <c r="AA32" s="1035" t="s">
        <v>122</v>
      </c>
      <c r="AB32" s="1036"/>
      <c r="AC32" s="1036"/>
      <c r="AD32" s="1036"/>
      <c r="AE32" s="1036"/>
      <c r="AF32" s="979">
        <v>6</v>
      </c>
      <c r="AG32" s="1037"/>
      <c r="AH32" s="1038"/>
      <c r="AI32" s="979" t="s">
        <v>216</v>
      </c>
      <c r="AJ32" s="1039"/>
      <c r="AK32" s="1040"/>
      <c r="AL32" s="177"/>
      <c r="AM32" s="1057"/>
      <c r="AN32" s="1058"/>
      <c r="AO32" s="1059"/>
      <c r="AP32" s="1072"/>
      <c r="AQ32" s="1033"/>
      <c r="AR32" s="1033"/>
      <c r="AS32" s="1033"/>
      <c r="AT32" s="1033"/>
      <c r="AU32" s="1033"/>
      <c r="AV32" s="1033"/>
      <c r="AW32" s="1033"/>
      <c r="AX32" s="1033"/>
      <c r="AY32" s="1033"/>
      <c r="AZ32" s="1033"/>
      <c r="BA32" s="1034"/>
      <c r="BB32" s="172"/>
      <c r="BC32" s="172"/>
      <c r="BD32" s="172"/>
      <c r="BE32" s="172"/>
    </row>
    <row r="33" spans="1:57" ht="18.75">
      <c r="A33" s="1112" t="s">
        <v>158</v>
      </c>
      <c r="B33" s="1113"/>
      <c r="C33" s="1075">
        <v>33</v>
      </c>
      <c r="D33" s="1076"/>
      <c r="E33" s="1076"/>
      <c r="F33" s="1077"/>
      <c r="G33" s="1078">
        <v>7</v>
      </c>
      <c r="H33" s="1076"/>
      <c r="I33" s="1077"/>
      <c r="J33" s="1078"/>
      <c r="K33" s="1076"/>
      <c r="L33" s="1076"/>
      <c r="M33" s="1077"/>
      <c r="N33" s="1079"/>
      <c r="O33" s="1080"/>
      <c r="P33" s="1081"/>
      <c r="Q33" s="1082"/>
      <c r="R33" s="1083"/>
      <c r="S33" s="1084"/>
      <c r="T33" s="1069">
        <v>8</v>
      </c>
      <c r="U33" s="1070"/>
      <c r="V33" s="1071"/>
      <c r="W33" s="1075">
        <v>48</v>
      </c>
      <c r="X33" s="1076"/>
      <c r="Y33" s="1077"/>
      <c r="Z33" s="175"/>
      <c r="AA33" s="1098" t="s">
        <v>122</v>
      </c>
      <c r="AB33" s="1099"/>
      <c r="AC33" s="1099"/>
      <c r="AD33" s="1099"/>
      <c r="AE33" s="1100"/>
      <c r="AF33" s="1104" t="s">
        <v>214</v>
      </c>
      <c r="AG33" s="1105"/>
      <c r="AH33" s="1106"/>
      <c r="AI33" s="1104" t="s">
        <v>215</v>
      </c>
      <c r="AJ33" s="1085"/>
      <c r="AK33" s="1086"/>
      <c r="AL33" s="177"/>
      <c r="AM33" s="1060"/>
      <c r="AN33" s="1061"/>
      <c r="AO33" s="1062"/>
      <c r="AP33" s="1073"/>
      <c r="AQ33" s="1074"/>
      <c r="AR33" s="1074"/>
      <c r="AS33" s="1074"/>
      <c r="AT33" s="1074"/>
      <c r="AU33" s="1074"/>
      <c r="AV33" s="1074"/>
      <c r="AW33" s="1074"/>
      <c r="AX33" s="1033"/>
      <c r="AY33" s="1033"/>
      <c r="AZ33" s="1033"/>
      <c r="BA33" s="1034"/>
      <c r="BB33" s="172"/>
      <c r="BC33" s="172"/>
      <c r="BD33" s="172"/>
      <c r="BE33" s="172"/>
    </row>
    <row r="34" spans="1:57" ht="32.25" customHeight="1">
      <c r="A34" s="1110" t="s">
        <v>210</v>
      </c>
      <c r="B34" s="1111"/>
      <c r="C34" s="987" t="s">
        <v>72</v>
      </c>
      <c r="D34" s="988"/>
      <c r="E34" s="988"/>
      <c r="F34" s="989"/>
      <c r="G34" s="990">
        <v>5</v>
      </c>
      <c r="H34" s="974"/>
      <c r="I34" s="975"/>
      <c r="J34" s="990" t="s">
        <v>67</v>
      </c>
      <c r="K34" s="974"/>
      <c r="L34" s="974"/>
      <c r="M34" s="975"/>
      <c r="N34" s="991" t="s">
        <v>66</v>
      </c>
      <c r="O34" s="992"/>
      <c r="P34" s="993"/>
      <c r="Q34" s="990">
        <v>1</v>
      </c>
      <c r="R34" s="974"/>
      <c r="S34" s="975"/>
      <c r="T34" s="973" t="s">
        <v>68</v>
      </c>
      <c r="U34" s="974"/>
      <c r="V34" s="975"/>
      <c r="W34" s="973" t="s">
        <v>88</v>
      </c>
      <c r="X34" s="974"/>
      <c r="Y34" s="975"/>
      <c r="Z34" s="175"/>
      <c r="AA34" s="1101"/>
      <c r="AB34" s="1102"/>
      <c r="AC34" s="1102"/>
      <c r="AD34" s="1102"/>
      <c r="AE34" s="1103"/>
      <c r="AF34" s="1107"/>
      <c r="AG34" s="1108"/>
      <c r="AH34" s="1109"/>
      <c r="AI34" s="1066"/>
      <c r="AJ34" s="1067"/>
      <c r="AK34" s="1068"/>
      <c r="AL34" s="178"/>
      <c r="AM34" s="1104" t="s">
        <v>155</v>
      </c>
      <c r="AN34" s="1145"/>
      <c r="AO34" s="1146"/>
      <c r="AP34" s="1114" t="s">
        <v>156</v>
      </c>
      <c r="AQ34" s="1114"/>
      <c r="AR34" s="1114"/>
      <c r="AS34" s="1114"/>
      <c r="AT34" s="1114"/>
      <c r="AU34" s="1114"/>
      <c r="AV34" s="1114"/>
      <c r="AW34" s="1114"/>
      <c r="AX34" s="1116">
        <v>6</v>
      </c>
      <c r="AY34" s="1117"/>
      <c r="AZ34" s="1117"/>
      <c r="BA34" s="1106"/>
      <c r="BB34" s="172"/>
      <c r="BC34" s="172"/>
      <c r="BD34" s="172"/>
      <c r="BE34" s="172"/>
    </row>
    <row r="35" spans="1:57" ht="32.25" customHeight="1">
      <c r="A35" s="985" t="s">
        <v>211</v>
      </c>
      <c r="B35" s="986"/>
      <c r="C35" s="987" t="s">
        <v>72</v>
      </c>
      <c r="D35" s="988"/>
      <c r="E35" s="988"/>
      <c r="F35" s="989"/>
      <c r="G35" s="990">
        <v>5</v>
      </c>
      <c r="H35" s="974"/>
      <c r="I35" s="975"/>
      <c r="J35" s="990" t="s">
        <v>215</v>
      </c>
      <c r="K35" s="974"/>
      <c r="L35" s="974"/>
      <c r="M35" s="975"/>
      <c r="N35" s="991" t="s">
        <v>66</v>
      </c>
      <c r="O35" s="992"/>
      <c r="P35" s="993"/>
      <c r="Q35" s="990">
        <v>1</v>
      </c>
      <c r="R35" s="974"/>
      <c r="S35" s="975"/>
      <c r="T35" s="973" t="s">
        <v>68</v>
      </c>
      <c r="U35" s="974"/>
      <c r="V35" s="975"/>
      <c r="W35" s="973" t="s">
        <v>88</v>
      </c>
      <c r="X35" s="974"/>
      <c r="Y35" s="975"/>
      <c r="Z35" s="175"/>
      <c r="AA35" s="976" t="s">
        <v>24</v>
      </c>
      <c r="AB35" s="977"/>
      <c r="AC35" s="977"/>
      <c r="AD35" s="977"/>
      <c r="AE35" s="978"/>
      <c r="AF35" s="979">
        <v>6</v>
      </c>
      <c r="AG35" s="980"/>
      <c r="AH35" s="981"/>
      <c r="AI35" s="982" t="s">
        <v>66</v>
      </c>
      <c r="AJ35" s="983"/>
      <c r="AK35" s="984"/>
      <c r="AL35" s="178"/>
      <c r="AM35" s="1147"/>
      <c r="AN35" s="1148"/>
      <c r="AO35" s="1149"/>
      <c r="AP35" s="1114"/>
      <c r="AQ35" s="1114"/>
      <c r="AR35" s="1114"/>
      <c r="AS35" s="1114"/>
      <c r="AT35" s="1114"/>
      <c r="AU35" s="1114"/>
      <c r="AV35" s="1114"/>
      <c r="AW35" s="1114"/>
      <c r="AX35" s="1118"/>
      <c r="AY35" s="1119"/>
      <c r="AZ35" s="1119"/>
      <c r="BA35" s="1120"/>
      <c r="BB35" s="172"/>
      <c r="BC35" s="172"/>
      <c r="BD35" s="172"/>
      <c r="BE35" s="172"/>
    </row>
    <row r="36" spans="1:57" ht="41.25" customHeight="1">
      <c r="A36" s="1135" t="s">
        <v>25</v>
      </c>
      <c r="B36" s="1126"/>
      <c r="C36" s="1136" t="s">
        <v>217</v>
      </c>
      <c r="D36" s="1137"/>
      <c r="E36" s="1137"/>
      <c r="F36" s="1138"/>
      <c r="G36" s="1124" t="s">
        <v>218</v>
      </c>
      <c r="H36" s="1125"/>
      <c r="I36" s="1126"/>
      <c r="J36" s="1139" t="s">
        <v>219</v>
      </c>
      <c r="K36" s="1140"/>
      <c r="L36" s="1140"/>
      <c r="M36" s="1141"/>
      <c r="N36" s="1142" t="s">
        <v>220</v>
      </c>
      <c r="O36" s="1143"/>
      <c r="P36" s="1144"/>
      <c r="Q36" s="1135">
        <v>2</v>
      </c>
      <c r="R36" s="1125"/>
      <c r="S36" s="1126"/>
      <c r="T36" s="1124" t="s">
        <v>221</v>
      </c>
      <c r="U36" s="1125"/>
      <c r="V36" s="1126"/>
      <c r="W36" s="1124" t="s">
        <v>222</v>
      </c>
      <c r="X36" s="1125"/>
      <c r="Y36" s="1126"/>
      <c r="Z36" s="175"/>
      <c r="AA36" s="1127"/>
      <c r="AB36" s="1128"/>
      <c r="AC36" s="1128"/>
      <c r="AD36" s="1128"/>
      <c r="AE36" s="1128"/>
      <c r="AF36" s="1129"/>
      <c r="AG36" s="1129"/>
      <c r="AH36" s="1129"/>
      <c r="AI36" s="1129"/>
      <c r="AJ36" s="1129"/>
      <c r="AK36" s="1129"/>
      <c r="AL36" s="179"/>
      <c r="AM36" s="1150"/>
      <c r="AN36" s="1151"/>
      <c r="AO36" s="1152"/>
      <c r="AP36" s="1115"/>
      <c r="AQ36" s="1115"/>
      <c r="AR36" s="1115"/>
      <c r="AS36" s="1115"/>
      <c r="AT36" s="1115"/>
      <c r="AU36" s="1115"/>
      <c r="AV36" s="1115"/>
      <c r="AW36" s="1115"/>
      <c r="AX36" s="1121"/>
      <c r="AY36" s="1122"/>
      <c r="AZ36" s="1122"/>
      <c r="BA36" s="1123"/>
      <c r="BB36" s="172"/>
      <c r="BC36" s="172"/>
      <c r="BD36" s="172"/>
      <c r="BE36" s="172"/>
    </row>
    <row r="37" spans="1:57" ht="15.75">
      <c r="A37" s="173"/>
      <c r="B37" s="173"/>
      <c r="C37" s="1133" t="s">
        <v>118</v>
      </c>
      <c r="D37" s="1134"/>
      <c r="E37" s="1134"/>
      <c r="F37" s="1134"/>
      <c r="G37" s="1134"/>
      <c r="H37" s="1134"/>
      <c r="I37" s="1134"/>
      <c r="J37" s="1134"/>
      <c r="K37" s="1134"/>
      <c r="L37" s="1134"/>
      <c r="M37" s="1134"/>
      <c r="N37" s="1134"/>
      <c r="O37" s="1134"/>
      <c r="P37" s="1134"/>
      <c r="Q37" s="1134"/>
      <c r="R37" s="113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</row>
    <row r="38" spans="10:57" ht="18.75" customHeight="1">
      <c r="J38" s="171"/>
      <c r="K38" s="171"/>
      <c r="L38" s="171"/>
      <c r="M38" s="171"/>
      <c r="N38" s="171"/>
      <c r="Q38" s="171"/>
      <c r="R38" s="171"/>
      <c r="S38" s="171"/>
      <c r="T38" s="171"/>
      <c r="U38" s="171"/>
      <c r="V38" s="171"/>
      <c r="W38" s="4"/>
      <c r="X38" s="4"/>
      <c r="Y38" s="171"/>
      <c r="Z38" s="171"/>
      <c r="AA38" s="171"/>
      <c r="AB38" s="171"/>
      <c r="AC38" s="171"/>
      <c r="AD38" s="171"/>
      <c r="AE38" s="4"/>
      <c r="AF38" s="4"/>
      <c r="AG38" s="171"/>
      <c r="AH38" s="171"/>
      <c r="AI38" s="171"/>
      <c r="AJ38" s="171"/>
      <c r="AK38" s="4"/>
      <c r="AL38" s="4"/>
      <c r="AM38" s="171"/>
      <c r="AN38" s="171"/>
      <c r="AO38" s="171"/>
      <c r="AP38" s="171"/>
      <c r="AQ38" s="171"/>
      <c r="AR38" s="4"/>
      <c r="AS38" s="168"/>
      <c r="AT38" s="168"/>
      <c r="AU38" s="168"/>
      <c r="AV38" s="168"/>
      <c r="AW38" s="169"/>
      <c r="AX38" s="169"/>
      <c r="AY38" s="33"/>
      <c r="AZ38" s="33"/>
      <c r="BA38" s="33"/>
      <c r="BB38" s="33"/>
      <c r="BC38" s="33"/>
      <c r="BD38" s="4"/>
      <c r="BE38" s="4"/>
    </row>
    <row r="39" spans="9:57" ht="18.75">
      <c r="I39" s="3"/>
      <c r="J39" s="33"/>
      <c r="K39" s="33"/>
      <c r="L39" s="33"/>
      <c r="M39" s="33"/>
      <c r="N39" s="33"/>
      <c r="O39" s="3"/>
      <c r="P39" s="3"/>
      <c r="Q39" s="33"/>
      <c r="R39" s="33"/>
      <c r="S39" s="33"/>
      <c r="T39" s="33"/>
      <c r="U39" s="33"/>
      <c r="V39" s="33"/>
      <c r="W39" s="32"/>
      <c r="X39" s="32"/>
      <c r="Y39" s="33"/>
      <c r="Z39" s="33"/>
      <c r="AA39" s="33"/>
      <c r="AB39" s="33"/>
      <c r="AC39" s="33"/>
      <c r="AD39" s="33"/>
      <c r="AE39" s="32"/>
      <c r="AF39" s="32"/>
      <c r="AG39" s="33"/>
      <c r="AH39" s="33"/>
      <c r="AI39" s="33"/>
      <c r="AJ39" s="33"/>
      <c r="AK39" s="32"/>
      <c r="AL39" s="32"/>
      <c r="AM39" s="33"/>
      <c r="AN39" s="33"/>
      <c r="AO39" s="33"/>
      <c r="AP39" s="33"/>
      <c r="AQ39" s="33"/>
      <c r="AR39" s="32"/>
      <c r="AS39" s="170"/>
      <c r="AT39" s="170"/>
      <c r="AU39" s="170"/>
      <c r="AV39" s="170"/>
      <c r="AW39" s="169"/>
      <c r="AX39" s="169"/>
      <c r="AY39" s="33"/>
      <c r="AZ39" s="33"/>
      <c r="BA39" s="33"/>
      <c r="BB39" s="33"/>
      <c r="BC39" s="33"/>
      <c r="BD39" s="4"/>
      <c r="BE39" s="4"/>
    </row>
    <row r="40" spans="9:46" ht="15.75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9:46" ht="15.75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9:46" ht="15.75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</sheetData>
  <sheetProtection/>
  <mergeCells count="120">
    <mergeCell ref="P4:AN4"/>
    <mergeCell ref="AW26:BA26"/>
    <mergeCell ref="C37:R37"/>
    <mergeCell ref="A36:B36"/>
    <mergeCell ref="C36:F36"/>
    <mergeCell ref="G36:I36"/>
    <mergeCell ref="J36:M36"/>
    <mergeCell ref="N36:P36"/>
    <mergeCell ref="Q36:S36"/>
    <mergeCell ref="AM34:AO36"/>
    <mergeCell ref="A33:B33"/>
    <mergeCell ref="C33:F33"/>
    <mergeCell ref="G33:I33"/>
    <mergeCell ref="AP34:AW36"/>
    <mergeCell ref="AX34:BA36"/>
    <mergeCell ref="T36:V36"/>
    <mergeCell ref="W36:Y36"/>
    <mergeCell ref="AA36:AE36"/>
    <mergeCell ref="AF36:AH36"/>
    <mergeCell ref="AI36:AK36"/>
    <mergeCell ref="A34:B34"/>
    <mergeCell ref="C34:F34"/>
    <mergeCell ref="G34:I34"/>
    <mergeCell ref="J34:M34"/>
    <mergeCell ref="N34:P34"/>
    <mergeCell ref="Q34:S34"/>
    <mergeCell ref="J33:M33"/>
    <mergeCell ref="N33:P33"/>
    <mergeCell ref="Q33:S33"/>
    <mergeCell ref="T30:V32"/>
    <mergeCell ref="W30:Y32"/>
    <mergeCell ref="AI30:AK31"/>
    <mergeCell ref="Q30:S32"/>
    <mergeCell ref="AA33:AE34"/>
    <mergeCell ref="AF33:AH34"/>
    <mergeCell ref="AI33:AK34"/>
    <mergeCell ref="AM30:AO33"/>
    <mergeCell ref="T34:V34"/>
    <mergeCell ref="W34:Y34"/>
    <mergeCell ref="AF30:AH31"/>
    <mergeCell ref="T33:V33"/>
    <mergeCell ref="AP30:AW33"/>
    <mergeCell ref="W33:Y33"/>
    <mergeCell ref="AX30:BA33"/>
    <mergeCell ref="AA32:AE32"/>
    <mergeCell ref="AF32:AH32"/>
    <mergeCell ref="AI32:AK32"/>
    <mergeCell ref="AA30:AE31"/>
    <mergeCell ref="A30:B32"/>
    <mergeCell ref="C30:F32"/>
    <mergeCell ref="G30:I32"/>
    <mergeCell ref="J30:M32"/>
    <mergeCell ref="N30:P32"/>
    <mergeCell ref="A27:AU27"/>
    <mergeCell ref="A29:BA29"/>
    <mergeCell ref="S22:V22"/>
    <mergeCell ref="AW22:BA22"/>
    <mergeCell ref="AX25:BA25"/>
    <mergeCell ref="A22:A23"/>
    <mergeCell ref="AS22:AV22"/>
    <mergeCell ref="AF22:AI22"/>
    <mergeCell ref="AJ22:AM22"/>
    <mergeCell ref="AN22:AR22"/>
    <mergeCell ref="A2:O2"/>
    <mergeCell ref="A11:O11"/>
    <mergeCell ref="P2:AN2"/>
    <mergeCell ref="AO11:BE11"/>
    <mergeCell ref="A10:O10"/>
    <mergeCell ref="AO1:BE2"/>
    <mergeCell ref="P3:AN3"/>
    <mergeCell ref="A3:O3"/>
    <mergeCell ref="AO3:BE3"/>
    <mergeCell ref="AO4:BE4"/>
    <mergeCell ref="F22:I22"/>
    <mergeCell ref="A1:O1"/>
    <mergeCell ref="P5:AN5"/>
    <mergeCell ref="P12:AN12"/>
    <mergeCell ref="P7:AN7"/>
    <mergeCell ref="P6:AN6"/>
    <mergeCell ref="A4:O4"/>
    <mergeCell ref="B22:E22"/>
    <mergeCell ref="J22:M22"/>
    <mergeCell ref="A20:BE20"/>
    <mergeCell ref="A5:O5"/>
    <mergeCell ref="AO6:BE6"/>
    <mergeCell ref="AO12:BE12"/>
    <mergeCell ref="AO13:BE13"/>
    <mergeCell ref="P13:AN13"/>
    <mergeCell ref="P10:AN10"/>
    <mergeCell ref="AO10:BE10"/>
    <mergeCell ref="AO5:BE5"/>
    <mergeCell ref="A7:O7"/>
    <mergeCell ref="AO8:BE8"/>
    <mergeCell ref="AO9:BE9"/>
    <mergeCell ref="W22:AA22"/>
    <mergeCell ref="AB22:AE22"/>
    <mergeCell ref="AO16:BE16"/>
    <mergeCell ref="S14:AL14"/>
    <mergeCell ref="BB22:BE22"/>
    <mergeCell ref="AO19:BE19"/>
    <mergeCell ref="Q35:S35"/>
    <mergeCell ref="AO7:BE7"/>
    <mergeCell ref="AO14:BE14"/>
    <mergeCell ref="AO15:BE15"/>
    <mergeCell ref="AO17:BE17"/>
    <mergeCell ref="A6:O6"/>
    <mergeCell ref="AO18:BE18"/>
    <mergeCell ref="N22:R22"/>
    <mergeCell ref="P11:AN11"/>
    <mergeCell ref="U15:AL15"/>
    <mergeCell ref="T35:V35"/>
    <mergeCell ref="W35:Y35"/>
    <mergeCell ref="AA35:AE35"/>
    <mergeCell ref="AF35:AH35"/>
    <mergeCell ref="AI35:AK35"/>
    <mergeCell ref="A35:B35"/>
    <mergeCell ref="C35:F35"/>
    <mergeCell ref="G35:I35"/>
    <mergeCell ref="J35:M35"/>
    <mergeCell ref="N35:P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Normal="75" zoomScaleSheetLayoutView="100" zoomScalePageLayoutView="0" workbookViewId="0" topLeftCell="A7">
      <selection activeCell="C7" sqref="C7:F7"/>
    </sheetView>
  </sheetViews>
  <sheetFormatPr defaultColWidth="9.00390625" defaultRowHeight="12.75"/>
  <cols>
    <col min="1" max="1" width="0.875" style="36" customWidth="1"/>
    <col min="2" max="2" width="9.125" style="36" customWidth="1"/>
    <col min="3" max="3" width="15.75390625" style="36" customWidth="1"/>
    <col min="4" max="4" width="15.625" style="36" bestFit="1" customWidth="1"/>
    <col min="5" max="5" width="15.75390625" style="36" customWidth="1"/>
    <col min="6" max="6" width="16.875" style="36" bestFit="1" customWidth="1"/>
    <col min="7" max="7" width="17.625" style="36" customWidth="1"/>
    <col min="8" max="9" width="12.875" style="36" customWidth="1"/>
    <col min="10" max="10" width="12.00390625" style="36" customWidth="1"/>
    <col min="11" max="11" width="10.625" style="36" bestFit="1" customWidth="1"/>
    <col min="12" max="12" width="13.25390625" style="36" bestFit="1" customWidth="1"/>
    <col min="13" max="16384" width="9.125" style="36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11" s="32" customFormat="1" ht="18.75">
      <c r="A2" s="4"/>
      <c r="B2" s="1159" t="s">
        <v>113</v>
      </c>
      <c r="C2" s="1159"/>
      <c r="D2" s="1159"/>
      <c r="E2" s="1159"/>
      <c r="F2" s="1159"/>
      <c r="G2" s="1159"/>
      <c r="H2" s="1159"/>
      <c r="I2" s="1159"/>
      <c r="J2" s="37"/>
      <c r="K2" s="37"/>
    </row>
    <row r="3" spans="1:12" s="32" customFormat="1" ht="63">
      <c r="A3" s="4"/>
      <c r="B3" s="22" t="s">
        <v>12</v>
      </c>
      <c r="C3" s="22" t="s">
        <v>14</v>
      </c>
      <c r="D3" s="22" t="s">
        <v>18</v>
      </c>
      <c r="E3" s="22" t="s">
        <v>20</v>
      </c>
      <c r="F3" s="22" t="s">
        <v>116</v>
      </c>
      <c r="G3" s="22" t="s">
        <v>23</v>
      </c>
      <c r="H3" s="22" t="s">
        <v>15</v>
      </c>
      <c r="I3" s="2" t="s">
        <v>117</v>
      </c>
      <c r="J3" s="4"/>
      <c r="K3" s="33"/>
      <c r="L3" s="31"/>
    </row>
    <row r="4" spans="1:12" s="32" customFormat="1" ht="18.75">
      <c r="A4" s="4"/>
      <c r="B4" s="5" t="s">
        <v>114</v>
      </c>
      <c r="C4" s="5">
        <v>33</v>
      </c>
      <c r="D4" s="5">
        <v>8</v>
      </c>
      <c r="E4" s="5"/>
      <c r="F4" s="5"/>
      <c r="G4" s="5"/>
      <c r="H4" s="5">
        <v>7</v>
      </c>
      <c r="I4" s="5">
        <v>48</v>
      </c>
      <c r="J4" s="4"/>
      <c r="K4" s="8"/>
      <c r="L4" s="8"/>
    </row>
    <row r="5" spans="1:12" s="32" customFormat="1" ht="18.75">
      <c r="A5" s="4"/>
      <c r="B5" s="5" t="s">
        <v>115</v>
      </c>
      <c r="C5" s="44" t="s">
        <v>72</v>
      </c>
      <c r="D5" s="5">
        <v>5</v>
      </c>
      <c r="E5" s="5" t="s">
        <v>67</v>
      </c>
      <c r="F5" s="5" t="s">
        <v>66</v>
      </c>
      <c r="G5" s="5">
        <v>1</v>
      </c>
      <c r="H5" s="7" t="s">
        <v>68</v>
      </c>
      <c r="I5" s="7" t="s">
        <v>88</v>
      </c>
      <c r="J5" s="4"/>
      <c r="K5" s="34"/>
      <c r="L5" s="34"/>
    </row>
    <row r="6" spans="1:12" s="32" customFormat="1" ht="18.75">
      <c r="A6" s="4"/>
      <c r="B6" s="5" t="s">
        <v>25</v>
      </c>
      <c r="C6" s="44" t="s">
        <v>73</v>
      </c>
      <c r="D6" s="7" t="s">
        <v>65</v>
      </c>
      <c r="E6" s="5" t="s">
        <v>67</v>
      </c>
      <c r="F6" s="5" t="s">
        <v>66</v>
      </c>
      <c r="G6" s="5">
        <v>1</v>
      </c>
      <c r="H6" s="7" t="s">
        <v>57</v>
      </c>
      <c r="I6" s="7" t="s">
        <v>89</v>
      </c>
      <c r="J6" s="4"/>
      <c r="K6" s="8"/>
      <c r="L6" s="8"/>
    </row>
    <row r="7" spans="1:12" s="32" customFormat="1" ht="18.75">
      <c r="A7" s="4"/>
      <c r="B7" s="8"/>
      <c r="C7" s="1133" t="s">
        <v>118</v>
      </c>
      <c r="D7" s="1134"/>
      <c r="E7" s="1134"/>
      <c r="F7" s="1134"/>
      <c r="G7" s="8"/>
      <c r="H7" s="34"/>
      <c r="I7" s="34"/>
      <c r="J7" s="4"/>
      <c r="K7" s="8"/>
      <c r="L7" s="8"/>
    </row>
    <row r="8" spans="1:12" s="32" customFormat="1" ht="18.75">
      <c r="A8" s="4"/>
      <c r="B8" s="8"/>
      <c r="C8" s="17"/>
      <c r="D8" s="160"/>
      <c r="E8" s="160"/>
      <c r="F8" s="160"/>
      <c r="G8" s="8"/>
      <c r="H8" s="34"/>
      <c r="I8" s="34"/>
      <c r="J8" s="4"/>
      <c r="K8" s="8"/>
      <c r="L8" s="8"/>
    </row>
    <row r="9" spans="1:12" s="32" customFormat="1" ht="18.75">
      <c r="A9" s="4"/>
      <c r="B9" s="8"/>
      <c r="C9" s="1153" t="s">
        <v>119</v>
      </c>
      <c r="D9" s="1154"/>
      <c r="E9" s="1154"/>
      <c r="F9" s="160"/>
      <c r="G9" s="1153" t="s">
        <v>123</v>
      </c>
      <c r="H9" s="1155"/>
      <c r="I9" s="1155"/>
      <c r="J9" s="4"/>
      <c r="K9" s="8"/>
      <c r="L9" s="8"/>
    </row>
    <row r="10" spans="1:12" s="32" customFormat="1" ht="109.5" customHeight="1">
      <c r="A10" s="4"/>
      <c r="B10" s="8"/>
      <c r="C10" s="163" t="s">
        <v>120</v>
      </c>
      <c r="D10" s="163" t="s">
        <v>42</v>
      </c>
      <c r="E10" s="163" t="s">
        <v>121</v>
      </c>
      <c r="F10" s="160"/>
      <c r="G10" s="163" t="s">
        <v>124</v>
      </c>
      <c r="H10" s="162" t="s">
        <v>125</v>
      </c>
      <c r="I10" s="164" t="s">
        <v>42</v>
      </c>
      <c r="J10" s="4"/>
      <c r="K10" s="8"/>
      <c r="L10" s="8"/>
    </row>
    <row r="11" spans="1:12" s="32" customFormat="1" ht="56.25">
      <c r="A11" s="4"/>
      <c r="B11" s="8"/>
      <c r="C11" s="159" t="s">
        <v>122</v>
      </c>
      <c r="D11" s="159">
        <v>12</v>
      </c>
      <c r="E11" s="159" t="s">
        <v>64</v>
      </c>
      <c r="F11" s="160"/>
      <c r="G11" s="159" t="s">
        <v>126</v>
      </c>
      <c r="H11" s="165" t="s">
        <v>127</v>
      </c>
      <c r="I11" s="161" t="s">
        <v>57</v>
      </c>
      <c r="J11" s="4"/>
      <c r="K11" s="8"/>
      <c r="L11" s="8"/>
    </row>
    <row r="12" spans="1:12" s="32" customFormat="1" ht="18.75">
      <c r="A12" s="4"/>
      <c r="B12" s="8"/>
      <c r="C12" s="17"/>
      <c r="D12" s="160"/>
      <c r="E12" s="160"/>
      <c r="F12" s="160"/>
      <c r="G12" s="8"/>
      <c r="H12" s="34"/>
      <c r="I12" s="34"/>
      <c r="J12" s="4"/>
      <c r="K12" s="8"/>
      <c r="L12" s="8"/>
    </row>
    <row r="13" spans="1:12" s="32" customFormat="1" ht="18.75">
      <c r="A13" s="4"/>
      <c r="B13" s="8"/>
      <c r="C13" s="17"/>
      <c r="D13" s="160"/>
      <c r="E13" s="160"/>
      <c r="F13" s="160"/>
      <c r="G13" s="8"/>
      <c r="H13" s="34"/>
      <c r="I13" s="34"/>
      <c r="J13" s="4"/>
      <c r="K13" s="8"/>
      <c r="L13" s="8"/>
    </row>
    <row r="14" spans="1:12" s="32" customFormat="1" ht="18.75">
      <c r="A14" s="4"/>
      <c r="B14" s="8"/>
      <c r="C14" s="17"/>
      <c r="D14" s="160"/>
      <c r="E14" s="160"/>
      <c r="F14" s="160"/>
      <c r="G14" s="8"/>
      <c r="H14" s="34"/>
      <c r="I14" s="34"/>
      <c r="J14" s="4"/>
      <c r="K14" s="8"/>
      <c r="L14" s="8"/>
    </row>
    <row r="15" spans="1:12" s="32" customFormat="1" ht="18.75">
      <c r="A15" s="4"/>
      <c r="B15" s="8"/>
      <c r="C15" s="17"/>
      <c r="D15" s="160"/>
      <c r="E15" s="160"/>
      <c r="F15" s="160"/>
      <c r="G15" s="8"/>
      <c r="H15" s="34"/>
      <c r="I15" s="34"/>
      <c r="J15" s="4"/>
      <c r="K15" s="8"/>
      <c r="L15" s="8"/>
    </row>
    <row r="16" spans="1:11" s="32" customFormat="1" ht="18.75">
      <c r="A16" s="4"/>
      <c r="B16" s="8"/>
      <c r="C16" s="9"/>
      <c r="D16" s="9"/>
      <c r="E16" s="9"/>
      <c r="F16" s="9"/>
      <c r="G16" s="9"/>
      <c r="H16" s="9"/>
      <c r="I16" s="4"/>
      <c r="J16" s="35"/>
      <c r="K16" s="35"/>
    </row>
    <row r="17" spans="1:11" s="32" customFormat="1" ht="18.75">
      <c r="A17" s="1160"/>
      <c r="B17" s="1160"/>
      <c r="C17" s="1160"/>
      <c r="D17" s="1160"/>
      <c r="E17" s="1160"/>
      <c r="F17" s="1160"/>
      <c r="G17" s="1160"/>
      <c r="H17" s="37"/>
      <c r="I17" s="37"/>
      <c r="J17" s="9"/>
      <c r="K17" s="9"/>
    </row>
    <row r="18" spans="1:12" s="32" customFormat="1" ht="26.25" customHeight="1">
      <c r="A18" s="1156"/>
      <c r="B18" s="1157"/>
      <c r="C18" s="1157"/>
      <c r="D18" s="1158"/>
      <c r="E18" s="1158"/>
      <c r="F18" s="166"/>
      <c r="G18" s="166"/>
      <c r="H18" s="31"/>
      <c r="I18" s="31"/>
      <c r="J18" s="37"/>
      <c r="K18" s="37"/>
      <c r="L18" s="37"/>
    </row>
  </sheetData>
  <sheetProtection/>
  <mergeCells count="6">
    <mergeCell ref="C9:E9"/>
    <mergeCell ref="G9:I9"/>
    <mergeCell ref="A18:E18"/>
    <mergeCell ref="B2:I2"/>
    <mergeCell ref="A17:G17"/>
    <mergeCell ref="C7:F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6"/>
  <sheetViews>
    <sheetView tabSelected="1" view="pageBreakPreview" zoomScale="90" zoomScaleNormal="50" zoomScaleSheetLayoutView="90" zoomScalePageLayoutView="0" workbookViewId="0" topLeftCell="A229">
      <selection activeCell="G95" sqref="G95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8.25390625" style="13" customWidth="1"/>
    <col min="5" max="5" width="6.625" style="13" customWidth="1"/>
    <col min="6" max="6" width="6.875" style="12" customWidth="1"/>
    <col min="7" max="7" width="9.62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7" width="6.375" style="11" customWidth="1"/>
    <col min="18" max="18" width="6.75390625" style="11" customWidth="1"/>
    <col min="19" max="19" width="6.25390625" style="11" customWidth="1"/>
    <col min="20" max="16384" width="9.125" style="11" customWidth="1"/>
  </cols>
  <sheetData>
    <row r="1" spans="1:19" s="14" customFormat="1" ht="21" thickBot="1">
      <c r="A1" s="1255" t="s">
        <v>272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7"/>
      <c r="P1" s="1257"/>
      <c r="Q1" s="1257"/>
      <c r="R1" s="1257"/>
      <c r="S1" s="1257"/>
    </row>
    <row r="2" spans="1:19" s="14" customFormat="1" ht="27.75" customHeight="1" thickBot="1">
      <c r="A2" s="1273" t="s">
        <v>26</v>
      </c>
      <c r="B2" s="1235" t="s">
        <v>145</v>
      </c>
      <c r="C2" s="1258" t="s">
        <v>74</v>
      </c>
      <c r="D2" s="1259"/>
      <c r="E2" s="1260"/>
      <c r="F2" s="1261"/>
      <c r="G2" s="1234" t="s">
        <v>133</v>
      </c>
      <c r="H2" s="1274" t="s">
        <v>134</v>
      </c>
      <c r="I2" s="1274"/>
      <c r="J2" s="1274"/>
      <c r="K2" s="1274"/>
      <c r="L2" s="1274"/>
      <c r="M2" s="1274"/>
      <c r="N2" s="1258" t="s">
        <v>142</v>
      </c>
      <c r="O2" s="1279"/>
      <c r="P2" s="1279"/>
      <c r="Q2" s="1279"/>
      <c r="R2" s="1279"/>
      <c r="S2" s="1280"/>
    </row>
    <row r="3" spans="1:19" s="14" customFormat="1" ht="24.75" customHeight="1" thickBot="1">
      <c r="A3" s="1273"/>
      <c r="B3" s="1235"/>
      <c r="C3" s="1262"/>
      <c r="D3" s="1263"/>
      <c r="E3" s="1264"/>
      <c r="F3" s="1265"/>
      <c r="G3" s="1234"/>
      <c r="H3" s="1246" t="s">
        <v>141</v>
      </c>
      <c r="I3" s="1235" t="s">
        <v>135</v>
      </c>
      <c r="J3" s="1235"/>
      <c r="K3" s="1235"/>
      <c r="L3" s="1235"/>
      <c r="M3" s="1234" t="s">
        <v>137</v>
      </c>
      <c r="N3" s="1249" t="s">
        <v>274</v>
      </c>
      <c r="O3" s="1249"/>
      <c r="P3" s="1249"/>
      <c r="Q3" s="1249" t="s">
        <v>275</v>
      </c>
      <c r="R3" s="1249"/>
      <c r="S3" s="1249"/>
    </row>
    <row r="4" spans="1:19" s="14" customFormat="1" ht="18" customHeight="1" thickBot="1">
      <c r="A4" s="1273"/>
      <c r="B4" s="1235"/>
      <c r="C4" s="1234" t="s">
        <v>128</v>
      </c>
      <c r="D4" s="1234" t="s">
        <v>129</v>
      </c>
      <c r="E4" s="1250" t="s">
        <v>130</v>
      </c>
      <c r="F4" s="1252"/>
      <c r="G4" s="1234"/>
      <c r="H4" s="1247"/>
      <c r="I4" s="1234" t="s">
        <v>136</v>
      </c>
      <c r="J4" s="1250" t="s">
        <v>140</v>
      </c>
      <c r="K4" s="1251"/>
      <c r="L4" s="1252"/>
      <c r="M4" s="1234"/>
      <c r="N4" s="1242" t="s">
        <v>143</v>
      </c>
      <c r="O4" s="1243"/>
      <c r="P4" s="1243"/>
      <c r="Q4" s="1244"/>
      <c r="R4" s="1244"/>
      <c r="S4" s="1245"/>
    </row>
    <row r="5" spans="1:19" s="14" customFormat="1" ht="16.5" thickBot="1">
      <c r="A5" s="1273"/>
      <c r="B5" s="1235"/>
      <c r="C5" s="1234"/>
      <c r="D5" s="1234"/>
      <c r="E5" s="1246" t="s">
        <v>131</v>
      </c>
      <c r="F5" s="1246" t="s">
        <v>132</v>
      </c>
      <c r="G5" s="1234"/>
      <c r="H5" s="1247"/>
      <c r="I5" s="1234"/>
      <c r="J5" s="1246" t="s">
        <v>27</v>
      </c>
      <c r="K5" s="1266" t="s">
        <v>139</v>
      </c>
      <c r="L5" s="1246" t="s">
        <v>138</v>
      </c>
      <c r="M5" s="1234"/>
      <c r="N5" s="53">
        <v>1</v>
      </c>
      <c r="O5" s="167">
        <v>2</v>
      </c>
      <c r="P5" s="167">
        <v>3</v>
      </c>
      <c r="Q5" s="167">
        <v>4</v>
      </c>
      <c r="R5" s="167">
        <v>5</v>
      </c>
      <c r="S5" s="167">
        <v>6</v>
      </c>
    </row>
    <row r="6" spans="1:19" s="14" customFormat="1" ht="16.5" thickBot="1">
      <c r="A6" s="1273"/>
      <c r="B6" s="1235"/>
      <c r="C6" s="1234"/>
      <c r="D6" s="1234"/>
      <c r="E6" s="1253"/>
      <c r="F6" s="1253"/>
      <c r="G6" s="1234"/>
      <c r="H6" s="1247"/>
      <c r="I6" s="1234"/>
      <c r="J6" s="1253"/>
      <c r="K6" s="1267"/>
      <c r="L6" s="1253"/>
      <c r="M6" s="1234"/>
      <c r="N6" s="1269" t="s">
        <v>144</v>
      </c>
      <c r="O6" s="1270"/>
      <c r="P6" s="1270"/>
      <c r="Q6" s="1270"/>
      <c r="R6" s="1270"/>
      <c r="S6" s="1271"/>
    </row>
    <row r="7" spans="1:19" s="14" customFormat="1" ht="34.5" customHeight="1" thickBot="1">
      <c r="A7" s="1273"/>
      <c r="B7" s="1235"/>
      <c r="C7" s="1234"/>
      <c r="D7" s="1234"/>
      <c r="E7" s="1254"/>
      <c r="F7" s="1254"/>
      <c r="G7" s="1234"/>
      <c r="H7" s="1248"/>
      <c r="I7" s="1234"/>
      <c r="J7" s="1254"/>
      <c r="K7" s="1268"/>
      <c r="L7" s="1254"/>
      <c r="M7" s="1234"/>
      <c r="N7" s="300">
        <v>15</v>
      </c>
      <c r="O7" s="301">
        <v>9</v>
      </c>
      <c r="P7" s="568">
        <v>9</v>
      </c>
      <c r="Q7" s="571">
        <v>15</v>
      </c>
      <c r="R7" s="301">
        <v>9</v>
      </c>
      <c r="S7" s="568">
        <v>8</v>
      </c>
    </row>
    <row r="8" spans="1:19" s="14" customFormat="1" ht="15.75" customHeight="1" thickBot="1">
      <c r="A8" s="54">
        <v>1</v>
      </c>
      <c r="B8" s="55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147">
        <v>14</v>
      </c>
      <c r="O8" s="569">
        <v>15</v>
      </c>
      <c r="P8" s="570">
        <v>16</v>
      </c>
      <c r="Q8" s="572">
        <v>17</v>
      </c>
      <c r="R8" s="569">
        <v>18</v>
      </c>
      <c r="S8" s="570">
        <v>19</v>
      </c>
    </row>
    <row r="9" spans="1:19" s="14" customFormat="1" ht="16.5" customHeight="1" thickBot="1">
      <c r="A9" s="1242" t="s">
        <v>295</v>
      </c>
      <c r="B9" s="1243"/>
      <c r="C9" s="1243"/>
      <c r="D9" s="1243"/>
      <c r="E9" s="1243"/>
      <c r="F9" s="1243"/>
      <c r="G9" s="1243"/>
      <c r="H9" s="1243"/>
      <c r="I9" s="1243"/>
      <c r="J9" s="1243"/>
      <c r="K9" s="1243"/>
      <c r="L9" s="1243"/>
      <c r="M9" s="1243"/>
      <c r="N9" s="1243"/>
      <c r="O9" s="1243"/>
      <c r="P9" s="1243"/>
      <c r="Q9" s="1243"/>
      <c r="R9" s="1243"/>
      <c r="S9" s="1275"/>
    </row>
    <row r="10" spans="1:19" s="14" customFormat="1" ht="17.25" customHeight="1" thickBot="1">
      <c r="A10" s="1276" t="s">
        <v>75</v>
      </c>
      <c r="B10" s="1277"/>
      <c r="C10" s="1277"/>
      <c r="D10" s="1277"/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1278"/>
    </row>
    <row r="11" spans="1:19" s="25" customFormat="1" ht="26.25" customHeight="1">
      <c r="A11" s="895" t="s">
        <v>173</v>
      </c>
      <c r="B11" s="341" t="s">
        <v>296</v>
      </c>
      <c r="C11" s="941"/>
      <c r="D11" s="942"/>
      <c r="E11" s="943"/>
      <c r="F11" s="944"/>
      <c r="G11" s="560">
        <v>5</v>
      </c>
      <c r="H11" s="221">
        <f>G11*30</f>
        <v>150</v>
      </c>
      <c r="I11" s="563"/>
      <c r="J11" s="563"/>
      <c r="K11" s="564"/>
      <c r="L11" s="564"/>
      <c r="M11" s="565"/>
      <c r="N11" s="779"/>
      <c r="O11" s="780"/>
      <c r="P11" s="573"/>
      <c r="Q11" s="779"/>
      <c r="R11" s="780"/>
      <c r="S11" s="573"/>
    </row>
    <row r="12" spans="1:19" s="25" customFormat="1" ht="15.75">
      <c r="A12" s="896"/>
      <c r="B12" s="224" t="s">
        <v>43</v>
      </c>
      <c r="C12" s="941"/>
      <c r="D12" s="942"/>
      <c r="E12" s="943"/>
      <c r="F12" s="944"/>
      <c r="G12" s="584">
        <v>2</v>
      </c>
      <c r="H12" s="585">
        <f>G12*30</f>
        <v>60</v>
      </c>
      <c r="I12" s="59"/>
      <c r="J12" s="59"/>
      <c r="K12" s="61"/>
      <c r="L12" s="61"/>
      <c r="M12" s="566"/>
      <c r="N12" s="781"/>
      <c r="O12" s="782"/>
      <c r="P12" s="574"/>
      <c r="Q12" s="781"/>
      <c r="R12" s="782"/>
      <c r="S12" s="574"/>
    </row>
    <row r="13" spans="1:19" s="25" customFormat="1" ht="15.75">
      <c r="A13" s="896"/>
      <c r="B13" s="225" t="s">
        <v>44</v>
      </c>
      <c r="C13" s="941"/>
      <c r="D13" s="942"/>
      <c r="E13" s="943"/>
      <c r="F13" s="944"/>
      <c r="G13" s="560">
        <v>1.5</v>
      </c>
      <c r="H13" s="121">
        <f>G13*30</f>
        <v>45</v>
      </c>
      <c r="I13" s="127">
        <f>SUM(J13:L13)</f>
        <v>18</v>
      </c>
      <c r="J13" s="127"/>
      <c r="K13" s="624"/>
      <c r="L13" s="624">
        <v>18</v>
      </c>
      <c r="M13" s="698">
        <f>H13-I13</f>
        <v>27</v>
      </c>
      <c r="N13" s="781"/>
      <c r="O13" s="782"/>
      <c r="P13" s="574"/>
      <c r="Q13" s="781"/>
      <c r="R13" s="782">
        <v>2</v>
      </c>
      <c r="S13" s="574"/>
    </row>
    <row r="14" spans="1:19" s="25" customFormat="1" ht="15.75">
      <c r="A14" s="896"/>
      <c r="B14" s="225" t="s">
        <v>44</v>
      </c>
      <c r="C14" s="941"/>
      <c r="D14" s="943">
        <v>6</v>
      </c>
      <c r="E14" s="943"/>
      <c r="F14" s="944"/>
      <c r="G14" s="560">
        <v>1.5</v>
      </c>
      <c r="H14" s="121">
        <f>G14*30</f>
        <v>45</v>
      </c>
      <c r="I14" s="127">
        <f aca="true" t="shared" si="0" ref="I14:I22">SUM(J14:L14)</f>
        <v>18</v>
      </c>
      <c r="J14" s="127"/>
      <c r="K14" s="624"/>
      <c r="L14" s="624">
        <v>18</v>
      </c>
      <c r="M14" s="698">
        <f>H14-I14</f>
        <v>27</v>
      </c>
      <c r="N14" s="781"/>
      <c r="O14" s="782"/>
      <c r="P14" s="574"/>
      <c r="Q14" s="781"/>
      <c r="R14" s="782"/>
      <c r="S14" s="574">
        <v>2</v>
      </c>
    </row>
    <row r="15" spans="1:19" s="25" customFormat="1" ht="15.75">
      <c r="A15" s="513" t="s">
        <v>174</v>
      </c>
      <c r="B15" s="222" t="s">
        <v>164</v>
      </c>
      <c r="C15" s="941" t="s">
        <v>168</v>
      </c>
      <c r="D15" s="945"/>
      <c r="E15" s="921"/>
      <c r="F15" s="946"/>
      <c r="G15" s="586">
        <v>4.5</v>
      </c>
      <c r="H15" s="585">
        <f>G15*30</f>
        <v>135</v>
      </c>
      <c r="I15" s="583">
        <f t="shared" si="0"/>
        <v>0</v>
      </c>
      <c r="J15" s="29"/>
      <c r="K15" s="23"/>
      <c r="L15" s="23"/>
      <c r="M15" s="566"/>
      <c r="N15" s="783"/>
      <c r="O15" s="26"/>
      <c r="P15" s="784"/>
      <c r="Q15" s="783"/>
      <c r="R15" s="26"/>
      <c r="S15" s="784"/>
    </row>
    <row r="16" spans="1:19" s="25" customFormat="1" ht="15.75">
      <c r="A16" s="513" t="s">
        <v>175</v>
      </c>
      <c r="B16" s="223" t="s">
        <v>165</v>
      </c>
      <c r="C16" s="947"/>
      <c r="D16" s="948"/>
      <c r="E16" s="949"/>
      <c r="F16" s="950"/>
      <c r="G16" s="561">
        <f>G17+G18</f>
        <v>3</v>
      </c>
      <c r="H16" s="121">
        <f aca="true" t="shared" si="1" ref="H16:H22">G16*30</f>
        <v>90</v>
      </c>
      <c r="I16" s="583">
        <f t="shared" si="0"/>
        <v>0</v>
      </c>
      <c r="J16" s="198"/>
      <c r="K16" s="198"/>
      <c r="L16" s="198"/>
      <c r="M16" s="566"/>
      <c r="N16" s="202"/>
      <c r="O16" s="785"/>
      <c r="P16" s="784"/>
      <c r="Q16" s="783"/>
      <c r="R16" s="26"/>
      <c r="S16" s="784"/>
    </row>
    <row r="17" spans="1:19" s="46" customFormat="1" ht="13.5" customHeight="1">
      <c r="A17" s="224"/>
      <c r="B17" s="224" t="s">
        <v>43</v>
      </c>
      <c r="C17" s="951"/>
      <c r="D17" s="952"/>
      <c r="E17" s="953"/>
      <c r="F17" s="954"/>
      <c r="G17" s="586">
        <v>2.5</v>
      </c>
      <c r="H17" s="585">
        <f t="shared" si="1"/>
        <v>75</v>
      </c>
      <c r="I17" s="583">
        <f t="shared" si="0"/>
        <v>0</v>
      </c>
      <c r="J17" s="199"/>
      <c r="K17" s="199"/>
      <c r="L17" s="199"/>
      <c r="M17" s="566"/>
      <c r="N17" s="202"/>
      <c r="O17" s="785"/>
      <c r="P17" s="778"/>
      <c r="Q17" s="786"/>
      <c r="R17" s="30"/>
      <c r="S17" s="778"/>
    </row>
    <row r="18" spans="1:19" s="46" customFormat="1" ht="15.75" customHeight="1">
      <c r="A18" s="223" t="s">
        <v>176</v>
      </c>
      <c r="B18" s="225" t="s">
        <v>44</v>
      </c>
      <c r="C18" s="955"/>
      <c r="D18" s="324">
        <v>2</v>
      </c>
      <c r="E18" s="956"/>
      <c r="F18" s="957"/>
      <c r="G18" s="561">
        <v>0.5</v>
      </c>
      <c r="H18" s="121">
        <f t="shared" si="1"/>
        <v>15</v>
      </c>
      <c r="I18" s="127">
        <f t="shared" si="0"/>
        <v>9</v>
      </c>
      <c r="J18" s="200">
        <v>9</v>
      </c>
      <c r="K18" s="200"/>
      <c r="L18" s="200"/>
      <c r="M18" s="698">
        <f>H18-I18</f>
        <v>6</v>
      </c>
      <c r="N18" s="787"/>
      <c r="O18" s="788">
        <v>1</v>
      </c>
      <c r="P18" s="778"/>
      <c r="Q18" s="786"/>
      <c r="R18" s="30"/>
      <c r="S18" s="778"/>
    </row>
    <row r="19" spans="1:19" s="46" customFormat="1" ht="15.75">
      <c r="A19" s="222" t="s">
        <v>177</v>
      </c>
      <c r="B19" s="222" t="s">
        <v>166</v>
      </c>
      <c r="C19" s="941" t="s">
        <v>168</v>
      </c>
      <c r="D19" s="945"/>
      <c r="E19" s="921"/>
      <c r="F19" s="946"/>
      <c r="G19" s="846">
        <v>3</v>
      </c>
      <c r="H19" s="121">
        <f t="shared" si="1"/>
        <v>90</v>
      </c>
      <c r="I19" s="583">
        <f t="shared" si="0"/>
        <v>0</v>
      </c>
      <c r="J19" s="184"/>
      <c r="K19" s="120"/>
      <c r="L19" s="201"/>
      <c r="M19" s="566"/>
      <c r="N19" s="202"/>
      <c r="O19" s="789"/>
      <c r="P19" s="778"/>
      <c r="Q19" s="786"/>
      <c r="R19" s="30"/>
      <c r="S19" s="778"/>
    </row>
    <row r="20" spans="1:19" s="25" customFormat="1" ht="15.75">
      <c r="A20" s="897" t="s">
        <v>178</v>
      </c>
      <c r="B20" s="223" t="s">
        <v>167</v>
      </c>
      <c r="C20" s="958"/>
      <c r="D20" s="945"/>
      <c r="E20" s="921"/>
      <c r="F20" s="959"/>
      <c r="G20" s="561">
        <f>G21+G22</f>
        <v>4.5</v>
      </c>
      <c r="H20" s="121">
        <f t="shared" si="1"/>
        <v>135</v>
      </c>
      <c r="I20" s="583">
        <f t="shared" si="0"/>
        <v>0</v>
      </c>
      <c r="J20" s="198"/>
      <c r="K20" s="198"/>
      <c r="L20" s="198"/>
      <c r="M20" s="566"/>
      <c r="N20" s="202"/>
      <c r="O20" s="26"/>
      <c r="P20" s="784"/>
      <c r="Q20" s="783"/>
      <c r="R20" s="26"/>
      <c r="S20" s="784"/>
    </row>
    <row r="21" spans="1:19" s="25" customFormat="1" ht="15.75">
      <c r="A21" s="898"/>
      <c r="B21" s="224" t="s">
        <v>43</v>
      </c>
      <c r="C21" s="960"/>
      <c r="D21" s="961"/>
      <c r="E21" s="962"/>
      <c r="F21" s="963"/>
      <c r="G21" s="587">
        <v>3</v>
      </c>
      <c r="H21" s="585">
        <f t="shared" si="1"/>
        <v>90</v>
      </c>
      <c r="I21" s="583">
        <f t="shared" si="0"/>
        <v>0</v>
      </c>
      <c r="J21" s="203"/>
      <c r="K21" s="203"/>
      <c r="L21" s="203"/>
      <c r="M21" s="566"/>
      <c r="N21" s="790"/>
      <c r="O21" s="26"/>
      <c r="P21" s="784"/>
      <c r="Q21" s="783"/>
      <c r="R21" s="26"/>
      <c r="S21" s="784"/>
    </row>
    <row r="22" spans="1:19" s="25" customFormat="1" ht="16.5" thickBot="1">
      <c r="A22" s="899" t="s">
        <v>179</v>
      </c>
      <c r="B22" s="905" t="s">
        <v>44</v>
      </c>
      <c r="C22" s="964">
        <v>1</v>
      </c>
      <c r="D22" s="965"/>
      <c r="E22" s="966"/>
      <c r="F22" s="967"/>
      <c r="G22" s="847">
        <v>1.5</v>
      </c>
      <c r="H22" s="567">
        <f t="shared" si="1"/>
        <v>45</v>
      </c>
      <c r="I22" s="214">
        <f t="shared" si="0"/>
        <v>15</v>
      </c>
      <c r="J22" s="524">
        <v>15</v>
      </c>
      <c r="K22" s="524"/>
      <c r="L22" s="524"/>
      <c r="M22" s="699">
        <f>H22-I22</f>
        <v>30</v>
      </c>
      <c r="N22" s="776">
        <v>1</v>
      </c>
      <c r="O22" s="791"/>
      <c r="P22" s="792"/>
      <c r="Q22" s="793"/>
      <c r="R22" s="791"/>
      <c r="S22" s="792"/>
    </row>
    <row r="23" spans="1:19" s="25" customFormat="1" ht="24.75" customHeight="1" thickBot="1">
      <c r="A23" s="1236" t="s">
        <v>180</v>
      </c>
      <c r="B23" s="1237"/>
      <c r="C23" s="90"/>
      <c r="D23" s="94"/>
      <c r="E23" s="94"/>
      <c r="F23" s="95"/>
      <c r="G23" s="83">
        <f>G$11+G$15+G$16+G$19+G$20</f>
        <v>20</v>
      </c>
      <c r="H23" s="167">
        <f>H$11+H$15+H$16+H$19+H$20</f>
        <v>600</v>
      </c>
      <c r="I23" s="562"/>
      <c r="J23" s="562"/>
      <c r="K23" s="562"/>
      <c r="L23" s="562"/>
      <c r="M23" s="562"/>
      <c r="N23" s="195"/>
      <c r="O23" s="588"/>
      <c r="P23" s="589"/>
      <c r="Q23" s="590"/>
      <c r="R23" s="588"/>
      <c r="S23" s="589"/>
    </row>
    <row r="24" spans="1:19" s="25" customFormat="1" ht="16.5" thickBot="1">
      <c r="A24" s="89"/>
      <c r="B24" s="91" t="s">
        <v>69</v>
      </c>
      <c r="C24" s="90"/>
      <c r="D24" s="94"/>
      <c r="E24" s="94"/>
      <c r="F24" s="95"/>
      <c r="G24" s="906">
        <f>SUMIF($B$11:$B$22,"на базі ВНЗ 1 рівня",G$11:G$22)+G$15+G$19</f>
        <v>15</v>
      </c>
      <c r="H24" s="907">
        <f>SUMIF($B$11:$B$22,"на базі ВНЗ 1 рівня",H$11:H$22)+H$15+H$19</f>
        <v>450</v>
      </c>
      <c r="I24" s="92">
        <f>I11+I15+I17+I19+I21</f>
        <v>0</v>
      </c>
      <c r="J24" s="92">
        <f>J11+J15+J17+J19+J21</f>
        <v>0</v>
      </c>
      <c r="K24" s="92">
        <f>K11+K15+K17+K19+K21</f>
        <v>0</v>
      </c>
      <c r="L24" s="92">
        <f>L11+L15+L17+L19+L21</f>
        <v>0</v>
      </c>
      <c r="M24" s="92">
        <f>M11+M15+M17+M19+M21</f>
        <v>0</v>
      </c>
      <c r="N24" s="590"/>
      <c r="O24" s="588"/>
      <c r="P24" s="589"/>
      <c r="Q24" s="590"/>
      <c r="R24" s="588"/>
      <c r="S24" s="589"/>
    </row>
    <row r="25" spans="1:19" s="25" customFormat="1" ht="20.25" customHeight="1" thickBot="1">
      <c r="A25" s="1198" t="s">
        <v>77</v>
      </c>
      <c r="B25" s="1198"/>
      <c r="C25" s="81"/>
      <c r="D25" s="180"/>
      <c r="E25" s="180"/>
      <c r="F25" s="95"/>
      <c r="G25" s="83">
        <f>G13+G14+G18+G22</f>
        <v>5</v>
      </c>
      <c r="H25" s="167">
        <f aca="true" t="shared" si="2" ref="H25:M25">H13+H14+H18+H22</f>
        <v>150</v>
      </c>
      <c r="I25" s="167">
        <f t="shared" si="2"/>
        <v>60</v>
      </c>
      <c r="J25" s="167">
        <f t="shared" si="2"/>
        <v>24</v>
      </c>
      <c r="K25" s="167">
        <f t="shared" si="2"/>
        <v>0</v>
      </c>
      <c r="L25" s="167">
        <f t="shared" si="2"/>
        <v>36</v>
      </c>
      <c r="M25" s="167">
        <f t="shared" si="2"/>
        <v>90</v>
      </c>
      <c r="N25" s="83">
        <f aca="true" t="shared" si="3" ref="N25:S25">SUM(N11:N22)</f>
        <v>1</v>
      </c>
      <c r="O25" s="181">
        <f t="shared" si="3"/>
        <v>1</v>
      </c>
      <c r="P25" s="181">
        <f t="shared" si="3"/>
        <v>0</v>
      </c>
      <c r="Q25" s="83">
        <f t="shared" si="3"/>
        <v>0</v>
      </c>
      <c r="R25" s="181">
        <f t="shared" si="3"/>
        <v>2</v>
      </c>
      <c r="S25" s="181">
        <f t="shared" si="3"/>
        <v>2</v>
      </c>
    </row>
    <row r="26" spans="1:19" s="46" customFormat="1" ht="15.75">
      <c r="A26" s="593"/>
      <c r="B26" s="591"/>
      <c r="C26" s="78"/>
      <c r="D26" s="60"/>
      <c r="E26" s="60"/>
      <c r="F26" s="79"/>
      <c r="G26" s="75"/>
      <c r="H26" s="63"/>
      <c r="I26" s="59"/>
      <c r="J26" s="59"/>
      <c r="K26" s="59"/>
      <c r="L26" s="59"/>
      <c r="M26" s="65"/>
      <c r="N26" s="72"/>
      <c r="O26" s="580"/>
      <c r="P26" s="576"/>
      <c r="Q26" s="72"/>
      <c r="R26" s="580"/>
      <c r="S26" s="576"/>
    </row>
    <row r="27" spans="1:19" s="46" customFormat="1" ht="16.5" thickBot="1">
      <c r="A27" s="900" t="s">
        <v>181</v>
      </c>
      <c r="B27" s="592" t="s">
        <v>56</v>
      </c>
      <c r="C27" s="69"/>
      <c r="D27" s="208" t="s">
        <v>169</v>
      </c>
      <c r="E27" s="49"/>
      <c r="F27" s="204"/>
      <c r="G27" s="857"/>
      <c r="H27" s="69"/>
      <c r="I27" s="205"/>
      <c r="J27" s="49"/>
      <c r="K27" s="49"/>
      <c r="L27" s="205"/>
      <c r="M27" s="575"/>
      <c r="N27" s="581" t="s">
        <v>71</v>
      </c>
      <c r="O27" s="526" t="s">
        <v>71</v>
      </c>
      <c r="P27" s="582" t="s">
        <v>71</v>
      </c>
      <c r="Q27" s="581" t="s">
        <v>71</v>
      </c>
      <c r="R27" s="526" t="s">
        <v>71</v>
      </c>
      <c r="S27" s="582"/>
    </row>
    <row r="28" spans="1:19" s="14" customFormat="1" ht="18.75" customHeight="1" thickBot="1">
      <c r="A28" s="1238" t="s">
        <v>182</v>
      </c>
      <c r="B28" s="1239"/>
      <c r="C28" s="80"/>
      <c r="D28" s="70"/>
      <c r="E28" s="70"/>
      <c r="F28" s="71"/>
      <c r="G28" s="76"/>
      <c r="H28" s="70"/>
      <c r="I28" s="70"/>
      <c r="J28" s="70"/>
      <c r="K28" s="70"/>
      <c r="L28" s="70"/>
      <c r="M28" s="70"/>
      <c r="N28" s="149"/>
      <c r="O28" s="577"/>
      <c r="P28" s="578"/>
      <c r="Q28" s="579"/>
      <c r="R28" s="577"/>
      <c r="S28" s="578"/>
    </row>
    <row r="29" spans="1:19" s="14" customFormat="1" ht="17.25" customHeight="1" thickBot="1">
      <c r="A29" s="1212" t="s">
        <v>76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51"/>
      <c r="O29" s="1251"/>
      <c r="P29" s="1251"/>
      <c r="Q29" s="1251"/>
      <c r="R29" s="1251"/>
      <c r="S29" s="1252"/>
    </row>
    <row r="30" spans="1:19" s="25" customFormat="1" ht="39.75" customHeight="1">
      <c r="A30" s="901" t="s">
        <v>223</v>
      </c>
      <c r="B30" s="605" t="s">
        <v>172</v>
      </c>
      <c r="C30" s="913"/>
      <c r="D30" s="914"/>
      <c r="E30" s="914"/>
      <c r="F30" s="915"/>
      <c r="G30" s="848">
        <v>4.5</v>
      </c>
      <c r="H30" s="594">
        <f aca="true" t="shared" si="4" ref="H30:H84">G30*30</f>
        <v>135</v>
      </c>
      <c r="I30" s="595"/>
      <c r="J30" s="595"/>
      <c r="K30" s="596"/>
      <c r="L30" s="596"/>
      <c r="M30" s="599"/>
      <c r="N30" s="779"/>
      <c r="O30" s="780"/>
      <c r="P30" s="573"/>
      <c r="Q30" s="779"/>
      <c r="R30" s="780"/>
      <c r="S30" s="573"/>
    </row>
    <row r="31" spans="1:19" s="25" customFormat="1" ht="15.75">
      <c r="A31" s="513"/>
      <c r="B31" s="606" t="s">
        <v>43</v>
      </c>
      <c r="C31" s="916"/>
      <c r="D31" s="917"/>
      <c r="E31" s="917"/>
      <c r="F31" s="918"/>
      <c r="G31" s="850">
        <v>1.5</v>
      </c>
      <c r="H31" s="885">
        <f t="shared" si="4"/>
        <v>45</v>
      </c>
      <c r="I31" s="27"/>
      <c r="J31" s="27"/>
      <c r="K31" s="28"/>
      <c r="L31" s="28"/>
      <c r="M31" s="64"/>
      <c r="N31" s="783"/>
      <c r="O31" s="26"/>
      <c r="P31" s="784"/>
      <c r="Q31" s="783"/>
      <c r="R31" s="26"/>
      <c r="S31" s="784"/>
    </row>
    <row r="32" spans="1:19" s="46" customFormat="1" ht="15.75">
      <c r="A32" s="225" t="s">
        <v>224</v>
      </c>
      <c r="B32" s="607" t="s">
        <v>44</v>
      </c>
      <c r="C32" s="919"/>
      <c r="D32" s="50">
        <v>4</v>
      </c>
      <c r="E32" s="50"/>
      <c r="F32" s="920"/>
      <c r="G32" s="849">
        <v>3</v>
      </c>
      <c r="H32" s="597">
        <f t="shared" si="4"/>
        <v>90</v>
      </c>
      <c r="I32" s="120">
        <f>J32+L32+K32</f>
        <v>45</v>
      </c>
      <c r="J32" s="120">
        <v>30</v>
      </c>
      <c r="K32" s="120">
        <v>15</v>
      </c>
      <c r="L32" s="120"/>
      <c r="M32" s="123">
        <f>H32-I32</f>
        <v>45</v>
      </c>
      <c r="N32" s="794"/>
      <c r="O32" s="30"/>
      <c r="P32" s="778"/>
      <c r="Q32" s="786">
        <v>3</v>
      </c>
      <c r="R32" s="30"/>
      <c r="S32" s="778"/>
    </row>
    <row r="33" spans="1:19" s="25" customFormat="1" ht="24.75" customHeight="1">
      <c r="A33" s="513" t="s">
        <v>183</v>
      </c>
      <c r="B33" s="608" t="s">
        <v>55</v>
      </c>
      <c r="C33" s="916"/>
      <c r="D33" s="917"/>
      <c r="E33" s="917"/>
      <c r="F33" s="918"/>
      <c r="G33" s="849">
        <v>3.5</v>
      </c>
      <c r="H33" s="597">
        <f t="shared" si="4"/>
        <v>105</v>
      </c>
      <c r="I33" s="27"/>
      <c r="J33" s="27"/>
      <c r="K33" s="28"/>
      <c r="L33" s="28"/>
      <c r="M33" s="64"/>
      <c r="N33" s="783"/>
      <c r="O33" s="26"/>
      <c r="P33" s="784"/>
      <c r="Q33" s="783"/>
      <c r="R33" s="26"/>
      <c r="S33" s="784"/>
    </row>
    <row r="34" spans="1:19" s="25" customFormat="1" ht="15.75">
      <c r="A34" s="513"/>
      <c r="B34" s="609" t="s">
        <v>43</v>
      </c>
      <c r="C34" s="916"/>
      <c r="D34" s="917"/>
      <c r="E34" s="917"/>
      <c r="F34" s="918"/>
      <c r="G34" s="850">
        <v>0.5</v>
      </c>
      <c r="H34" s="885">
        <f t="shared" si="4"/>
        <v>15</v>
      </c>
      <c r="I34" s="27"/>
      <c r="J34" s="27"/>
      <c r="K34" s="28"/>
      <c r="L34" s="28"/>
      <c r="M34" s="64"/>
      <c r="N34" s="783"/>
      <c r="O34" s="26"/>
      <c r="P34" s="784"/>
      <c r="Q34" s="783"/>
      <c r="R34" s="26"/>
      <c r="S34" s="784"/>
    </row>
    <row r="35" spans="1:19" s="46" customFormat="1" ht="15.75">
      <c r="A35" s="225" t="s">
        <v>184</v>
      </c>
      <c r="B35" s="607" t="s">
        <v>44</v>
      </c>
      <c r="C35" s="919"/>
      <c r="D35" s="50">
        <v>4</v>
      </c>
      <c r="E35" s="50"/>
      <c r="F35" s="920"/>
      <c r="G35" s="849">
        <v>3</v>
      </c>
      <c r="H35" s="597">
        <f t="shared" si="4"/>
        <v>90</v>
      </c>
      <c r="I35" s="120">
        <f>J35+L35+K35</f>
        <v>44</v>
      </c>
      <c r="J35" s="120">
        <v>30</v>
      </c>
      <c r="K35" s="120">
        <v>8</v>
      </c>
      <c r="L35" s="120">
        <v>6</v>
      </c>
      <c r="M35" s="123">
        <f>H35-I35</f>
        <v>46</v>
      </c>
      <c r="N35" s="794"/>
      <c r="O35" s="30"/>
      <c r="P35" s="778"/>
      <c r="Q35" s="786">
        <v>3</v>
      </c>
      <c r="R35" s="30"/>
      <c r="S35" s="778"/>
    </row>
    <row r="36" spans="1:19" s="25" customFormat="1" ht="15.75">
      <c r="A36" s="513" t="s">
        <v>185</v>
      </c>
      <c r="B36" s="610" t="s">
        <v>53</v>
      </c>
      <c r="C36" s="916"/>
      <c r="D36" s="917"/>
      <c r="E36" s="917"/>
      <c r="F36" s="918"/>
      <c r="G36" s="849">
        <f>G37+G39+G38</f>
        <v>9</v>
      </c>
      <c r="H36" s="597">
        <f t="shared" si="4"/>
        <v>270</v>
      </c>
      <c r="I36" s="27"/>
      <c r="J36" s="27"/>
      <c r="K36" s="28"/>
      <c r="L36" s="28"/>
      <c r="M36" s="64"/>
      <c r="N36" s="783"/>
      <c r="O36" s="26"/>
      <c r="P36" s="784"/>
      <c r="Q36" s="783"/>
      <c r="R36" s="26"/>
      <c r="S36" s="784"/>
    </row>
    <row r="37" spans="1:19" s="25" customFormat="1" ht="15.75">
      <c r="A37" s="513"/>
      <c r="B37" s="606" t="s">
        <v>43</v>
      </c>
      <c r="C37" s="916"/>
      <c r="D37" s="917"/>
      <c r="E37" s="151"/>
      <c r="F37" s="152"/>
      <c r="G37" s="153">
        <v>2</v>
      </c>
      <c r="H37" s="885">
        <f t="shared" si="4"/>
        <v>60</v>
      </c>
      <c r="I37" s="27"/>
      <c r="J37" s="27"/>
      <c r="K37" s="28"/>
      <c r="L37" s="28"/>
      <c r="M37" s="64"/>
      <c r="N37" s="783"/>
      <c r="O37" s="26"/>
      <c r="P37" s="784"/>
      <c r="Q37" s="783"/>
      <c r="R37" s="26"/>
      <c r="S37" s="784"/>
    </row>
    <row r="38" spans="1:19" s="46" customFormat="1" ht="15.75">
      <c r="A38" s="225" t="s">
        <v>186</v>
      </c>
      <c r="B38" s="607" t="s">
        <v>44</v>
      </c>
      <c r="C38" s="919">
        <v>3</v>
      </c>
      <c r="D38" s="50"/>
      <c r="E38" s="921"/>
      <c r="F38" s="922"/>
      <c r="G38" s="851">
        <v>4.5</v>
      </c>
      <c r="H38" s="597">
        <f t="shared" si="4"/>
        <v>135</v>
      </c>
      <c r="I38" s="120">
        <v>63</v>
      </c>
      <c r="J38" s="120">
        <v>45</v>
      </c>
      <c r="K38" s="120">
        <v>9</v>
      </c>
      <c r="L38" s="120">
        <v>9</v>
      </c>
      <c r="M38" s="123">
        <f>H38-I38</f>
        <v>72</v>
      </c>
      <c r="N38" s="794"/>
      <c r="O38" s="30"/>
      <c r="P38" s="778">
        <f>I38/P7</f>
        <v>7</v>
      </c>
      <c r="Q38" s="786"/>
      <c r="R38" s="30"/>
      <c r="S38" s="778"/>
    </row>
    <row r="39" spans="1:19" s="25" customFormat="1" ht="15.75">
      <c r="A39" s="222"/>
      <c r="B39" s="611" t="s">
        <v>62</v>
      </c>
      <c r="C39" s="919"/>
      <c r="D39" s="50"/>
      <c r="E39" s="921"/>
      <c r="F39" s="922"/>
      <c r="G39" s="188">
        <v>2.5</v>
      </c>
      <c r="H39" s="597">
        <f t="shared" si="4"/>
        <v>75</v>
      </c>
      <c r="I39" s="120"/>
      <c r="J39" s="120"/>
      <c r="K39" s="120"/>
      <c r="L39" s="120"/>
      <c r="M39" s="123"/>
      <c r="N39" s="794"/>
      <c r="O39" s="30"/>
      <c r="P39" s="778"/>
      <c r="Q39" s="786"/>
      <c r="R39" s="30"/>
      <c r="S39" s="778"/>
    </row>
    <row r="40" spans="1:19" s="25" customFormat="1" ht="15.75">
      <c r="A40" s="222"/>
      <c r="B40" s="606" t="s">
        <v>43</v>
      </c>
      <c r="C40" s="919"/>
      <c r="D40" s="50"/>
      <c r="E40" s="921"/>
      <c r="F40" s="922"/>
      <c r="G40" s="153">
        <v>1</v>
      </c>
      <c r="H40" s="885">
        <f t="shared" si="4"/>
        <v>30</v>
      </c>
      <c r="I40" s="120"/>
      <c r="J40" s="120"/>
      <c r="K40" s="120"/>
      <c r="L40" s="120"/>
      <c r="M40" s="123"/>
      <c r="N40" s="794"/>
      <c r="O40" s="30"/>
      <c r="P40" s="778"/>
      <c r="Q40" s="786"/>
      <c r="R40" s="30"/>
      <c r="S40" s="778"/>
    </row>
    <row r="41" spans="1:19" s="46" customFormat="1" ht="15.75">
      <c r="A41" s="225" t="s">
        <v>225</v>
      </c>
      <c r="B41" s="607" t="s">
        <v>44</v>
      </c>
      <c r="C41" s="919"/>
      <c r="D41" s="50"/>
      <c r="E41" s="921">
        <v>4</v>
      </c>
      <c r="F41" s="923"/>
      <c r="G41" s="851">
        <v>1.5</v>
      </c>
      <c r="H41" s="597">
        <f t="shared" si="4"/>
        <v>45</v>
      </c>
      <c r="I41" s="120">
        <f>J41+L41+K41</f>
        <v>15</v>
      </c>
      <c r="J41" s="120"/>
      <c r="K41" s="120"/>
      <c r="L41" s="120">
        <v>15</v>
      </c>
      <c r="M41" s="123">
        <f>H41-I41</f>
        <v>30</v>
      </c>
      <c r="N41" s="794"/>
      <c r="O41" s="30"/>
      <c r="P41" s="778"/>
      <c r="Q41" s="786">
        <v>1</v>
      </c>
      <c r="R41" s="30"/>
      <c r="S41" s="778"/>
    </row>
    <row r="42" spans="1:19" s="25" customFormat="1" ht="15.75">
      <c r="A42" s="902" t="s">
        <v>187</v>
      </c>
      <c r="B42" s="612" t="s">
        <v>170</v>
      </c>
      <c r="C42" s="924"/>
      <c r="D42" s="925"/>
      <c r="E42" s="926"/>
      <c r="F42" s="927"/>
      <c r="G42" s="910">
        <v>3</v>
      </c>
      <c r="H42" s="911">
        <f t="shared" si="4"/>
        <v>90</v>
      </c>
      <c r="I42" s="39"/>
      <c r="J42" s="39"/>
      <c r="K42" s="38"/>
      <c r="L42" s="38"/>
      <c r="M42" s="143"/>
      <c r="N42" s="793"/>
      <c r="O42" s="791"/>
      <c r="P42" s="792"/>
      <c r="Q42" s="793"/>
      <c r="R42" s="791"/>
      <c r="S42" s="792"/>
    </row>
    <row r="43" spans="1:19" s="25" customFormat="1" ht="31.5">
      <c r="A43" s="513" t="s">
        <v>226</v>
      </c>
      <c r="B43" s="608" t="s">
        <v>54</v>
      </c>
      <c r="C43" s="916"/>
      <c r="D43" s="928"/>
      <c r="E43" s="928"/>
      <c r="F43" s="918"/>
      <c r="G43" s="849">
        <v>8</v>
      </c>
      <c r="H43" s="597">
        <f t="shared" si="4"/>
        <v>240</v>
      </c>
      <c r="I43" s="27"/>
      <c r="J43" s="27"/>
      <c r="K43" s="28"/>
      <c r="L43" s="28"/>
      <c r="M43" s="64"/>
      <c r="N43" s="783"/>
      <c r="O43" s="26"/>
      <c r="P43" s="784"/>
      <c r="Q43" s="783"/>
      <c r="R43" s="26"/>
      <c r="S43" s="784"/>
    </row>
    <row r="44" spans="1:19" s="25" customFormat="1" ht="15.75">
      <c r="A44" s="513"/>
      <c r="B44" s="609" t="s">
        <v>43</v>
      </c>
      <c r="C44" s="916"/>
      <c r="D44" s="928"/>
      <c r="E44" s="928"/>
      <c r="F44" s="918"/>
      <c r="G44" s="850">
        <v>3.5</v>
      </c>
      <c r="H44" s="885">
        <f t="shared" si="4"/>
        <v>105</v>
      </c>
      <c r="I44" s="27"/>
      <c r="J44" s="27"/>
      <c r="K44" s="28"/>
      <c r="L44" s="28"/>
      <c r="M44" s="64"/>
      <c r="N44" s="783"/>
      <c r="O44" s="26"/>
      <c r="P44" s="784"/>
      <c r="Q44" s="783"/>
      <c r="R44" s="26"/>
      <c r="S44" s="784"/>
    </row>
    <row r="45" spans="1:19" s="46" customFormat="1" ht="15.75">
      <c r="A45" s="225" t="s">
        <v>227</v>
      </c>
      <c r="B45" s="607" t="s">
        <v>44</v>
      </c>
      <c r="C45" s="919">
        <v>4</v>
      </c>
      <c r="D45" s="50"/>
      <c r="E45" s="50"/>
      <c r="F45" s="920"/>
      <c r="G45" s="849">
        <v>4.5</v>
      </c>
      <c r="H45" s="597">
        <f t="shared" si="4"/>
        <v>135</v>
      </c>
      <c r="I45" s="120">
        <f>J45+L45+K45</f>
        <v>60</v>
      </c>
      <c r="J45" s="120">
        <v>30</v>
      </c>
      <c r="K45" s="120">
        <v>15</v>
      </c>
      <c r="L45" s="120">
        <v>15</v>
      </c>
      <c r="M45" s="123">
        <f>H45-I45</f>
        <v>75</v>
      </c>
      <c r="N45" s="794"/>
      <c r="O45" s="30"/>
      <c r="P45" s="778"/>
      <c r="Q45" s="786">
        <v>4</v>
      </c>
      <c r="R45" s="30"/>
      <c r="S45" s="778"/>
    </row>
    <row r="46" spans="1:19" s="25" customFormat="1" ht="15.75">
      <c r="A46" s="513" t="s">
        <v>188</v>
      </c>
      <c r="B46" s="610" t="s">
        <v>48</v>
      </c>
      <c r="C46" s="916"/>
      <c r="D46" s="917"/>
      <c r="E46" s="917"/>
      <c r="F46" s="918"/>
      <c r="G46" s="886">
        <v>7</v>
      </c>
      <c r="H46" s="597">
        <f t="shared" si="4"/>
        <v>210</v>
      </c>
      <c r="I46" s="2"/>
      <c r="J46" s="2"/>
      <c r="K46" s="2"/>
      <c r="L46" s="2"/>
      <c r="M46" s="144"/>
      <c r="N46" s="783"/>
      <c r="O46" s="26"/>
      <c r="P46" s="784"/>
      <c r="Q46" s="783"/>
      <c r="R46" s="26"/>
      <c r="S46" s="784"/>
    </row>
    <row r="47" spans="1:19" s="25" customFormat="1" ht="15.75">
      <c r="A47" s="513"/>
      <c r="B47" s="606" t="s">
        <v>43</v>
      </c>
      <c r="C47" s="916"/>
      <c r="D47" s="917"/>
      <c r="E47" s="917"/>
      <c r="F47" s="918"/>
      <c r="G47" s="887">
        <v>2.5</v>
      </c>
      <c r="H47" s="885">
        <f t="shared" si="4"/>
        <v>75</v>
      </c>
      <c r="I47" s="2"/>
      <c r="J47" s="2"/>
      <c r="K47" s="2"/>
      <c r="L47" s="2"/>
      <c r="M47" s="144"/>
      <c r="N47" s="783"/>
      <c r="O47" s="26"/>
      <c r="P47" s="784"/>
      <c r="Q47" s="783"/>
      <c r="R47" s="26"/>
      <c r="S47" s="784"/>
    </row>
    <row r="48" spans="1:19" s="46" customFormat="1" ht="15.75">
      <c r="A48" s="225" t="s">
        <v>228</v>
      </c>
      <c r="B48" s="607" t="s">
        <v>44</v>
      </c>
      <c r="C48" s="929">
        <v>1</v>
      </c>
      <c r="D48" s="921"/>
      <c r="E48" s="921"/>
      <c r="F48" s="922"/>
      <c r="G48" s="851">
        <v>4.5</v>
      </c>
      <c r="H48" s="597">
        <f t="shared" si="4"/>
        <v>135</v>
      </c>
      <c r="I48" s="156">
        <v>60</v>
      </c>
      <c r="J48" s="156">
        <v>15</v>
      </c>
      <c r="K48" s="156">
        <v>45</v>
      </c>
      <c r="L48" s="156"/>
      <c r="M48" s="183">
        <f>H48-I48</f>
        <v>75</v>
      </c>
      <c r="N48" s="320">
        <v>4</v>
      </c>
      <c r="O48" s="321"/>
      <c r="P48" s="778"/>
      <c r="Q48" s="786"/>
      <c r="R48" s="30"/>
      <c r="S48" s="778"/>
    </row>
    <row r="49" spans="1:19" s="25" customFormat="1" ht="15.75">
      <c r="A49" s="513" t="s">
        <v>189</v>
      </c>
      <c r="B49" s="610" t="s">
        <v>46</v>
      </c>
      <c r="C49" s="150"/>
      <c r="D49" s="151"/>
      <c r="E49" s="151"/>
      <c r="F49" s="152"/>
      <c r="G49" s="188">
        <f>G50+G51+G52</f>
        <v>19</v>
      </c>
      <c r="H49" s="866">
        <f>H50+H51+H52</f>
        <v>570</v>
      </c>
      <c r="I49" s="157"/>
      <c r="J49" s="157"/>
      <c r="K49" s="157"/>
      <c r="L49" s="157"/>
      <c r="M49" s="158"/>
      <c r="N49" s="795"/>
      <c r="O49" s="796"/>
      <c r="P49" s="784"/>
      <c r="Q49" s="783"/>
      <c r="R49" s="26"/>
      <c r="S49" s="784"/>
    </row>
    <row r="50" spans="1:19" s="25" customFormat="1" ht="15.75">
      <c r="A50" s="513"/>
      <c r="B50" s="606" t="s">
        <v>43</v>
      </c>
      <c r="C50" s="150"/>
      <c r="D50" s="151"/>
      <c r="E50" s="151"/>
      <c r="F50" s="152"/>
      <c r="G50" s="153">
        <v>6</v>
      </c>
      <c r="H50" s="885">
        <f t="shared" si="4"/>
        <v>180</v>
      </c>
      <c r="I50" s="157"/>
      <c r="J50" s="157"/>
      <c r="K50" s="157"/>
      <c r="L50" s="157"/>
      <c r="M50" s="158"/>
      <c r="N50" s="795"/>
      <c r="O50" s="796"/>
      <c r="P50" s="784"/>
      <c r="Q50" s="783"/>
      <c r="R50" s="26"/>
      <c r="S50" s="784"/>
    </row>
    <row r="51" spans="1:19" s="25" customFormat="1" ht="15.75">
      <c r="A51" s="903" t="s">
        <v>360</v>
      </c>
      <c r="B51" s="607" t="s">
        <v>44</v>
      </c>
      <c r="C51" s="930">
        <v>1</v>
      </c>
      <c r="D51" s="931"/>
      <c r="E51" s="931"/>
      <c r="F51" s="152"/>
      <c r="G51" s="188">
        <v>10</v>
      </c>
      <c r="H51" s="597">
        <f t="shared" si="4"/>
        <v>300</v>
      </c>
      <c r="I51" s="255">
        <f>J51+L51</f>
        <v>120</v>
      </c>
      <c r="J51" s="255">
        <v>60</v>
      </c>
      <c r="K51" s="255"/>
      <c r="L51" s="255">
        <v>60</v>
      </c>
      <c r="M51" s="256">
        <f>H51-I51</f>
        <v>180</v>
      </c>
      <c r="N51" s="795">
        <v>8</v>
      </c>
      <c r="O51" s="796"/>
      <c r="P51" s="797"/>
      <c r="Q51" s="798"/>
      <c r="R51" s="799"/>
      <c r="S51" s="797"/>
    </row>
    <row r="52" spans="1:19" s="46" customFormat="1" ht="19.5" customHeight="1">
      <c r="A52" s="225" t="s">
        <v>361</v>
      </c>
      <c r="B52" s="607" t="s">
        <v>44</v>
      </c>
      <c r="C52" s="919"/>
      <c r="D52" s="50">
        <v>2</v>
      </c>
      <c r="E52" s="50"/>
      <c r="F52" s="920"/>
      <c r="G52" s="849">
        <v>3</v>
      </c>
      <c r="H52" s="597">
        <f t="shared" si="4"/>
        <v>90</v>
      </c>
      <c r="I52" s="120">
        <f>J52+L52+K52</f>
        <v>36</v>
      </c>
      <c r="J52" s="120">
        <v>18</v>
      </c>
      <c r="K52" s="120">
        <v>9</v>
      </c>
      <c r="L52" s="120">
        <v>9</v>
      </c>
      <c r="M52" s="123">
        <f>H52-I52</f>
        <v>54</v>
      </c>
      <c r="N52" s="794"/>
      <c r="O52" s="800">
        <v>4</v>
      </c>
      <c r="P52" s="777"/>
      <c r="Q52" s="801"/>
      <c r="R52" s="800"/>
      <c r="S52" s="777"/>
    </row>
    <row r="53" spans="1:19" s="46" customFormat="1" ht="15.75">
      <c r="A53" s="222" t="s">
        <v>190</v>
      </c>
      <c r="B53" s="611" t="s">
        <v>108</v>
      </c>
      <c r="C53" s="929"/>
      <c r="D53" s="921">
        <v>3</v>
      </c>
      <c r="E53" s="921"/>
      <c r="F53" s="922"/>
      <c r="G53" s="188">
        <v>3.5</v>
      </c>
      <c r="H53" s="597">
        <f t="shared" si="4"/>
        <v>105</v>
      </c>
      <c r="I53" s="184">
        <f>J53+L53+K53</f>
        <v>45</v>
      </c>
      <c r="J53" s="184">
        <v>27</v>
      </c>
      <c r="K53" s="184">
        <v>9</v>
      </c>
      <c r="L53" s="184">
        <v>9</v>
      </c>
      <c r="M53" s="185">
        <f>H53-I53</f>
        <v>60</v>
      </c>
      <c r="N53" s="802"/>
      <c r="O53" s="800"/>
      <c r="P53" s="777">
        <v>5</v>
      </c>
      <c r="Q53" s="801"/>
      <c r="R53" s="800"/>
      <c r="S53" s="777"/>
    </row>
    <row r="54" spans="1:19" s="25" customFormat="1" ht="15.75">
      <c r="A54" s="222" t="s">
        <v>191</v>
      </c>
      <c r="B54" s="611" t="s">
        <v>91</v>
      </c>
      <c r="C54" s="919"/>
      <c r="D54" s="50"/>
      <c r="E54" s="50"/>
      <c r="F54" s="920"/>
      <c r="G54" s="849">
        <f>G55+G56</f>
        <v>3</v>
      </c>
      <c r="H54" s="597">
        <v>90</v>
      </c>
      <c r="I54" s="120"/>
      <c r="J54" s="120"/>
      <c r="K54" s="120"/>
      <c r="L54" s="120"/>
      <c r="M54" s="123"/>
      <c r="N54" s="802"/>
      <c r="O54" s="800"/>
      <c r="P54" s="777"/>
      <c r="Q54" s="801"/>
      <c r="R54" s="800"/>
      <c r="S54" s="777"/>
    </row>
    <row r="55" spans="1:19" s="25" customFormat="1" ht="15.75">
      <c r="A55" s="222"/>
      <c r="B55" s="606" t="s">
        <v>43</v>
      </c>
      <c r="C55" s="919"/>
      <c r="D55" s="50"/>
      <c r="E55" s="50"/>
      <c r="F55" s="920"/>
      <c r="G55" s="850">
        <v>0.5</v>
      </c>
      <c r="H55" s="885">
        <f>G55*30</f>
        <v>15</v>
      </c>
      <c r="I55" s="120"/>
      <c r="J55" s="120"/>
      <c r="K55" s="120"/>
      <c r="L55" s="120"/>
      <c r="M55" s="123"/>
      <c r="N55" s="802"/>
      <c r="O55" s="800"/>
      <c r="P55" s="777"/>
      <c r="Q55" s="801"/>
      <c r="R55" s="800"/>
      <c r="S55" s="777"/>
    </row>
    <row r="56" spans="1:19" s="25" customFormat="1" ht="15.75">
      <c r="A56" s="225" t="s">
        <v>192</v>
      </c>
      <c r="B56" s="607" t="s">
        <v>44</v>
      </c>
      <c r="C56" s="919"/>
      <c r="D56" s="50">
        <v>5</v>
      </c>
      <c r="E56" s="50"/>
      <c r="F56" s="920"/>
      <c r="G56" s="849">
        <v>2.5</v>
      </c>
      <c r="H56" s="597">
        <f>G56*30</f>
        <v>75</v>
      </c>
      <c r="I56" s="120">
        <f>J56+K56+L56</f>
        <v>27</v>
      </c>
      <c r="J56" s="120">
        <v>18</v>
      </c>
      <c r="K56" s="120"/>
      <c r="L56" s="120">
        <v>9</v>
      </c>
      <c r="M56" s="123">
        <f>H56+I56</f>
        <v>102</v>
      </c>
      <c r="N56" s="802"/>
      <c r="O56" s="800"/>
      <c r="P56" s="777"/>
      <c r="Q56" s="801"/>
      <c r="R56" s="800">
        <v>3</v>
      </c>
      <c r="S56" s="777"/>
    </row>
    <row r="57" spans="1:19" s="25" customFormat="1" ht="35.25" customHeight="1">
      <c r="A57" s="513" t="s">
        <v>229</v>
      </c>
      <c r="B57" s="610" t="s">
        <v>52</v>
      </c>
      <c r="C57" s="916"/>
      <c r="D57" s="917"/>
      <c r="E57" s="917"/>
      <c r="F57" s="918"/>
      <c r="G57" s="849">
        <v>8.5</v>
      </c>
      <c r="H57" s="597">
        <f t="shared" si="4"/>
        <v>255</v>
      </c>
      <c r="I57" s="2"/>
      <c r="J57" s="2"/>
      <c r="K57" s="2"/>
      <c r="L57" s="2"/>
      <c r="M57" s="144"/>
      <c r="N57" s="783"/>
      <c r="O57" s="26"/>
      <c r="P57" s="784"/>
      <c r="Q57" s="783"/>
      <c r="R57" s="26"/>
      <c r="S57" s="784"/>
    </row>
    <row r="58" spans="1:19" s="25" customFormat="1" ht="15.75">
      <c r="A58" s="513"/>
      <c r="B58" s="606" t="s">
        <v>43</v>
      </c>
      <c r="C58" s="916"/>
      <c r="D58" s="917"/>
      <c r="E58" s="917"/>
      <c r="F58" s="918"/>
      <c r="G58" s="850">
        <v>5</v>
      </c>
      <c r="H58" s="885">
        <f t="shared" si="4"/>
        <v>150</v>
      </c>
      <c r="I58" s="2"/>
      <c r="J58" s="2"/>
      <c r="K58" s="2"/>
      <c r="L58" s="2"/>
      <c r="M58" s="144"/>
      <c r="N58" s="783"/>
      <c r="O58" s="26"/>
      <c r="P58" s="784"/>
      <c r="Q58" s="783"/>
      <c r="R58" s="26"/>
      <c r="S58" s="784"/>
    </row>
    <row r="59" spans="1:19" s="46" customFormat="1" ht="15.75">
      <c r="A59" s="225" t="s">
        <v>230</v>
      </c>
      <c r="B59" s="607" t="s">
        <v>44</v>
      </c>
      <c r="C59" s="919"/>
      <c r="D59" s="921">
        <v>1</v>
      </c>
      <c r="E59" s="921"/>
      <c r="F59" s="922"/>
      <c r="G59" s="851">
        <v>3.5</v>
      </c>
      <c r="H59" s="597">
        <f t="shared" si="4"/>
        <v>105</v>
      </c>
      <c r="I59" s="156">
        <v>45</v>
      </c>
      <c r="J59" s="156">
        <v>15</v>
      </c>
      <c r="K59" s="156"/>
      <c r="L59" s="156">
        <v>30</v>
      </c>
      <c r="M59" s="183">
        <f>H59-I59</f>
        <v>60</v>
      </c>
      <c r="N59" s="320">
        <v>3</v>
      </c>
      <c r="O59" s="321"/>
      <c r="P59" s="778"/>
      <c r="Q59" s="786"/>
      <c r="R59" s="30"/>
      <c r="S59" s="778"/>
    </row>
    <row r="60" spans="1:19" s="25" customFormat="1" ht="15.75">
      <c r="A60" s="513" t="s">
        <v>193</v>
      </c>
      <c r="B60" s="610" t="s">
        <v>50</v>
      </c>
      <c r="C60" s="932"/>
      <c r="D60" s="917"/>
      <c r="E60" s="917"/>
      <c r="F60" s="918"/>
      <c r="G60" s="849">
        <v>8.5</v>
      </c>
      <c r="H60" s="597">
        <f t="shared" si="4"/>
        <v>255</v>
      </c>
      <c r="I60" s="2"/>
      <c r="J60" s="2"/>
      <c r="K60" s="2"/>
      <c r="L60" s="2"/>
      <c r="M60" s="144"/>
      <c r="N60" s="783"/>
      <c r="O60" s="26"/>
      <c r="P60" s="784"/>
      <c r="Q60" s="783"/>
      <c r="R60" s="26"/>
      <c r="S60" s="784"/>
    </row>
    <row r="61" spans="1:19" s="25" customFormat="1" ht="15.75">
      <c r="A61" s="513"/>
      <c r="B61" s="606" t="s">
        <v>43</v>
      </c>
      <c r="C61" s="932"/>
      <c r="D61" s="917"/>
      <c r="E61" s="917"/>
      <c r="F61" s="918"/>
      <c r="G61" s="850">
        <v>3</v>
      </c>
      <c r="H61" s="885">
        <f t="shared" si="4"/>
        <v>90</v>
      </c>
      <c r="I61" s="2"/>
      <c r="J61" s="2"/>
      <c r="K61" s="2"/>
      <c r="L61" s="2"/>
      <c r="M61" s="144"/>
      <c r="N61" s="783"/>
      <c r="O61" s="26"/>
      <c r="P61" s="784"/>
      <c r="Q61" s="783"/>
      <c r="R61" s="26"/>
      <c r="S61" s="784"/>
    </row>
    <row r="62" spans="1:19" s="46" customFormat="1" ht="15.75">
      <c r="A62" s="225" t="s">
        <v>231</v>
      </c>
      <c r="B62" s="607" t="s">
        <v>44</v>
      </c>
      <c r="C62" s="919"/>
      <c r="D62" s="50"/>
      <c r="E62" s="50"/>
      <c r="F62" s="920"/>
      <c r="G62" s="849">
        <v>2.5</v>
      </c>
      <c r="H62" s="597">
        <f t="shared" si="4"/>
        <v>75</v>
      </c>
      <c r="I62" s="120">
        <v>36</v>
      </c>
      <c r="J62" s="120">
        <v>18</v>
      </c>
      <c r="K62" s="120"/>
      <c r="L62" s="120">
        <v>18</v>
      </c>
      <c r="M62" s="123">
        <f>H62-I62</f>
        <v>39</v>
      </c>
      <c r="N62" s="794"/>
      <c r="O62" s="30">
        <v>4</v>
      </c>
      <c r="P62" s="778"/>
      <c r="Q62" s="786"/>
      <c r="R62" s="30"/>
      <c r="S62" s="778"/>
    </row>
    <row r="63" spans="1:19" s="46" customFormat="1" ht="15.75">
      <c r="A63" s="225" t="s">
        <v>362</v>
      </c>
      <c r="B63" s="607" t="s">
        <v>44</v>
      </c>
      <c r="C63" s="919">
        <v>3</v>
      </c>
      <c r="D63" s="50"/>
      <c r="E63" s="50"/>
      <c r="F63" s="920"/>
      <c r="G63" s="849">
        <v>3</v>
      </c>
      <c r="H63" s="597">
        <f t="shared" si="4"/>
        <v>90</v>
      </c>
      <c r="I63" s="120">
        <v>36</v>
      </c>
      <c r="J63" s="120">
        <v>18</v>
      </c>
      <c r="K63" s="120"/>
      <c r="L63" s="120">
        <v>18</v>
      </c>
      <c r="M63" s="123">
        <f>H63-I63</f>
        <v>54</v>
      </c>
      <c r="N63" s="794"/>
      <c r="O63" s="30"/>
      <c r="P63" s="778">
        <v>4</v>
      </c>
      <c r="Q63" s="786"/>
      <c r="R63" s="30"/>
      <c r="S63" s="778"/>
    </row>
    <row r="64" spans="1:19" s="46" customFormat="1" ht="15.75">
      <c r="A64" s="224" t="s">
        <v>194</v>
      </c>
      <c r="B64" s="613" t="s">
        <v>232</v>
      </c>
      <c r="C64" s="933"/>
      <c r="D64" s="934"/>
      <c r="E64" s="934"/>
      <c r="F64" s="918"/>
      <c r="G64" s="849">
        <f>H64/30</f>
        <v>4</v>
      </c>
      <c r="H64" s="597">
        <v>120</v>
      </c>
      <c r="I64" s="47"/>
      <c r="J64" s="47"/>
      <c r="K64" s="47"/>
      <c r="L64" s="47"/>
      <c r="M64" s="66"/>
      <c r="N64" s="786"/>
      <c r="O64" s="30"/>
      <c r="P64" s="778"/>
      <c r="Q64" s="786"/>
      <c r="R64" s="30"/>
      <c r="S64" s="778"/>
    </row>
    <row r="65" spans="1:19" s="46" customFormat="1" ht="15.75">
      <c r="A65" s="224"/>
      <c r="B65" s="606" t="s">
        <v>233</v>
      </c>
      <c r="C65" s="933"/>
      <c r="D65" s="934"/>
      <c r="E65" s="934"/>
      <c r="F65" s="918"/>
      <c r="G65" s="850">
        <v>2</v>
      </c>
      <c r="H65" s="885">
        <f t="shared" si="4"/>
        <v>60</v>
      </c>
      <c r="I65" s="47"/>
      <c r="J65" s="47"/>
      <c r="K65" s="47"/>
      <c r="L65" s="47"/>
      <c r="M65" s="66"/>
      <c r="N65" s="786"/>
      <c r="O65" s="30"/>
      <c r="P65" s="778"/>
      <c r="Q65" s="786"/>
      <c r="R65" s="30"/>
      <c r="S65" s="778"/>
    </row>
    <row r="66" spans="1:19" s="46" customFormat="1" ht="15.75">
      <c r="A66" s="224"/>
      <c r="B66" s="606" t="s">
        <v>235</v>
      </c>
      <c r="C66" s="933"/>
      <c r="D66" s="934"/>
      <c r="E66" s="934"/>
      <c r="F66" s="918"/>
      <c r="G66" s="850">
        <v>0.5</v>
      </c>
      <c r="H66" s="885">
        <f t="shared" si="4"/>
        <v>15</v>
      </c>
      <c r="I66" s="47"/>
      <c r="J66" s="47"/>
      <c r="K66" s="47"/>
      <c r="L66" s="47"/>
      <c r="M66" s="66"/>
      <c r="N66" s="786"/>
      <c r="O66" s="30"/>
      <c r="P66" s="778"/>
      <c r="Q66" s="786"/>
      <c r="R66" s="30"/>
      <c r="S66" s="778"/>
    </row>
    <row r="67" spans="1:19" s="46" customFormat="1" ht="15.75">
      <c r="A67" s="225" t="s">
        <v>236</v>
      </c>
      <c r="B67" s="607" t="s">
        <v>234</v>
      </c>
      <c r="C67" s="919">
        <v>5</v>
      </c>
      <c r="D67" s="50"/>
      <c r="E67" s="50"/>
      <c r="F67" s="920"/>
      <c r="G67" s="188">
        <v>1.5</v>
      </c>
      <c r="H67" s="597">
        <f t="shared" si="4"/>
        <v>45</v>
      </c>
      <c r="I67" s="184">
        <v>18</v>
      </c>
      <c r="J67" s="184">
        <v>9</v>
      </c>
      <c r="K67" s="184">
        <v>9</v>
      </c>
      <c r="L67" s="184"/>
      <c r="M67" s="123">
        <f>H67-I67</f>
        <v>27</v>
      </c>
      <c r="N67" s="794"/>
      <c r="O67" s="30"/>
      <c r="P67" s="778"/>
      <c r="Q67" s="786"/>
      <c r="R67" s="30">
        <v>2</v>
      </c>
      <c r="S67" s="778"/>
    </row>
    <row r="68" spans="1:19" s="25" customFormat="1" ht="20.25" customHeight="1">
      <c r="A68" s="513" t="s">
        <v>195</v>
      </c>
      <c r="B68" s="610" t="s">
        <v>49</v>
      </c>
      <c r="C68" s="932"/>
      <c r="D68" s="917"/>
      <c r="E68" s="917"/>
      <c r="F68" s="918"/>
      <c r="G68" s="888">
        <f>G69+G70+G71</f>
        <v>11.5</v>
      </c>
      <c r="H68" s="597">
        <f t="shared" si="4"/>
        <v>345</v>
      </c>
      <c r="I68" s="2"/>
      <c r="J68" s="2"/>
      <c r="K68" s="2"/>
      <c r="L68" s="2"/>
      <c r="M68" s="144"/>
      <c r="N68" s="783"/>
      <c r="O68" s="26"/>
      <c r="P68" s="784"/>
      <c r="Q68" s="783"/>
      <c r="R68" s="26"/>
      <c r="S68" s="784"/>
    </row>
    <row r="69" spans="1:19" s="25" customFormat="1" ht="15.75">
      <c r="A69" s="513"/>
      <c r="B69" s="606" t="s">
        <v>43</v>
      </c>
      <c r="C69" s="932"/>
      <c r="D69" s="917"/>
      <c r="E69" s="917"/>
      <c r="F69" s="918"/>
      <c r="G69" s="852">
        <v>4.5</v>
      </c>
      <c r="H69" s="885">
        <f t="shared" si="4"/>
        <v>135</v>
      </c>
      <c r="I69" s="2"/>
      <c r="J69" s="2"/>
      <c r="K69" s="2"/>
      <c r="L69" s="2"/>
      <c r="M69" s="144"/>
      <c r="N69" s="783"/>
      <c r="O69" s="26"/>
      <c r="P69" s="784"/>
      <c r="Q69" s="783"/>
      <c r="R69" s="26"/>
      <c r="S69" s="784"/>
    </row>
    <row r="70" spans="1:19" s="25" customFormat="1" ht="15.75">
      <c r="A70" s="225" t="s">
        <v>196</v>
      </c>
      <c r="B70" s="614" t="s">
        <v>44</v>
      </c>
      <c r="C70" s="935"/>
      <c r="D70" s="936">
        <v>1</v>
      </c>
      <c r="E70" s="937"/>
      <c r="F70" s="152"/>
      <c r="G70" s="851">
        <v>4</v>
      </c>
      <c r="H70" s="597">
        <f t="shared" si="4"/>
        <v>120</v>
      </c>
      <c r="I70" s="186">
        <v>60</v>
      </c>
      <c r="J70" s="186">
        <v>30</v>
      </c>
      <c r="K70" s="186"/>
      <c r="L70" s="186">
        <v>30</v>
      </c>
      <c r="M70" s="187">
        <f>H70-I70</f>
        <v>60</v>
      </c>
      <c r="N70" s="803">
        <v>4</v>
      </c>
      <c r="O70" s="321"/>
      <c r="P70" s="778"/>
      <c r="Q70" s="786"/>
      <c r="R70" s="30"/>
      <c r="S70" s="778"/>
    </row>
    <row r="71" spans="1:19" s="46" customFormat="1" ht="15.75">
      <c r="A71" s="225" t="s">
        <v>237</v>
      </c>
      <c r="B71" s="615" t="s">
        <v>44</v>
      </c>
      <c r="C71" s="929">
        <v>2</v>
      </c>
      <c r="D71" s="921"/>
      <c r="E71" s="921"/>
      <c r="F71" s="922"/>
      <c r="G71" s="851">
        <v>3</v>
      </c>
      <c r="H71" s="597">
        <f t="shared" si="4"/>
        <v>90</v>
      </c>
      <c r="I71" s="156">
        <v>36</v>
      </c>
      <c r="J71" s="156">
        <v>18</v>
      </c>
      <c r="K71" s="156"/>
      <c r="L71" s="156">
        <v>18</v>
      </c>
      <c r="M71" s="183">
        <f>H71-I71</f>
        <v>54</v>
      </c>
      <c r="N71" s="804"/>
      <c r="O71" s="321">
        <f>I71/O7</f>
        <v>4</v>
      </c>
      <c r="P71" s="778"/>
      <c r="Q71" s="786"/>
      <c r="R71" s="30"/>
      <c r="S71" s="778"/>
    </row>
    <row r="72" spans="1:19" s="25" customFormat="1" ht="21.75" customHeight="1">
      <c r="A72" s="513" t="s">
        <v>197</v>
      </c>
      <c r="B72" s="610" t="s">
        <v>51</v>
      </c>
      <c r="C72" s="916"/>
      <c r="D72" s="917"/>
      <c r="E72" s="917"/>
      <c r="F72" s="918"/>
      <c r="G72" s="849">
        <f>G73+G74</f>
        <v>6.5</v>
      </c>
      <c r="H72" s="597">
        <f t="shared" si="4"/>
        <v>195</v>
      </c>
      <c r="I72" s="2"/>
      <c r="J72" s="2"/>
      <c r="K72" s="2"/>
      <c r="L72" s="2"/>
      <c r="M72" s="144"/>
      <c r="N72" s="783"/>
      <c r="O72" s="26"/>
      <c r="P72" s="784"/>
      <c r="Q72" s="783"/>
      <c r="R72" s="26"/>
      <c r="S72" s="784"/>
    </row>
    <row r="73" spans="1:19" s="46" customFormat="1" ht="15.75">
      <c r="A73" s="904" t="s">
        <v>198</v>
      </c>
      <c r="B73" s="607" t="s">
        <v>44</v>
      </c>
      <c r="C73" s="919">
        <v>2</v>
      </c>
      <c r="D73" s="50"/>
      <c r="E73" s="50"/>
      <c r="F73" s="920"/>
      <c r="G73" s="849">
        <v>5.5</v>
      </c>
      <c r="H73" s="597">
        <f t="shared" si="4"/>
        <v>165</v>
      </c>
      <c r="I73" s="120">
        <f>J73+L73+K73</f>
        <v>72</v>
      </c>
      <c r="J73" s="120">
        <v>45</v>
      </c>
      <c r="K73" s="120">
        <v>9</v>
      </c>
      <c r="L73" s="120">
        <v>18</v>
      </c>
      <c r="M73" s="123">
        <f>H73-I73</f>
        <v>93</v>
      </c>
      <c r="N73" s="794"/>
      <c r="O73" s="800">
        <v>8</v>
      </c>
      <c r="P73" s="778"/>
      <c r="Q73" s="786"/>
      <c r="R73" s="30"/>
      <c r="S73" s="778"/>
    </row>
    <row r="74" spans="1:19" s="46" customFormat="1" ht="15.75">
      <c r="A74" s="225" t="s">
        <v>363</v>
      </c>
      <c r="B74" s="607" t="s">
        <v>58</v>
      </c>
      <c r="C74" s="919"/>
      <c r="D74" s="50"/>
      <c r="E74" s="50"/>
      <c r="F74" s="938">
        <v>3</v>
      </c>
      <c r="G74" s="849">
        <v>1</v>
      </c>
      <c r="H74" s="597">
        <f t="shared" si="4"/>
        <v>30</v>
      </c>
      <c r="I74" s="120">
        <f>J74+L74+K74</f>
        <v>18</v>
      </c>
      <c r="J74" s="120"/>
      <c r="K74" s="120"/>
      <c r="L74" s="120">
        <v>18</v>
      </c>
      <c r="M74" s="123">
        <f>H74-I74</f>
        <v>12</v>
      </c>
      <c r="N74" s="794"/>
      <c r="O74" s="30"/>
      <c r="P74" s="778">
        <v>2</v>
      </c>
      <c r="Q74" s="786"/>
      <c r="R74" s="30"/>
      <c r="S74" s="778"/>
    </row>
    <row r="75" spans="1:19" s="25" customFormat="1" ht="24" customHeight="1">
      <c r="A75" s="222" t="s">
        <v>199</v>
      </c>
      <c r="B75" s="611" t="s">
        <v>60</v>
      </c>
      <c r="C75" s="919"/>
      <c r="D75" s="50"/>
      <c r="E75" s="50"/>
      <c r="F75" s="920"/>
      <c r="G75" s="849">
        <v>3</v>
      </c>
      <c r="H75" s="597">
        <f t="shared" si="4"/>
        <v>90</v>
      </c>
      <c r="I75" s="120"/>
      <c r="J75" s="120"/>
      <c r="K75" s="120"/>
      <c r="L75" s="120"/>
      <c r="M75" s="123"/>
      <c r="N75" s="794"/>
      <c r="O75" s="30"/>
      <c r="P75" s="778"/>
      <c r="Q75" s="786"/>
      <c r="R75" s="30"/>
      <c r="S75" s="778"/>
    </row>
    <row r="76" spans="1:19" s="25" customFormat="1" ht="18" customHeight="1">
      <c r="A76" s="225"/>
      <c r="B76" s="606" t="s">
        <v>43</v>
      </c>
      <c r="C76" s="919"/>
      <c r="D76" s="50"/>
      <c r="E76" s="50"/>
      <c r="F76" s="920"/>
      <c r="G76" s="153">
        <v>0.5</v>
      </c>
      <c r="H76" s="885">
        <f t="shared" si="4"/>
        <v>15</v>
      </c>
      <c r="I76" s="120"/>
      <c r="J76" s="120"/>
      <c r="K76" s="120"/>
      <c r="L76" s="120"/>
      <c r="M76" s="123"/>
      <c r="N76" s="794"/>
      <c r="O76" s="30"/>
      <c r="P76" s="778"/>
      <c r="Q76" s="786"/>
      <c r="R76" s="30"/>
      <c r="S76" s="778"/>
    </row>
    <row r="77" spans="1:19" s="46" customFormat="1" ht="16.5" customHeight="1">
      <c r="A77" s="225" t="s">
        <v>364</v>
      </c>
      <c r="B77" s="607" t="s">
        <v>44</v>
      </c>
      <c r="C77" s="919"/>
      <c r="D77" s="50">
        <v>4</v>
      </c>
      <c r="E77" s="50"/>
      <c r="F77" s="920"/>
      <c r="G77" s="188">
        <v>2.5</v>
      </c>
      <c r="H77" s="597">
        <f t="shared" si="4"/>
        <v>75</v>
      </c>
      <c r="I77" s="120">
        <v>30</v>
      </c>
      <c r="J77" s="120">
        <v>15</v>
      </c>
      <c r="K77" s="120">
        <v>8</v>
      </c>
      <c r="L77" s="120">
        <v>7</v>
      </c>
      <c r="M77" s="123">
        <f>H77-I77</f>
        <v>45</v>
      </c>
      <c r="N77" s="794"/>
      <c r="O77" s="30"/>
      <c r="P77" s="778"/>
      <c r="Q77" s="786">
        <v>2</v>
      </c>
      <c r="R77" s="30"/>
      <c r="S77" s="778"/>
    </row>
    <row r="78" spans="1:19" s="25" customFormat="1" ht="33.75" customHeight="1">
      <c r="A78" s="513" t="s">
        <v>200</v>
      </c>
      <c r="B78" s="608" t="s">
        <v>203</v>
      </c>
      <c r="C78" s="916"/>
      <c r="D78" s="917"/>
      <c r="E78" s="917"/>
      <c r="F78" s="918"/>
      <c r="G78" s="912">
        <v>3.5</v>
      </c>
      <c r="H78" s="911">
        <f t="shared" si="4"/>
        <v>105</v>
      </c>
      <c r="I78" s="27"/>
      <c r="J78" s="27"/>
      <c r="K78" s="28"/>
      <c r="L78" s="28"/>
      <c r="M78" s="64"/>
      <c r="N78" s="783"/>
      <c r="O78" s="26"/>
      <c r="P78" s="784"/>
      <c r="Q78" s="783"/>
      <c r="R78" s="26"/>
      <c r="S78" s="784"/>
    </row>
    <row r="79" spans="1:19" s="25" customFormat="1" ht="15.75">
      <c r="A79" s="513" t="s">
        <v>201</v>
      </c>
      <c r="B79" s="610" t="s">
        <v>45</v>
      </c>
      <c r="C79" s="150"/>
      <c r="D79" s="151"/>
      <c r="E79" s="151"/>
      <c r="F79" s="152"/>
      <c r="G79" s="188">
        <v>12</v>
      </c>
      <c r="H79" s="597">
        <f t="shared" si="4"/>
        <v>360</v>
      </c>
      <c r="I79" s="154"/>
      <c r="J79" s="154"/>
      <c r="K79" s="154"/>
      <c r="L79" s="154"/>
      <c r="M79" s="155"/>
      <c r="N79" s="805"/>
      <c r="O79" s="806"/>
      <c r="P79" s="784"/>
      <c r="Q79" s="783"/>
      <c r="R79" s="26"/>
      <c r="S79" s="784"/>
    </row>
    <row r="80" spans="1:19" s="25" customFormat="1" ht="15.75">
      <c r="A80" s="513"/>
      <c r="B80" s="606" t="s">
        <v>43</v>
      </c>
      <c r="C80" s="150"/>
      <c r="D80" s="151"/>
      <c r="E80" s="151"/>
      <c r="F80" s="152"/>
      <c r="G80" s="153">
        <v>5.5</v>
      </c>
      <c r="H80" s="885">
        <f t="shared" si="4"/>
        <v>165</v>
      </c>
      <c r="I80" s="154"/>
      <c r="J80" s="154"/>
      <c r="K80" s="154"/>
      <c r="L80" s="154"/>
      <c r="M80" s="155"/>
      <c r="N80" s="805"/>
      <c r="O80" s="806"/>
      <c r="P80" s="784"/>
      <c r="Q80" s="783"/>
      <c r="R80" s="26"/>
      <c r="S80" s="784"/>
    </row>
    <row r="81" spans="1:19" s="25" customFormat="1" ht="15.75">
      <c r="A81" s="225" t="s">
        <v>202</v>
      </c>
      <c r="B81" s="607" t="s">
        <v>44</v>
      </c>
      <c r="C81" s="939">
        <v>1</v>
      </c>
      <c r="D81" s="937"/>
      <c r="E81" s="937"/>
      <c r="F81" s="152"/>
      <c r="G81" s="188">
        <v>6.5</v>
      </c>
      <c r="H81" s="597">
        <f t="shared" si="4"/>
        <v>195</v>
      </c>
      <c r="I81" s="189">
        <v>90</v>
      </c>
      <c r="J81" s="189">
        <v>60</v>
      </c>
      <c r="K81" s="189">
        <v>15</v>
      </c>
      <c r="L81" s="189">
        <v>15</v>
      </c>
      <c r="M81" s="190">
        <f>H81-I81</f>
        <v>105</v>
      </c>
      <c r="N81" s="320">
        <v>6</v>
      </c>
      <c r="O81" s="785"/>
      <c r="P81" s="778"/>
      <c r="Q81" s="786"/>
      <c r="R81" s="30"/>
      <c r="S81" s="778"/>
    </row>
    <row r="82" spans="1:19" s="25" customFormat="1" ht="15.75">
      <c r="A82" s="513" t="s">
        <v>365</v>
      </c>
      <c r="B82" s="608" t="s">
        <v>47</v>
      </c>
      <c r="C82" s="940"/>
      <c r="D82" s="934"/>
      <c r="E82" s="934"/>
      <c r="F82" s="918"/>
      <c r="G82" s="889">
        <v>5</v>
      </c>
      <c r="H82" s="597">
        <f t="shared" si="4"/>
        <v>150</v>
      </c>
      <c r="I82" s="47"/>
      <c r="J82" s="47"/>
      <c r="K82" s="2"/>
      <c r="L82" s="2"/>
      <c r="M82" s="144"/>
      <c r="N82" s="783"/>
      <c r="O82" s="26"/>
      <c r="P82" s="784"/>
      <c r="Q82" s="783"/>
      <c r="R82" s="26"/>
      <c r="S82" s="784"/>
    </row>
    <row r="83" spans="1:19" s="25" customFormat="1" ht="15.75">
      <c r="A83" s="513"/>
      <c r="B83" s="606" t="s">
        <v>43</v>
      </c>
      <c r="C83" s="916"/>
      <c r="D83" s="917"/>
      <c r="E83" s="917"/>
      <c r="F83" s="918"/>
      <c r="G83" s="850">
        <v>2.5</v>
      </c>
      <c r="H83" s="885">
        <f t="shared" si="4"/>
        <v>75</v>
      </c>
      <c r="I83" s="2"/>
      <c r="J83" s="2"/>
      <c r="K83" s="2"/>
      <c r="L83" s="2"/>
      <c r="M83" s="144"/>
      <c r="N83" s="783"/>
      <c r="O83" s="26"/>
      <c r="P83" s="784"/>
      <c r="Q83" s="783"/>
      <c r="R83" s="26"/>
      <c r="S83" s="784"/>
    </row>
    <row r="84" spans="1:19" s="46" customFormat="1" ht="16.5" thickBot="1">
      <c r="A84" s="905" t="s">
        <v>366</v>
      </c>
      <c r="B84" s="607" t="s">
        <v>44</v>
      </c>
      <c r="C84" s="919"/>
      <c r="D84" s="50">
        <v>2</v>
      </c>
      <c r="E84" s="50"/>
      <c r="F84" s="920"/>
      <c r="G84" s="849">
        <v>2.5</v>
      </c>
      <c r="H84" s="598">
        <f t="shared" si="4"/>
        <v>75</v>
      </c>
      <c r="I84" s="524">
        <v>36</v>
      </c>
      <c r="J84" s="524">
        <v>18</v>
      </c>
      <c r="K84" s="524">
        <v>9</v>
      </c>
      <c r="L84" s="524">
        <v>9</v>
      </c>
      <c r="M84" s="600">
        <f>H84-I84</f>
        <v>39</v>
      </c>
      <c r="N84" s="807"/>
      <c r="O84" s="808">
        <v>4</v>
      </c>
      <c r="P84" s="809"/>
      <c r="Q84" s="810"/>
      <c r="R84" s="808"/>
      <c r="S84" s="809"/>
    </row>
    <row r="85" spans="1:19" s="25" customFormat="1" ht="18" customHeight="1" thickBot="1">
      <c r="A85" s="1240" t="s">
        <v>206</v>
      </c>
      <c r="B85" s="1236"/>
      <c r="C85" s="84"/>
      <c r="D85" s="85"/>
      <c r="E85" s="85"/>
      <c r="F85" s="86"/>
      <c r="G85" s="93">
        <f>G$30+G$33+G$36+G$42+G$43+G$46+G$49+G$53+G$54+G$57+G$60+G$64+G$68+G$72+G$75+G$78+G$79+G$82</f>
        <v>123</v>
      </c>
      <c r="H85" s="859">
        <f>H$30+H$33+H$36+H$42+H$43+H$46+H$49+H$53+H$54+H$57+H$60+H$64+H$68+H$72+H$75+H$78+H$79+H$82</f>
        <v>3690</v>
      </c>
      <c r="I85" s="859"/>
      <c r="J85" s="859"/>
      <c r="K85" s="859"/>
      <c r="L85" s="859"/>
      <c r="M85" s="860"/>
      <c r="N85" s="643"/>
      <c r="O85" s="641"/>
      <c r="P85" s="642"/>
      <c r="Q85" s="640"/>
      <c r="R85" s="641"/>
      <c r="S85" s="642"/>
    </row>
    <row r="86" spans="1:19" s="25" customFormat="1" ht="16.5" thickBot="1">
      <c r="A86" s="1241" t="s">
        <v>69</v>
      </c>
      <c r="B86" s="1164"/>
      <c r="C86" s="84"/>
      <c r="D86" s="85"/>
      <c r="E86" s="85"/>
      <c r="F86" s="86"/>
      <c r="G86" s="890">
        <f>SUMIF($B$30:$B$84,"на базі ВНЗ 1 рівня",G$30:G$84)+G$42+G$65+G$66+G$78</f>
        <v>47.5</v>
      </c>
      <c r="H86" s="909">
        <f>SUMIF($B$30:$B$84,"на базі ВНЗ 1 рівня",H$30:H$84)+H$42+H$65+H$66+H$78</f>
        <v>1425</v>
      </c>
      <c r="I86" s="639"/>
      <c r="J86" s="639"/>
      <c r="K86" s="639"/>
      <c r="L86" s="639"/>
      <c r="M86" s="639"/>
      <c r="N86" s="640"/>
      <c r="O86" s="641"/>
      <c r="P86" s="642"/>
      <c r="Q86" s="640"/>
      <c r="R86" s="641"/>
      <c r="S86" s="642"/>
    </row>
    <row r="87" spans="1:19" s="25" customFormat="1" ht="17.25" customHeight="1" thickBot="1">
      <c r="A87" s="1198" t="s">
        <v>78</v>
      </c>
      <c r="B87" s="1196"/>
      <c r="C87" s="191"/>
      <c r="D87" s="192"/>
      <c r="E87" s="192"/>
      <c r="F87" s="86"/>
      <c r="G87" s="93">
        <f>G$32+G$35+G$38+G$41+G$45+G$48+G$51+G$52+G$53+G$56+G$59+G$62+G$63+G$67+G$70+G$71+G$73+G$74+G$77+G$81+G$84</f>
        <v>75.5</v>
      </c>
      <c r="H87" s="859">
        <f aca="true" t="shared" si="5" ref="H87:M87">H$32+H$35+H$38+H$41+H$45+H$48+H$51+H$52+H$53+H$56+H$59+H$62+H$63+H$67+H$70+H$71+H$73+H$74+H$77+H$81+H$84</f>
        <v>2265</v>
      </c>
      <c r="I87" s="859">
        <f t="shared" si="5"/>
        <v>992</v>
      </c>
      <c r="J87" s="859">
        <f t="shared" si="5"/>
        <v>519</v>
      </c>
      <c r="K87" s="859">
        <f t="shared" si="5"/>
        <v>160</v>
      </c>
      <c r="L87" s="859">
        <f t="shared" si="5"/>
        <v>313</v>
      </c>
      <c r="M87" s="859">
        <f t="shared" si="5"/>
        <v>1327</v>
      </c>
      <c r="N87" s="93">
        <f aca="true" t="shared" si="6" ref="N87:S87">SUM(N$30:N$84)</f>
        <v>25</v>
      </c>
      <c r="O87" s="93">
        <f t="shared" si="6"/>
        <v>24</v>
      </c>
      <c r="P87" s="93">
        <f t="shared" si="6"/>
        <v>18</v>
      </c>
      <c r="Q87" s="93">
        <f t="shared" si="6"/>
        <v>13</v>
      </c>
      <c r="R87" s="93">
        <f t="shared" si="6"/>
        <v>5</v>
      </c>
      <c r="S87" s="908">
        <f t="shared" si="6"/>
        <v>0</v>
      </c>
    </row>
    <row r="88" spans="1:19" s="46" customFormat="1" ht="21.75" customHeight="1" thickBot="1">
      <c r="A88" s="542"/>
      <c r="B88" s="623"/>
      <c r="C88" s="81"/>
      <c r="D88" s="218"/>
      <c r="E88" s="81"/>
      <c r="F88" s="82"/>
      <c r="G88" s="83"/>
      <c r="H88" s="181"/>
      <c r="I88" s="181"/>
      <c r="J88" s="181"/>
      <c r="K88" s="181"/>
      <c r="L88" s="181"/>
      <c r="M88" s="619"/>
      <c r="N88" s="601"/>
      <c r="O88" s="620"/>
      <c r="P88" s="621"/>
      <c r="Q88" s="622"/>
      <c r="R88" s="620"/>
      <c r="S88" s="621"/>
    </row>
    <row r="89" spans="1:20" s="46" customFormat="1" ht="21.75" customHeight="1" thickBot="1">
      <c r="A89" s="1196" t="s">
        <v>79</v>
      </c>
      <c r="B89" s="1197"/>
      <c r="C89" s="867"/>
      <c r="D89" s="616"/>
      <c r="E89" s="617"/>
      <c r="F89" s="617"/>
      <c r="G89" s="562">
        <f>G$23+G$85</f>
        <v>143</v>
      </c>
      <c r="H89" s="861">
        <f>H$23+H$85</f>
        <v>4290</v>
      </c>
      <c r="I89" s="861"/>
      <c r="J89" s="861"/>
      <c r="K89" s="861"/>
      <c r="L89" s="861"/>
      <c r="M89" s="862"/>
      <c r="N89" s="562"/>
      <c r="O89" s="562"/>
      <c r="P89" s="562"/>
      <c r="Q89" s="562"/>
      <c r="R89" s="562"/>
      <c r="S89" s="562"/>
      <c r="T89" s="259"/>
    </row>
    <row r="90" spans="1:20" s="46" customFormat="1" ht="21.75" customHeight="1" thickBot="1">
      <c r="A90" s="1196" t="s">
        <v>80</v>
      </c>
      <c r="B90" s="1197"/>
      <c r="C90" s="867"/>
      <c r="D90" s="218"/>
      <c r="E90" s="81"/>
      <c r="F90" s="81"/>
      <c r="G90" s="858">
        <f>G$24+G$86</f>
        <v>62.5</v>
      </c>
      <c r="H90" s="863">
        <f>H$24+H$86</f>
        <v>1875</v>
      </c>
      <c r="I90" s="864"/>
      <c r="J90" s="865"/>
      <c r="K90" s="865"/>
      <c r="L90" s="865"/>
      <c r="M90" s="865"/>
      <c r="N90" s="602"/>
      <c r="O90" s="56"/>
      <c r="P90" s="603"/>
      <c r="Q90" s="604"/>
      <c r="R90" s="56"/>
      <c r="S90" s="603"/>
      <c r="T90" s="260"/>
    </row>
    <row r="91" spans="1:20" s="46" customFormat="1" ht="21.75" customHeight="1" thickBot="1">
      <c r="A91" s="1196" t="s">
        <v>81</v>
      </c>
      <c r="B91" s="1197"/>
      <c r="C91" s="867"/>
      <c r="D91" s="218"/>
      <c r="E91" s="81"/>
      <c r="F91" s="81"/>
      <c r="G91" s="83">
        <f>G$25+G$87</f>
        <v>80.5</v>
      </c>
      <c r="H91" s="167">
        <f aca="true" t="shared" si="7" ref="H91:S91">H$25+H$87</f>
        <v>2415</v>
      </c>
      <c r="I91" s="167">
        <f t="shared" si="7"/>
        <v>1052</v>
      </c>
      <c r="J91" s="167">
        <f t="shared" si="7"/>
        <v>543</v>
      </c>
      <c r="K91" s="167">
        <f t="shared" si="7"/>
        <v>160</v>
      </c>
      <c r="L91" s="167">
        <f t="shared" si="7"/>
        <v>349</v>
      </c>
      <c r="M91" s="167">
        <f t="shared" si="7"/>
        <v>1417</v>
      </c>
      <c r="N91" s="83">
        <f t="shared" si="7"/>
        <v>26</v>
      </c>
      <c r="O91" s="83">
        <f t="shared" si="7"/>
        <v>25</v>
      </c>
      <c r="P91" s="83">
        <f t="shared" si="7"/>
        <v>18</v>
      </c>
      <c r="Q91" s="83">
        <f t="shared" si="7"/>
        <v>13</v>
      </c>
      <c r="R91" s="83">
        <f t="shared" si="7"/>
        <v>7</v>
      </c>
      <c r="S91" s="83">
        <f t="shared" si="7"/>
        <v>2</v>
      </c>
      <c r="T91" s="259"/>
    </row>
    <row r="92" spans="1:19" s="14" customFormat="1" ht="18.75" customHeight="1">
      <c r="A92" s="1218" t="s">
        <v>238</v>
      </c>
      <c r="B92" s="1218"/>
      <c r="C92" s="1218"/>
      <c r="D92" s="1218"/>
      <c r="E92" s="1218"/>
      <c r="F92" s="1218"/>
      <c r="G92" s="1218"/>
      <c r="H92" s="1218"/>
      <c r="I92" s="1218"/>
      <c r="J92" s="1218"/>
      <c r="K92" s="1218"/>
      <c r="L92" s="1218"/>
      <c r="M92" s="1218"/>
      <c r="N92" s="1219"/>
      <c r="O92" s="1219"/>
      <c r="P92" s="1219"/>
      <c r="Q92" s="1219"/>
      <c r="R92" s="1219"/>
      <c r="S92" s="1219"/>
    </row>
    <row r="93" spans="1:19" s="48" customFormat="1" ht="15.75">
      <c r="A93" s="1231" t="s">
        <v>276</v>
      </c>
      <c r="B93" s="1232"/>
      <c r="C93" s="1232"/>
      <c r="D93" s="1232"/>
      <c r="E93" s="1232"/>
      <c r="F93" s="1232"/>
      <c r="G93" s="1232"/>
      <c r="H93" s="1232"/>
      <c r="I93" s="1232"/>
      <c r="J93" s="1232"/>
      <c r="K93" s="1232"/>
      <c r="L93" s="1232"/>
      <c r="M93" s="1232"/>
      <c r="N93" s="1232"/>
      <c r="O93" s="1232"/>
      <c r="P93" s="1232"/>
      <c r="Q93" s="1232"/>
      <c r="R93" s="1232"/>
      <c r="S93" s="1233"/>
    </row>
    <row r="94" spans="1:19" s="48" customFormat="1" ht="15.75">
      <c r="A94" s="1215" t="s">
        <v>239</v>
      </c>
      <c r="B94" s="1216"/>
      <c r="C94" s="1216"/>
      <c r="D94" s="1216"/>
      <c r="E94" s="1216"/>
      <c r="F94" s="1216"/>
      <c r="G94" s="1216"/>
      <c r="H94" s="1216"/>
      <c r="I94" s="1216"/>
      <c r="J94" s="1216"/>
      <c r="K94" s="1216"/>
      <c r="L94" s="1216"/>
      <c r="M94" s="1216"/>
      <c r="N94" s="1216"/>
      <c r="O94" s="1216"/>
      <c r="P94" s="1216"/>
      <c r="Q94" s="1216"/>
      <c r="R94" s="1216"/>
      <c r="S94" s="1217"/>
    </row>
    <row r="95" spans="1:19" s="48" customFormat="1" ht="31.5" customHeight="1">
      <c r="A95" s="278" t="s">
        <v>240</v>
      </c>
      <c r="B95" s="126" t="s">
        <v>90</v>
      </c>
      <c r="C95" s="227"/>
      <c r="D95" s="128">
        <v>4</v>
      </c>
      <c r="E95" s="128"/>
      <c r="F95" s="267"/>
      <c r="G95" s="1294">
        <v>3.5</v>
      </c>
      <c r="H95" s="298">
        <f>G95*30</f>
        <v>105</v>
      </c>
      <c r="I95" s="145">
        <f>J95+L95+K95</f>
        <v>45</v>
      </c>
      <c r="J95" s="128">
        <v>30</v>
      </c>
      <c r="K95" s="128"/>
      <c r="L95" s="128">
        <v>15</v>
      </c>
      <c r="M95" s="521">
        <f>H95-I95</f>
        <v>60</v>
      </c>
      <c r="N95" s="145"/>
      <c r="O95" s="279"/>
      <c r="P95" s="206"/>
      <c r="Q95" s="293">
        <v>3</v>
      </c>
      <c r="R95" s="279"/>
      <c r="S95" s="279"/>
    </row>
    <row r="96" spans="1:19" s="48" customFormat="1" ht="34.5" customHeight="1">
      <c r="A96" s="534" t="s">
        <v>357</v>
      </c>
      <c r="B96" s="533" t="s">
        <v>356</v>
      </c>
      <c r="C96" s="145"/>
      <c r="D96" s="128"/>
      <c r="E96" s="128"/>
      <c r="F96" s="267"/>
      <c r="G96" s="536">
        <v>4.5</v>
      </c>
      <c r="H96" s="537">
        <v>135</v>
      </c>
      <c r="I96" s="145"/>
      <c r="J96" s="128"/>
      <c r="K96" s="128"/>
      <c r="L96" s="128"/>
      <c r="M96" s="521"/>
      <c r="N96" s="145"/>
      <c r="O96" s="279"/>
      <c r="P96" s="206"/>
      <c r="Q96" s="293"/>
      <c r="R96" s="279"/>
      <c r="S96" s="530"/>
    </row>
    <row r="97" spans="1:19" s="48" customFormat="1" ht="19.5" customHeight="1" thickBot="1">
      <c r="A97" s="522"/>
      <c r="B97" s="535" t="s">
        <v>43</v>
      </c>
      <c r="C97" s="523"/>
      <c r="D97" s="524"/>
      <c r="E97" s="524"/>
      <c r="F97" s="525"/>
      <c r="G97" s="531">
        <v>4.5</v>
      </c>
      <c r="H97" s="532">
        <v>135</v>
      </c>
      <c r="I97" s="523"/>
      <c r="J97" s="524"/>
      <c r="K97" s="524"/>
      <c r="L97" s="524"/>
      <c r="M97" s="296"/>
      <c r="N97" s="523"/>
      <c r="O97" s="526"/>
      <c r="P97" s="527"/>
      <c r="Q97" s="528"/>
      <c r="R97" s="526"/>
      <c r="S97" s="529"/>
    </row>
    <row r="98" spans="1:19" s="48" customFormat="1" ht="19.5" customHeight="1" thickBot="1">
      <c r="A98" s="272"/>
      <c r="B98" s="270" t="s">
        <v>246</v>
      </c>
      <c r="C98" s="96"/>
      <c r="D98" s="96"/>
      <c r="E98" s="96"/>
      <c r="F98" s="284"/>
      <c r="G98" s="83">
        <f>G99+G100</f>
        <v>8</v>
      </c>
      <c r="H98" s="83">
        <f aca="true" t="shared" si="8" ref="H98:M98">H99+H100</f>
        <v>240</v>
      </c>
      <c r="I98" s="282">
        <f t="shared" si="8"/>
        <v>45</v>
      </c>
      <c r="J98" s="216">
        <f t="shared" si="8"/>
        <v>30</v>
      </c>
      <c r="K98" s="216">
        <f t="shared" si="8"/>
        <v>0</v>
      </c>
      <c r="L98" s="216">
        <f t="shared" si="8"/>
        <v>15</v>
      </c>
      <c r="M98" s="291">
        <f t="shared" si="8"/>
        <v>60</v>
      </c>
      <c r="N98" s="289"/>
      <c r="O98" s="280"/>
      <c r="P98" s="281"/>
      <c r="Q98" s="294"/>
      <c r="R98" s="280"/>
      <c r="S98" s="281"/>
    </row>
    <row r="99" spans="1:19" s="48" customFormat="1" ht="16.5" thickBot="1">
      <c r="A99" s="275"/>
      <c r="B99" s="276" t="s">
        <v>83</v>
      </c>
      <c r="C99" s="277"/>
      <c r="D99" s="277"/>
      <c r="E99" s="277"/>
      <c r="F99" s="285"/>
      <c r="G99" s="287">
        <f>+G97</f>
        <v>4.5</v>
      </c>
      <c r="H99" s="297">
        <f>G99*30</f>
        <v>135</v>
      </c>
      <c r="I99" s="299"/>
      <c r="J99" s="209"/>
      <c r="K99" s="209"/>
      <c r="L99" s="209"/>
      <c r="M99" s="292"/>
      <c r="N99" s="290"/>
      <c r="O99" s="209"/>
      <c r="P99" s="295"/>
      <c r="Q99" s="290"/>
      <c r="R99" s="209"/>
      <c r="S99" s="209"/>
    </row>
    <row r="100" spans="1:19" s="48" customFormat="1" ht="16.5" thickBot="1">
      <c r="A100" s="272"/>
      <c r="B100" s="270" t="s">
        <v>250</v>
      </c>
      <c r="C100" s="271"/>
      <c r="D100" s="271"/>
      <c r="E100" s="271"/>
      <c r="F100" s="286"/>
      <c r="G100" s="288">
        <f>G95</f>
        <v>3.5</v>
      </c>
      <c r="H100" s="288">
        <f aca="true" t="shared" si="9" ref="H100:S100">H95</f>
        <v>105</v>
      </c>
      <c r="I100" s="283">
        <f t="shared" si="9"/>
        <v>45</v>
      </c>
      <c r="J100" s="273">
        <f t="shared" si="9"/>
        <v>30</v>
      </c>
      <c r="K100" s="273">
        <f t="shared" si="9"/>
        <v>0</v>
      </c>
      <c r="L100" s="273">
        <f t="shared" si="9"/>
        <v>15</v>
      </c>
      <c r="M100" s="274">
        <f t="shared" si="9"/>
        <v>60</v>
      </c>
      <c r="N100" s="283">
        <f t="shared" si="9"/>
        <v>0</v>
      </c>
      <c r="O100" s="273">
        <f t="shared" si="9"/>
        <v>0</v>
      </c>
      <c r="P100" s="274">
        <f t="shared" si="9"/>
        <v>0</v>
      </c>
      <c r="Q100" s="283">
        <f t="shared" si="9"/>
        <v>3</v>
      </c>
      <c r="R100" s="273">
        <f t="shared" si="9"/>
        <v>0</v>
      </c>
      <c r="S100" s="274">
        <f t="shared" si="9"/>
        <v>0</v>
      </c>
    </row>
    <row r="101" spans="1:19" s="48" customFormat="1" ht="16.5" thickBot="1">
      <c r="A101" s="891"/>
      <c r="B101" s="437"/>
      <c r="C101" s="892"/>
      <c r="D101" s="892"/>
      <c r="E101" s="892"/>
      <c r="F101" s="892"/>
      <c r="G101" s="893"/>
      <c r="H101" s="893"/>
      <c r="I101" s="893"/>
      <c r="J101" s="893"/>
      <c r="K101" s="893"/>
      <c r="L101" s="893"/>
      <c r="M101" s="893"/>
      <c r="N101" s="893"/>
      <c r="O101" s="893"/>
      <c r="P101" s="893"/>
      <c r="Q101" s="893"/>
      <c r="R101" s="893"/>
      <c r="S101" s="894"/>
    </row>
    <row r="102" spans="1:19" s="48" customFormat="1" ht="16.5" thickBot="1">
      <c r="A102" s="1272" t="s">
        <v>248</v>
      </c>
      <c r="B102" s="1228"/>
      <c r="C102" s="1228"/>
      <c r="D102" s="1228"/>
      <c r="E102" s="1228"/>
      <c r="F102" s="1228"/>
      <c r="G102" s="1228"/>
      <c r="H102" s="1228"/>
      <c r="I102" s="1228"/>
      <c r="J102" s="1228"/>
      <c r="K102" s="1228"/>
      <c r="L102" s="1228"/>
      <c r="M102" s="1228"/>
      <c r="N102" s="1228"/>
      <c r="O102" s="1228"/>
      <c r="P102" s="1228"/>
      <c r="Q102" s="1228"/>
      <c r="R102" s="1228"/>
      <c r="S102" s="1229"/>
    </row>
    <row r="103" spans="1:19" s="48" customFormat="1" ht="31.5">
      <c r="A103" s="352" t="s">
        <v>249</v>
      </c>
      <c r="B103" s="356" t="s">
        <v>90</v>
      </c>
      <c r="C103" s="349"/>
      <c r="D103" s="350">
        <v>4</v>
      </c>
      <c r="E103" s="351"/>
      <c r="F103" s="629"/>
      <c r="G103" s="1293">
        <v>3.5</v>
      </c>
      <c r="H103" s="635">
        <f>G103*30</f>
        <v>105</v>
      </c>
      <c r="I103" s="451">
        <f>SUM(J103:L103)</f>
        <v>45</v>
      </c>
      <c r="J103" s="408">
        <v>30</v>
      </c>
      <c r="K103" s="409"/>
      <c r="L103" s="409">
        <v>15</v>
      </c>
      <c r="M103" s="626">
        <f>H103-I103</f>
        <v>60</v>
      </c>
      <c r="N103" s="813" t="s">
        <v>251</v>
      </c>
      <c r="O103" s="811" t="s">
        <v>251</v>
      </c>
      <c r="P103" s="812" t="s">
        <v>251</v>
      </c>
      <c r="Q103" s="813">
        <v>3</v>
      </c>
      <c r="R103" s="811" t="s">
        <v>251</v>
      </c>
      <c r="S103" s="812" t="s">
        <v>251</v>
      </c>
    </row>
    <row r="104" spans="1:19" s="48" customFormat="1" ht="31.5">
      <c r="A104" s="355" t="s">
        <v>300</v>
      </c>
      <c r="B104" s="356" t="s">
        <v>301</v>
      </c>
      <c r="C104" s="357"/>
      <c r="D104" s="358"/>
      <c r="E104" s="359"/>
      <c r="F104" s="630"/>
      <c r="G104" s="853">
        <f>SUM(G105:G105)</f>
        <v>3</v>
      </c>
      <c r="H104" s="634">
        <f>SUM(H105:H105)</f>
        <v>90</v>
      </c>
      <c r="I104" s="360"/>
      <c r="J104" s="361"/>
      <c r="K104" s="359"/>
      <c r="L104" s="359"/>
      <c r="M104" s="362"/>
      <c r="N104" s="814" t="s">
        <v>251</v>
      </c>
      <c r="O104" s="815" t="s">
        <v>251</v>
      </c>
      <c r="P104" s="816" t="s">
        <v>251</v>
      </c>
      <c r="Q104" s="817" t="s">
        <v>251</v>
      </c>
      <c r="R104" s="815" t="s">
        <v>251</v>
      </c>
      <c r="S104" s="816" t="s">
        <v>251</v>
      </c>
    </row>
    <row r="105" spans="1:19" s="48" customFormat="1" ht="16.5" thickBot="1">
      <c r="A105" s="363"/>
      <c r="B105" s="364" t="s">
        <v>43</v>
      </c>
      <c r="C105" s="365"/>
      <c r="D105" s="366"/>
      <c r="E105" s="367"/>
      <c r="F105" s="631"/>
      <c r="G105" s="854">
        <v>3</v>
      </c>
      <c r="H105" s="730">
        <f>G105*30</f>
        <v>90</v>
      </c>
      <c r="I105" s="731"/>
      <c r="J105" s="732"/>
      <c r="K105" s="733"/>
      <c r="L105" s="733"/>
      <c r="M105" s="734"/>
      <c r="N105" s="818" t="s">
        <v>251</v>
      </c>
      <c r="O105" s="819" t="s">
        <v>251</v>
      </c>
      <c r="P105" s="820" t="s">
        <v>251</v>
      </c>
      <c r="Q105" s="821" t="s">
        <v>251</v>
      </c>
      <c r="R105" s="819" t="s">
        <v>251</v>
      </c>
      <c r="S105" s="820" t="s">
        <v>251</v>
      </c>
    </row>
    <row r="106" spans="1:19" s="48" customFormat="1" ht="16.5" thickBot="1">
      <c r="A106" s="1166" t="s">
        <v>302</v>
      </c>
      <c r="B106" s="1167"/>
      <c r="C106" s="368"/>
      <c r="D106" s="369"/>
      <c r="E106" s="370"/>
      <c r="F106" s="632"/>
      <c r="G106" s="372">
        <f>+G103+G$104</f>
        <v>6.5</v>
      </c>
      <c r="H106" s="372">
        <f>+H103+H$104</f>
        <v>195</v>
      </c>
      <c r="I106" s="373">
        <f>SUM(I103:I105)</f>
        <v>45</v>
      </c>
      <c r="J106" s="373">
        <f>SUM(J103:J105)</f>
        <v>30</v>
      </c>
      <c r="K106" s="374">
        <f>SUM(K103:K105)</f>
        <v>0</v>
      </c>
      <c r="L106" s="373">
        <f>SUM(L103:L105)</f>
        <v>15</v>
      </c>
      <c r="M106" s="735">
        <f>SUM(M103:M105)</f>
        <v>60</v>
      </c>
      <c r="N106" s="671">
        <f>SUM(N103:N105)</f>
        <v>0</v>
      </c>
      <c r="O106" s="673">
        <f>SUM(O103:O105)</f>
        <v>0</v>
      </c>
      <c r="P106" s="736">
        <f>SUM(P103:P105)</f>
        <v>0</v>
      </c>
      <c r="Q106" s="376">
        <f>SUM(Q103:Q105)</f>
        <v>3</v>
      </c>
      <c r="R106" s="673">
        <f>SUM(R103:R105)</f>
        <v>0</v>
      </c>
      <c r="S106" s="736">
        <f>SUM(S103:S105)</f>
        <v>0</v>
      </c>
    </row>
    <row r="107" spans="1:19" s="48" customFormat="1" ht="16.5" thickBot="1">
      <c r="A107" s="1225" t="s">
        <v>303</v>
      </c>
      <c r="B107" s="1226"/>
      <c r="C107" s="368"/>
      <c r="D107" s="369"/>
      <c r="E107" s="370"/>
      <c r="F107" s="632"/>
      <c r="G107" s="627">
        <f>SUMIF($B$103:$B$105,"на базі ВНЗ 1 рівня",G$103:G$105)</f>
        <v>3</v>
      </c>
      <c r="H107" s="737">
        <f>SUMIF($B$103:$B$105,"на базі ВНЗ 1 рівня",H$103:H$105)</f>
        <v>90</v>
      </c>
      <c r="I107" s="475"/>
      <c r="J107" s="426"/>
      <c r="K107" s="426"/>
      <c r="L107" s="426"/>
      <c r="M107" s="427"/>
      <c r="N107" s="428"/>
      <c r="O107" s="426"/>
      <c r="P107" s="429"/>
      <c r="Q107" s="430"/>
      <c r="R107" s="426"/>
      <c r="S107" s="427"/>
    </row>
    <row r="108" spans="1:19" s="48" customFormat="1" ht="16.5" thickBot="1">
      <c r="A108" s="1166" t="s">
        <v>304</v>
      </c>
      <c r="B108" s="1167"/>
      <c r="C108" s="369"/>
      <c r="D108" s="369"/>
      <c r="E108" s="431"/>
      <c r="F108" s="633"/>
      <c r="G108" s="372">
        <f>G$103</f>
        <v>3.5</v>
      </c>
      <c r="H108" s="694">
        <f>H$103</f>
        <v>105</v>
      </c>
      <c r="I108" s="424">
        <f>I$106</f>
        <v>45</v>
      </c>
      <c r="J108" s="424">
        <f aca="true" t="shared" si="10" ref="J108:P108">J$106</f>
        <v>30</v>
      </c>
      <c r="K108" s="424">
        <f t="shared" si="10"/>
        <v>0</v>
      </c>
      <c r="L108" s="424">
        <f t="shared" si="10"/>
        <v>15</v>
      </c>
      <c r="M108" s="666">
        <f t="shared" si="10"/>
        <v>60</v>
      </c>
      <c r="N108" s="694">
        <f t="shared" si="10"/>
        <v>0</v>
      </c>
      <c r="O108" s="424">
        <f t="shared" si="10"/>
        <v>0</v>
      </c>
      <c r="P108" s="666">
        <f t="shared" si="10"/>
        <v>0</v>
      </c>
      <c r="Q108" s="433">
        <f>Q$106</f>
        <v>3</v>
      </c>
      <c r="R108" s="434">
        <f>R$106</f>
        <v>0</v>
      </c>
      <c r="S108" s="435">
        <f>S$106</f>
        <v>0</v>
      </c>
    </row>
    <row r="109" spans="1:19" s="48" customFormat="1" ht="16.5" thickBot="1">
      <c r="A109" s="1184"/>
      <c r="B109" s="1185"/>
      <c r="C109" s="1185"/>
      <c r="D109" s="1185"/>
      <c r="E109" s="1185"/>
      <c r="F109" s="1185"/>
      <c r="G109" s="1185"/>
      <c r="H109" s="1186"/>
      <c r="I109" s="1186"/>
      <c r="J109" s="1186"/>
      <c r="K109" s="1186"/>
      <c r="L109" s="1186"/>
      <c r="M109" s="1186"/>
      <c r="N109" s="1186"/>
      <c r="O109" s="1186"/>
      <c r="P109" s="1186"/>
      <c r="Q109" s="1186"/>
      <c r="R109" s="1186"/>
      <c r="S109" s="1187"/>
    </row>
    <row r="110" spans="1:19" s="48" customFormat="1" ht="19.5" customHeight="1" thickBot="1">
      <c r="A110" s="1220" t="s">
        <v>241</v>
      </c>
      <c r="B110" s="1221"/>
      <c r="C110" s="1221"/>
      <c r="D110" s="1221"/>
      <c r="E110" s="1221"/>
      <c r="F110" s="1221"/>
      <c r="G110" s="1221"/>
      <c r="H110" s="1221"/>
      <c r="I110" s="1221"/>
      <c r="J110" s="1221"/>
      <c r="K110" s="1221"/>
      <c r="L110" s="1221"/>
      <c r="M110" s="1221"/>
      <c r="N110" s="1221"/>
      <c r="O110" s="1221"/>
      <c r="P110" s="1221"/>
      <c r="Q110" s="1221"/>
      <c r="R110" s="1221"/>
      <c r="S110" s="1222"/>
    </row>
    <row r="111" spans="1:19" s="48" customFormat="1" ht="19.5" customHeight="1" thickBot="1">
      <c r="A111" s="1227" t="s">
        <v>242</v>
      </c>
      <c r="B111" s="1228"/>
      <c r="C111" s="1228"/>
      <c r="D111" s="1228"/>
      <c r="E111" s="1228"/>
      <c r="F111" s="1228"/>
      <c r="G111" s="1228"/>
      <c r="H111" s="1228"/>
      <c r="I111" s="1228"/>
      <c r="J111" s="1228"/>
      <c r="K111" s="1228"/>
      <c r="L111" s="1228"/>
      <c r="M111" s="1228"/>
      <c r="N111" s="1228"/>
      <c r="O111" s="1228"/>
      <c r="P111" s="1228"/>
      <c r="Q111" s="1228"/>
      <c r="R111" s="1228"/>
      <c r="S111" s="1229"/>
    </row>
    <row r="112" spans="1:19" s="48" customFormat="1" ht="21" customHeight="1">
      <c r="A112" s="644" t="s">
        <v>243</v>
      </c>
      <c r="B112" s="645" t="s">
        <v>70</v>
      </c>
      <c r="C112" s="646"/>
      <c r="D112" s="127"/>
      <c r="E112" s="127"/>
      <c r="F112" s="229"/>
      <c r="G112" s="647">
        <f>H112/30</f>
        <v>4</v>
      </c>
      <c r="H112" s="648">
        <v>120</v>
      </c>
      <c r="I112" s="127"/>
      <c r="J112" s="127"/>
      <c r="K112" s="127"/>
      <c r="L112" s="127"/>
      <c r="M112" s="649"/>
      <c r="N112" s="650"/>
      <c r="O112" s="651"/>
      <c r="P112" s="651"/>
      <c r="Q112" s="651"/>
      <c r="R112" s="651"/>
      <c r="S112" s="652"/>
    </row>
    <row r="113" spans="1:19" s="48" customFormat="1" ht="21" customHeight="1">
      <c r="A113" s="257"/>
      <c r="B113" s="43" t="s">
        <v>43</v>
      </c>
      <c r="C113" s="121"/>
      <c r="D113" s="120"/>
      <c r="E113" s="120"/>
      <c r="F113" s="77"/>
      <c r="G113" s="343">
        <v>2</v>
      </c>
      <c r="H113" s="124">
        <f>G113*30</f>
        <v>60</v>
      </c>
      <c r="I113" s="120"/>
      <c r="J113" s="120"/>
      <c r="K113" s="120"/>
      <c r="L113" s="120"/>
      <c r="M113" s="123"/>
      <c r="N113" s="138"/>
      <c r="O113" s="139"/>
      <c r="P113" s="139"/>
      <c r="Q113" s="139"/>
      <c r="R113" s="139"/>
      <c r="S113" s="140"/>
    </row>
    <row r="114" spans="1:19" s="48" customFormat="1" ht="21" customHeight="1">
      <c r="A114" s="257" t="s">
        <v>244</v>
      </c>
      <c r="B114" s="194" t="s">
        <v>44</v>
      </c>
      <c r="C114" s="121"/>
      <c r="D114" s="120">
        <v>6</v>
      </c>
      <c r="E114" s="120"/>
      <c r="F114" s="77"/>
      <c r="G114" s="342">
        <v>2</v>
      </c>
      <c r="H114" s="122">
        <v>60</v>
      </c>
      <c r="I114" s="120">
        <f>J114+L114+K114</f>
        <v>24</v>
      </c>
      <c r="J114" s="120">
        <v>16</v>
      </c>
      <c r="K114" s="120">
        <v>8</v>
      </c>
      <c r="L114" s="120"/>
      <c r="M114" s="123">
        <f>H114-I114</f>
        <v>36</v>
      </c>
      <c r="N114" s="138"/>
      <c r="O114" s="139"/>
      <c r="P114" s="139"/>
      <c r="Q114" s="139"/>
      <c r="R114" s="139"/>
      <c r="S114" s="140">
        <v>3</v>
      </c>
    </row>
    <row r="115" spans="1:19" s="48" customFormat="1" ht="21" customHeight="1">
      <c r="A115" s="257" t="s">
        <v>277</v>
      </c>
      <c r="B115" s="129" t="s">
        <v>37</v>
      </c>
      <c r="C115" s="228"/>
      <c r="D115" s="62"/>
      <c r="E115" s="62"/>
      <c r="F115" s="229"/>
      <c r="G115" s="135">
        <f>H115/30</f>
        <v>3</v>
      </c>
      <c r="H115" s="134">
        <v>90</v>
      </c>
      <c r="I115" s="62"/>
      <c r="J115" s="62"/>
      <c r="K115" s="62"/>
      <c r="L115" s="62"/>
      <c r="M115" s="141"/>
      <c r="N115" s="62"/>
      <c r="O115" s="62"/>
      <c r="P115" s="62"/>
      <c r="Q115" s="62"/>
      <c r="R115" s="62"/>
      <c r="S115" s="62"/>
    </row>
    <row r="116" spans="1:19" s="48" customFormat="1" ht="21" customHeight="1">
      <c r="A116" s="257"/>
      <c r="B116" s="74" t="s">
        <v>43</v>
      </c>
      <c r="C116" s="132"/>
      <c r="D116" s="24"/>
      <c r="E116" s="24"/>
      <c r="F116" s="77"/>
      <c r="G116" s="117">
        <v>1</v>
      </c>
      <c r="H116" s="51">
        <v>30</v>
      </c>
      <c r="I116" s="24"/>
      <c r="J116" s="24"/>
      <c r="K116" s="24"/>
      <c r="L116" s="24"/>
      <c r="M116" s="142"/>
      <c r="N116" s="24"/>
      <c r="O116" s="24"/>
      <c r="P116" s="24"/>
      <c r="Q116" s="24"/>
      <c r="R116" s="24"/>
      <c r="S116" s="24"/>
    </row>
    <row r="117" spans="1:19" s="48" customFormat="1" ht="21" customHeight="1">
      <c r="A117" s="257" t="s">
        <v>287</v>
      </c>
      <c r="B117" s="136" t="s">
        <v>44</v>
      </c>
      <c r="C117" s="121"/>
      <c r="D117" s="120">
        <v>6</v>
      </c>
      <c r="E117" s="120"/>
      <c r="F117" s="77"/>
      <c r="G117" s="118">
        <v>2</v>
      </c>
      <c r="H117" s="122">
        <v>60</v>
      </c>
      <c r="I117" s="120">
        <f>J117+L117+K117</f>
        <v>24</v>
      </c>
      <c r="J117" s="120">
        <v>16</v>
      </c>
      <c r="K117" s="120"/>
      <c r="L117" s="120">
        <v>8</v>
      </c>
      <c r="M117" s="123">
        <f>H117-I117</f>
        <v>36</v>
      </c>
      <c r="N117" s="120"/>
      <c r="O117" s="29"/>
      <c r="P117" s="29"/>
      <c r="Q117" s="29"/>
      <c r="R117" s="29"/>
      <c r="S117" s="29">
        <v>3</v>
      </c>
    </row>
    <row r="118" spans="1:19" s="48" customFormat="1" ht="21" customHeight="1">
      <c r="A118" s="257" t="s">
        <v>278</v>
      </c>
      <c r="B118" s="130" t="s">
        <v>33</v>
      </c>
      <c r="C118" s="68"/>
      <c r="D118" s="29"/>
      <c r="E118" s="29"/>
      <c r="F118" s="133"/>
      <c r="G118" s="135">
        <f>H118/30</f>
        <v>5</v>
      </c>
      <c r="H118" s="58">
        <v>150</v>
      </c>
      <c r="I118" s="47"/>
      <c r="J118" s="30"/>
      <c r="K118" s="29"/>
      <c r="L118" s="29"/>
      <c r="M118" s="66"/>
      <c r="N118" s="29"/>
      <c r="O118" s="29"/>
      <c r="P118" s="29"/>
      <c r="Q118" s="29"/>
      <c r="R118" s="29"/>
      <c r="S118" s="29"/>
    </row>
    <row r="119" spans="1:19" s="48" customFormat="1" ht="21" customHeight="1">
      <c r="A119" s="257"/>
      <c r="B119" s="74" t="s">
        <v>43</v>
      </c>
      <c r="C119" s="68"/>
      <c r="D119" s="29"/>
      <c r="E119" s="29"/>
      <c r="F119" s="133"/>
      <c r="G119" s="119">
        <f>H119/30</f>
        <v>1</v>
      </c>
      <c r="H119" s="58">
        <v>30</v>
      </c>
      <c r="I119" s="47"/>
      <c r="J119" s="30"/>
      <c r="K119" s="29"/>
      <c r="L119" s="29"/>
      <c r="M119" s="66"/>
      <c r="N119" s="29"/>
      <c r="O119" s="29"/>
      <c r="P119" s="29"/>
      <c r="Q119" s="29"/>
      <c r="R119" s="29"/>
      <c r="S119" s="29"/>
    </row>
    <row r="120" spans="1:19" s="48" customFormat="1" ht="21" customHeight="1">
      <c r="A120" s="257" t="s">
        <v>288</v>
      </c>
      <c r="B120" s="136" t="s">
        <v>44</v>
      </c>
      <c r="C120" s="121">
        <v>4</v>
      </c>
      <c r="D120" s="120"/>
      <c r="E120" s="120"/>
      <c r="F120" s="77"/>
      <c r="G120" s="118">
        <f>H120/30</f>
        <v>4</v>
      </c>
      <c r="H120" s="122">
        <v>120</v>
      </c>
      <c r="I120" s="120">
        <f>J120+L120+K120</f>
        <v>60</v>
      </c>
      <c r="J120" s="120">
        <v>30</v>
      </c>
      <c r="K120" s="120">
        <v>15</v>
      </c>
      <c r="L120" s="120">
        <v>15</v>
      </c>
      <c r="M120" s="123">
        <f>H120-I120</f>
        <v>60</v>
      </c>
      <c r="N120" s="120"/>
      <c r="O120" s="29"/>
      <c r="P120" s="29"/>
      <c r="Q120" s="29">
        <v>4</v>
      </c>
      <c r="R120" s="29"/>
      <c r="S120" s="29"/>
    </row>
    <row r="121" spans="1:19" s="48" customFormat="1" ht="21" customHeight="1">
      <c r="A121" s="257" t="s">
        <v>279</v>
      </c>
      <c r="B121" s="136" t="s">
        <v>39</v>
      </c>
      <c r="C121" s="121"/>
      <c r="D121" s="120"/>
      <c r="E121" s="120"/>
      <c r="F121" s="77"/>
      <c r="G121" s="137">
        <v>4</v>
      </c>
      <c r="H121" s="122">
        <f>G121*30</f>
        <v>120</v>
      </c>
      <c r="I121" s="120"/>
      <c r="J121" s="120"/>
      <c r="K121" s="120"/>
      <c r="L121" s="120"/>
      <c r="M121" s="123"/>
      <c r="N121" s="138"/>
      <c r="O121" s="50"/>
      <c r="P121" s="50"/>
      <c r="Q121" s="50"/>
      <c r="R121" s="50"/>
      <c r="S121" s="50"/>
    </row>
    <row r="122" spans="1:19" s="48" customFormat="1" ht="21" customHeight="1">
      <c r="A122" s="257"/>
      <c r="B122" s="43" t="s">
        <v>43</v>
      </c>
      <c r="C122" s="121"/>
      <c r="D122" s="120"/>
      <c r="E122" s="120"/>
      <c r="F122" s="77"/>
      <c r="G122" s="343">
        <v>2.5</v>
      </c>
      <c r="H122" s="124">
        <v>45</v>
      </c>
      <c r="I122" s="120"/>
      <c r="J122" s="120"/>
      <c r="K122" s="120"/>
      <c r="L122" s="120"/>
      <c r="M122" s="123"/>
      <c r="N122" s="138"/>
      <c r="O122" s="50"/>
      <c r="P122" s="50"/>
      <c r="Q122" s="50"/>
      <c r="R122" s="50"/>
      <c r="S122" s="50"/>
    </row>
    <row r="123" spans="1:19" s="48" customFormat="1" ht="21" customHeight="1">
      <c r="A123" s="257" t="s">
        <v>289</v>
      </c>
      <c r="B123" s="194" t="s">
        <v>44</v>
      </c>
      <c r="C123" s="121"/>
      <c r="D123" s="120">
        <v>6</v>
      </c>
      <c r="E123" s="120"/>
      <c r="F123" s="77"/>
      <c r="G123" s="137">
        <v>1.5</v>
      </c>
      <c r="H123" s="122">
        <v>45</v>
      </c>
      <c r="I123" s="120">
        <v>16</v>
      </c>
      <c r="J123" s="120">
        <v>8</v>
      </c>
      <c r="K123" s="120">
        <v>8</v>
      </c>
      <c r="L123" s="120"/>
      <c r="M123" s="123">
        <f>H123-I123</f>
        <v>29</v>
      </c>
      <c r="N123" s="138"/>
      <c r="O123" s="50"/>
      <c r="P123" s="50"/>
      <c r="Q123" s="50"/>
      <c r="R123" s="50"/>
      <c r="S123" s="50">
        <v>2</v>
      </c>
    </row>
    <row r="124" spans="1:19" s="48" customFormat="1" ht="21" customHeight="1">
      <c r="A124" s="257" t="s">
        <v>280</v>
      </c>
      <c r="B124" s="131" t="s">
        <v>59</v>
      </c>
      <c r="C124" s="67"/>
      <c r="D124" s="23"/>
      <c r="E124" s="23"/>
      <c r="F124" s="133"/>
      <c r="G124" s="119">
        <f>H124/30</f>
        <v>4.5</v>
      </c>
      <c r="H124" s="57">
        <v>135</v>
      </c>
      <c r="I124" s="40"/>
      <c r="J124" s="40"/>
      <c r="K124" s="40"/>
      <c r="L124" s="23"/>
      <c r="M124" s="64"/>
      <c r="N124" s="23"/>
      <c r="O124" s="23"/>
      <c r="P124" s="23"/>
      <c r="Q124" s="23"/>
      <c r="R124" s="23"/>
      <c r="S124" s="23"/>
    </row>
    <row r="125" spans="1:19" s="48" customFormat="1" ht="21" customHeight="1">
      <c r="A125" s="257"/>
      <c r="B125" s="73" t="s">
        <v>43</v>
      </c>
      <c r="C125" s="67"/>
      <c r="D125" s="23"/>
      <c r="E125" s="23"/>
      <c r="F125" s="133"/>
      <c r="G125" s="117">
        <f>H125/30</f>
        <v>1.5</v>
      </c>
      <c r="H125" s="57">
        <v>45</v>
      </c>
      <c r="I125" s="23"/>
      <c r="J125" s="26"/>
      <c r="K125" s="23"/>
      <c r="L125" s="23"/>
      <c r="M125" s="64"/>
      <c r="N125" s="23"/>
      <c r="O125" s="23"/>
      <c r="P125" s="23"/>
      <c r="Q125" s="23"/>
      <c r="R125" s="23"/>
      <c r="S125" s="23"/>
    </row>
    <row r="126" spans="1:19" s="48" customFormat="1" ht="21" customHeight="1">
      <c r="A126" s="257" t="s">
        <v>290</v>
      </c>
      <c r="B126" s="136" t="s">
        <v>44</v>
      </c>
      <c r="C126" s="121">
        <v>4</v>
      </c>
      <c r="D126" s="120"/>
      <c r="E126" s="120"/>
      <c r="F126" s="77"/>
      <c r="G126" s="118">
        <f>H126/30</f>
        <v>3</v>
      </c>
      <c r="H126" s="122">
        <v>90</v>
      </c>
      <c r="I126" s="120">
        <f>J126+L126+K126</f>
        <v>45</v>
      </c>
      <c r="J126" s="120">
        <v>30</v>
      </c>
      <c r="K126" s="120">
        <v>15</v>
      </c>
      <c r="L126" s="120"/>
      <c r="M126" s="123">
        <f>H126-I126</f>
        <v>45</v>
      </c>
      <c r="N126" s="120"/>
      <c r="O126" s="29"/>
      <c r="P126" s="29"/>
      <c r="Q126" s="29">
        <v>3</v>
      </c>
      <c r="R126" s="29"/>
      <c r="S126" s="29"/>
    </row>
    <row r="127" spans="1:19" s="48" customFormat="1" ht="33.75" customHeight="1">
      <c r="A127" s="257" t="s">
        <v>281</v>
      </c>
      <c r="B127" s="136" t="s">
        <v>38</v>
      </c>
      <c r="C127" s="121"/>
      <c r="D127" s="120">
        <v>5</v>
      </c>
      <c r="E127" s="120"/>
      <c r="F127" s="77"/>
      <c r="G127" s="137">
        <v>3</v>
      </c>
      <c r="H127" s="122">
        <v>90</v>
      </c>
      <c r="I127" s="120">
        <f>J127+L127+K127</f>
        <v>36</v>
      </c>
      <c r="J127" s="120">
        <v>18</v>
      </c>
      <c r="K127" s="120">
        <v>9</v>
      </c>
      <c r="L127" s="120">
        <v>9</v>
      </c>
      <c r="M127" s="123">
        <f>H127-I127</f>
        <v>54</v>
      </c>
      <c r="N127" s="120"/>
      <c r="O127" s="196"/>
      <c r="P127" s="196"/>
      <c r="Q127" s="196"/>
      <c r="R127" s="196">
        <v>4</v>
      </c>
      <c r="S127" s="196"/>
    </row>
    <row r="128" spans="1:19" s="48" customFormat="1" ht="21" customHeight="1">
      <c r="A128" s="257" t="s">
        <v>282</v>
      </c>
      <c r="B128" s="136" t="s">
        <v>40</v>
      </c>
      <c r="C128" s="121"/>
      <c r="D128" s="120">
        <v>5</v>
      </c>
      <c r="E128" s="120"/>
      <c r="F128" s="77"/>
      <c r="G128" s="137">
        <f>H128/30</f>
        <v>3</v>
      </c>
      <c r="H128" s="122">
        <v>90</v>
      </c>
      <c r="I128" s="120">
        <f>J128+L128+K128</f>
        <v>36</v>
      </c>
      <c r="J128" s="120">
        <v>18</v>
      </c>
      <c r="K128" s="120">
        <v>9</v>
      </c>
      <c r="L128" s="120">
        <v>9</v>
      </c>
      <c r="M128" s="123">
        <f>H128-I128</f>
        <v>54</v>
      </c>
      <c r="N128" s="120"/>
      <c r="O128" s="50"/>
      <c r="P128" s="50"/>
      <c r="Q128" s="50"/>
      <c r="R128" s="50">
        <v>4</v>
      </c>
      <c r="S128" s="50"/>
    </row>
    <row r="129" spans="1:19" s="48" customFormat="1" ht="31.5" customHeight="1">
      <c r="A129" s="257" t="s">
        <v>283</v>
      </c>
      <c r="B129" s="130" t="s">
        <v>34</v>
      </c>
      <c r="C129" s="68"/>
      <c r="D129" s="29"/>
      <c r="E129" s="29"/>
      <c r="F129" s="133"/>
      <c r="G129" s="119">
        <f>G130+G131</f>
        <v>6</v>
      </c>
      <c r="H129" s="58">
        <f>G129*30</f>
        <v>180</v>
      </c>
      <c r="I129" s="47"/>
      <c r="J129" s="30"/>
      <c r="K129" s="29"/>
      <c r="L129" s="29"/>
      <c r="M129" s="66"/>
      <c r="N129" s="29"/>
      <c r="O129" s="29"/>
      <c r="P129" s="29"/>
      <c r="Q129" s="29"/>
      <c r="R129" s="29"/>
      <c r="S129" s="29"/>
    </row>
    <row r="130" spans="1:19" s="48" customFormat="1" ht="21" customHeight="1">
      <c r="A130" s="257" t="s">
        <v>297</v>
      </c>
      <c r="B130" s="136" t="s">
        <v>44</v>
      </c>
      <c r="C130" s="121">
        <v>5</v>
      </c>
      <c r="D130" s="120"/>
      <c r="E130" s="120"/>
      <c r="F130" s="77"/>
      <c r="G130" s="118">
        <v>5</v>
      </c>
      <c r="H130" s="58">
        <f>G130*30</f>
        <v>150</v>
      </c>
      <c r="I130" s="120">
        <f>J130+L130+K130</f>
        <v>63</v>
      </c>
      <c r="J130" s="120">
        <v>36</v>
      </c>
      <c r="K130" s="120">
        <v>9</v>
      </c>
      <c r="L130" s="120">
        <v>18</v>
      </c>
      <c r="M130" s="123">
        <f>H130-I130</f>
        <v>87</v>
      </c>
      <c r="N130" s="120"/>
      <c r="O130" s="29"/>
      <c r="P130" s="29"/>
      <c r="Q130" s="29"/>
      <c r="R130" s="29">
        <v>7</v>
      </c>
      <c r="S130" s="193"/>
    </row>
    <row r="131" spans="1:19" s="48" customFormat="1" ht="34.5" customHeight="1">
      <c r="A131" s="257" t="s">
        <v>298</v>
      </c>
      <c r="B131" s="125" t="s">
        <v>41</v>
      </c>
      <c r="C131" s="121"/>
      <c r="D131" s="120"/>
      <c r="E131" s="120"/>
      <c r="F131" s="77"/>
      <c r="G131" s="118">
        <v>1</v>
      </c>
      <c r="H131" s="58">
        <f>G131*30</f>
        <v>30</v>
      </c>
      <c r="I131" s="120"/>
      <c r="J131" s="120"/>
      <c r="K131" s="120"/>
      <c r="L131" s="120"/>
      <c r="M131" s="123"/>
      <c r="N131" s="120"/>
      <c r="O131" s="29"/>
      <c r="P131" s="29"/>
      <c r="Q131" s="29"/>
      <c r="R131" s="29"/>
      <c r="S131" s="29"/>
    </row>
    <row r="132" spans="1:19" s="48" customFormat="1" ht="21" customHeight="1">
      <c r="A132" s="257"/>
      <c r="B132" s="74" t="s">
        <v>43</v>
      </c>
      <c r="C132" s="121"/>
      <c r="D132" s="120"/>
      <c r="E132" s="120"/>
      <c r="F132" s="77"/>
      <c r="G132" s="118">
        <f aca="true" t="shared" si="11" ref="G132:G144">H132/30</f>
        <v>0.5</v>
      </c>
      <c r="H132" s="124">
        <v>15</v>
      </c>
      <c r="I132" s="120"/>
      <c r="J132" s="120"/>
      <c r="K132" s="120"/>
      <c r="L132" s="120"/>
      <c r="M132" s="123"/>
      <c r="N132" s="120"/>
      <c r="O132" s="29"/>
      <c r="P132" s="29"/>
      <c r="Q132" s="29"/>
      <c r="R132" s="29"/>
      <c r="S132" s="29"/>
    </row>
    <row r="133" spans="1:19" s="48" customFormat="1" ht="21" customHeight="1">
      <c r="A133" s="257" t="s">
        <v>299</v>
      </c>
      <c r="B133" s="136" t="s">
        <v>44</v>
      </c>
      <c r="C133" s="121"/>
      <c r="D133" s="120"/>
      <c r="E133" s="120"/>
      <c r="F133" s="182">
        <v>6</v>
      </c>
      <c r="G133" s="118">
        <f t="shared" si="11"/>
        <v>0.5</v>
      </c>
      <c r="H133" s="122">
        <v>15</v>
      </c>
      <c r="I133" s="120">
        <f>J133+L133+K133</f>
        <v>8</v>
      </c>
      <c r="J133" s="120"/>
      <c r="K133" s="120"/>
      <c r="L133" s="120">
        <v>8</v>
      </c>
      <c r="M133" s="123">
        <f>H133-I133</f>
        <v>7</v>
      </c>
      <c r="N133" s="120"/>
      <c r="O133" s="29"/>
      <c r="P133" s="29"/>
      <c r="Q133" s="29"/>
      <c r="R133" s="29"/>
      <c r="S133" s="29">
        <v>1</v>
      </c>
    </row>
    <row r="134" spans="1:19" s="48" customFormat="1" ht="21" customHeight="1">
      <c r="A134" s="257" t="s">
        <v>284</v>
      </c>
      <c r="B134" s="131" t="s">
        <v>31</v>
      </c>
      <c r="C134" s="67"/>
      <c r="D134" s="23"/>
      <c r="E134" s="23"/>
      <c r="F134" s="133"/>
      <c r="G134" s="118">
        <f t="shared" si="11"/>
        <v>6</v>
      </c>
      <c r="H134" s="57">
        <v>180</v>
      </c>
      <c r="I134" s="23"/>
      <c r="J134" s="26"/>
      <c r="K134" s="23"/>
      <c r="L134" s="23"/>
      <c r="M134" s="64"/>
      <c r="N134" s="23"/>
      <c r="O134" s="23"/>
      <c r="P134" s="23"/>
      <c r="Q134" s="23"/>
      <c r="R134" s="23"/>
      <c r="S134" s="23"/>
    </row>
    <row r="135" spans="1:19" s="48" customFormat="1" ht="21" customHeight="1">
      <c r="A135" s="257"/>
      <c r="B135" s="73" t="s">
        <v>43</v>
      </c>
      <c r="C135" s="67"/>
      <c r="D135" s="23"/>
      <c r="E135" s="23"/>
      <c r="F135" s="133"/>
      <c r="G135" s="117">
        <f t="shared" si="11"/>
        <v>2</v>
      </c>
      <c r="H135" s="207">
        <v>60</v>
      </c>
      <c r="I135" s="23"/>
      <c r="J135" s="26"/>
      <c r="K135" s="23"/>
      <c r="L135" s="23"/>
      <c r="M135" s="64"/>
      <c r="N135" s="23"/>
      <c r="O135" s="23"/>
      <c r="P135" s="23"/>
      <c r="Q135" s="23"/>
      <c r="R135" s="23"/>
      <c r="S135" s="23"/>
    </row>
    <row r="136" spans="1:19" s="48" customFormat="1" ht="21" customHeight="1">
      <c r="A136" s="257" t="s">
        <v>294</v>
      </c>
      <c r="B136" s="136" t="s">
        <v>44</v>
      </c>
      <c r="C136" s="121">
        <v>3</v>
      </c>
      <c r="D136" s="120"/>
      <c r="E136" s="120"/>
      <c r="F136" s="77"/>
      <c r="G136" s="118">
        <f t="shared" si="11"/>
        <v>4</v>
      </c>
      <c r="H136" s="122">
        <v>120</v>
      </c>
      <c r="I136" s="120">
        <f>J136+L136+K136</f>
        <v>54</v>
      </c>
      <c r="J136" s="120">
        <v>36</v>
      </c>
      <c r="K136" s="120">
        <v>9</v>
      </c>
      <c r="L136" s="120">
        <v>9</v>
      </c>
      <c r="M136" s="123">
        <f>H136-I136</f>
        <v>66</v>
      </c>
      <c r="N136" s="120"/>
      <c r="O136" s="29"/>
      <c r="P136" s="29">
        <v>6</v>
      </c>
      <c r="Q136" s="29"/>
      <c r="R136" s="29"/>
      <c r="S136" s="29"/>
    </row>
    <row r="137" spans="1:19" s="48" customFormat="1" ht="21" customHeight="1">
      <c r="A137" s="257" t="s">
        <v>285</v>
      </c>
      <c r="B137" s="130" t="s">
        <v>36</v>
      </c>
      <c r="C137" s="68"/>
      <c r="D137" s="29"/>
      <c r="E137" s="29"/>
      <c r="F137" s="133"/>
      <c r="G137" s="118">
        <f t="shared" si="11"/>
        <v>4</v>
      </c>
      <c r="H137" s="58">
        <v>120</v>
      </c>
      <c r="I137" s="47"/>
      <c r="J137" s="30"/>
      <c r="K137" s="29"/>
      <c r="L137" s="29"/>
      <c r="M137" s="66"/>
      <c r="N137" s="29"/>
      <c r="O137" s="29"/>
      <c r="P137" s="29"/>
      <c r="Q137" s="29"/>
      <c r="R137" s="29"/>
      <c r="S137" s="29"/>
    </row>
    <row r="138" spans="1:19" s="48" customFormat="1" ht="21" customHeight="1">
      <c r="A138" s="257"/>
      <c r="B138" s="73" t="s">
        <v>43</v>
      </c>
      <c r="C138" s="68"/>
      <c r="D138" s="29"/>
      <c r="E138" s="29"/>
      <c r="F138" s="133"/>
      <c r="G138" s="117">
        <f t="shared" si="11"/>
        <v>1</v>
      </c>
      <c r="H138" s="58">
        <v>30</v>
      </c>
      <c r="I138" s="47"/>
      <c r="J138" s="30"/>
      <c r="K138" s="29"/>
      <c r="L138" s="29"/>
      <c r="M138" s="66"/>
      <c r="N138" s="29"/>
      <c r="O138" s="29"/>
      <c r="P138" s="29"/>
      <c r="Q138" s="29"/>
      <c r="R138" s="29"/>
      <c r="S138" s="29"/>
    </row>
    <row r="139" spans="1:19" s="48" customFormat="1" ht="21" customHeight="1">
      <c r="A139" s="257" t="s">
        <v>293</v>
      </c>
      <c r="B139" s="136" t="s">
        <v>44</v>
      </c>
      <c r="C139" s="121"/>
      <c r="D139" s="120"/>
      <c r="E139" s="120"/>
      <c r="F139" s="77"/>
      <c r="G139" s="118">
        <f t="shared" si="11"/>
        <v>3</v>
      </c>
      <c r="H139" s="122">
        <v>90</v>
      </c>
      <c r="I139" s="120">
        <f>J139+L139+K139</f>
        <v>43</v>
      </c>
      <c r="J139" s="120">
        <v>26</v>
      </c>
      <c r="K139" s="120"/>
      <c r="L139" s="120">
        <v>17</v>
      </c>
      <c r="M139" s="123">
        <f>H139-I139</f>
        <v>47</v>
      </c>
      <c r="N139" s="120"/>
      <c r="O139" s="29"/>
      <c r="P139" s="29"/>
      <c r="Q139" s="29"/>
      <c r="R139" s="29"/>
      <c r="S139" s="29"/>
    </row>
    <row r="140" spans="1:19" s="48" customFormat="1" ht="21" customHeight="1">
      <c r="A140" s="257"/>
      <c r="B140" s="136" t="s">
        <v>44</v>
      </c>
      <c r="C140" s="121"/>
      <c r="D140" s="120">
        <v>5</v>
      </c>
      <c r="E140" s="120"/>
      <c r="F140" s="77"/>
      <c r="G140" s="118">
        <f t="shared" si="11"/>
        <v>2</v>
      </c>
      <c r="H140" s="122">
        <v>60</v>
      </c>
      <c r="I140" s="120">
        <f>J140+L140+K140</f>
        <v>27</v>
      </c>
      <c r="J140" s="120">
        <v>18</v>
      </c>
      <c r="K140" s="120"/>
      <c r="L140" s="120">
        <v>9</v>
      </c>
      <c r="M140" s="123">
        <f>H140-I140</f>
        <v>33</v>
      </c>
      <c r="N140" s="120"/>
      <c r="O140" s="29"/>
      <c r="P140" s="29"/>
      <c r="Q140" s="29"/>
      <c r="R140" s="29">
        <v>3</v>
      </c>
      <c r="S140" s="29"/>
    </row>
    <row r="141" spans="1:19" s="48" customFormat="1" ht="21" customHeight="1">
      <c r="A141" s="257"/>
      <c r="B141" s="136" t="s">
        <v>44</v>
      </c>
      <c r="C141" s="121"/>
      <c r="D141" s="120">
        <v>6</v>
      </c>
      <c r="E141" s="120"/>
      <c r="F141" s="77"/>
      <c r="G141" s="118">
        <f t="shared" si="11"/>
        <v>1</v>
      </c>
      <c r="H141" s="122">
        <v>30</v>
      </c>
      <c r="I141" s="120">
        <f>J141+L141+K141</f>
        <v>16</v>
      </c>
      <c r="J141" s="120">
        <v>8</v>
      </c>
      <c r="K141" s="120"/>
      <c r="L141" s="120">
        <v>8</v>
      </c>
      <c r="M141" s="123">
        <f>H141-I141</f>
        <v>14</v>
      </c>
      <c r="N141" s="120"/>
      <c r="O141" s="29"/>
      <c r="P141" s="29"/>
      <c r="Q141" s="29"/>
      <c r="R141" s="29"/>
      <c r="S141" s="29">
        <v>2</v>
      </c>
    </row>
    <row r="142" spans="1:19" s="48" customFormat="1" ht="34.5" customHeight="1">
      <c r="A142" s="257" t="s">
        <v>286</v>
      </c>
      <c r="B142" s="125" t="s">
        <v>32</v>
      </c>
      <c r="C142" s="121"/>
      <c r="D142" s="120"/>
      <c r="E142" s="120"/>
      <c r="F142" s="77"/>
      <c r="G142" s="118">
        <f t="shared" si="11"/>
        <v>4</v>
      </c>
      <c r="H142" s="122">
        <v>120</v>
      </c>
      <c r="I142" s="120"/>
      <c r="J142" s="120"/>
      <c r="K142" s="120"/>
      <c r="L142" s="120"/>
      <c r="M142" s="123"/>
      <c r="N142" s="120"/>
      <c r="O142" s="29"/>
      <c r="P142" s="29"/>
      <c r="Q142" s="29"/>
      <c r="R142" s="29"/>
      <c r="S142" s="29"/>
    </row>
    <row r="143" spans="1:19" s="48" customFormat="1" ht="21" customHeight="1">
      <c r="A143" s="257"/>
      <c r="B143" s="73" t="s">
        <v>43</v>
      </c>
      <c r="C143" s="121"/>
      <c r="D143" s="120"/>
      <c r="E143" s="120"/>
      <c r="F143" s="77"/>
      <c r="G143" s="117">
        <f t="shared" si="11"/>
        <v>0.5</v>
      </c>
      <c r="H143" s="124">
        <v>15</v>
      </c>
      <c r="I143" s="120"/>
      <c r="J143" s="120"/>
      <c r="K143" s="120"/>
      <c r="L143" s="120"/>
      <c r="M143" s="123"/>
      <c r="N143" s="120"/>
      <c r="O143" s="29"/>
      <c r="P143" s="29"/>
      <c r="Q143" s="29"/>
      <c r="R143" s="29"/>
      <c r="S143" s="29"/>
    </row>
    <row r="144" spans="1:19" s="48" customFormat="1" ht="21" customHeight="1">
      <c r="A144" s="257" t="s">
        <v>292</v>
      </c>
      <c r="B144" s="136" t="s">
        <v>44</v>
      </c>
      <c r="C144" s="121">
        <v>4</v>
      </c>
      <c r="D144" s="120"/>
      <c r="E144" s="120"/>
      <c r="F144" s="77"/>
      <c r="G144" s="118">
        <f t="shared" si="11"/>
        <v>3.5</v>
      </c>
      <c r="H144" s="122">
        <v>105</v>
      </c>
      <c r="I144" s="120">
        <v>45</v>
      </c>
      <c r="J144" s="120">
        <v>30</v>
      </c>
      <c r="K144" s="120"/>
      <c r="L144" s="120">
        <v>15</v>
      </c>
      <c r="M144" s="123">
        <f>H144-I144</f>
        <v>60</v>
      </c>
      <c r="N144" s="120"/>
      <c r="O144" s="29"/>
      <c r="P144" s="29"/>
      <c r="Q144" s="29">
        <v>3</v>
      </c>
      <c r="R144" s="29"/>
      <c r="S144" s="29"/>
    </row>
    <row r="145" spans="1:19" s="48" customFormat="1" ht="31.5" customHeight="1" thickBot="1">
      <c r="A145" s="257" t="s">
        <v>291</v>
      </c>
      <c r="B145" s="130" t="s">
        <v>35</v>
      </c>
      <c r="C145" s="121">
        <v>6</v>
      </c>
      <c r="D145" s="29"/>
      <c r="E145" s="29"/>
      <c r="F145" s="133"/>
      <c r="G145" s="344">
        <v>5</v>
      </c>
      <c r="H145" s="58">
        <f>G145*30</f>
        <v>150</v>
      </c>
      <c r="I145" s="120">
        <f>J145+L145+K145</f>
        <v>56</v>
      </c>
      <c r="J145" s="30">
        <v>32</v>
      </c>
      <c r="K145" s="29"/>
      <c r="L145" s="29">
        <v>24</v>
      </c>
      <c r="M145" s="123">
        <f>H145-I145</f>
        <v>94</v>
      </c>
      <c r="N145" s="29"/>
      <c r="O145" s="29"/>
      <c r="P145" s="29"/>
      <c r="Q145" s="29"/>
      <c r="R145" s="29"/>
      <c r="S145" s="345">
        <v>7</v>
      </c>
    </row>
    <row r="146" spans="1:19" s="48" customFormat="1" ht="21" customHeight="1" thickBot="1">
      <c r="A146" s="268"/>
      <c r="B146" s="325" t="s">
        <v>247</v>
      </c>
      <c r="C146" s="326"/>
      <c r="D146" s="326"/>
      <c r="E146" s="326"/>
      <c r="F146" s="327"/>
      <c r="G146" s="305">
        <f>G147+G148</f>
        <v>51.5</v>
      </c>
      <c r="H146" s="328">
        <f>G146*30</f>
        <v>1545</v>
      </c>
      <c r="I146" s="329"/>
      <c r="J146" s="329"/>
      <c r="K146" s="329"/>
      <c r="L146" s="329"/>
      <c r="M146" s="330"/>
      <c r="N146" s="331"/>
      <c r="O146" s="332"/>
      <c r="P146" s="333"/>
      <c r="Q146" s="331"/>
      <c r="R146" s="332"/>
      <c r="S146" s="333"/>
    </row>
    <row r="147" spans="1:19" s="48" customFormat="1" ht="21" customHeight="1" thickBot="1">
      <c r="A147" s="269"/>
      <c r="B147" s="334" t="s">
        <v>83</v>
      </c>
      <c r="C147" s="335"/>
      <c r="D147" s="335"/>
      <c r="E147" s="335"/>
      <c r="F147" s="336"/>
      <c r="G147" s="337">
        <f>G113+G116+G119+G122+G125+G132+G135+G138+G143</f>
        <v>12</v>
      </c>
      <c r="H147" s="337">
        <f>H113+H116+H119+H122+H125+H132+H135+H138+H143</f>
        <v>330</v>
      </c>
      <c r="I147" s="337"/>
      <c r="J147" s="337"/>
      <c r="K147" s="337"/>
      <c r="L147" s="337"/>
      <c r="M147" s="337"/>
      <c r="N147" s="338"/>
      <c r="O147" s="339"/>
      <c r="P147" s="340"/>
      <c r="Q147" s="338"/>
      <c r="R147" s="339"/>
      <c r="S147" s="339"/>
    </row>
    <row r="148" spans="1:19" s="48" customFormat="1" ht="18" customHeight="1" thickBot="1">
      <c r="A148" s="268"/>
      <c r="B148" s="325" t="s">
        <v>245</v>
      </c>
      <c r="C148" s="326"/>
      <c r="D148" s="326"/>
      <c r="E148" s="326"/>
      <c r="F148" s="327"/>
      <c r="G148" s="305">
        <f>G114+G117+G120+G123+G126+G127+G128+G130+G133+G136+G140+G141+G144+G145</f>
        <v>39.5</v>
      </c>
      <c r="H148" s="305">
        <f>H114+H117+H120+H123+H126+H127+H128+H130+H133+H136+H140+H141+H144+H145</f>
        <v>1185</v>
      </c>
      <c r="I148" s="305">
        <f aca="true" t="shared" si="12" ref="I148:R148">I114+I117+I120+I123+I126+I127+I128+I130+I133+I136+I140+I141+I144</f>
        <v>454</v>
      </c>
      <c r="J148" s="305">
        <f t="shared" si="12"/>
        <v>264</v>
      </c>
      <c r="K148" s="305">
        <f t="shared" si="12"/>
        <v>82</v>
      </c>
      <c r="L148" s="305">
        <f t="shared" si="12"/>
        <v>108</v>
      </c>
      <c r="M148" s="305">
        <f t="shared" si="12"/>
        <v>581</v>
      </c>
      <c r="N148" s="305">
        <f t="shared" si="12"/>
        <v>0</v>
      </c>
      <c r="O148" s="305">
        <f t="shared" si="12"/>
        <v>0</v>
      </c>
      <c r="P148" s="305">
        <f t="shared" si="12"/>
        <v>6</v>
      </c>
      <c r="Q148" s="305">
        <f t="shared" si="12"/>
        <v>10</v>
      </c>
      <c r="R148" s="305">
        <f t="shared" si="12"/>
        <v>18</v>
      </c>
      <c r="S148" s="305">
        <f>S114+S117+S120+S123+S126+S127+S128+S130+S133+S136+S140+S141+S145</f>
        <v>18</v>
      </c>
    </row>
    <row r="149" spans="1:19" s="48" customFormat="1" ht="18" customHeight="1" thickBot="1">
      <c r="A149" s="1184"/>
      <c r="B149" s="1185"/>
      <c r="C149" s="1185"/>
      <c r="D149" s="1185"/>
      <c r="E149" s="1185"/>
      <c r="F149" s="1185"/>
      <c r="G149" s="1185"/>
      <c r="H149" s="1185"/>
      <c r="I149" s="1185"/>
      <c r="J149" s="1185"/>
      <c r="K149" s="1185"/>
      <c r="L149" s="1185"/>
      <c r="M149" s="1185"/>
      <c r="N149" s="1185"/>
      <c r="O149" s="1185"/>
      <c r="P149" s="1185"/>
      <c r="Q149" s="1185"/>
      <c r="R149" s="1185"/>
      <c r="S149" s="1230"/>
    </row>
    <row r="150" spans="1:19" s="48" customFormat="1" ht="18" customHeight="1" thickBot="1">
      <c r="A150" s="1220" t="s">
        <v>253</v>
      </c>
      <c r="B150" s="1221"/>
      <c r="C150" s="1221"/>
      <c r="D150" s="1221"/>
      <c r="E150" s="1221"/>
      <c r="F150" s="1221"/>
      <c r="G150" s="1221"/>
      <c r="H150" s="1221"/>
      <c r="I150" s="1221"/>
      <c r="J150" s="1221"/>
      <c r="K150" s="1221"/>
      <c r="L150" s="1221"/>
      <c r="M150" s="1221"/>
      <c r="N150" s="1221"/>
      <c r="O150" s="1221"/>
      <c r="P150" s="1221"/>
      <c r="Q150" s="1221"/>
      <c r="R150" s="1221"/>
      <c r="S150" s="1222"/>
    </row>
    <row r="151" spans="1:19" s="48" customFormat="1" ht="39" customHeight="1">
      <c r="A151" s="346" t="s">
        <v>254</v>
      </c>
      <c r="B151" s="382" t="s">
        <v>305</v>
      </c>
      <c r="C151" s="383">
        <v>6</v>
      </c>
      <c r="D151" s="384"/>
      <c r="E151" s="385"/>
      <c r="F151" s="386"/>
      <c r="G151" s="968">
        <v>3</v>
      </c>
      <c r="H151" s="635">
        <f>G151*30</f>
        <v>90</v>
      </c>
      <c r="I151" s="451">
        <f>SUM(J151:L151)</f>
        <v>40</v>
      </c>
      <c r="J151" s="387">
        <v>24</v>
      </c>
      <c r="K151" s="388">
        <v>8</v>
      </c>
      <c r="L151" s="388">
        <v>8</v>
      </c>
      <c r="M151" s="626">
        <f>H151-I151</f>
        <v>50</v>
      </c>
      <c r="N151" s="822" t="s">
        <v>251</v>
      </c>
      <c r="O151" s="823" t="s">
        <v>251</v>
      </c>
      <c r="P151" s="824" t="s">
        <v>251</v>
      </c>
      <c r="Q151" s="822" t="s">
        <v>251</v>
      </c>
      <c r="R151" s="823" t="s">
        <v>251</v>
      </c>
      <c r="S151" s="825">
        <v>5</v>
      </c>
    </row>
    <row r="152" spans="1:19" s="48" customFormat="1" ht="32.25" customHeight="1">
      <c r="A152" s="352" t="s">
        <v>255</v>
      </c>
      <c r="B152" s="389" t="s">
        <v>252</v>
      </c>
      <c r="C152" s="383"/>
      <c r="D152" s="384"/>
      <c r="E152" s="385"/>
      <c r="F152" s="386"/>
      <c r="G152" s="683">
        <f>G$153+G$154+G$157</f>
        <v>10</v>
      </c>
      <c r="H152" s="654">
        <f>H$153+H$154+H$157</f>
        <v>300</v>
      </c>
      <c r="I152" s="390"/>
      <c r="J152" s="391"/>
      <c r="K152" s="384"/>
      <c r="L152" s="384"/>
      <c r="M152" s="392"/>
      <c r="N152" s="822" t="s">
        <v>251</v>
      </c>
      <c r="O152" s="823" t="s">
        <v>251</v>
      </c>
      <c r="P152" s="824" t="s">
        <v>251</v>
      </c>
      <c r="Q152" s="822" t="s">
        <v>251</v>
      </c>
      <c r="R152" s="823" t="s">
        <v>251</v>
      </c>
      <c r="S152" s="825" t="s">
        <v>251</v>
      </c>
    </row>
    <row r="153" spans="1:19" s="48" customFormat="1" ht="18" customHeight="1">
      <c r="A153" s="347"/>
      <c r="B153" s="393" t="s">
        <v>43</v>
      </c>
      <c r="C153" s="383"/>
      <c r="D153" s="384"/>
      <c r="E153" s="385"/>
      <c r="F153" s="386"/>
      <c r="G153" s="684">
        <v>1.5</v>
      </c>
      <c r="H153" s="676">
        <f>G153*30</f>
        <v>45</v>
      </c>
      <c r="I153" s="390"/>
      <c r="J153" s="391"/>
      <c r="K153" s="384"/>
      <c r="L153" s="384"/>
      <c r="M153" s="392"/>
      <c r="N153" s="822" t="s">
        <v>251</v>
      </c>
      <c r="O153" s="823" t="s">
        <v>251</v>
      </c>
      <c r="P153" s="824" t="s">
        <v>251</v>
      </c>
      <c r="Q153" s="822" t="s">
        <v>251</v>
      </c>
      <c r="R153" s="823" t="s">
        <v>251</v>
      </c>
      <c r="S153" s="825" t="s">
        <v>251</v>
      </c>
    </row>
    <row r="154" spans="1:19" s="48" customFormat="1" ht="18" customHeight="1">
      <c r="A154" s="347" t="s">
        <v>256</v>
      </c>
      <c r="B154" s="382" t="s">
        <v>44</v>
      </c>
      <c r="C154" s="383"/>
      <c r="D154" s="384"/>
      <c r="E154" s="385"/>
      <c r="F154" s="386"/>
      <c r="G154" s="683">
        <f>SUM(G$155:G$156)</f>
        <v>7</v>
      </c>
      <c r="H154" s="654">
        <f aca="true" t="shared" si="13" ref="H154:M154">SUM(H$155:H$156)</f>
        <v>210</v>
      </c>
      <c r="I154" s="394">
        <f t="shared" si="13"/>
        <v>81</v>
      </c>
      <c r="J154" s="394">
        <f t="shared" si="13"/>
        <v>33</v>
      </c>
      <c r="K154" s="394">
        <f t="shared" si="13"/>
        <v>24</v>
      </c>
      <c r="L154" s="394">
        <f t="shared" si="13"/>
        <v>24</v>
      </c>
      <c r="M154" s="654">
        <f t="shared" si="13"/>
        <v>129</v>
      </c>
      <c r="N154" s="822" t="s">
        <v>251</v>
      </c>
      <c r="O154" s="823" t="s">
        <v>251</v>
      </c>
      <c r="P154" s="824" t="s">
        <v>251</v>
      </c>
      <c r="Q154" s="822" t="s">
        <v>251</v>
      </c>
      <c r="R154" s="823" t="s">
        <v>251</v>
      </c>
      <c r="S154" s="825" t="s">
        <v>251</v>
      </c>
    </row>
    <row r="155" spans="1:19" s="48" customFormat="1" ht="18" customHeight="1">
      <c r="A155" s="395"/>
      <c r="B155" s="393" t="s">
        <v>44</v>
      </c>
      <c r="C155" s="383"/>
      <c r="D155" s="396"/>
      <c r="E155" s="385"/>
      <c r="F155" s="386"/>
      <c r="G155" s="685">
        <v>4</v>
      </c>
      <c r="H155" s="653">
        <f>G155*30</f>
        <v>120</v>
      </c>
      <c r="I155" s="354">
        <f>SUM(J155:L155)</f>
        <v>45</v>
      </c>
      <c r="J155" s="391">
        <v>15</v>
      </c>
      <c r="K155" s="384">
        <v>15</v>
      </c>
      <c r="L155" s="384">
        <v>15</v>
      </c>
      <c r="M155" s="453">
        <f>H155-I155</f>
        <v>75</v>
      </c>
      <c r="N155" s="822" t="s">
        <v>251</v>
      </c>
      <c r="O155" s="823" t="s">
        <v>251</v>
      </c>
      <c r="P155" s="824" t="s">
        <v>251</v>
      </c>
      <c r="Q155" s="822">
        <v>3</v>
      </c>
      <c r="R155" s="823" t="s">
        <v>251</v>
      </c>
      <c r="S155" s="825" t="s">
        <v>251</v>
      </c>
    </row>
    <row r="156" spans="1:19" s="48" customFormat="1" ht="18" customHeight="1">
      <c r="A156" s="395"/>
      <c r="B156" s="393" t="s">
        <v>44</v>
      </c>
      <c r="C156" s="383">
        <v>5</v>
      </c>
      <c r="D156" s="384"/>
      <c r="E156" s="385"/>
      <c r="F156" s="386"/>
      <c r="G156" s="685">
        <v>3</v>
      </c>
      <c r="H156" s="653">
        <f>G156*30</f>
        <v>90</v>
      </c>
      <c r="I156" s="354">
        <f>SUM(J156:L156)</f>
        <v>36</v>
      </c>
      <c r="J156" s="391">
        <v>18</v>
      </c>
      <c r="K156" s="384">
        <v>9</v>
      </c>
      <c r="L156" s="384">
        <v>9</v>
      </c>
      <c r="M156" s="453">
        <f>H156-I156</f>
        <v>54</v>
      </c>
      <c r="N156" s="822" t="s">
        <v>251</v>
      </c>
      <c r="O156" s="823" t="s">
        <v>251</v>
      </c>
      <c r="P156" s="824" t="s">
        <v>251</v>
      </c>
      <c r="Q156" s="822" t="s">
        <v>251</v>
      </c>
      <c r="R156" s="823">
        <v>4</v>
      </c>
      <c r="S156" s="825" t="s">
        <v>251</v>
      </c>
    </row>
    <row r="157" spans="1:19" s="48" customFormat="1" ht="27.75" customHeight="1">
      <c r="A157" s="347" t="s">
        <v>257</v>
      </c>
      <c r="B157" s="398" t="s">
        <v>306</v>
      </c>
      <c r="C157" s="383"/>
      <c r="D157" s="384">
        <v>6</v>
      </c>
      <c r="E157" s="385"/>
      <c r="F157" s="386"/>
      <c r="G157" s="683">
        <v>1.5</v>
      </c>
      <c r="H157" s="635">
        <f>G157*30</f>
        <v>45</v>
      </c>
      <c r="I157" s="451">
        <f>SUM(J157:L157)</f>
        <v>16</v>
      </c>
      <c r="J157" s="400">
        <v>16</v>
      </c>
      <c r="K157" s="401"/>
      <c r="L157" s="401"/>
      <c r="M157" s="626">
        <f>H157-I157</f>
        <v>29</v>
      </c>
      <c r="N157" s="822" t="s">
        <v>251</v>
      </c>
      <c r="O157" s="823" t="s">
        <v>251</v>
      </c>
      <c r="P157" s="824" t="s">
        <v>251</v>
      </c>
      <c r="Q157" s="822" t="s">
        <v>251</v>
      </c>
      <c r="R157" s="823" t="s">
        <v>251</v>
      </c>
      <c r="S157" s="825">
        <v>2</v>
      </c>
    </row>
    <row r="158" spans="1:19" s="48" customFormat="1" ht="26.25" customHeight="1">
      <c r="A158" s="352" t="s">
        <v>307</v>
      </c>
      <c r="B158" s="389" t="s">
        <v>258</v>
      </c>
      <c r="C158" s="383"/>
      <c r="D158" s="384"/>
      <c r="E158" s="385"/>
      <c r="F158" s="386"/>
      <c r="G158" s="683">
        <f>SUM(G$159:G$160)</f>
        <v>4.5</v>
      </c>
      <c r="H158" s="654">
        <f>SUM(H$159:H$160)</f>
        <v>135</v>
      </c>
      <c r="I158" s="399"/>
      <c r="J158" s="400"/>
      <c r="K158" s="401"/>
      <c r="L158" s="401"/>
      <c r="M158" s="402"/>
      <c r="N158" s="822" t="s">
        <v>251</v>
      </c>
      <c r="O158" s="823" t="s">
        <v>251</v>
      </c>
      <c r="P158" s="824" t="s">
        <v>251</v>
      </c>
      <c r="Q158" s="822" t="s">
        <v>251</v>
      </c>
      <c r="R158" s="823" t="s">
        <v>251</v>
      </c>
      <c r="S158" s="825" t="s">
        <v>251</v>
      </c>
    </row>
    <row r="159" spans="1:19" s="48" customFormat="1" ht="18" customHeight="1">
      <c r="A159" s="347"/>
      <c r="B159" s="393" t="s">
        <v>43</v>
      </c>
      <c r="C159" s="383"/>
      <c r="D159" s="384"/>
      <c r="E159" s="385"/>
      <c r="F159" s="386"/>
      <c r="G159" s="684">
        <v>1.5</v>
      </c>
      <c r="H159" s="676">
        <f>G159*30</f>
        <v>45</v>
      </c>
      <c r="I159" s="399"/>
      <c r="J159" s="400"/>
      <c r="K159" s="401"/>
      <c r="L159" s="401"/>
      <c r="M159" s="402"/>
      <c r="N159" s="822" t="s">
        <v>251</v>
      </c>
      <c r="O159" s="823" t="s">
        <v>251</v>
      </c>
      <c r="P159" s="824" t="s">
        <v>251</v>
      </c>
      <c r="Q159" s="822" t="s">
        <v>251</v>
      </c>
      <c r="R159" s="823" t="s">
        <v>251</v>
      </c>
      <c r="S159" s="825" t="s">
        <v>251</v>
      </c>
    </row>
    <row r="160" spans="1:19" s="48" customFormat="1" ht="18" customHeight="1">
      <c r="A160" s="347" t="s">
        <v>308</v>
      </c>
      <c r="B160" s="382" t="s">
        <v>44</v>
      </c>
      <c r="C160" s="383">
        <v>4</v>
      </c>
      <c r="D160" s="384"/>
      <c r="E160" s="385"/>
      <c r="F160" s="386"/>
      <c r="G160" s="683">
        <v>3</v>
      </c>
      <c r="H160" s="635">
        <f>G160*30</f>
        <v>90</v>
      </c>
      <c r="I160" s="451">
        <f>SUM(J160:L160)</f>
        <v>30</v>
      </c>
      <c r="J160" s="655">
        <v>15</v>
      </c>
      <c r="K160" s="656">
        <v>8</v>
      </c>
      <c r="L160" s="656">
        <v>7</v>
      </c>
      <c r="M160" s="626">
        <f>H160-I160</f>
        <v>60</v>
      </c>
      <c r="N160" s="822" t="s">
        <v>251</v>
      </c>
      <c r="O160" s="823" t="s">
        <v>251</v>
      </c>
      <c r="P160" s="824" t="s">
        <v>251</v>
      </c>
      <c r="Q160" s="822">
        <v>2</v>
      </c>
      <c r="R160" s="823" t="s">
        <v>251</v>
      </c>
      <c r="S160" s="825" t="s">
        <v>251</v>
      </c>
    </row>
    <row r="161" spans="1:19" s="48" customFormat="1" ht="18" customHeight="1">
      <c r="A161" s="352" t="s">
        <v>309</v>
      </c>
      <c r="B161" s="403" t="s">
        <v>259</v>
      </c>
      <c r="C161" s="383"/>
      <c r="D161" s="384"/>
      <c r="E161" s="385"/>
      <c r="F161" s="386"/>
      <c r="G161" s="683">
        <f>SUM(G$162:G$163)</f>
        <v>5.5</v>
      </c>
      <c r="H161" s="654">
        <f>SUM(H$162:H$163)</f>
        <v>165</v>
      </c>
      <c r="I161" s="399"/>
      <c r="J161" s="400"/>
      <c r="K161" s="401"/>
      <c r="L161" s="401"/>
      <c r="M161" s="402"/>
      <c r="N161" s="822" t="s">
        <v>251</v>
      </c>
      <c r="O161" s="823" t="s">
        <v>251</v>
      </c>
      <c r="P161" s="824" t="s">
        <v>251</v>
      </c>
      <c r="Q161" s="822" t="s">
        <v>251</v>
      </c>
      <c r="R161" s="823" t="s">
        <v>251</v>
      </c>
      <c r="S161" s="825" t="s">
        <v>251</v>
      </c>
    </row>
    <row r="162" spans="1:19" s="48" customFormat="1" ht="18" customHeight="1">
      <c r="A162" s="347"/>
      <c r="B162" s="393" t="s">
        <v>43</v>
      </c>
      <c r="C162" s="383"/>
      <c r="D162" s="384"/>
      <c r="E162" s="385"/>
      <c r="F162" s="386"/>
      <c r="G162" s="684">
        <v>2</v>
      </c>
      <c r="H162" s="676">
        <f>G162*30</f>
        <v>60</v>
      </c>
      <c r="I162" s="399"/>
      <c r="J162" s="400"/>
      <c r="K162" s="401"/>
      <c r="L162" s="401"/>
      <c r="M162" s="402"/>
      <c r="N162" s="822" t="s">
        <v>251</v>
      </c>
      <c r="O162" s="823" t="s">
        <v>251</v>
      </c>
      <c r="P162" s="824" t="s">
        <v>251</v>
      </c>
      <c r="Q162" s="822" t="s">
        <v>251</v>
      </c>
      <c r="R162" s="823" t="s">
        <v>251</v>
      </c>
      <c r="S162" s="825" t="s">
        <v>251</v>
      </c>
    </row>
    <row r="163" spans="1:19" s="48" customFormat="1" ht="18" customHeight="1">
      <c r="A163" s="347" t="s">
        <v>310</v>
      </c>
      <c r="B163" s="382" t="s">
        <v>44</v>
      </c>
      <c r="C163" s="383">
        <v>5</v>
      </c>
      <c r="D163" s="384"/>
      <c r="E163" s="385"/>
      <c r="F163" s="386"/>
      <c r="G163" s="686">
        <v>3.5</v>
      </c>
      <c r="H163" s="635">
        <f>G163*30</f>
        <v>105</v>
      </c>
      <c r="I163" s="451">
        <f>SUM(J163:L163)</f>
        <v>45</v>
      </c>
      <c r="J163" s="400">
        <v>27</v>
      </c>
      <c r="K163" s="401">
        <v>9</v>
      </c>
      <c r="L163" s="401">
        <v>9</v>
      </c>
      <c r="M163" s="626">
        <f>H163-I163</f>
        <v>60</v>
      </c>
      <c r="N163" s="822" t="s">
        <v>251</v>
      </c>
      <c r="O163" s="823" t="s">
        <v>251</v>
      </c>
      <c r="P163" s="824" t="s">
        <v>251</v>
      </c>
      <c r="Q163" s="822" t="s">
        <v>251</v>
      </c>
      <c r="R163" s="823">
        <v>5</v>
      </c>
      <c r="S163" s="825" t="s">
        <v>251</v>
      </c>
    </row>
    <row r="164" spans="1:19" s="48" customFormat="1" ht="18" customHeight="1">
      <c r="A164" s="347" t="s">
        <v>311</v>
      </c>
      <c r="B164" s="389" t="s">
        <v>312</v>
      </c>
      <c r="C164" s="404"/>
      <c r="D164" s="385"/>
      <c r="E164" s="385"/>
      <c r="F164" s="386"/>
      <c r="G164" s="686">
        <f>SUM(G165:G166)</f>
        <v>3</v>
      </c>
      <c r="H164" s="677">
        <f>SUM(H165:H166)</f>
        <v>90</v>
      </c>
      <c r="I164" s="397"/>
      <c r="J164" s="385"/>
      <c r="K164" s="385"/>
      <c r="L164" s="385"/>
      <c r="M164" s="392"/>
      <c r="N164" s="822" t="s">
        <v>251</v>
      </c>
      <c r="O164" s="823" t="s">
        <v>251</v>
      </c>
      <c r="P164" s="824" t="s">
        <v>251</v>
      </c>
      <c r="Q164" s="822" t="s">
        <v>251</v>
      </c>
      <c r="R164" s="823" t="s">
        <v>251</v>
      </c>
      <c r="S164" s="825" t="s">
        <v>251</v>
      </c>
    </row>
    <row r="165" spans="1:19" s="48" customFormat="1" ht="18" customHeight="1">
      <c r="A165" s="347"/>
      <c r="B165" s="393" t="s">
        <v>43</v>
      </c>
      <c r="C165" s="404"/>
      <c r="D165" s="385"/>
      <c r="E165" s="385"/>
      <c r="F165" s="386"/>
      <c r="G165" s="687">
        <v>0.5</v>
      </c>
      <c r="H165" s="678">
        <f>G165*30</f>
        <v>15</v>
      </c>
      <c r="I165" s="397"/>
      <c r="J165" s="385"/>
      <c r="K165" s="385"/>
      <c r="L165" s="385"/>
      <c r="M165" s="392"/>
      <c r="N165" s="822" t="s">
        <v>251</v>
      </c>
      <c r="O165" s="823" t="s">
        <v>251</v>
      </c>
      <c r="P165" s="824" t="s">
        <v>251</v>
      </c>
      <c r="Q165" s="822" t="s">
        <v>251</v>
      </c>
      <c r="R165" s="823" t="s">
        <v>251</v>
      </c>
      <c r="S165" s="825" t="s">
        <v>251</v>
      </c>
    </row>
    <row r="166" spans="1:19" s="48" customFormat="1" ht="18" customHeight="1">
      <c r="A166" s="347" t="s">
        <v>313</v>
      </c>
      <c r="B166" s="382" t="s">
        <v>44</v>
      </c>
      <c r="C166" s="404"/>
      <c r="D166" s="385">
        <v>5</v>
      </c>
      <c r="E166" s="385"/>
      <c r="F166" s="386"/>
      <c r="G166" s="683">
        <v>2.5</v>
      </c>
      <c r="H166" s="635">
        <f>G166*30</f>
        <v>75</v>
      </c>
      <c r="I166" s="451">
        <f>SUM(J166:L166)</f>
        <v>27</v>
      </c>
      <c r="J166" s="657">
        <v>18</v>
      </c>
      <c r="K166" s="657">
        <v>9</v>
      </c>
      <c r="L166" s="657"/>
      <c r="M166" s="626">
        <f>H166-I166</f>
        <v>48</v>
      </c>
      <c r="N166" s="822" t="s">
        <v>251</v>
      </c>
      <c r="O166" s="823" t="s">
        <v>251</v>
      </c>
      <c r="P166" s="824" t="s">
        <v>251</v>
      </c>
      <c r="Q166" s="822" t="s">
        <v>251</v>
      </c>
      <c r="R166" s="823">
        <v>3</v>
      </c>
      <c r="S166" s="825" t="s">
        <v>251</v>
      </c>
    </row>
    <row r="167" spans="1:19" s="48" customFormat="1" ht="18" customHeight="1">
      <c r="A167" s="347" t="s">
        <v>314</v>
      </c>
      <c r="B167" s="382" t="s">
        <v>315</v>
      </c>
      <c r="C167" s="405"/>
      <c r="D167" s="406">
        <v>6</v>
      </c>
      <c r="E167" s="406"/>
      <c r="F167" s="407"/>
      <c r="G167" s="683">
        <v>3</v>
      </c>
      <c r="H167" s="635">
        <f>G167*30</f>
        <v>90</v>
      </c>
      <c r="I167" s="451">
        <f>SUM(J167:L167)</f>
        <v>32</v>
      </c>
      <c r="J167" s="408">
        <v>16</v>
      </c>
      <c r="K167" s="409">
        <v>8</v>
      </c>
      <c r="L167" s="409">
        <v>8</v>
      </c>
      <c r="M167" s="626">
        <f>H167-I167</f>
        <v>58</v>
      </c>
      <c r="N167" s="822" t="s">
        <v>251</v>
      </c>
      <c r="O167" s="823" t="s">
        <v>251</v>
      </c>
      <c r="P167" s="824" t="s">
        <v>251</v>
      </c>
      <c r="Q167" s="822" t="s">
        <v>251</v>
      </c>
      <c r="R167" s="823" t="s">
        <v>251</v>
      </c>
      <c r="S167" s="825">
        <v>4</v>
      </c>
    </row>
    <row r="168" spans="1:19" s="48" customFormat="1" ht="30" customHeight="1">
      <c r="A168" s="347" t="s">
        <v>316</v>
      </c>
      <c r="B168" s="403" t="s">
        <v>260</v>
      </c>
      <c r="C168" s="405"/>
      <c r="D168" s="406"/>
      <c r="E168" s="410"/>
      <c r="F168" s="411"/>
      <c r="G168" s="686">
        <f>SUM(G$169:G$170)</f>
        <v>3.5</v>
      </c>
      <c r="H168" s="677">
        <f>SUM(H$169:H$170)</f>
        <v>105</v>
      </c>
      <c r="I168" s="399"/>
      <c r="J168" s="401"/>
      <c r="K168" s="401"/>
      <c r="L168" s="401"/>
      <c r="M168" s="402"/>
      <c r="N168" s="822" t="s">
        <v>251</v>
      </c>
      <c r="O168" s="823" t="s">
        <v>251</v>
      </c>
      <c r="P168" s="824" t="s">
        <v>251</v>
      </c>
      <c r="Q168" s="822" t="s">
        <v>251</v>
      </c>
      <c r="R168" s="823" t="s">
        <v>251</v>
      </c>
      <c r="S168" s="825" t="s">
        <v>251</v>
      </c>
    </row>
    <row r="169" spans="1:19" s="48" customFormat="1" ht="18" customHeight="1">
      <c r="A169" s="347"/>
      <c r="B169" s="393" t="s">
        <v>43</v>
      </c>
      <c r="C169" s="405"/>
      <c r="D169" s="406"/>
      <c r="E169" s="410"/>
      <c r="F169" s="411"/>
      <c r="G169" s="687">
        <v>1.5</v>
      </c>
      <c r="H169" s="678">
        <f>G169*30</f>
        <v>45</v>
      </c>
      <c r="I169" s="399"/>
      <c r="J169" s="401"/>
      <c r="K169" s="401"/>
      <c r="L169" s="401"/>
      <c r="M169" s="402"/>
      <c r="N169" s="822" t="s">
        <v>251</v>
      </c>
      <c r="O169" s="823" t="s">
        <v>251</v>
      </c>
      <c r="P169" s="824" t="s">
        <v>251</v>
      </c>
      <c r="Q169" s="822" t="s">
        <v>251</v>
      </c>
      <c r="R169" s="823" t="s">
        <v>251</v>
      </c>
      <c r="S169" s="825" t="s">
        <v>251</v>
      </c>
    </row>
    <row r="170" spans="1:19" s="48" customFormat="1" ht="18" customHeight="1">
      <c r="A170" s="347" t="s">
        <v>317</v>
      </c>
      <c r="B170" s="382" t="s">
        <v>44</v>
      </c>
      <c r="C170" s="405"/>
      <c r="D170" s="406">
        <v>6</v>
      </c>
      <c r="E170" s="410"/>
      <c r="F170" s="411"/>
      <c r="G170" s="683">
        <v>2</v>
      </c>
      <c r="H170" s="635">
        <f>G170*30</f>
        <v>60</v>
      </c>
      <c r="I170" s="451">
        <f>SUM(J170:L170)</f>
        <v>24</v>
      </c>
      <c r="J170" s="401">
        <v>16</v>
      </c>
      <c r="K170" s="401">
        <v>8</v>
      </c>
      <c r="L170" s="401"/>
      <c r="M170" s="626">
        <f>H170-I170</f>
        <v>36</v>
      </c>
      <c r="N170" s="822" t="s">
        <v>251</v>
      </c>
      <c r="O170" s="823" t="s">
        <v>251</v>
      </c>
      <c r="P170" s="824" t="s">
        <v>251</v>
      </c>
      <c r="Q170" s="822" t="s">
        <v>251</v>
      </c>
      <c r="R170" s="823" t="s">
        <v>251</v>
      </c>
      <c r="S170" s="825">
        <v>3</v>
      </c>
    </row>
    <row r="171" spans="1:19" s="48" customFormat="1" ht="18" customHeight="1">
      <c r="A171" s="347" t="s">
        <v>318</v>
      </c>
      <c r="B171" s="412" t="s">
        <v>261</v>
      </c>
      <c r="C171" s="383"/>
      <c r="D171" s="384"/>
      <c r="E171" s="385"/>
      <c r="F171" s="386"/>
      <c r="G171" s="855">
        <f>SUM(G$172:G$174)</f>
        <v>8</v>
      </c>
      <c r="H171" s="679">
        <f>SUM(H$172:H$174)</f>
        <v>240</v>
      </c>
      <c r="I171" s="413"/>
      <c r="J171" s="391"/>
      <c r="K171" s="384"/>
      <c r="L171" s="384"/>
      <c r="M171" s="414"/>
      <c r="N171" s="822" t="s">
        <v>251</v>
      </c>
      <c r="O171" s="823" t="s">
        <v>251</v>
      </c>
      <c r="P171" s="824" t="s">
        <v>251</v>
      </c>
      <c r="Q171" s="822" t="s">
        <v>251</v>
      </c>
      <c r="R171" s="823" t="s">
        <v>251</v>
      </c>
      <c r="S171" s="825" t="s">
        <v>251</v>
      </c>
    </row>
    <row r="172" spans="1:19" s="48" customFormat="1" ht="18" customHeight="1">
      <c r="A172" s="347"/>
      <c r="B172" s="412" t="s">
        <v>43</v>
      </c>
      <c r="C172" s="383"/>
      <c r="D172" s="384"/>
      <c r="E172" s="385"/>
      <c r="F172" s="386"/>
      <c r="G172" s="856">
        <v>2.5</v>
      </c>
      <c r="H172" s="678">
        <f>G172*30</f>
        <v>75</v>
      </c>
      <c r="I172" s="413"/>
      <c r="J172" s="391"/>
      <c r="K172" s="384"/>
      <c r="L172" s="384"/>
      <c r="M172" s="414"/>
      <c r="N172" s="822" t="s">
        <v>251</v>
      </c>
      <c r="O172" s="823" t="s">
        <v>251</v>
      </c>
      <c r="P172" s="824" t="s">
        <v>251</v>
      </c>
      <c r="Q172" s="822" t="s">
        <v>251</v>
      </c>
      <c r="R172" s="823" t="s">
        <v>251</v>
      </c>
      <c r="S172" s="825" t="s">
        <v>251</v>
      </c>
    </row>
    <row r="173" spans="1:19" s="48" customFormat="1" ht="18" customHeight="1">
      <c r="A173" s="347" t="s">
        <v>319</v>
      </c>
      <c r="B173" s="382" t="s">
        <v>44</v>
      </c>
      <c r="C173" s="383">
        <v>3</v>
      </c>
      <c r="D173" s="384"/>
      <c r="E173" s="385"/>
      <c r="F173" s="386"/>
      <c r="G173" s="683">
        <v>4.5</v>
      </c>
      <c r="H173" s="635">
        <f>G173*30</f>
        <v>135</v>
      </c>
      <c r="I173" s="451">
        <f>SUM(J173:L173)</f>
        <v>54</v>
      </c>
      <c r="J173" s="400">
        <v>36</v>
      </c>
      <c r="K173" s="401">
        <v>9</v>
      </c>
      <c r="L173" s="401">
        <v>9</v>
      </c>
      <c r="M173" s="626">
        <f>H173-I173</f>
        <v>81</v>
      </c>
      <c r="N173" s="822" t="s">
        <v>251</v>
      </c>
      <c r="O173" s="823" t="s">
        <v>251</v>
      </c>
      <c r="P173" s="824">
        <v>6</v>
      </c>
      <c r="Q173" s="822" t="s">
        <v>251</v>
      </c>
      <c r="R173" s="823" t="s">
        <v>251</v>
      </c>
      <c r="S173" s="825" t="s">
        <v>251</v>
      </c>
    </row>
    <row r="174" spans="1:19" s="48" customFormat="1" ht="18" customHeight="1">
      <c r="A174" s="347" t="s">
        <v>320</v>
      </c>
      <c r="B174" s="415" t="s">
        <v>262</v>
      </c>
      <c r="C174" s="383"/>
      <c r="D174" s="384"/>
      <c r="E174" s="385"/>
      <c r="F174" s="386">
        <v>4</v>
      </c>
      <c r="G174" s="683">
        <v>1</v>
      </c>
      <c r="H174" s="635">
        <f>G174*30</f>
        <v>30</v>
      </c>
      <c r="I174" s="451">
        <f>SUM(J174:L174)</f>
        <v>15</v>
      </c>
      <c r="J174" s="400"/>
      <c r="K174" s="401"/>
      <c r="L174" s="401">
        <v>15</v>
      </c>
      <c r="M174" s="626">
        <f>H174-I174</f>
        <v>15</v>
      </c>
      <c r="N174" s="822" t="s">
        <v>251</v>
      </c>
      <c r="O174" s="823" t="s">
        <v>251</v>
      </c>
      <c r="P174" s="824" t="s">
        <v>251</v>
      </c>
      <c r="Q174" s="822">
        <v>1</v>
      </c>
      <c r="R174" s="823" t="s">
        <v>251</v>
      </c>
      <c r="S174" s="825" t="s">
        <v>251</v>
      </c>
    </row>
    <row r="175" spans="1:19" s="48" customFormat="1" ht="26.25" customHeight="1">
      <c r="A175" s="347" t="s">
        <v>321</v>
      </c>
      <c r="B175" s="403" t="s">
        <v>263</v>
      </c>
      <c r="C175" s="383"/>
      <c r="D175" s="384"/>
      <c r="E175" s="385"/>
      <c r="F175" s="386"/>
      <c r="G175" s="721">
        <f>SUM(G$176:G$177)</f>
        <v>5</v>
      </c>
      <c r="H175" s="680">
        <f>SUM(H$176:H$177)</f>
        <v>150</v>
      </c>
      <c r="I175" s="399"/>
      <c r="J175" s="400"/>
      <c r="K175" s="401"/>
      <c r="L175" s="401"/>
      <c r="M175" s="402"/>
      <c r="N175" s="822" t="s">
        <v>251</v>
      </c>
      <c r="O175" s="823" t="s">
        <v>251</v>
      </c>
      <c r="P175" s="824" t="s">
        <v>251</v>
      </c>
      <c r="Q175" s="822" t="s">
        <v>251</v>
      </c>
      <c r="R175" s="823" t="s">
        <v>251</v>
      </c>
      <c r="S175" s="825" t="s">
        <v>251</v>
      </c>
    </row>
    <row r="176" spans="1:19" s="48" customFormat="1" ht="18" customHeight="1">
      <c r="A176" s="347"/>
      <c r="B176" s="412" t="s">
        <v>43</v>
      </c>
      <c r="C176" s="383"/>
      <c r="D176" s="384"/>
      <c r="E176" s="385"/>
      <c r="F176" s="386"/>
      <c r="G176" s="722">
        <v>2</v>
      </c>
      <c r="H176" s="676">
        <f>G176*30</f>
        <v>60</v>
      </c>
      <c r="I176" s="399"/>
      <c r="J176" s="400"/>
      <c r="K176" s="401"/>
      <c r="L176" s="401"/>
      <c r="M176" s="402"/>
      <c r="N176" s="822" t="s">
        <v>251</v>
      </c>
      <c r="O176" s="823" t="s">
        <v>251</v>
      </c>
      <c r="P176" s="824" t="s">
        <v>251</v>
      </c>
      <c r="Q176" s="822" t="s">
        <v>251</v>
      </c>
      <c r="R176" s="823" t="s">
        <v>251</v>
      </c>
      <c r="S176" s="825" t="s">
        <v>251</v>
      </c>
    </row>
    <row r="177" spans="1:19" s="48" customFormat="1" ht="18" customHeight="1">
      <c r="A177" s="347" t="s">
        <v>322</v>
      </c>
      <c r="B177" s="382" t="s">
        <v>44</v>
      </c>
      <c r="C177" s="405"/>
      <c r="D177" s="406">
        <v>5</v>
      </c>
      <c r="E177" s="410"/>
      <c r="F177" s="411"/>
      <c r="G177" s="683">
        <v>3</v>
      </c>
      <c r="H177" s="635">
        <f>G177*30</f>
        <v>90</v>
      </c>
      <c r="I177" s="451">
        <f>SUM(J177:L177)</f>
        <v>36</v>
      </c>
      <c r="J177" s="400">
        <v>18</v>
      </c>
      <c r="K177" s="401">
        <v>9</v>
      </c>
      <c r="L177" s="401">
        <v>9</v>
      </c>
      <c r="M177" s="626">
        <f>H177-I177</f>
        <v>54</v>
      </c>
      <c r="N177" s="822" t="s">
        <v>251</v>
      </c>
      <c r="O177" s="823" t="s">
        <v>251</v>
      </c>
      <c r="P177" s="824" t="s">
        <v>251</v>
      </c>
      <c r="Q177" s="822" t="s">
        <v>251</v>
      </c>
      <c r="R177" s="823">
        <v>4</v>
      </c>
      <c r="S177" s="825" t="s">
        <v>251</v>
      </c>
    </row>
    <row r="178" spans="1:19" s="48" customFormat="1" ht="30.75" customHeight="1">
      <c r="A178" s="347" t="s">
        <v>323</v>
      </c>
      <c r="B178" s="662" t="s">
        <v>264</v>
      </c>
      <c r="C178" s="538"/>
      <c r="D178" s="539">
        <v>6</v>
      </c>
      <c r="E178" s="540"/>
      <c r="F178" s="541"/>
      <c r="G178" s="686">
        <v>3</v>
      </c>
      <c r="H178" s="658">
        <f>G178*30</f>
        <v>90</v>
      </c>
      <c r="I178" s="659">
        <f>SUM(J178:L178)</f>
        <v>32</v>
      </c>
      <c r="J178" s="661">
        <v>16</v>
      </c>
      <c r="K178" s="661">
        <v>8</v>
      </c>
      <c r="L178" s="661">
        <v>8</v>
      </c>
      <c r="M178" s="660">
        <f>H178-I178</f>
        <v>58</v>
      </c>
      <c r="N178" s="826" t="s">
        <v>251</v>
      </c>
      <c r="O178" s="827" t="s">
        <v>251</v>
      </c>
      <c r="P178" s="828" t="s">
        <v>251</v>
      </c>
      <c r="Q178" s="826" t="s">
        <v>251</v>
      </c>
      <c r="R178" s="827" t="s">
        <v>251</v>
      </c>
      <c r="S178" s="829">
        <v>4</v>
      </c>
    </row>
    <row r="179" spans="1:19" s="48" customFormat="1" ht="18" customHeight="1">
      <c r="A179" s="347" t="s">
        <v>324</v>
      </c>
      <c r="B179" s="403" t="s">
        <v>325</v>
      </c>
      <c r="C179" s="383"/>
      <c r="D179" s="384"/>
      <c r="E179" s="385"/>
      <c r="F179" s="386"/>
      <c r="G179" s="686">
        <f>SUM(G$180:G$181)</f>
        <v>7</v>
      </c>
      <c r="H179" s="677">
        <f>SUM(H$180:H$181)</f>
        <v>210</v>
      </c>
      <c r="I179" s="399"/>
      <c r="J179" s="400"/>
      <c r="K179" s="401"/>
      <c r="L179" s="401"/>
      <c r="M179" s="402"/>
      <c r="N179" s="822" t="s">
        <v>251</v>
      </c>
      <c r="O179" s="823" t="s">
        <v>251</v>
      </c>
      <c r="P179" s="824" t="s">
        <v>251</v>
      </c>
      <c r="Q179" s="822" t="s">
        <v>251</v>
      </c>
      <c r="R179" s="823" t="s">
        <v>251</v>
      </c>
      <c r="S179" s="825" t="s">
        <v>251</v>
      </c>
    </row>
    <row r="180" spans="1:19" s="48" customFormat="1" ht="19.5" customHeight="1">
      <c r="A180" s="347" t="s">
        <v>326</v>
      </c>
      <c r="B180" s="382" t="s">
        <v>44</v>
      </c>
      <c r="C180" s="383">
        <v>4</v>
      </c>
      <c r="D180" s="384"/>
      <c r="E180" s="385"/>
      <c r="F180" s="386"/>
      <c r="G180" s="971">
        <v>5.5</v>
      </c>
      <c r="H180" s="972">
        <f>G180*30</f>
        <v>165</v>
      </c>
      <c r="I180" s="451">
        <f>SUM(J180:L180)</f>
        <v>60</v>
      </c>
      <c r="J180" s="400">
        <v>30</v>
      </c>
      <c r="K180" s="401">
        <v>15</v>
      </c>
      <c r="L180" s="401">
        <v>15</v>
      </c>
      <c r="M180" s="626">
        <f>H180-I180</f>
        <v>105</v>
      </c>
      <c r="N180" s="822" t="s">
        <v>251</v>
      </c>
      <c r="O180" s="823" t="s">
        <v>251</v>
      </c>
      <c r="P180" s="824" t="s">
        <v>251</v>
      </c>
      <c r="Q180" s="822">
        <v>4</v>
      </c>
      <c r="R180" s="823" t="s">
        <v>251</v>
      </c>
      <c r="S180" s="825" t="s">
        <v>251</v>
      </c>
    </row>
    <row r="181" spans="1:19" s="48" customFormat="1" ht="30" customHeight="1" thickBot="1">
      <c r="A181" s="416" t="s">
        <v>327</v>
      </c>
      <c r="B181" s="417" t="s">
        <v>265</v>
      </c>
      <c r="C181" s="418"/>
      <c r="D181" s="419"/>
      <c r="E181" s="420">
        <v>5</v>
      </c>
      <c r="F181" s="421"/>
      <c r="G181" s="688">
        <v>1.5</v>
      </c>
      <c r="H181" s="663">
        <f>G181*30</f>
        <v>45</v>
      </c>
      <c r="I181" s="664">
        <f>SUM(J181:L181)</f>
        <v>18</v>
      </c>
      <c r="J181" s="422"/>
      <c r="K181" s="422"/>
      <c r="L181" s="423">
        <v>18</v>
      </c>
      <c r="M181" s="665">
        <f>H181-I181</f>
        <v>27</v>
      </c>
      <c r="N181" s="822" t="s">
        <v>251</v>
      </c>
      <c r="O181" s="823" t="s">
        <v>251</v>
      </c>
      <c r="P181" s="824" t="s">
        <v>251</v>
      </c>
      <c r="Q181" s="822" t="s">
        <v>251</v>
      </c>
      <c r="R181" s="823">
        <v>2</v>
      </c>
      <c r="S181" s="825" t="s">
        <v>251</v>
      </c>
    </row>
    <row r="182" spans="1:19" s="48" customFormat="1" ht="15.75" customHeight="1" thickBot="1">
      <c r="A182" s="1189" t="s">
        <v>328</v>
      </c>
      <c r="B182" s="1188"/>
      <c r="C182" s="368"/>
      <c r="D182" s="369"/>
      <c r="E182" s="370"/>
      <c r="F182" s="371"/>
      <c r="G182" s="689">
        <f>G$151+G$152+G$158+G$161+G$164+G$167+G$168+G$171+G$175+G$178+G$179</f>
        <v>55.5</v>
      </c>
      <c r="H182" s="681">
        <f>H$151+H$152+H$158+H$161+H$164+H$167+H$168+H$171+H$175+H$178+H$179</f>
        <v>1665</v>
      </c>
      <c r="I182" s="552"/>
      <c r="J182" s="552"/>
      <c r="K182" s="552"/>
      <c r="L182" s="552"/>
      <c r="M182" s="553"/>
      <c r="N182" s="545"/>
      <c r="O182" s="543"/>
      <c r="P182" s="544"/>
      <c r="Q182" s="546"/>
      <c r="R182" s="543"/>
      <c r="S182" s="544"/>
    </row>
    <row r="183" spans="1:19" s="48" customFormat="1" ht="15.75" customHeight="1" thickBot="1">
      <c r="A183" s="1182" t="s">
        <v>329</v>
      </c>
      <c r="B183" s="1183"/>
      <c r="C183" s="368"/>
      <c r="D183" s="369"/>
      <c r="E183" s="370"/>
      <c r="F183" s="371"/>
      <c r="G183" s="690">
        <f>SUMIF($B$151:$B$181,"на базі ВНЗ 1 рівня",G$151:G$181)</f>
        <v>11.5</v>
      </c>
      <c r="H183" s="682">
        <f>SUMIF($B$151:$B$181,"на базі ВНЗ 1 рівня",H$151:H$181)</f>
        <v>345</v>
      </c>
      <c r="I183" s="552"/>
      <c r="J183" s="552"/>
      <c r="K183" s="552"/>
      <c r="L183" s="552"/>
      <c r="M183" s="553"/>
      <c r="N183" s="549"/>
      <c r="O183" s="547"/>
      <c r="P183" s="550"/>
      <c r="Q183" s="551"/>
      <c r="R183" s="547"/>
      <c r="S183" s="548"/>
    </row>
    <row r="184" spans="1:19" s="48" customFormat="1" ht="15.75" customHeight="1" thickBot="1">
      <c r="A184" s="1166" t="s">
        <v>330</v>
      </c>
      <c r="B184" s="1167"/>
      <c r="C184" s="368"/>
      <c r="D184" s="369"/>
      <c r="E184" s="431"/>
      <c r="F184" s="633"/>
      <c r="G184" s="689">
        <f aca="true" t="shared" si="14" ref="G184:M184">G$151+G$154+G$157+G$160+G$163+G$166+G$167+G$170+G$173+G$174+G$177+G$178+G$180+G$181</f>
        <v>44</v>
      </c>
      <c r="H184" s="681">
        <f t="shared" si="14"/>
        <v>1320</v>
      </c>
      <c r="I184" s="381">
        <f t="shared" si="14"/>
        <v>510</v>
      </c>
      <c r="J184" s="381">
        <f t="shared" si="14"/>
        <v>265</v>
      </c>
      <c r="K184" s="381">
        <f t="shared" si="14"/>
        <v>115</v>
      </c>
      <c r="L184" s="381">
        <f t="shared" si="14"/>
        <v>130</v>
      </c>
      <c r="M184" s="668">
        <f t="shared" si="14"/>
        <v>810</v>
      </c>
      <c r="N184" s="672">
        <f aca="true" t="shared" si="15" ref="N184:S184">SUM(N$151:N$181)</f>
        <v>0</v>
      </c>
      <c r="O184" s="673">
        <f t="shared" si="15"/>
        <v>0</v>
      </c>
      <c r="P184" s="674">
        <f t="shared" si="15"/>
        <v>6</v>
      </c>
      <c r="Q184" s="375">
        <f t="shared" si="15"/>
        <v>10</v>
      </c>
      <c r="R184" s="675">
        <f t="shared" si="15"/>
        <v>18</v>
      </c>
      <c r="S184" s="674">
        <f t="shared" si="15"/>
        <v>18</v>
      </c>
    </row>
    <row r="185" spans="1:19" s="48" customFormat="1" ht="15.75" customHeight="1" thickBot="1">
      <c r="A185" s="1166" t="s">
        <v>331</v>
      </c>
      <c r="B185" s="1188"/>
      <c r="C185" s="368"/>
      <c r="D185" s="369"/>
      <c r="E185" s="370"/>
      <c r="F185" s="371"/>
      <c r="G185" s="689">
        <f>G$106+G$182</f>
        <v>62</v>
      </c>
      <c r="H185" s="681">
        <f>H$106+H$182</f>
        <v>1860</v>
      </c>
      <c r="I185" s="669"/>
      <c r="J185" s="669"/>
      <c r="K185" s="669"/>
      <c r="L185" s="669"/>
      <c r="M185" s="670"/>
      <c r="N185" s="554"/>
      <c r="O185" s="555"/>
      <c r="P185" s="556"/>
      <c r="Q185" s="557"/>
      <c r="R185" s="555"/>
      <c r="S185" s="556"/>
    </row>
    <row r="186" spans="1:19" s="48" customFormat="1" ht="15.75" customHeight="1" thickBot="1">
      <c r="A186" s="1182" t="s">
        <v>332</v>
      </c>
      <c r="B186" s="1183"/>
      <c r="C186" s="368"/>
      <c r="D186" s="369"/>
      <c r="E186" s="370"/>
      <c r="F186" s="371"/>
      <c r="G186" s="638">
        <f>G$107+G$183</f>
        <v>14.5</v>
      </c>
      <c r="H186" s="682">
        <f>H$107+H$183</f>
        <v>435</v>
      </c>
      <c r="I186" s="552"/>
      <c r="J186" s="552"/>
      <c r="K186" s="552"/>
      <c r="L186" s="552"/>
      <c r="M186" s="553"/>
      <c r="N186" s="549"/>
      <c r="O186" s="547"/>
      <c r="P186" s="550"/>
      <c r="Q186" s="551"/>
      <c r="R186" s="547"/>
      <c r="S186" s="548"/>
    </row>
    <row r="187" spans="1:19" s="48" customFormat="1" ht="15.75" customHeight="1" thickBot="1">
      <c r="A187" s="1166" t="s">
        <v>333</v>
      </c>
      <c r="B187" s="1167"/>
      <c r="C187" s="368"/>
      <c r="D187" s="369"/>
      <c r="E187" s="431"/>
      <c r="F187" s="432"/>
      <c r="G187" s="691">
        <f aca="true" t="shared" si="16" ref="G187:S187">G$108+G$184</f>
        <v>47.5</v>
      </c>
      <c r="H187" s="694">
        <f t="shared" si="16"/>
        <v>1425</v>
      </c>
      <c r="I187" s="424">
        <f t="shared" si="16"/>
        <v>555</v>
      </c>
      <c r="J187" s="424">
        <f t="shared" si="16"/>
        <v>295</v>
      </c>
      <c r="K187" s="424">
        <f t="shared" si="16"/>
        <v>115</v>
      </c>
      <c r="L187" s="424">
        <f t="shared" si="16"/>
        <v>145</v>
      </c>
      <c r="M187" s="666">
        <f t="shared" si="16"/>
        <v>870</v>
      </c>
      <c r="N187" s="696">
        <f t="shared" si="16"/>
        <v>0</v>
      </c>
      <c r="O187" s="697">
        <f t="shared" si="16"/>
        <v>0</v>
      </c>
      <c r="P187" s="693">
        <f t="shared" si="16"/>
        <v>6</v>
      </c>
      <c r="Q187" s="695">
        <f t="shared" si="16"/>
        <v>13</v>
      </c>
      <c r="R187" s="692">
        <f t="shared" si="16"/>
        <v>18</v>
      </c>
      <c r="S187" s="693">
        <f t="shared" si="16"/>
        <v>18</v>
      </c>
    </row>
    <row r="188" spans="1:19" s="48" customFormat="1" ht="15.75" customHeight="1" thickBot="1">
      <c r="A188" s="1193"/>
      <c r="B188" s="1194"/>
      <c r="C188" s="1194"/>
      <c r="D188" s="1194"/>
      <c r="E188" s="1194"/>
      <c r="F188" s="1194"/>
      <c r="G188" s="1194"/>
      <c r="H188" s="1194"/>
      <c r="I188" s="1194"/>
      <c r="J188" s="1194"/>
      <c r="K188" s="1194"/>
      <c r="L188" s="1194"/>
      <c r="M188" s="1194"/>
      <c r="N188" s="1194"/>
      <c r="O188" s="1194"/>
      <c r="P188" s="1194"/>
      <c r="Q188" s="1194"/>
      <c r="R188" s="1194"/>
      <c r="S188" s="1195"/>
    </row>
    <row r="189" spans="1:19" s="48" customFormat="1" ht="21.75" customHeight="1" thickBot="1">
      <c r="A189" s="1190" t="s">
        <v>367</v>
      </c>
      <c r="B189" s="1191"/>
      <c r="C189" s="1191"/>
      <c r="D189" s="1191"/>
      <c r="E189" s="1191"/>
      <c r="F189" s="1191"/>
      <c r="G189" s="1191"/>
      <c r="H189" s="1191"/>
      <c r="I189" s="1191"/>
      <c r="J189" s="1191"/>
      <c r="K189" s="1191"/>
      <c r="L189" s="1191"/>
      <c r="M189" s="1191"/>
      <c r="N189" s="1191"/>
      <c r="O189" s="1191"/>
      <c r="P189" s="1191"/>
      <c r="Q189" s="1191"/>
      <c r="R189" s="1191"/>
      <c r="S189" s="1192"/>
    </row>
    <row r="190" spans="1:19" s="48" customFormat="1" ht="21.75" customHeight="1">
      <c r="A190" s="504" t="s">
        <v>334</v>
      </c>
      <c r="B190" s="492" t="s">
        <v>335</v>
      </c>
      <c r="C190" s="493"/>
      <c r="D190" s="494"/>
      <c r="E190" s="494"/>
      <c r="F190" s="495"/>
      <c r="G190" s="969">
        <v>14.5</v>
      </c>
      <c r="H190" s="496">
        <v>435</v>
      </c>
      <c r="I190" s="487"/>
      <c r="J190" s="487"/>
      <c r="K190" s="487"/>
      <c r="L190" s="487"/>
      <c r="M190" s="488"/>
      <c r="N190" s="490"/>
      <c r="O190" s="490"/>
      <c r="P190" s="490"/>
      <c r="Q190" s="490"/>
      <c r="R190" s="490"/>
      <c r="S190" s="490"/>
    </row>
    <row r="191" spans="1:19" s="48" customFormat="1" ht="21.75" customHeight="1">
      <c r="A191" s="489"/>
      <c r="B191" s="497" t="s">
        <v>43</v>
      </c>
      <c r="C191" s="498"/>
      <c r="D191" s="499"/>
      <c r="E191" s="499"/>
      <c r="F191" s="500"/>
      <c r="G191" s="970">
        <v>14.5</v>
      </c>
      <c r="H191" s="501">
        <v>435</v>
      </c>
      <c r="I191" s="490"/>
      <c r="J191" s="490"/>
      <c r="K191" s="490"/>
      <c r="L191" s="490"/>
      <c r="M191" s="491"/>
      <c r="N191" s="490"/>
      <c r="O191" s="490"/>
      <c r="P191" s="490"/>
      <c r="Q191" s="490"/>
      <c r="R191" s="490"/>
      <c r="S191" s="490"/>
    </row>
    <row r="192" spans="1:19" s="48" customFormat="1" ht="21.75" customHeight="1">
      <c r="A192" s="505" t="s">
        <v>204</v>
      </c>
      <c r="B192" s="497" t="s">
        <v>352</v>
      </c>
      <c r="C192" s="498"/>
      <c r="D192" s="499"/>
      <c r="E192" s="499"/>
      <c r="F192" s="500"/>
      <c r="G192" s="502">
        <v>9</v>
      </c>
      <c r="H192" s="503">
        <v>270</v>
      </c>
      <c r="I192" s="490"/>
      <c r="J192" s="490"/>
      <c r="K192" s="490"/>
      <c r="L192" s="490"/>
      <c r="M192" s="491"/>
      <c r="N192" s="490"/>
      <c r="O192" s="490"/>
      <c r="P192" s="490"/>
      <c r="Q192" s="490"/>
      <c r="R192" s="490"/>
      <c r="S192" s="490"/>
    </row>
    <row r="193" spans="1:19" s="48" customFormat="1" ht="21.75" customHeight="1">
      <c r="A193" s="508"/>
      <c r="B193" s="497" t="s">
        <v>43</v>
      </c>
      <c r="C193" s="511"/>
      <c r="D193" s="499"/>
      <c r="E193" s="499"/>
      <c r="F193" s="500"/>
      <c r="G193" s="515">
        <v>9</v>
      </c>
      <c r="H193" s="501">
        <v>270</v>
      </c>
      <c r="I193" s="490"/>
      <c r="J193" s="490"/>
      <c r="K193" s="490"/>
      <c r="L193" s="490"/>
      <c r="M193" s="490"/>
      <c r="N193" s="490"/>
      <c r="O193" s="490"/>
      <c r="P193" s="490"/>
      <c r="Q193" s="490"/>
      <c r="R193" s="490"/>
      <c r="S193" s="490"/>
    </row>
    <row r="194" spans="1:19" s="48" customFormat="1" ht="21" customHeight="1">
      <c r="A194" s="509" t="s">
        <v>353</v>
      </c>
      <c r="B194" s="512" t="s">
        <v>92</v>
      </c>
      <c r="C194" s="58"/>
      <c r="D194" s="29"/>
      <c r="E194" s="29"/>
      <c r="F194" s="133"/>
      <c r="G194" s="516">
        <v>3.5</v>
      </c>
      <c r="H194" s="507">
        <v>105</v>
      </c>
      <c r="I194" s="120"/>
      <c r="J194" s="120"/>
      <c r="K194" s="120"/>
      <c r="L194" s="120"/>
      <c r="M194" s="120"/>
      <c r="N194" s="120"/>
      <c r="O194" s="29"/>
      <c r="P194" s="29"/>
      <c r="Q194" s="29"/>
      <c r="R194" s="29"/>
      <c r="S194" s="29"/>
    </row>
    <row r="195" spans="1:19" s="48" customFormat="1" ht="19.5" customHeight="1">
      <c r="A195" s="510" t="s">
        <v>354</v>
      </c>
      <c r="B195" s="225" t="s">
        <v>44</v>
      </c>
      <c r="C195" s="58"/>
      <c r="D195" s="120">
        <v>6</v>
      </c>
      <c r="E195" s="29"/>
      <c r="F195" s="133"/>
      <c r="G195" s="517">
        <v>3.5</v>
      </c>
      <c r="H195" s="507">
        <v>105</v>
      </c>
      <c r="I195" s="120"/>
      <c r="J195" s="120"/>
      <c r="K195" s="120"/>
      <c r="L195" s="120"/>
      <c r="M195" s="120"/>
      <c r="N195" s="120"/>
      <c r="O195" s="29"/>
      <c r="P195" s="29"/>
      <c r="Q195" s="29"/>
      <c r="R195" s="29"/>
      <c r="S195" s="29"/>
    </row>
    <row r="196" spans="1:19" s="48" customFormat="1" ht="21" customHeight="1">
      <c r="A196" s="509" t="s">
        <v>355</v>
      </c>
      <c r="B196" s="514" t="s">
        <v>24</v>
      </c>
      <c r="C196" s="58"/>
      <c r="D196" s="29"/>
      <c r="E196" s="29"/>
      <c r="F196" s="133"/>
      <c r="G196" s="518">
        <v>8.5</v>
      </c>
      <c r="H196" s="507">
        <f>G196*30</f>
        <v>255</v>
      </c>
      <c r="I196" s="120"/>
      <c r="J196" s="120"/>
      <c r="K196" s="120"/>
      <c r="L196" s="120"/>
      <c r="M196" s="120"/>
      <c r="N196" s="120"/>
      <c r="O196" s="29"/>
      <c r="P196" s="29"/>
      <c r="Q196" s="29"/>
      <c r="R196" s="29"/>
      <c r="S196" s="29"/>
    </row>
    <row r="197" spans="1:19" s="48" customFormat="1" ht="22.5" customHeight="1">
      <c r="A197" s="510" t="s">
        <v>340</v>
      </c>
      <c r="B197" s="225" t="s">
        <v>44</v>
      </c>
      <c r="C197" s="58"/>
      <c r="D197" s="120"/>
      <c r="E197" s="29"/>
      <c r="F197" s="133"/>
      <c r="G197" s="517">
        <v>8.5</v>
      </c>
      <c r="H197" s="507">
        <f>G197*30</f>
        <v>255</v>
      </c>
      <c r="I197" s="120"/>
      <c r="J197" s="120"/>
      <c r="K197" s="120"/>
      <c r="L197" s="120"/>
      <c r="M197" s="120"/>
      <c r="N197" s="120"/>
      <c r="O197" s="29"/>
      <c r="P197" s="29"/>
      <c r="Q197" s="29"/>
      <c r="R197" s="29"/>
      <c r="S197" s="29"/>
    </row>
    <row r="198" spans="1:19" s="48" customFormat="1" ht="22.5" customHeight="1" thickBot="1">
      <c r="A198" s="1206" t="s">
        <v>358</v>
      </c>
      <c r="B198" s="1207"/>
      <c r="C198" s="213"/>
      <c r="D198" s="213"/>
      <c r="E198" s="213"/>
      <c r="F198" s="520"/>
      <c r="G198" s="519">
        <f>G190+G192+G194+G196</f>
        <v>35.5</v>
      </c>
      <c r="H198" s="217">
        <f>H190+H192+H194+H196</f>
        <v>1065</v>
      </c>
      <c r="I198" s="214"/>
      <c r="J198" s="214"/>
      <c r="K198" s="214"/>
      <c r="L198" s="214"/>
      <c r="M198" s="215"/>
      <c r="N198" s="506"/>
      <c r="O198" s="29"/>
      <c r="P198" s="29"/>
      <c r="Q198" s="29"/>
      <c r="R198" s="29"/>
      <c r="S198" s="29"/>
    </row>
    <row r="199" spans="1:19" s="48" customFormat="1" ht="18.75" customHeight="1" thickBot="1">
      <c r="A199" s="1164" t="s">
        <v>69</v>
      </c>
      <c r="B199" s="1165"/>
      <c r="C199" s="59"/>
      <c r="D199" s="59"/>
      <c r="E199" s="59"/>
      <c r="F199" s="210"/>
      <c r="G199" s="211">
        <f>G191+G193</f>
        <v>23.5</v>
      </c>
      <c r="H199" s="211">
        <f>H191+H193</f>
        <v>705</v>
      </c>
      <c r="I199" s="127"/>
      <c r="J199" s="127"/>
      <c r="K199" s="127"/>
      <c r="L199" s="127"/>
      <c r="M199" s="212"/>
      <c r="N199" s="122"/>
      <c r="O199" s="29"/>
      <c r="P199" s="29"/>
      <c r="Q199" s="29"/>
      <c r="R199" s="29"/>
      <c r="S199" s="29"/>
    </row>
    <row r="200" spans="1:19" s="48" customFormat="1" ht="22.5" customHeight="1" thickBot="1">
      <c r="A200" s="1198" t="s">
        <v>351</v>
      </c>
      <c r="B200" s="1198"/>
      <c r="C200" s="81"/>
      <c r="D200" s="81"/>
      <c r="E200" s="81"/>
      <c r="F200" s="82"/>
      <c r="G200" s="83">
        <f>G195+G197</f>
        <v>12</v>
      </c>
      <c r="H200" s="83">
        <f>H195+H197</f>
        <v>360</v>
      </c>
      <c r="I200" s="83"/>
      <c r="J200" s="83"/>
      <c r="K200" s="83"/>
      <c r="L200" s="83"/>
      <c r="M200" s="83"/>
      <c r="N200" s="148"/>
      <c r="O200" s="29"/>
      <c r="P200" s="29"/>
      <c r="Q200" s="29"/>
      <c r="R200" s="29"/>
      <c r="S200" s="29"/>
    </row>
    <row r="201" spans="1:19" s="48" customFormat="1" ht="22.5" customHeight="1" thickBot="1">
      <c r="A201" s="437"/>
      <c r="B201" s="437"/>
      <c r="C201" s="146"/>
      <c r="D201" s="146"/>
      <c r="E201" s="146"/>
      <c r="F201" s="262"/>
      <c r="G201" s="259"/>
      <c r="H201" s="259"/>
      <c r="I201" s="259"/>
      <c r="J201" s="259"/>
      <c r="K201" s="259"/>
      <c r="L201" s="259"/>
      <c r="M201" s="259"/>
      <c r="N201" s="259"/>
      <c r="O201" s="146"/>
      <c r="P201" s="146"/>
      <c r="Q201" s="146"/>
      <c r="R201" s="146"/>
      <c r="S201" s="438"/>
    </row>
    <row r="202" spans="1:19" s="48" customFormat="1" ht="22.5" customHeight="1" thickBot="1">
      <c r="A202" s="1202" t="s">
        <v>368</v>
      </c>
      <c r="B202" s="1203"/>
      <c r="C202" s="1203"/>
      <c r="D202" s="1203"/>
      <c r="E202" s="1203"/>
      <c r="F202" s="1203"/>
      <c r="G202" s="1203"/>
      <c r="H202" s="1203"/>
      <c r="I202" s="1203"/>
      <c r="J202" s="1203"/>
      <c r="K202" s="1203"/>
      <c r="L202" s="1203"/>
      <c r="M202" s="1203"/>
      <c r="N202" s="1204"/>
      <c r="O202" s="1204"/>
      <c r="P202" s="1204"/>
      <c r="Q202" s="1204"/>
      <c r="R202" s="1204"/>
      <c r="S202" s="1205"/>
    </row>
    <row r="203" spans="1:19" s="48" customFormat="1" ht="22.5" customHeight="1">
      <c r="A203" s="346" t="s">
        <v>334</v>
      </c>
      <c r="B203" s="439" t="s">
        <v>335</v>
      </c>
      <c r="C203" s="440"/>
      <c r="D203" s="441"/>
      <c r="E203" s="441"/>
      <c r="F203" s="701"/>
      <c r="G203" s="719">
        <f>SUM(G$204:G$204)</f>
        <v>4</v>
      </c>
      <c r="H203" s="715">
        <f>SUM(H$204:H$204)</f>
        <v>120</v>
      </c>
      <c r="I203" s="442"/>
      <c r="J203" s="443"/>
      <c r="K203" s="443"/>
      <c r="L203" s="443"/>
      <c r="M203" s="444"/>
      <c r="N203" s="830" t="s">
        <v>251</v>
      </c>
      <c r="O203" s="831" t="s">
        <v>251</v>
      </c>
      <c r="P203" s="832" t="s">
        <v>251</v>
      </c>
      <c r="Q203" s="833" t="s">
        <v>251</v>
      </c>
      <c r="R203" s="831" t="s">
        <v>251</v>
      </c>
      <c r="S203" s="832" t="s">
        <v>251</v>
      </c>
    </row>
    <row r="204" spans="1:19" s="48" customFormat="1" ht="22.5" customHeight="1">
      <c r="A204" s="347"/>
      <c r="B204" s="445" t="s">
        <v>43</v>
      </c>
      <c r="C204" s="446"/>
      <c r="D204" s="447"/>
      <c r="E204" s="447"/>
      <c r="F204" s="702"/>
      <c r="G204" s="720">
        <v>4</v>
      </c>
      <c r="H204" s="707">
        <f>G204*30</f>
        <v>120</v>
      </c>
      <c r="I204" s="448"/>
      <c r="J204" s="449"/>
      <c r="K204" s="449"/>
      <c r="L204" s="449"/>
      <c r="M204" s="450"/>
      <c r="N204" s="834" t="s">
        <v>251</v>
      </c>
      <c r="O204" s="835" t="s">
        <v>251</v>
      </c>
      <c r="P204" s="453" t="s">
        <v>251</v>
      </c>
      <c r="Q204" s="836" t="s">
        <v>251</v>
      </c>
      <c r="R204" s="835" t="s">
        <v>251</v>
      </c>
      <c r="S204" s="453" t="s">
        <v>251</v>
      </c>
    </row>
    <row r="205" spans="1:19" s="48" customFormat="1" ht="22.5" customHeight="1">
      <c r="A205" s="352" t="s">
        <v>204</v>
      </c>
      <c r="B205" s="445" t="s">
        <v>336</v>
      </c>
      <c r="C205" s="446"/>
      <c r="D205" s="447"/>
      <c r="E205" s="447"/>
      <c r="F205" s="702"/>
      <c r="G205" s="721">
        <f>SUM(G$206:G$206)</f>
        <v>8</v>
      </c>
      <c r="H205" s="716">
        <f>SUM(H$206:H$206)</f>
        <v>240</v>
      </c>
      <c r="I205" s="448"/>
      <c r="J205" s="449"/>
      <c r="K205" s="449"/>
      <c r="L205" s="449"/>
      <c r="M205" s="450"/>
      <c r="N205" s="834" t="s">
        <v>251</v>
      </c>
      <c r="O205" s="835" t="s">
        <v>251</v>
      </c>
      <c r="P205" s="453" t="s">
        <v>251</v>
      </c>
      <c r="Q205" s="836" t="s">
        <v>251</v>
      </c>
      <c r="R205" s="835" t="s">
        <v>251</v>
      </c>
      <c r="S205" s="453" t="s">
        <v>251</v>
      </c>
    </row>
    <row r="206" spans="1:19" s="48" customFormat="1" ht="22.5" customHeight="1">
      <c r="A206" s="347"/>
      <c r="B206" s="445" t="s">
        <v>43</v>
      </c>
      <c r="C206" s="446"/>
      <c r="D206" s="447"/>
      <c r="E206" s="447"/>
      <c r="F206" s="702"/>
      <c r="G206" s="722">
        <v>8</v>
      </c>
      <c r="H206" s="676">
        <f>G206*30</f>
        <v>240</v>
      </c>
      <c r="I206" s="448"/>
      <c r="J206" s="449"/>
      <c r="K206" s="449"/>
      <c r="L206" s="449"/>
      <c r="M206" s="450"/>
      <c r="N206" s="834" t="s">
        <v>251</v>
      </c>
      <c r="O206" s="835" t="s">
        <v>251</v>
      </c>
      <c r="P206" s="453" t="s">
        <v>251</v>
      </c>
      <c r="Q206" s="836" t="s">
        <v>251</v>
      </c>
      <c r="R206" s="835" t="s">
        <v>251</v>
      </c>
      <c r="S206" s="453" t="s">
        <v>251</v>
      </c>
    </row>
    <row r="207" spans="1:19" s="48" customFormat="1" ht="22.5" customHeight="1">
      <c r="A207" s="352" t="s">
        <v>337</v>
      </c>
      <c r="B207" s="445" t="s">
        <v>338</v>
      </c>
      <c r="C207" s="446"/>
      <c r="D207" s="447"/>
      <c r="E207" s="447"/>
      <c r="F207" s="702"/>
      <c r="G207" s="721">
        <f>SUM(G$208:G$208)</f>
        <v>6.5</v>
      </c>
      <c r="H207" s="716">
        <f>SUM(H$208:H$208)</f>
        <v>195</v>
      </c>
      <c r="I207" s="448"/>
      <c r="J207" s="449"/>
      <c r="K207" s="449"/>
      <c r="L207" s="449"/>
      <c r="M207" s="450"/>
      <c r="N207" s="834" t="s">
        <v>251</v>
      </c>
      <c r="O207" s="835" t="s">
        <v>251</v>
      </c>
      <c r="P207" s="453" t="s">
        <v>251</v>
      </c>
      <c r="Q207" s="836" t="s">
        <v>251</v>
      </c>
      <c r="R207" s="835" t="s">
        <v>251</v>
      </c>
      <c r="S207" s="453" t="s">
        <v>251</v>
      </c>
    </row>
    <row r="208" spans="1:19" s="48" customFormat="1" ht="22.5" customHeight="1">
      <c r="A208" s="347"/>
      <c r="B208" s="445" t="s">
        <v>43</v>
      </c>
      <c r="C208" s="446"/>
      <c r="D208" s="447"/>
      <c r="E208" s="447"/>
      <c r="F208" s="702"/>
      <c r="G208" s="722">
        <v>6.5</v>
      </c>
      <c r="H208" s="676">
        <f>G208*30</f>
        <v>195</v>
      </c>
      <c r="I208" s="448"/>
      <c r="J208" s="449"/>
      <c r="K208" s="449"/>
      <c r="L208" s="449"/>
      <c r="M208" s="450"/>
      <c r="N208" s="834" t="s">
        <v>251</v>
      </c>
      <c r="O208" s="835" t="s">
        <v>251</v>
      </c>
      <c r="P208" s="453" t="s">
        <v>251</v>
      </c>
      <c r="Q208" s="836" t="s">
        <v>251</v>
      </c>
      <c r="R208" s="835" t="s">
        <v>251</v>
      </c>
      <c r="S208" s="453" t="s">
        <v>251</v>
      </c>
    </row>
    <row r="209" spans="1:19" s="48" customFormat="1" ht="22.5" customHeight="1">
      <c r="A209" s="347">
        <v>3.4</v>
      </c>
      <c r="B209" s="445" t="s">
        <v>339</v>
      </c>
      <c r="C209" s="405"/>
      <c r="D209" s="406"/>
      <c r="E209" s="410"/>
      <c r="F209" s="700"/>
      <c r="G209" s="721">
        <f>SUM(G$210:G$211)</f>
        <v>5</v>
      </c>
      <c r="H209" s="716">
        <f>SUM(H$210:H$211)</f>
        <v>150</v>
      </c>
      <c r="I209" s="413"/>
      <c r="J209" s="452"/>
      <c r="K209" s="406"/>
      <c r="L209" s="406"/>
      <c r="M209" s="453"/>
      <c r="N209" s="834" t="s">
        <v>251</v>
      </c>
      <c r="O209" s="835" t="s">
        <v>251</v>
      </c>
      <c r="P209" s="453" t="s">
        <v>251</v>
      </c>
      <c r="Q209" s="836" t="s">
        <v>251</v>
      </c>
      <c r="R209" s="835" t="s">
        <v>251</v>
      </c>
      <c r="S209" s="453" t="s">
        <v>251</v>
      </c>
    </row>
    <row r="210" spans="1:19" s="48" customFormat="1" ht="22.5" customHeight="1">
      <c r="A210" s="347"/>
      <c r="B210" s="445" t="s">
        <v>43</v>
      </c>
      <c r="C210" s="405"/>
      <c r="D210" s="406"/>
      <c r="E210" s="410"/>
      <c r="F210" s="700"/>
      <c r="G210" s="722"/>
      <c r="H210" s="717">
        <v>0</v>
      </c>
      <c r="I210" s="413"/>
      <c r="J210" s="452"/>
      <c r="K210" s="406"/>
      <c r="L210" s="406"/>
      <c r="M210" s="453"/>
      <c r="N210" s="834" t="s">
        <v>251</v>
      </c>
      <c r="O210" s="835" t="s">
        <v>251</v>
      </c>
      <c r="P210" s="453" t="s">
        <v>251</v>
      </c>
      <c r="Q210" s="836" t="s">
        <v>251</v>
      </c>
      <c r="R210" s="835" t="s">
        <v>251</v>
      </c>
      <c r="S210" s="453" t="s">
        <v>251</v>
      </c>
    </row>
    <row r="211" spans="1:19" s="48" customFormat="1" ht="22.5" customHeight="1">
      <c r="A211" s="348" t="s">
        <v>340</v>
      </c>
      <c r="B211" s="353" t="s">
        <v>44</v>
      </c>
      <c r="C211" s="405"/>
      <c r="D211" s="406"/>
      <c r="E211" s="410"/>
      <c r="F211" s="700"/>
      <c r="G211" s="721">
        <f>SUM(G$212:G$213)</f>
        <v>5</v>
      </c>
      <c r="H211" s="716">
        <f aca="true" t="shared" si="17" ref="H211:M211">SUM(H$212:H$213)</f>
        <v>150</v>
      </c>
      <c r="I211" s="408">
        <f t="shared" si="17"/>
        <v>90</v>
      </c>
      <c r="J211" s="454">
        <f t="shared" si="17"/>
        <v>0</v>
      </c>
      <c r="K211" s="454">
        <f t="shared" si="17"/>
        <v>0</v>
      </c>
      <c r="L211" s="408">
        <f t="shared" si="17"/>
        <v>90</v>
      </c>
      <c r="M211" s="706">
        <f t="shared" si="17"/>
        <v>60</v>
      </c>
      <c r="N211" s="834" t="s">
        <v>251</v>
      </c>
      <c r="O211" s="835" t="s">
        <v>251</v>
      </c>
      <c r="P211" s="453" t="s">
        <v>251</v>
      </c>
      <c r="Q211" s="836"/>
      <c r="R211" s="835"/>
      <c r="S211" s="453"/>
    </row>
    <row r="212" spans="1:19" s="48" customFormat="1" ht="22.5" customHeight="1">
      <c r="A212" s="348" t="s">
        <v>341</v>
      </c>
      <c r="B212" s="455" t="s">
        <v>342</v>
      </c>
      <c r="C212" s="383"/>
      <c r="D212" s="384"/>
      <c r="E212" s="456"/>
      <c r="F212" s="703"/>
      <c r="G212" s="723">
        <v>3</v>
      </c>
      <c r="H212" s="653">
        <f>G212*30</f>
        <v>90</v>
      </c>
      <c r="I212" s="354">
        <f>SUM(J212:L212)</f>
        <v>60</v>
      </c>
      <c r="J212" s="391"/>
      <c r="K212" s="391"/>
      <c r="L212" s="391">
        <v>60</v>
      </c>
      <c r="M212" s="453">
        <f>H212-I212</f>
        <v>30</v>
      </c>
      <c r="N212" s="834" t="s">
        <v>251</v>
      </c>
      <c r="O212" s="835" t="s">
        <v>251</v>
      </c>
      <c r="P212" s="453" t="s">
        <v>251</v>
      </c>
      <c r="Q212" s="836"/>
      <c r="R212" s="835"/>
      <c r="S212" s="453"/>
    </row>
    <row r="213" spans="1:19" s="48" customFormat="1" ht="22.5" customHeight="1">
      <c r="A213" s="348" t="s">
        <v>343</v>
      </c>
      <c r="B213" s="455" t="s">
        <v>344</v>
      </c>
      <c r="C213" s="457"/>
      <c r="D213" s="458">
        <v>6</v>
      </c>
      <c r="E213" s="459"/>
      <c r="F213" s="704"/>
      <c r="G213" s="723">
        <v>2</v>
      </c>
      <c r="H213" s="653">
        <f>G213*30</f>
        <v>60</v>
      </c>
      <c r="I213" s="354">
        <f>SUM(J213:L213)</f>
        <v>30</v>
      </c>
      <c r="J213" s="460"/>
      <c r="K213" s="458"/>
      <c r="L213" s="458">
        <v>30</v>
      </c>
      <c r="M213" s="453">
        <f>H213-I213</f>
        <v>30</v>
      </c>
      <c r="N213" s="834" t="s">
        <v>251</v>
      </c>
      <c r="O213" s="835" t="s">
        <v>251</v>
      </c>
      <c r="P213" s="453" t="s">
        <v>251</v>
      </c>
      <c r="Q213" s="836"/>
      <c r="R213" s="835"/>
      <c r="S213" s="453"/>
    </row>
    <row r="214" spans="1:19" s="48" customFormat="1" ht="22.5" customHeight="1">
      <c r="A214" s="347">
        <v>3.5</v>
      </c>
      <c r="B214" s="455" t="s">
        <v>345</v>
      </c>
      <c r="C214" s="457"/>
      <c r="D214" s="458"/>
      <c r="E214" s="459"/>
      <c r="F214" s="704"/>
      <c r="G214" s="683">
        <f>SUM(G$215:G$216)</f>
        <v>8</v>
      </c>
      <c r="H214" s="654">
        <f>SUM(H$215:H$216)</f>
        <v>240</v>
      </c>
      <c r="I214" s="354"/>
      <c r="J214" s="452"/>
      <c r="K214" s="406"/>
      <c r="L214" s="406"/>
      <c r="M214" s="453"/>
      <c r="N214" s="834" t="s">
        <v>251</v>
      </c>
      <c r="O214" s="835" t="s">
        <v>251</v>
      </c>
      <c r="P214" s="453" t="s">
        <v>251</v>
      </c>
      <c r="Q214" s="836" t="s">
        <v>251</v>
      </c>
      <c r="R214" s="835" t="s">
        <v>251</v>
      </c>
      <c r="S214" s="453"/>
    </row>
    <row r="215" spans="1:19" s="48" customFormat="1" ht="22.5" customHeight="1">
      <c r="A215" s="347"/>
      <c r="B215" s="461" t="s">
        <v>43</v>
      </c>
      <c r="C215" s="457"/>
      <c r="D215" s="458"/>
      <c r="E215" s="459"/>
      <c r="F215" s="704"/>
      <c r="G215" s="684"/>
      <c r="H215" s="718">
        <v>0</v>
      </c>
      <c r="I215" s="354"/>
      <c r="J215" s="452"/>
      <c r="K215" s="406"/>
      <c r="L215" s="406"/>
      <c r="M215" s="453"/>
      <c r="N215" s="834" t="s">
        <v>251</v>
      </c>
      <c r="O215" s="835" t="s">
        <v>251</v>
      </c>
      <c r="P215" s="453" t="s">
        <v>251</v>
      </c>
      <c r="Q215" s="836" t="s">
        <v>251</v>
      </c>
      <c r="R215" s="835" t="s">
        <v>251</v>
      </c>
      <c r="S215" s="453" t="s">
        <v>251</v>
      </c>
    </row>
    <row r="216" spans="1:19" s="48" customFormat="1" ht="22.5" customHeight="1" thickBot="1">
      <c r="A216" s="348" t="s">
        <v>346</v>
      </c>
      <c r="B216" s="462" t="s">
        <v>44</v>
      </c>
      <c r="C216" s="463"/>
      <c r="D216" s="464">
        <v>6</v>
      </c>
      <c r="E216" s="465"/>
      <c r="F216" s="705"/>
      <c r="G216" s="724">
        <v>8</v>
      </c>
      <c r="H216" s="708">
        <f>G216*30</f>
        <v>240</v>
      </c>
      <c r="I216" s="466"/>
      <c r="J216" s="467"/>
      <c r="K216" s="468"/>
      <c r="L216" s="468"/>
      <c r="M216" s="469"/>
      <c r="N216" s="837" t="s">
        <v>251</v>
      </c>
      <c r="O216" s="838" t="s">
        <v>251</v>
      </c>
      <c r="P216" s="469" t="s">
        <v>251</v>
      </c>
      <c r="Q216" s="839" t="s">
        <v>251</v>
      </c>
      <c r="R216" s="838" t="s">
        <v>251</v>
      </c>
      <c r="S216" s="840">
        <v>0</v>
      </c>
    </row>
    <row r="217" spans="1:19" s="48" customFormat="1" ht="22.5" customHeight="1" thickBot="1">
      <c r="A217" s="1166" t="s">
        <v>347</v>
      </c>
      <c r="B217" s="1188"/>
      <c r="C217" s="368"/>
      <c r="D217" s="369"/>
      <c r="E217" s="370"/>
      <c r="F217" s="371"/>
      <c r="G217" s="637">
        <f>G$203+G$205+G$207+G$209+G$214</f>
        <v>31.5</v>
      </c>
      <c r="H217" s="636">
        <f>H$203+H$205+H$207+H$209+H$214</f>
        <v>945</v>
      </c>
      <c r="I217" s="369"/>
      <c r="J217" s="369"/>
      <c r="K217" s="369"/>
      <c r="L217" s="369"/>
      <c r="M217" s="628"/>
      <c r="N217" s="710">
        <f aca="true" t="shared" si="18" ref="N217:S217">SUM(N$203:N$216)</f>
        <v>0</v>
      </c>
      <c r="O217" s="711">
        <f t="shared" si="18"/>
        <v>0</v>
      </c>
      <c r="P217" s="712">
        <f t="shared" si="18"/>
        <v>0</v>
      </c>
      <c r="Q217" s="710">
        <f t="shared" si="18"/>
        <v>0</v>
      </c>
      <c r="R217" s="711">
        <f t="shared" si="18"/>
        <v>0</v>
      </c>
      <c r="S217" s="712">
        <f t="shared" si="18"/>
        <v>0</v>
      </c>
    </row>
    <row r="218" spans="1:19" s="48" customFormat="1" ht="22.5" customHeight="1" thickBot="1">
      <c r="A218" s="1182" t="s">
        <v>348</v>
      </c>
      <c r="B218" s="1183"/>
      <c r="C218" s="368"/>
      <c r="D218" s="369"/>
      <c r="E218" s="370"/>
      <c r="F218" s="371"/>
      <c r="G218" s="690">
        <f>SUMIF($B$203:$B$216,"на базі ВНЗ 1 рівня",G$203:G$216)</f>
        <v>18.5</v>
      </c>
      <c r="H218" s="682">
        <f>SUMIF($B$203:$B$216,"на базі ВНЗ 1 рівня",H$203:H$216)</f>
        <v>555</v>
      </c>
      <c r="I218" s="377"/>
      <c r="J218" s="377"/>
      <c r="K218" s="377"/>
      <c r="L218" s="377"/>
      <c r="M218" s="378"/>
      <c r="N218" s="428"/>
      <c r="O218" s="426"/>
      <c r="P218" s="429"/>
      <c r="Q218" s="430"/>
      <c r="R218" s="426"/>
      <c r="S218" s="427"/>
    </row>
    <row r="219" spans="1:19" s="48" customFormat="1" ht="22.5" customHeight="1" thickBot="1">
      <c r="A219" s="1166" t="s">
        <v>349</v>
      </c>
      <c r="B219" s="1167"/>
      <c r="C219" s="368"/>
      <c r="D219" s="369"/>
      <c r="E219" s="431"/>
      <c r="F219" s="633"/>
      <c r="G219" s="637">
        <f>G$211+G$216</f>
        <v>13</v>
      </c>
      <c r="H219" s="636">
        <f aca="true" t="shared" si="19" ref="H219:M219">H$211+H$216</f>
        <v>390</v>
      </c>
      <c r="I219" s="424">
        <f t="shared" si="19"/>
        <v>90</v>
      </c>
      <c r="J219" s="424">
        <f t="shared" si="19"/>
        <v>0</v>
      </c>
      <c r="K219" s="424">
        <f t="shared" si="19"/>
        <v>0</v>
      </c>
      <c r="L219" s="424">
        <f t="shared" si="19"/>
        <v>90</v>
      </c>
      <c r="M219" s="470">
        <f t="shared" si="19"/>
        <v>60</v>
      </c>
      <c r="N219" s="433">
        <f aca="true" t="shared" si="20" ref="N219:S219">N$217</f>
        <v>0</v>
      </c>
      <c r="O219" s="436">
        <f t="shared" si="20"/>
        <v>0</v>
      </c>
      <c r="P219" s="709">
        <f t="shared" si="20"/>
        <v>0</v>
      </c>
      <c r="Q219" s="433">
        <f t="shared" si="20"/>
        <v>0</v>
      </c>
      <c r="R219" s="436">
        <f t="shared" si="20"/>
        <v>0</v>
      </c>
      <c r="S219" s="709">
        <f t="shared" si="20"/>
        <v>0</v>
      </c>
    </row>
    <row r="220" spans="1:19" s="48" customFormat="1" ht="21" customHeight="1" thickBot="1">
      <c r="A220" s="1212" t="s">
        <v>273</v>
      </c>
      <c r="B220" s="1213"/>
      <c r="C220" s="1213"/>
      <c r="D220" s="1213"/>
      <c r="E220" s="1213"/>
      <c r="F220" s="1213"/>
      <c r="G220" s="1213"/>
      <c r="H220" s="1213"/>
      <c r="I220" s="1213"/>
      <c r="J220" s="1213"/>
      <c r="K220" s="1213"/>
      <c r="L220" s="1213"/>
      <c r="M220" s="1213"/>
      <c r="N220" s="1213"/>
      <c r="O220" s="1213"/>
      <c r="P220" s="1213"/>
      <c r="Q220" s="1213"/>
      <c r="R220" s="1213"/>
      <c r="S220" s="1214"/>
    </row>
    <row r="221" spans="1:19" s="48" customFormat="1" ht="21.75" customHeight="1" thickBot="1">
      <c r="A221" s="713" t="s">
        <v>205</v>
      </c>
      <c r="B221" s="714" t="s">
        <v>63</v>
      </c>
      <c r="C221" s="725"/>
      <c r="D221" s="726"/>
      <c r="E221" s="726"/>
      <c r="F221" s="727"/>
      <c r="G221" s="740">
        <v>1.5</v>
      </c>
      <c r="H221" s="738">
        <f>G221*30</f>
        <v>45</v>
      </c>
      <c r="I221" s="728"/>
      <c r="J221" s="728"/>
      <c r="K221" s="728"/>
      <c r="L221" s="728"/>
      <c r="M221" s="729"/>
      <c r="N221" s="841"/>
      <c r="O221" s="842"/>
      <c r="P221" s="843"/>
      <c r="Q221" s="844"/>
      <c r="R221" s="845"/>
      <c r="S221" s="868"/>
    </row>
    <row r="222" spans="1:19" s="48" customFormat="1" ht="22.5" customHeight="1" thickBot="1">
      <c r="A222" s="1210" t="s">
        <v>29</v>
      </c>
      <c r="B222" s="1211"/>
      <c r="C222" s="625"/>
      <c r="D222" s="618"/>
      <c r="E222" s="618"/>
      <c r="F222" s="739"/>
      <c r="G222" s="83">
        <f>G$221</f>
        <v>1.5</v>
      </c>
      <c r="H222" s="741">
        <f aca="true" t="shared" si="21" ref="H222:S222">H$221</f>
        <v>45</v>
      </c>
      <c r="I222" s="216">
        <f t="shared" si="21"/>
        <v>0</v>
      </c>
      <c r="J222" s="216">
        <f t="shared" si="21"/>
        <v>0</v>
      </c>
      <c r="K222" s="216">
        <f t="shared" si="21"/>
        <v>0</v>
      </c>
      <c r="L222" s="216">
        <f t="shared" si="21"/>
        <v>0</v>
      </c>
      <c r="M222" s="291">
        <f t="shared" si="21"/>
        <v>0</v>
      </c>
      <c r="N222" s="195">
        <f t="shared" si="21"/>
        <v>0</v>
      </c>
      <c r="O222" s="216">
        <f t="shared" si="21"/>
        <v>0</v>
      </c>
      <c r="P222" s="291">
        <f t="shared" si="21"/>
        <v>0</v>
      </c>
      <c r="Q222" s="195">
        <f t="shared" si="21"/>
        <v>0</v>
      </c>
      <c r="R222" s="216">
        <f t="shared" si="21"/>
        <v>0</v>
      </c>
      <c r="S222" s="291">
        <f t="shared" si="21"/>
        <v>0</v>
      </c>
    </row>
    <row r="223" spans="1:19" s="48" customFormat="1" ht="22.5" customHeight="1">
      <c r="A223" s="261"/>
      <c r="B223" s="261"/>
      <c r="C223" s="146"/>
      <c r="D223" s="146"/>
      <c r="E223" s="146"/>
      <c r="F223" s="262"/>
      <c r="G223" s="259"/>
      <c r="H223" s="259"/>
      <c r="I223" s="259"/>
      <c r="J223" s="259"/>
      <c r="K223" s="259"/>
      <c r="L223" s="259"/>
      <c r="M223" s="259"/>
      <c r="N223" s="259"/>
      <c r="O223" s="260"/>
      <c r="P223" s="260"/>
      <c r="Q223" s="260"/>
      <c r="R223" s="260"/>
      <c r="S223" s="260"/>
    </row>
    <row r="224" spans="1:19" s="48" customFormat="1" ht="15" customHeight="1">
      <c r="A224" s="1223" t="s">
        <v>266</v>
      </c>
      <c r="B224" s="1223"/>
      <c r="C224" s="1224"/>
      <c r="D224" s="1224"/>
      <c r="E224" s="1224"/>
      <c r="F224" s="1224"/>
      <c r="G224" s="1224"/>
      <c r="H224" s="1224"/>
      <c r="I224" s="1224"/>
      <c r="J224" s="1224"/>
      <c r="K224" s="1224"/>
      <c r="L224" s="1224"/>
      <c r="M224" s="1224"/>
      <c r="N224" s="1224"/>
      <c r="O224" s="1224"/>
      <c r="P224" s="1224"/>
      <c r="Q224" s="1224"/>
      <c r="R224" s="1224"/>
      <c r="S224" s="1224"/>
    </row>
    <row r="225" spans="1:19" s="48" customFormat="1" ht="15" customHeight="1" thickBot="1">
      <c r="A225" s="265"/>
      <c r="B225" s="263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6"/>
    </row>
    <row r="226" spans="1:19" s="48" customFormat="1" ht="15" customHeight="1" thickBot="1">
      <c r="A226" s="302"/>
      <c r="B226" s="303" t="s">
        <v>146</v>
      </c>
      <c r="C226" s="304"/>
      <c r="D226" s="304"/>
      <c r="E226" s="304"/>
      <c r="F226" s="304"/>
      <c r="G226" s="305">
        <f aca="true" t="shared" si="22" ref="G226:S226">G227+G228</f>
        <v>239.5</v>
      </c>
      <c r="H226" s="305">
        <f t="shared" si="22"/>
        <v>7185</v>
      </c>
      <c r="I226" s="305">
        <f t="shared" si="22"/>
        <v>1551</v>
      </c>
      <c r="J226" s="305">
        <f t="shared" si="22"/>
        <v>837</v>
      </c>
      <c r="K226" s="305">
        <f t="shared" si="22"/>
        <v>242</v>
      </c>
      <c r="L226" s="305">
        <f t="shared" si="22"/>
        <v>472</v>
      </c>
      <c r="M226" s="305">
        <f t="shared" si="22"/>
        <v>2058</v>
      </c>
      <c r="N226" s="305">
        <f>N227+N228</f>
        <v>26</v>
      </c>
      <c r="O226" s="305">
        <f t="shared" si="22"/>
        <v>25</v>
      </c>
      <c r="P226" s="305">
        <f t="shared" si="22"/>
        <v>24</v>
      </c>
      <c r="Q226" s="305">
        <f t="shared" si="22"/>
        <v>26</v>
      </c>
      <c r="R226" s="305">
        <f t="shared" si="22"/>
        <v>25</v>
      </c>
      <c r="S226" s="305">
        <f t="shared" si="22"/>
        <v>20</v>
      </c>
    </row>
    <row r="227" spans="1:19" s="48" customFormat="1" ht="15" customHeight="1" thickBot="1">
      <c r="A227" s="302"/>
      <c r="B227" s="303" t="s">
        <v>147</v>
      </c>
      <c r="C227" s="304"/>
      <c r="D227" s="304"/>
      <c r="E227" s="304"/>
      <c r="F227" s="304"/>
      <c r="G227" s="306">
        <f>G90+G99+G147+G199</f>
        <v>102.5</v>
      </c>
      <c r="H227" s="307">
        <f>G227*30</f>
        <v>3075</v>
      </c>
      <c r="I227" s="308"/>
      <c r="J227" s="308"/>
      <c r="K227" s="308"/>
      <c r="L227" s="308"/>
      <c r="M227" s="308"/>
      <c r="N227" s="742"/>
      <c r="O227" s="743"/>
      <c r="P227" s="744"/>
      <c r="Q227" s="745"/>
      <c r="R227" s="743"/>
      <c r="S227" s="744"/>
    </row>
    <row r="228" spans="1:19" s="48" customFormat="1" ht="15" customHeight="1" thickBot="1">
      <c r="A228" s="302"/>
      <c r="B228" s="303" t="s">
        <v>148</v>
      </c>
      <c r="C228" s="304"/>
      <c r="D228" s="304"/>
      <c r="E228" s="304"/>
      <c r="F228" s="304"/>
      <c r="G228" s="305">
        <f>G91+G100+G148+G222+G200</f>
        <v>137</v>
      </c>
      <c r="H228" s="305">
        <f>H91+H100+H148+H222+H200</f>
        <v>4110</v>
      </c>
      <c r="I228" s="305">
        <f>I91+I100+I148+I222+I200</f>
        <v>1551</v>
      </c>
      <c r="J228" s="305">
        <f>J91+J100+J148+J222+J200</f>
        <v>837</v>
      </c>
      <c r="K228" s="305">
        <f>K91+K100+K148+K222+K200</f>
        <v>242</v>
      </c>
      <c r="L228" s="305">
        <f>L91+L100+L148+L222+L200</f>
        <v>472</v>
      </c>
      <c r="M228" s="305">
        <f>M91+M100+M148+M222+M200</f>
        <v>2058</v>
      </c>
      <c r="N228" s="305">
        <f>N91+N100+N148+N222+N200</f>
        <v>26</v>
      </c>
      <c r="O228" s="305">
        <f>O91+O100+O148+O222+O200</f>
        <v>25</v>
      </c>
      <c r="P228" s="305">
        <f>P91+P100+P148+P222+P200</f>
        <v>24</v>
      </c>
      <c r="Q228" s="305">
        <f>Q91+Q100+Q148+Q222+Q200</f>
        <v>26</v>
      </c>
      <c r="R228" s="305">
        <f>R91+R100+R148+R222+R200</f>
        <v>25</v>
      </c>
      <c r="S228" s="305">
        <f>S91+S100+S148+S222+S200</f>
        <v>20</v>
      </c>
    </row>
    <row r="229" spans="1:19" s="48" customFormat="1" ht="16.5" thickBot="1">
      <c r="A229" s="309"/>
      <c r="B229" s="310"/>
      <c r="C229" s="311"/>
      <c r="D229" s="312"/>
      <c r="E229" s="312"/>
      <c r="F229" s="312"/>
      <c r="G229" s="313"/>
      <c r="H229" s="314"/>
      <c r="I229" s="315"/>
      <c r="J229" s="316"/>
      <c r="K229" s="316"/>
      <c r="L229" s="316"/>
      <c r="M229" s="317"/>
      <c r="N229" s="318"/>
      <c r="O229" s="319"/>
      <c r="P229" s="319"/>
      <c r="Q229" s="319"/>
      <c r="R229" s="319"/>
      <c r="S229" s="319"/>
    </row>
    <row r="230" spans="1:19" ht="15.75">
      <c r="A230" s="1176" t="s">
        <v>269</v>
      </c>
      <c r="B230" s="1177"/>
      <c r="C230" s="1177"/>
      <c r="D230" s="1177"/>
      <c r="E230" s="1177"/>
      <c r="F230" s="1177"/>
      <c r="G230" s="1177"/>
      <c r="H230" s="1177"/>
      <c r="I230" s="1177"/>
      <c r="J230" s="1177"/>
      <c r="K230" s="1177"/>
      <c r="L230" s="1177"/>
      <c r="M230" s="1178"/>
      <c r="N230" s="320">
        <f aca="true" t="shared" si="23" ref="N230:S230">N228</f>
        <v>26</v>
      </c>
      <c r="O230" s="321">
        <f t="shared" si="23"/>
        <v>25</v>
      </c>
      <c r="P230" s="321">
        <f t="shared" si="23"/>
        <v>24</v>
      </c>
      <c r="Q230" s="321">
        <f t="shared" si="23"/>
        <v>26</v>
      </c>
      <c r="R230" s="321">
        <f t="shared" si="23"/>
        <v>25</v>
      </c>
      <c r="S230" s="321">
        <f t="shared" si="23"/>
        <v>20</v>
      </c>
    </row>
    <row r="231" spans="1:19" ht="15.75">
      <c r="A231" s="1179" t="s">
        <v>268</v>
      </c>
      <c r="B231" s="1180"/>
      <c r="C231" s="1180"/>
      <c r="D231" s="1180"/>
      <c r="E231" s="1180"/>
      <c r="F231" s="1180"/>
      <c r="G231" s="1180"/>
      <c r="H231" s="1180"/>
      <c r="I231" s="1180"/>
      <c r="J231" s="1180"/>
      <c r="K231" s="1180"/>
      <c r="L231" s="1180"/>
      <c r="M231" s="1181"/>
      <c r="N231" s="322">
        <f>COUNTIF($C$11:$C$92,"=1")</f>
        <v>4</v>
      </c>
      <c r="O231" s="226">
        <f>COUNTIF($C$11:$C$92,"=2")</f>
        <v>2</v>
      </c>
      <c r="P231" s="226">
        <f>COUNTIF($C$11:$C$92,"=3")</f>
        <v>2</v>
      </c>
      <c r="Q231" s="226">
        <f>COUNTIF($C$11:$C$92,"=4")</f>
        <v>1</v>
      </c>
      <c r="R231" s="226">
        <v>2</v>
      </c>
      <c r="S231" s="226">
        <v>1</v>
      </c>
    </row>
    <row r="232" spans="1:19" ht="15.75">
      <c r="A232" s="1179" t="s">
        <v>28</v>
      </c>
      <c r="B232" s="1180"/>
      <c r="C232" s="1180"/>
      <c r="D232" s="1180"/>
      <c r="E232" s="1180"/>
      <c r="F232" s="1180"/>
      <c r="G232" s="1180"/>
      <c r="H232" s="1180"/>
      <c r="I232" s="1180"/>
      <c r="J232" s="1180"/>
      <c r="K232" s="1180"/>
      <c r="L232" s="1180"/>
      <c r="M232" s="1181"/>
      <c r="N232" s="322">
        <f>COUNTIF($D$11:$D$92,"=1")</f>
        <v>2</v>
      </c>
      <c r="O232" s="226">
        <f>COUNTIF($D$11:$D$92,"=2")</f>
        <v>3</v>
      </c>
      <c r="P232" s="226">
        <f>COUNTIF($D$11:$D$92,"=3")</f>
        <v>1</v>
      </c>
      <c r="Q232" s="226">
        <f>COUNTIF($D$11:$D$92,"=4")</f>
        <v>3</v>
      </c>
      <c r="R232" s="226">
        <v>4</v>
      </c>
      <c r="S232" s="226">
        <v>5</v>
      </c>
    </row>
    <row r="233" spans="1:19" ht="15.75">
      <c r="A233" s="1179" t="s">
        <v>84</v>
      </c>
      <c r="B233" s="1180"/>
      <c r="C233" s="1180"/>
      <c r="D233" s="1180"/>
      <c r="E233" s="1180"/>
      <c r="F233" s="1180"/>
      <c r="G233" s="1180"/>
      <c r="H233" s="1180"/>
      <c r="I233" s="1180"/>
      <c r="J233" s="1180"/>
      <c r="K233" s="1180"/>
      <c r="L233" s="1180"/>
      <c r="M233" s="1181"/>
      <c r="N233" s="323"/>
      <c r="O233" s="226"/>
      <c r="P233" s="324">
        <v>1</v>
      </c>
      <c r="Q233" s="324"/>
      <c r="R233" s="324"/>
      <c r="S233" s="324">
        <v>1</v>
      </c>
    </row>
    <row r="234" spans="1:19" ht="16.5" thickBot="1">
      <c r="A234" s="1199" t="s">
        <v>85</v>
      </c>
      <c r="B234" s="1200"/>
      <c r="C234" s="1200"/>
      <c r="D234" s="1200"/>
      <c r="E234" s="1200"/>
      <c r="F234" s="1200"/>
      <c r="G234" s="1200"/>
      <c r="H234" s="1200"/>
      <c r="I234" s="1200"/>
      <c r="J234" s="1200"/>
      <c r="K234" s="1200"/>
      <c r="L234" s="1200"/>
      <c r="M234" s="1201"/>
      <c r="N234" s="323"/>
      <c r="O234" s="226"/>
      <c r="P234" s="324"/>
      <c r="Q234" s="324">
        <v>1</v>
      </c>
      <c r="R234" s="324"/>
      <c r="S234" s="324"/>
    </row>
    <row r="235" spans="1:19" ht="15.75">
      <c r="A235" s="197"/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258"/>
      <c r="O235" s="146"/>
      <c r="P235" s="258"/>
      <c r="Q235" s="258"/>
      <c r="R235" s="258"/>
      <c r="S235" s="258"/>
    </row>
    <row r="236" spans="1:19" ht="15">
      <c r="A236" s="1208" t="s">
        <v>267</v>
      </c>
      <c r="B236" s="1209"/>
      <c r="C236" s="1209"/>
      <c r="D236" s="1209"/>
      <c r="E236" s="1209"/>
      <c r="F236" s="1209"/>
      <c r="G236" s="1209"/>
      <c r="H236" s="1209"/>
      <c r="I236" s="1209"/>
      <c r="J236" s="1209"/>
      <c r="K236" s="1209"/>
      <c r="L236" s="1209"/>
      <c r="M236" s="1209"/>
      <c r="N236" s="1209"/>
      <c r="O236" s="1209"/>
      <c r="P236" s="1209"/>
      <c r="Q236" s="1209"/>
      <c r="R236" s="1209"/>
      <c r="S236" s="1209"/>
    </row>
    <row r="237" spans="1:19" ht="16.5" thickBot="1">
      <c r="A237" s="1208"/>
      <c r="B237" s="1209"/>
      <c r="C237" s="1209"/>
      <c r="D237" s="1209"/>
      <c r="E237" s="1209"/>
      <c r="F237" s="1209"/>
      <c r="G237" s="1209"/>
      <c r="H237" s="1209"/>
      <c r="I237" s="1209"/>
      <c r="J237" s="1209"/>
      <c r="K237" s="1209"/>
      <c r="L237" s="1209"/>
      <c r="M237" s="1209"/>
      <c r="N237" s="1209"/>
      <c r="O237" s="1209"/>
      <c r="P237" s="1209"/>
      <c r="Q237" s="1209"/>
      <c r="R237" s="1209"/>
      <c r="S237" s="1209"/>
    </row>
    <row r="238" spans="1:19" ht="16.5" customHeight="1" thickBot="1">
      <c r="A238" s="471"/>
      <c r="B238" s="472" t="s">
        <v>146</v>
      </c>
      <c r="C238" s="473"/>
      <c r="D238" s="473"/>
      <c r="E238" s="473"/>
      <c r="F238" s="473"/>
      <c r="G238" s="667">
        <f>G$89+G$185+G$217+G$221</f>
        <v>238</v>
      </c>
      <c r="H238" s="746">
        <f>H$89+H$185+H$217+H$221</f>
        <v>7140</v>
      </c>
      <c r="I238" s="377"/>
      <c r="J238" s="377"/>
      <c r="K238" s="377"/>
      <c r="L238" s="377"/>
      <c r="M238" s="379"/>
      <c r="N238" s="425"/>
      <c r="O238" s="369"/>
      <c r="P238" s="380"/>
      <c r="Q238" s="474"/>
      <c r="R238" s="369"/>
      <c r="S238" s="380"/>
    </row>
    <row r="239" spans="1:19" ht="16.5" customHeight="1" thickBot="1">
      <c r="A239" s="471"/>
      <c r="B239" s="472" t="s">
        <v>147</v>
      </c>
      <c r="C239" s="473"/>
      <c r="D239" s="473"/>
      <c r="E239" s="473"/>
      <c r="F239" s="473"/>
      <c r="G239" s="747">
        <f>G$90+G$186+G$218</f>
        <v>95.5</v>
      </c>
      <c r="H239" s="748">
        <f>H$90+H$186+H$218</f>
        <v>2865</v>
      </c>
      <c r="I239" s="377"/>
      <c r="J239" s="377"/>
      <c r="K239" s="377"/>
      <c r="L239" s="377"/>
      <c r="M239" s="379"/>
      <c r="N239" s="428"/>
      <c r="O239" s="426"/>
      <c r="P239" s="427"/>
      <c r="Q239" s="475"/>
      <c r="R239" s="426"/>
      <c r="S239" s="427"/>
    </row>
    <row r="240" spans="1:19" ht="16.5" customHeight="1" thickBot="1">
      <c r="A240" s="471"/>
      <c r="B240" s="472" t="s">
        <v>148</v>
      </c>
      <c r="C240" s="473"/>
      <c r="D240" s="473"/>
      <c r="E240" s="473"/>
      <c r="F240" s="473"/>
      <c r="G240" s="372">
        <f>G$91+G$187+G$219+G$222</f>
        <v>142.5</v>
      </c>
      <c r="H240" s="694">
        <f>H$91+H$187+H$219+H$222</f>
        <v>4275</v>
      </c>
      <c r="I240" s="424">
        <f>I$91+I$187+I$219+I$222</f>
        <v>1697</v>
      </c>
      <c r="J240" s="424">
        <f>J$91+J$187+J$219+J$222</f>
        <v>838</v>
      </c>
      <c r="K240" s="424">
        <f>K$91+K$187+K$219+K$222</f>
        <v>275</v>
      </c>
      <c r="L240" s="424">
        <f>L$91+L$187+L$219+L$222</f>
        <v>584</v>
      </c>
      <c r="M240" s="476">
        <f>M$91+M$187+M$219+M$222</f>
        <v>2347</v>
      </c>
      <c r="N240" s="433">
        <f>N$91+N$187+N$219+N$222</f>
        <v>26</v>
      </c>
      <c r="O240" s="434">
        <f>O$91+O$187+O$219+O$222</f>
        <v>25</v>
      </c>
      <c r="P240" s="435">
        <f>P$91+P$187+P$219+P$222</f>
        <v>24</v>
      </c>
      <c r="Q240" s="433">
        <f>Q$91+Q$187+Q$219+Q$222</f>
        <v>26</v>
      </c>
      <c r="R240" s="434">
        <f>R$91+R$187+R$219+R$222</f>
        <v>25</v>
      </c>
      <c r="S240" s="435">
        <f>S$91+S$187+S$219+S$222</f>
        <v>20</v>
      </c>
    </row>
    <row r="241" spans="1:19" ht="16.5" thickBot="1">
      <c r="A241" s="477"/>
      <c r="B241" s="478"/>
      <c r="C241" s="479"/>
      <c r="D241" s="480"/>
      <c r="E241" s="480"/>
      <c r="F241" s="480"/>
      <c r="G241" s="481"/>
      <c r="H241" s="749"/>
      <c r="I241" s="750"/>
      <c r="J241" s="751"/>
      <c r="K241" s="751"/>
      <c r="L241" s="751"/>
      <c r="M241" s="752"/>
      <c r="N241" s="753"/>
      <c r="O241" s="754"/>
      <c r="P241" s="755"/>
      <c r="Q241" s="756"/>
      <c r="R241" s="754"/>
      <c r="S241" s="755"/>
    </row>
    <row r="242" spans="1:19" ht="15.75">
      <c r="A242" s="1168" t="s">
        <v>270</v>
      </c>
      <c r="B242" s="1169"/>
      <c r="C242" s="1169"/>
      <c r="D242" s="1169"/>
      <c r="E242" s="1169"/>
      <c r="F242" s="1169"/>
      <c r="G242" s="1169"/>
      <c r="H242" s="1169"/>
      <c r="I242" s="1169"/>
      <c r="J242" s="1169"/>
      <c r="K242" s="1169"/>
      <c r="L242" s="1169"/>
      <c r="M242" s="1170"/>
      <c r="N242" s="759">
        <f aca="true" t="shared" si="24" ref="N242:S242">N$240</f>
        <v>26</v>
      </c>
      <c r="O242" s="760">
        <f t="shared" si="24"/>
        <v>25</v>
      </c>
      <c r="P242" s="761">
        <f t="shared" si="24"/>
        <v>24</v>
      </c>
      <c r="Q242" s="759">
        <f t="shared" si="24"/>
        <v>26</v>
      </c>
      <c r="R242" s="760">
        <f t="shared" si="24"/>
        <v>25</v>
      </c>
      <c r="S242" s="761">
        <f t="shared" si="24"/>
        <v>20</v>
      </c>
    </row>
    <row r="243" spans="1:19" ht="15.75">
      <c r="A243" s="1161" t="s">
        <v>271</v>
      </c>
      <c r="B243" s="1162"/>
      <c r="C243" s="1162"/>
      <c r="D243" s="1162"/>
      <c r="E243" s="1162"/>
      <c r="F243" s="1162"/>
      <c r="G243" s="1162"/>
      <c r="H243" s="1162"/>
      <c r="I243" s="1162"/>
      <c r="J243" s="1162"/>
      <c r="K243" s="1162"/>
      <c r="L243" s="1162"/>
      <c r="M243" s="1163"/>
      <c r="N243" s="762">
        <f>COUNTIF($C11:$C84,N$5)+COUNTIF($C103:$C105,N$5)+COUNTIF($C151:$C181,N$5)+COUNTIF($C203:$C221,N$5)</f>
        <v>4</v>
      </c>
      <c r="O243" s="757">
        <f>COUNTIF($C11:$C84,O$5)+COUNTIF($C103:$C105,O$5)+COUNTIF($C151:$C181,O$5)+COUNTIF($C203:$C221,O$5)</f>
        <v>2</v>
      </c>
      <c r="P243" s="763">
        <f>COUNTIF($C11:$C84,P$5)+COUNTIF($C103:$C105,P$5)+COUNTIF($C151:$C181,P$5)+COUNTIF($C203:$C221,P$5)</f>
        <v>3</v>
      </c>
      <c r="Q243" s="762">
        <f>COUNTIF($C11:$C84,Q$5)+COUNTIF($C103:$C105,Q$5)+COUNTIF($C151:$C181,Q$5)+COUNTIF($C203:$C221,Q$5)</f>
        <v>3</v>
      </c>
      <c r="R243" s="757">
        <f>COUNTIF($C11:$C84,R$5)+COUNTIF($C103:$C105,R$5)+COUNTIF($C151:$C181,R$5)+COUNTIF($C203:$C221,R$5)</f>
        <v>3</v>
      </c>
      <c r="S243" s="763">
        <f>COUNTIF($C11:$C84,S$5)+COUNTIF($C103:$C105,S$5)+COUNTIF($C151:$C181,S$5)+COUNTIF($C203:$C221,S$5)</f>
        <v>1</v>
      </c>
    </row>
    <row r="244" spans="1:19" ht="15.75">
      <c r="A244" s="1161" t="s">
        <v>28</v>
      </c>
      <c r="B244" s="1162"/>
      <c r="C244" s="1162"/>
      <c r="D244" s="1162"/>
      <c r="E244" s="1162"/>
      <c r="F244" s="1162"/>
      <c r="G244" s="1162"/>
      <c r="H244" s="1162"/>
      <c r="I244" s="1162"/>
      <c r="J244" s="1162"/>
      <c r="K244" s="1162"/>
      <c r="L244" s="1162"/>
      <c r="M244" s="1163"/>
      <c r="N244" s="762">
        <f>COUNTIF($D11:$D84,N$5)+COUNTIF($D103:$D105,N$5)+COUNTIF($D151:$D181,N$5)+COUNTIF($D203:$D221,N$5)</f>
        <v>2</v>
      </c>
      <c r="O244" s="757">
        <f>COUNTIF($D11:$D84,O$5)+COUNTIF($D103:$D105,O$5)+COUNTIF($D151:$D181,O$5)+COUNTIF($D203:$D221,O$5)</f>
        <v>3</v>
      </c>
      <c r="P244" s="763">
        <f>COUNTIF($D11:$D84,P$5)+COUNTIF($D103:$D105,P$5)+COUNTIF($D151:$D181,P$5)+COUNTIF($D203:$D221,P$5)+1</f>
        <v>2</v>
      </c>
      <c r="Q244" s="762">
        <f>COUNTIF($D11:$D84,Q$5)+COUNTIF($D103:$D105,Q$5)+COUNTIF($D151:$D181,Q$5)+COUNTIF($D203:$D221,Q$5)</f>
        <v>4</v>
      </c>
      <c r="R244" s="757">
        <f>COUNTIF($D11:$D84,R$5)+COUNTIF($D103:$D105,R$5)+COUNTIF($D151:$D181,R$5)+COUNTIF($D203:$D221,R$5)+1</f>
        <v>4</v>
      </c>
      <c r="S244" s="763">
        <f>COUNTIF($D11:$D84,S$5)+COUNTIF($D103:$D105,S$5)+COUNTIF($D151:$D181,S$5)+COUNTIF($D203:$D221,S$5)</f>
        <v>7</v>
      </c>
    </row>
    <row r="245" spans="1:19" ht="15.75">
      <c r="A245" s="1161" t="s">
        <v>84</v>
      </c>
      <c r="B245" s="1162"/>
      <c r="C245" s="1162"/>
      <c r="D245" s="1162"/>
      <c r="E245" s="1162"/>
      <c r="F245" s="1162"/>
      <c r="G245" s="1162"/>
      <c r="H245" s="1162"/>
      <c r="I245" s="1162"/>
      <c r="J245" s="1162"/>
      <c r="K245" s="1162"/>
      <c r="L245" s="1162"/>
      <c r="M245" s="1163"/>
      <c r="N245" s="764">
        <f>COUNTIF($E11:$E84,N$5)+COUNTIF($E103:$E105,N$5)+COUNTIF($E151:$E181,N$5)+COUNTIF($E203:$E221,N$5)</f>
        <v>0</v>
      </c>
      <c r="O245" s="758">
        <f>COUNTIF($E11:$E84,O$5)+COUNTIF($E103:$E105,O$5)+COUNTIF($E151:$E181,O$5)+COUNTIF($E203:$E221,O$5)</f>
        <v>0</v>
      </c>
      <c r="P245" s="765">
        <f>COUNTIF($E11:$E84,P$5)+COUNTIF($E103:$E105,P$5)+COUNTIF($E151:$E181,P$5)+COUNTIF($E203:$E221,P$5)</f>
        <v>0</v>
      </c>
      <c r="Q245" s="764">
        <f>COUNTIF($E11:$E84,Q$5)+COUNTIF($E103:$E105,Q$5)+COUNTIF($E151:$E181,Q$5)+COUNTIF($E203:$E221,Q$5)</f>
        <v>1</v>
      </c>
      <c r="R245" s="758">
        <f>COUNTIF($E11:$E84,R$5)+COUNTIF($E103:$E105,R$5)+COUNTIF($E151:$E181,R$5)+COUNTIF($E203:$E221,R$5)</f>
        <v>1</v>
      </c>
      <c r="S245" s="765">
        <f>COUNTIF($E11:$E84,S$5)+COUNTIF($E103:$E105,S$5)+COUNTIF($E151:$E181,S$5)+COUNTIF($E203:$E221,S$5)</f>
        <v>0</v>
      </c>
    </row>
    <row r="246" spans="1:19" ht="16.5" thickBot="1">
      <c r="A246" s="1173" t="s">
        <v>85</v>
      </c>
      <c r="B246" s="1174"/>
      <c r="C246" s="1174"/>
      <c r="D246" s="1174"/>
      <c r="E246" s="1174"/>
      <c r="F246" s="1174"/>
      <c r="G246" s="1174"/>
      <c r="H246" s="1174"/>
      <c r="I246" s="1174"/>
      <c r="J246" s="1174"/>
      <c r="K246" s="1174"/>
      <c r="L246" s="1174"/>
      <c r="M246" s="1175"/>
      <c r="N246" s="766">
        <f>COUNTIF($F11:$F84,N$5)+COUNTIF($F103:$F105,N$5)+COUNTIF($F151:$F181,N$5)+COUNTIF($F203:$F221,N$5)</f>
        <v>0</v>
      </c>
      <c r="O246" s="767">
        <f>COUNTIF($F11:$F84,O$5)+COUNTIF($F103:$F105,O$5)+COUNTIF($F151:$F181,O$5)+COUNTIF($F203:$F221,O$5)</f>
        <v>0</v>
      </c>
      <c r="P246" s="768">
        <f>COUNTIF($F11:$F84,P$5)+COUNTIF($F103:$F105,P$5)+COUNTIF($F151:$F181,P$5)+COUNTIF($F203:$F221,P$5)</f>
        <v>1</v>
      </c>
      <c r="Q246" s="769">
        <f>COUNTIF($F11:$F84,Q$5)+COUNTIF($F103:$F105,Q$5)+COUNTIF($F151:$F181,Q$5)+COUNTIF($F203:$F221,Q$5)</f>
        <v>1</v>
      </c>
      <c r="R246" s="767">
        <f>COUNTIF($F11:$F84,R$5)+COUNTIF($F103:$F105,R$5)+COUNTIF($F151:$F181,R$5)+COUNTIF($F203:$F221,R$5)</f>
        <v>0</v>
      </c>
      <c r="S246" s="768">
        <f>COUNTIF($F11:$F84,S$5)+COUNTIF($F103:$F105,S$5)+COUNTIF($F151:$F181,S$5)+COUNTIF($F203:$F221,S$5)</f>
        <v>0</v>
      </c>
    </row>
    <row r="247" spans="1:19" ht="15.75">
      <c r="A247" s="197"/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284"/>
      <c r="O247" s="1285"/>
      <c r="P247" s="1285"/>
      <c r="Q247" s="1284"/>
      <c r="R247" s="1285"/>
      <c r="S247" s="1285"/>
    </row>
    <row r="248" spans="1:19" ht="15.75">
      <c r="A248" s="15"/>
      <c r="B248" s="197" t="s">
        <v>159</v>
      </c>
      <c r="C248" s="197"/>
      <c r="D248" s="1288"/>
      <c r="E248" s="1289"/>
      <c r="F248" s="1289"/>
      <c r="G248" s="197"/>
      <c r="H248" s="1171" t="s">
        <v>160</v>
      </c>
      <c r="I248" s="1172"/>
      <c r="J248" s="1172"/>
      <c r="K248" s="16"/>
      <c r="L248" s="17"/>
      <c r="M248" s="17"/>
      <c r="N248" s="1286"/>
      <c r="O248" s="1287"/>
      <c r="P248" s="1287"/>
      <c r="Q248" s="1287"/>
      <c r="R248" s="1287"/>
      <c r="S248" s="1287"/>
    </row>
    <row r="249" spans="1:19" ht="15.75">
      <c r="A249" s="15"/>
      <c r="B249" s="197"/>
      <c r="C249" s="197"/>
      <c r="D249" s="197"/>
      <c r="E249" s="179"/>
      <c r="F249" s="179"/>
      <c r="G249" s="197"/>
      <c r="H249" s="197"/>
      <c r="I249" s="179"/>
      <c r="J249" s="179"/>
      <c r="K249" s="16"/>
      <c r="L249" s="17"/>
      <c r="M249" s="17"/>
      <c r="N249" s="558"/>
      <c r="O249" s="559"/>
      <c r="P249" s="559"/>
      <c r="Q249" s="559"/>
      <c r="R249" s="559"/>
      <c r="S249" s="559"/>
    </row>
    <row r="250" spans="1:19" ht="15.75">
      <c r="A250" s="15"/>
      <c r="B250" s="197" t="s">
        <v>369</v>
      </c>
      <c r="C250" s="197"/>
      <c r="D250" s="197"/>
      <c r="E250" s="179"/>
      <c r="F250" s="179"/>
      <c r="G250" s="197"/>
      <c r="H250" s="1291" t="s">
        <v>370</v>
      </c>
      <c r="I250" s="1292"/>
      <c r="J250" s="1292"/>
      <c r="K250" s="16"/>
      <c r="L250" s="17"/>
      <c r="M250" s="17"/>
      <c r="N250" s="558"/>
      <c r="O250" s="559"/>
      <c r="P250" s="559"/>
      <c r="Q250" s="559"/>
      <c r="R250" s="559"/>
      <c r="S250" s="559"/>
    </row>
    <row r="251" spans="1:14" ht="15.75">
      <c r="A251" s="15"/>
      <c r="B251" s="197"/>
      <c r="C251" s="197"/>
      <c r="D251" s="197"/>
      <c r="E251" s="197"/>
      <c r="F251" s="197"/>
      <c r="G251" s="197"/>
      <c r="H251" s="197"/>
      <c r="I251" s="197"/>
      <c r="J251" s="197"/>
      <c r="K251" s="16"/>
      <c r="L251" s="17"/>
      <c r="M251" s="17"/>
      <c r="N251" s="18"/>
    </row>
    <row r="252" spans="1:14" ht="15.75">
      <c r="A252" s="15"/>
      <c r="B252" s="197" t="s">
        <v>161</v>
      </c>
      <c r="C252" s="197"/>
      <c r="D252" s="1288"/>
      <c r="E252" s="1289"/>
      <c r="F252" s="1289"/>
      <c r="G252" s="197"/>
      <c r="H252" s="1171" t="s">
        <v>162</v>
      </c>
      <c r="I252" s="1290"/>
      <c r="J252" s="1290"/>
      <c r="K252" s="16"/>
      <c r="L252" s="17"/>
      <c r="M252" s="17"/>
      <c r="N252" s="21"/>
    </row>
    <row r="253" spans="1:14" ht="15.75">
      <c r="A253" s="15"/>
      <c r="B253" s="16"/>
      <c r="C253" s="17"/>
      <c r="D253" s="17"/>
      <c r="E253" s="17"/>
      <c r="F253" s="16"/>
      <c r="G253" s="16"/>
      <c r="H253" s="16"/>
      <c r="I253" s="16"/>
      <c r="J253" s="16"/>
      <c r="K253" s="16"/>
      <c r="L253" s="17"/>
      <c r="M253" s="17"/>
      <c r="N253" s="21"/>
    </row>
    <row r="254" spans="2:14" ht="16.5" thickBot="1">
      <c r="B254" s="19"/>
      <c r="C254" s="20"/>
      <c r="D254" s="20"/>
      <c r="E254" s="20"/>
      <c r="F254" s="19"/>
      <c r="G254" s="19"/>
      <c r="H254" s="19"/>
      <c r="I254" s="19"/>
      <c r="J254" s="19"/>
      <c r="K254" s="19"/>
      <c r="L254" s="20"/>
      <c r="M254" s="20"/>
      <c r="N254" s="21"/>
    </row>
    <row r="255" spans="2:18" ht="20.25" customHeight="1">
      <c r="B255" s="19" t="s">
        <v>350</v>
      </c>
      <c r="C255" s="20">
        <v>1</v>
      </c>
      <c r="D255" s="20"/>
      <c r="E255" s="482">
        <f>G22+G48+G51+G59+G70+G81</f>
        <v>30</v>
      </c>
      <c r="F255" s="1282">
        <f>E255+E256+E257</f>
        <v>63</v>
      </c>
      <c r="G255" s="1281" t="s">
        <v>359</v>
      </c>
      <c r="H255" s="1281"/>
      <c r="I255" s="1281"/>
      <c r="J255" s="1281"/>
      <c r="K255" s="1281"/>
      <c r="L255" s="1281"/>
      <c r="M255" s="880">
        <v>1</v>
      </c>
      <c r="N255" s="876"/>
      <c r="O255" s="872">
        <f>G$22+G$48+G$51+G$59+G$70+G$81</f>
        <v>30</v>
      </c>
      <c r="P255" s="873"/>
      <c r="Q255" s="773"/>
      <c r="R255" s="774"/>
    </row>
    <row r="256" spans="2:18" ht="16.5" thickBot="1">
      <c r="B256" s="19"/>
      <c r="C256" s="20">
        <v>2</v>
      </c>
      <c r="D256" s="20"/>
      <c r="E256" s="483">
        <f>G18+G52+G62+G71+G73+G84</f>
        <v>17</v>
      </c>
      <c r="F256" s="1283"/>
      <c r="G256" s="19"/>
      <c r="H256" s="19"/>
      <c r="I256" s="19"/>
      <c r="J256" s="19"/>
      <c r="K256" s="19"/>
      <c r="L256" s="20"/>
      <c r="M256" s="881">
        <v>2</v>
      </c>
      <c r="N256" s="877"/>
      <c r="O256" s="869">
        <f>G$18+G$52+G$62+G$71+G$73+G$84</f>
        <v>17</v>
      </c>
      <c r="P256" s="874"/>
      <c r="Q256" s="773"/>
      <c r="R256" s="774"/>
    </row>
    <row r="257" spans="2:18" ht="16.5" thickBot="1">
      <c r="B257" s="19"/>
      <c r="C257" s="484">
        <v>3</v>
      </c>
      <c r="D257" s="484"/>
      <c r="E257" s="486">
        <f>G38+G53+G63+G74+G136</f>
        <v>16</v>
      </c>
      <c r="F257" s="1283"/>
      <c r="G257" s="19"/>
      <c r="H257" s="19"/>
      <c r="I257" s="19"/>
      <c r="J257" s="19"/>
      <c r="K257" s="19"/>
      <c r="L257" s="20"/>
      <c r="M257" s="882">
        <v>3</v>
      </c>
      <c r="N257" s="878"/>
      <c r="O257" s="871">
        <f>G$38+G$53+G$63+G$74+G$173</f>
        <v>16.5</v>
      </c>
      <c r="P257" s="884">
        <f>SUM(O255:O257)</f>
        <v>63.5</v>
      </c>
      <c r="Q257" s="773"/>
      <c r="R257" s="774"/>
    </row>
    <row r="258" spans="2:18" ht="15.75">
      <c r="B258" s="19"/>
      <c r="C258" s="20">
        <v>4</v>
      </c>
      <c r="D258" s="20"/>
      <c r="E258" s="482">
        <f>G32+G35+G41+G45+G77+G95+G120+G126+G144</f>
        <v>28.5</v>
      </c>
      <c r="F258" s="1282">
        <f>E258+E259+E260</f>
        <v>74</v>
      </c>
      <c r="G258" s="19"/>
      <c r="H258" s="19"/>
      <c r="I258" s="19"/>
      <c r="J258" s="19"/>
      <c r="K258" s="19"/>
      <c r="L258" s="20"/>
      <c r="M258" s="883">
        <v>4</v>
      </c>
      <c r="N258" s="879"/>
      <c r="O258" s="870">
        <f>G$32+G$35+G$41+G$45+G$77+G$103+G$155+G$160+G$174+G$180</f>
        <v>31.5</v>
      </c>
      <c r="P258" s="875"/>
      <c r="Q258" s="773"/>
      <c r="R258" s="774"/>
    </row>
    <row r="259" spans="2:18" ht="16.5" thickBot="1">
      <c r="B259" s="19"/>
      <c r="C259" s="20">
        <v>5</v>
      </c>
      <c r="D259" s="20"/>
      <c r="E259" s="483">
        <f>G13+G56+G67+G127+G128+G130+G140</f>
        <v>18.5</v>
      </c>
      <c r="F259" s="1283"/>
      <c r="G259" s="19"/>
      <c r="H259" s="19"/>
      <c r="I259" s="19"/>
      <c r="J259" s="19"/>
      <c r="K259" s="19"/>
      <c r="L259" s="20"/>
      <c r="M259" s="881">
        <v>5</v>
      </c>
      <c r="N259" s="877"/>
      <c r="O259" s="869">
        <f>G$13+G$56+G$67+G$156+G$163+G$166+G$177+G$181+G$212</f>
        <v>22</v>
      </c>
      <c r="P259" s="874"/>
      <c r="Q259" s="773"/>
      <c r="R259" s="774"/>
    </row>
    <row r="260" spans="2:18" ht="16.5" thickBot="1">
      <c r="B260" s="19"/>
      <c r="C260" s="484">
        <v>6</v>
      </c>
      <c r="D260" s="484"/>
      <c r="E260" s="485">
        <f>G14+G114+G117+G123+G133+G141+G145+G200+G221</f>
        <v>27</v>
      </c>
      <c r="F260" s="1283"/>
      <c r="G260" s="19"/>
      <c r="H260" s="19"/>
      <c r="I260" s="19"/>
      <c r="J260" s="19"/>
      <c r="K260" s="19"/>
      <c r="L260" s="20"/>
      <c r="M260" s="882">
        <v>6</v>
      </c>
      <c r="N260" s="878"/>
      <c r="O260" s="871">
        <f>G$14+G$151+G$157+G$167+G$170+G$178+G$213+G$216+G$221</f>
        <v>25.5</v>
      </c>
      <c r="P260" s="884">
        <f>SUM(O258:O260)</f>
        <v>79</v>
      </c>
      <c r="Q260" s="773"/>
      <c r="R260" s="774"/>
    </row>
    <row r="261" spans="2:18" ht="15.75">
      <c r="B261" s="19"/>
      <c r="C261" s="20"/>
      <c r="D261" s="482">
        <f>E255+E256+E257+E258+E259+E260</f>
        <v>137</v>
      </c>
      <c r="E261" s="20"/>
      <c r="F261" s="19"/>
      <c r="G261" s="19"/>
      <c r="H261" s="19"/>
      <c r="I261" s="19"/>
      <c r="J261" s="19"/>
      <c r="K261" s="19"/>
      <c r="L261" s="20"/>
      <c r="M261" s="770"/>
      <c r="N261" s="771">
        <f>SUM(O255:O260)</f>
        <v>142.5</v>
      </c>
      <c r="O261" s="775"/>
      <c r="P261" s="772"/>
      <c r="Q261" s="772"/>
      <c r="R261" s="774"/>
    </row>
    <row r="262" spans="2:14" ht="15.75">
      <c r="B262" s="19"/>
      <c r="C262" s="20"/>
      <c r="D262" s="20"/>
      <c r="E262" s="20"/>
      <c r="F262" s="19"/>
      <c r="G262" s="19"/>
      <c r="H262" s="19"/>
      <c r="I262" s="19"/>
      <c r="J262" s="19"/>
      <c r="K262" s="19"/>
      <c r="L262" s="20"/>
      <c r="M262" s="20"/>
      <c r="N262" s="21"/>
    </row>
    <row r="263" spans="2:14" ht="15.75">
      <c r="B263" s="19"/>
      <c r="C263" s="20"/>
      <c r="D263" s="20"/>
      <c r="E263" s="20"/>
      <c r="F263" s="19"/>
      <c r="G263" s="19"/>
      <c r="H263" s="19"/>
      <c r="I263" s="19"/>
      <c r="J263" s="19"/>
      <c r="K263" s="19"/>
      <c r="L263" s="20"/>
      <c r="M263" s="20"/>
      <c r="N263" s="21"/>
    </row>
    <row r="264" spans="2:13" ht="15.75">
      <c r="B264" s="19"/>
      <c r="C264" s="20"/>
      <c r="D264" s="20"/>
      <c r="E264" s="20"/>
      <c r="F264" s="19"/>
      <c r="G264" s="19"/>
      <c r="H264" s="19"/>
      <c r="I264" s="19"/>
      <c r="J264" s="19"/>
      <c r="K264" s="19"/>
      <c r="L264" s="20"/>
      <c r="M264" s="20"/>
    </row>
    <row r="265" spans="2:13" ht="15.75">
      <c r="B265" s="19"/>
      <c r="C265" s="20"/>
      <c r="D265" s="20"/>
      <c r="E265" s="20"/>
      <c r="F265" s="19"/>
      <c r="G265" s="19"/>
      <c r="H265" s="19"/>
      <c r="I265" s="19"/>
      <c r="J265" s="19"/>
      <c r="K265" s="19"/>
      <c r="L265" s="20"/>
      <c r="M265" s="20"/>
    </row>
    <row r="266" ht="15.75">
      <c r="B266" s="19"/>
    </row>
  </sheetData>
  <sheetProtection/>
  <mergeCells count="89">
    <mergeCell ref="G255:L255"/>
    <mergeCell ref="F258:F260"/>
    <mergeCell ref="N247:P247"/>
    <mergeCell ref="Q247:S247"/>
    <mergeCell ref="N248:S248"/>
    <mergeCell ref="F255:F257"/>
    <mergeCell ref="D252:F252"/>
    <mergeCell ref="H252:J252"/>
    <mergeCell ref="D248:F248"/>
    <mergeCell ref="H250:J250"/>
    <mergeCell ref="A102:S102"/>
    <mergeCell ref="A2:A7"/>
    <mergeCell ref="J5:J7"/>
    <mergeCell ref="H2:M2"/>
    <mergeCell ref="B2:B7"/>
    <mergeCell ref="Q3:S3"/>
    <mergeCell ref="A9:S9"/>
    <mergeCell ref="A10:S10"/>
    <mergeCell ref="A90:B90"/>
    <mergeCell ref="N2:S2"/>
    <mergeCell ref="A1:S1"/>
    <mergeCell ref="F5:F7"/>
    <mergeCell ref="C2:F3"/>
    <mergeCell ref="L5:L7"/>
    <mergeCell ref="K5:K7"/>
    <mergeCell ref="N6:S6"/>
    <mergeCell ref="D4:D7"/>
    <mergeCell ref="A86:B86"/>
    <mergeCell ref="N4:S4"/>
    <mergeCell ref="I4:I7"/>
    <mergeCell ref="H3:H7"/>
    <mergeCell ref="C4:C7"/>
    <mergeCell ref="N3:P3"/>
    <mergeCell ref="J4:L4"/>
    <mergeCell ref="E5:E7"/>
    <mergeCell ref="A29:S29"/>
    <mergeCell ref="E4:F4"/>
    <mergeCell ref="A93:S93"/>
    <mergeCell ref="A25:B25"/>
    <mergeCell ref="M3:M7"/>
    <mergeCell ref="I3:L3"/>
    <mergeCell ref="A23:B23"/>
    <mergeCell ref="A28:B28"/>
    <mergeCell ref="A85:B85"/>
    <mergeCell ref="G2:G7"/>
    <mergeCell ref="A87:B87"/>
    <mergeCell ref="A89:B89"/>
    <mergeCell ref="A94:S94"/>
    <mergeCell ref="A92:S92"/>
    <mergeCell ref="A110:S110"/>
    <mergeCell ref="A224:S224"/>
    <mergeCell ref="A106:B106"/>
    <mergeCell ref="A107:B107"/>
    <mergeCell ref="A108:B108"/>
    <mergeCell ref="A111:S111"/>
    <mergeCell ref="A149:S149"/>
    <mergeCell ref="A150:S150"/>
    <mergeCell ref="A198:B198"/>
    <mergeCell ref="A237:S237"/>
    <mergeCell ref="A222:B222"/>
    <mergeCell ref="A220:S220"/>
    <mergeCell ref="A232:M232"/>
    <mergeCell ref="A236:S236"/>
    <mergeCell ref="A91:B91"/>
    <mergeCell ref="A244:M244"/>
    <mergeCell ref="A187:B187"/>
    <mergeCell ref="A200:B200"/>
    <mergeCell ref="A234:M234"/>
    <mergeCell ref="A231:M231"/>
    <mergeCell ref="A202:S202"/>
    <mergeCell ref="A217:B217"/>
    <mergeCell ref="A218:B218"/>
    <mergeCell ref="A184:B184"/>
    <mergeCell ref="A186:B186"/>
    <mergeCell ref="A109:S109"/>
    <mergeCell ref="A185:B185"/>
    <mergeCell ref="A182:B182"/>
    <mergeCell ref="A183:B183"/>
    <mergeCell ref="A189:S189"/>
    <mergeCell ref="A188:S188"/>
    <mergeCell ref="A243:M243"/>
    <mergeCell ref="A199:B199"/>
    <mergeCell ref="A219:B219"/>
    <mergeCell ref="A242:M242"/>
    <mergeCell ref="H248:J248"/>
    <mergeCell ref="A246:M246"/>
    <mergeCell ref="A245:M245"/>
    <mergeCell ref="A230:M230"/>
    <mergeCell ref="A233:M233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5" r:id="rId1"/>
  <rowBreaks count="2" manualBreakCount="2">
    <brk id="67" max="18" man="1"/>
    <brk id="101" max="18" man="1"/>
  </rowBreaks>
  <ignoredErrors>
    <ignoredError sqref="G104 G154 I154:M154 G152 G158 G161 G168 G171 G175 G179 G211:M211 G203:H203 G205 G207 G209:H209 G214:H214" unlockedFormula="1"/>
    <ignoredError sqref="P244:Q244 R244 H49" formula="1"/>
    <ignoredError sqref="H104 H154 H152 H158 H161 H168 H171 H175 H179 H205 H207 G164 H164 A211 A216" formula="1" unlockedFormula="1"/>
    <ignoredError sqref="I181" formulaRange="1"/>
    <ignoredError sqref="G164" formulaRange="1" unlockedFormula="1"/>
    <ignoredError sqref="H164" formula="1" formulaRange="1" unlockedFormula="1"/>
    <ignoredError sqref="A203:A210 A212:A215 A221" numberStoredAsText="1"/>
    <ignoredError sqref="A211 A216" numberStoredAsText="1" twoDigitTextYear="1"/>
    <ignoredError sqref="A30:A45 A11:A22 A27 A47 A46 A48 A83 A80 A76 A69 A65:A66 A61 A58 A55 A50 A49 A51:A54 A56:A57 A59:A60 A62:A64 A67:A68 A70:A75 A77:A79 A81:A82 A8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2015-05-07T04:50:32Z</cp:lastPrinted>
  <dcterms:created xsi:type="dcterms:W3CDTF">2003-06-23T04:55:14Z</dcterms:created>
  <dcterms:modified xsi:type="dcterms:W3CDTF">2015-06-24T06:49:42Z</dcterms:modified>
  <cp:category/>
  <cp:version/>
  <cp:contentType/>
  <cp:contentStatus/>
</cp:coreProperties>
</file>