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175" windowHeight="6405" activeTab="1"/>
  </bookViews>
  <sheets>
    <sheet name="Лист1" sheetId="1" r:id="rId1"/>
    <sheet name="Лист3" sheetId="2" r:id="rId2"/>
  </sheets>
  <definedNames>
    <definedName name="_xlnm.Print_Titles" localSheetId="1">'Лист3'!$8:$8</definedName>
  </definedNames>
  <calcPr fullCalcOnLoad="1"/>
</workbook>
</file>

<file path=xl/sharedStrings.xml><?xml version="1.0" encoding="utf-8"?>
<sst xmlns="http://schemas.openxmlformats.org/spreadsheetml/2006/main" count="341" uniqueCount="191">
  <si>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</si>
  <si>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</si>
  <si>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</si>
  <si>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</si>
  <si>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</si>
  <si>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</si>
  <si>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</si>
  <si>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</si>
  <si>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</si>
  <si>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</si>
  <si>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</si>
  <si>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</si>
  <si>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Курс</t>
  </si>
  <si>
    <t>Теоретичне навчання</t>
  </si>
  <si>
    <t>Канікули</t>
  </si>
  <si>
    <t>ЗАТВЕРДЖУЮ</t>
  </si>
  <si>
    <t>Донбаська державна машинобудівна академія</t>
  </si>
  <si>
    <t>1. Графік навчального процесу</t>
  </si>
  <si>
    <t>Екзаменаційна сесія</t>
  </si>
  <si>
    <t>С</t>
  </si>
  <si>
    <t>К</t>
  </si>
  <si>
    <t>Державна атестація</t>
  </si>
  <si>
    <t>А</t>
  </si>
  <si>
    <t>Всього</t>
  </si>
  <si>
    <t>№ п/п</t>
  </si>
  <si>
    <t>Години</t>
  </si>
  <si>
    <t>Загальний обсяг</t>
  </si>
  <si>
    <t>Аудиторні</t>
  </si>
  <si>
    <t>2 курс</t>
  </si>
  <si>
    <t>3 курс</t>
  </si>
  <si>
    <t>4 курс</t>
  </si>
  <si>
    <t>5 курс</t>
  </si>
  <si>
    <t>Разом:</t>
  </si>
  <si>
    <t>Ректор __________________</t>
  </si>
  <si>
    <t>Контрольні роботи</t>
  </si>
  <si>
    <t>Н</t>
  </si>
  <si>
    <t>Настановна сесія</t>
  </si>
  <si>
    <t>Кредити ECTS</t>
  </si>
  <si>
    <t>4/0</t>
  </si>
  <si>
    <t>Триместр</t>
  </si>
  <si>
    <t>0/4</t>
  </si>
  <si>
    <t>Дипломне проектування</t>
  </si>
  <si>
    <t>ЗАГАЛЬНА КІЛЬКІСТЬ ГОДИН</t>
  </si>
  <si>
    <t xml:space="preserve"> Кількість екзаменів</t>
  </si>
  <si>
    <t xml:space="preserve"> Кількість заліків</t>
  </si>
  <si>
    <t xml:space="preserve"> Кількість курсових проектів і робіт</t>
  </si>
  <si>
    <t>Справка</t>
  </si>
  <si>
    <t>7+14+9</t>
  </si>
  <si>
    <t>7+15+8</t>
  </si>
  <si>
    <t>9+21+10</t>
  </si>
  <si>
    <t>П</t>
  </si>
  <si>
    <t>Д</t>
  </si>
  <si>
    <t>Практика</t>
  </si>
  <si>
    <t>/</t>
  </si>
  <si>
    <t>*</t>
  </si>
  <si>
    <t>О</t>
  </si>
  <si>
    <t>НАВЧАЛЬНИЙ ПЛАН</t>
  </si>
  <si>
    <t>лекції</t>
  </si>
  <si>
    <t>Лабораторні</t>
  </si>
  <si>
    <t>Практичні</t>
  </si>
  <si>
    <t>включить расцветку</t>
  </si>
  <si>
    <t>Установка</t>
  </si>
  <si>
    <t>Семестр</t>
  </si>
  <si>
    <t>всего</t>
  </si>
  <si>
    <t>внз1</t>
  </si>
  <si>
    <t>дгма</t>
  </si>
  <si>
    <t>Захист дипломного проекту (роботи)</t>
  </si>
  <si>
    <t>3.4 Державна атестація</t>
  </si>
  <si>
    <t xml:space="preserve">Спеціальні ПТМ </t>
  </si>
  <si>
    <t>ЗАГАЛЬНА КІЛЬКІСТЬ КРЕДИТІВ</t>
  </si>
  <si>
    <t>Кредитов в неделю</t>
  </si>
  <si>
    <t>Кредитів на триместр</t>
  </si>
  <si>
    <t>Кредитів на навчальній рік</t>
  </si>
  <si>
    <t>Кількість аудиторних годин на тиждень МАКСИМАЛЬНА</t>
  </si>
  <si>
    <t>10+18+8</t>
  </si>
  <si>
    <t>Аудиторні + Дипломне проектування + Захист дипломного проекту (роботи)</t>
  </si>
  <si>
    <t>8+15+8</t>
  </si>
  <si>
    <t>не использ</t>
  </si>
  <si>
    <t>Підготовки:</t>
  </si>
  <si>
    <t>спеціаліста</t>
  </si>
  <si>
    <t>0505 "Машинобудування та матеріалообробка"</t>
  </si>
  <si>
    <t>6.050503 "Машинобудування"</t>
  </si>
  <si>
    <t>Форма навчання:</t>
  </si>
  <si>
    <t>заочна</t>
  </si>
  <si>
    <t>VI</t>
  </si>
  <si>
    <t xml:space="preserve">Повне та прискорене навчання (технічні спеціальності); Прискорене навчання (економічні спеціальності) </t>
  </si>
  <si>
    <t>Інтелектуальна власність</t>
  </si>
  <si>
    <t>Менеджмент</t>
  </si>
  <si>
    <t>Динаміка ПТБіДМ</t>
  </si>
  <si>
    <t>Промисловий транспорт</t>
  </si>
  <si>
    <t>Спеціальні ПТМ (курсовий проект)</t>
  </si>
  <si>
    <t>Основи робототехніки</t>
  </si>
  <si>
    <t>Охорона праці в галузі</t>
  </si>
  <si>
    <t xml:space="preserve">Основи модернізації ПТБіДМ </t>
  </si>
  <si>
    <t>Сучасні методи ремонту і модернизація ПТБіДМ</t>
  </si>
  <si>
    <t xml:space="preserve">  </t>
  </si>
  <si>
    <t xml:space="preserve"> П - ПРАКТИКА;  О - КАНІКУЛИ;   С - ЕКЗАМЕНИ</t>
  </si>
  <si>
    <t>А - ДЕРЖАВНА АТЕСТАЦІЯ; Ат - АТЕСТАЦІЯ ПРОМІЖНА;   Н - НАСТАНОВНА СЕССІЯ;   Д - ДИПЛОМУВАННЯ</t>
  </si>
  <si>
    <t>Н/</t>
  </si>
  <si>
    <t>С/Н</t>
  </si>
  <si>
    <t>/С</t>
  </si>
  <si>
    <t>Теоретичні  основи відновлення та зміцнення деталей</t>
  </si>
  <si>
    <t>Кількість вивчаємих дисциплін (основних + вільний вибор)</t>
  </si>
  <si>
    <t xml:space="preserve">Кількість вивчаємих дисциплін: </t>
  </si>
  <si>
    <t>усього  МАКСИМАЛЬНА</t>
  </si>
  <si>
    <t>усього</t>
  </si>
  <si>
    <t xml:space="preserve">основних </t>
  </si>
  <si>
    <t>вільний вибор студента</t>
  </si>
  <si>
    <t>самостійного вибору навчального закладу</t>
  </si>
  <si>
    <t>Переддипломна практика (15 днів)</t>
  </si>
  <si>
    <t>16.5 кредитов</t>
  </si>
  <si>
    <t>6 кредитов</t>
  </si>
  <si>
    <t>Цивільний захист</t>
  </si>
  <si>
    <t>Експериментальні методи досліджень</t>
  </si>
  <si>
    <t>РНС- сократил на 4 часа практику</t>
  </si>
  <si>
    <t>РНС- не разрешил лаб.работы, замена на практику</t>
  </si>
  <si>
    <t>1.1 Гуманітарні та соціально-економічні дисципліни</t>
  </si>
  <si>
    <t>1. НОРМАТИВНІ НАВЧАЛЬНІ ДИСЦИПЛІНИ</t>
  </si>
  <si>
    <t>Разом за п.1.1:</t>
  </si>
  <si>
    <t>1.2 Дисципліни загально-професійної підготовки</t>
  </si>
  <si>
    <t>Разом за п.1.2:</t>
  </si>
  <si>
    <t>Практична підготовка</t>
  </si>
  <si>
    <t>Разом нормативна частина:</t>
  </si>
  <si>
    <t>2. ВИБІРКОВІ НАВЧАЛЬНІ ДИСЦИПЛІНИ</t>
  </si>
  <si>
    <t>Разом вибіркова частина:</t>
  </si>
  <si>
    <t>Захист дипломного проекту</t>
  </si>
  <si>
    <t>ЗД</t>
  </si>
  <si>
    <t>ЗАГАЛЬНА КІЛЬКІСТЬ:</t>
  </si>
  <si>
    <t>Разом за п.2.1:</t>
  </si>
  <si>
    <t>12+20+8</t>
  </si>
  <si>
    <t>отображение /0 в часах в триместр</t>
  </si>
  <si>
    <t>нет</t>
  </si>
  <si>
    <t>2.1 Дисципліни самостійного вибору навчального закладу. Дисципліни загально-професійної підготовки</t>
  </si>
  <si>
    <t>Комплексна механізація та автоматизація вантажно-розвантажувальних і транс-портно-складських робіт (КМА ВРТС)</t>
  </si>
  <si>
    <t>Міністерство освіти і науки України</t>
  </si>
  <si>
    <t xml:space="preserve">Позначення: Н – настановна сесія; С – екзаменаційна сесія; П – практика; К – канікули; Д– дипломне проектування; ЗД – захист дипломного проекту </t>
  </si>
  <si>
    <t>Настановна та екзаменаційна сесія</t>
  </si>
  <si>
    <t>Виконання дипломн. проекту</t>
  </si>
  <si>
    <t>Держ. атест.</t>
  </si>
  <si>
    <t>Усього</t>
  </si>
  <si>
    <t>Назва
 практики</t>
  </si>
  <si>
    <t>Тижні</t>
  </si>
  <si>
    <t>Назва навчальної дисципліни</t>
  </si>
  <si>
    <t>Форма державної атестації (екзамен, дипломний проект (робота))</t>
  </si>
  <si>
    <t>Переддипломна</t>
  </si>
  <si>
    <t>I</t>
  </si>
  <si>
    <t>Дипломний проект</t>
  </si>
  <si>
    <t>на основі ОПП підготовки бакалавра</t>
  </si>
  <si>
    <t>II. ЗВЕДЕНІ ДАНІ ПРО БЮДЖЕТ ЧАСУ, тижні</t>
  </si>
  <si>
    <t>ІІІ. ПРАКТИКА</t>
  </si>
  <si>
    <t>IV. ДЕРЖАВНА АТЕСТАЦІЯ</t>
  </si>
  <si>
    <t>"___" ____________ 2014 р.</t>
  </si>
  <si>
    <t xml:space="preserve">галузь знань: </t>
  </si>
  <si>
    <t>напрям:</t>
  </si>
  <si>
    <t>спеціальність:</t>
  </si>
  <si>
    <t>Назва  практики</t>
  </si>
  <si>
    <t>Форма державної атестації (екза-мен, дипломний проект (робота))</t>
  </si>
  <si>
    <t xml:space="preserve"> </t>
  </si>
  <si>
    <t xml:space="preserve">7.05050308 "Підйомно-транспортні, будівельні, дорожні, </t>
  </si>
  <si>
    <t>меліоративні машини і обладнання"</t>
  </si>
  <si>
    <t>Теоре-тичне навчання</t>
  </si>
  <si>
    <t>Прак-тика</t>
  </si>
  <si>
    <t>Вико-нання дипломн. проекту</t>
  </si>
  <si>
    <t>Три-местр</t>
  </si>
  <si>
    <t>V. ПЛАН НАВЧАЛЬНОГО ПРОЦЕСУ на 2014/2015 навч. рік (заочн. форма)</t>
  </si>
  <si>
    <t>НАЗВА НАВЧАЛЬНОЇ ДИСЦИПЛІНИ</t>
  </si>
  <si>
    <t>Розподіл за</t>
  </si>
  <si>
    <t>триместрами</t>
  </si>
  <si>
    <t>екзамени</t>
  </si>
  <si>
    <t>заліки</t>
  </si>
  <si>
    <t>курсові</t>
  </si>
  <si>
    <t>проекти</t>
  </si>
  <si>
    <t>роботи</t>
  </si>
  <si>
    <t>Розподіл годин на</t>
  </si>
  <si>
    <t>тиждень за курсами
і триместрами</t>
  </si>
  <si>
    <t>1 курс</t>
  </si>
  <si>
    <t>кількість тижнів у триместрах</t>
  </si>
  <si>
    <t>лаборатторні</t>
  </si>
  <si>
    <t>практичні</t>
  </si>
  <si>
    <t>контроль знаннь</t>
  </si>
  <si>
    <t>самостійна робота</t>
  </si>
  <si>
    <t>-</t>
  </si>
  <si>
    <t>Екза-мени</t>
  </si>
  <si>
    <t>8/4</t>
  </si>
  <si>
    <t>4/2</t>
  </si>
  <si>
    <t>0/6</t>
  </si>
  <si>
    <t>4/4</t>
  </si>
  <si>
    <t>2/2</t>
  </si>
  <si>
    <t>Кваліфікація:  Інженер-механік</t>
  </si>
  <si>
    <t>Строк навчання  -  1 рік</t>
  </si>
  <si>
    <r>
      <t>___(</t>
    </r>
    <r>
      <rPr>
        <u val="single"/>
        <sz val="14"/>
        <color indexed="63"/>
        <rFont val="Times New Roman"/>
        <family val="1"/>
      </rPr>
      <t>Федорінов В.А.)</t>
    </r>
    <r>
      <rPr>
        <sz val="14"/>
        <color indexed="63"/>
        <rFont val="Times New Roman"/>
        <family val="1"/>
      </rPr>
      <t>___</t>
    </r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</si>
</sst>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грн.&quot;;\-#,##0&quot;грн.&quot;"/>
    <numFmt numFmtId="165" formatCode="#,##0&quot;грн.&quot;;[Red]\-#,##0&quot;грн.&quot;"/>
    <numFmt numFmtId="166" formatCode="#,##0.00&quot;грн.&quot;;\-#,##0.00&quot;грн.&quot;"/>
    <numFmt numFmtId="167" formatCode="#,##0.00&quot;грн.&quot;;[Red]\-#,##0.00&quot;грн.&quot;"/>
    <numFmt numFmtId="168" formatCode="_-* #,##0&quot;грн.&quot;_-;\-* #,##0&quot;грн.&quot;_-;_-* &quot;-&quot;&quot;грн.&quot;_-;_-@_-"/>
    <numFmt numFmtId="169" formatCode="_-* #,##0_г_р_н_._-;\-* #,##0_г_р_н_._-;_-* &quot;-&quot;_г_р_н_._-;_-@_-"/>
    <numFmt numFmtId="170" formatCode="_-* #,##0.00&quot;грн.&quot;_-;\-* #,##0.00&quot;грн.&quot;_-;_-* &quot;-&quot;??&quot;грн.&quot;_-;_-@_-"/>
    <numFmt numFmtId="171" formatCode="_-* #,##0.00_г_р_н_._-;\-* #,##0.00_г_р_н_._-;_-* &quot;-&quot;??_г_р_н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_-;\-* #,##0_-;\ &quot;&quot;_-;_-@_-"/>
    <numFmt numFmtId="181" formatCode="#,##0;\-* #,##0_-;\ &quot;&quot;_-;_-@_-"/>
    <numFmt numFmtId="182" formatCode="0.0"/>
    <numFmt numFmtId="183" formatCode="#,##0.0;\-* #,##0.0_-;\ &quot;&quot;_-;_-@_-"/>
    <numFmt numFmtId="184" formatCode="#,##0.00;\-* #,##0.00_-;\ &quot;&quot;_-;_-@_-"/>
    <numFmt numFmtId="185" formatCode="#,##0.0_-;\-* #,##0.0_-;\ &quot;&quot;_-;_-@_-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_-;\-* #,##0_-;\ _-;_-@_-"/>
    <numFmt numFmtId="191" formatCode="#,##0.00_-;\-* #,##0.00_-;\ _-;_-@_-"/>
    <numFmt numFmtId="192" formatCode="#,##0;\-* #,##0_-;\ _-;_-@_-"/>
    <numFmt numFmtId="193" formatCode="#,##0.0_ ;\-#,##0.0\ "/>
    <numFmt numFmtId="194" formatCode="#,##0_ ;\-#,##0\ "/>
    <numFmt numFmtId="195" formatCode="#,##0.0_-;\-* #,##0.0_-;\ _-;_-@_-"/>
  </numFmts>
  <fonts count="4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12"/>
      <name val="Arial"/>
      <family val="2"/>
    </font>
    <font>
      <sz val="12"/>
      <name val="Arial Cyr"/>
      <family val="2"/>
    </font>
    <font>
      <i/>
      <sz val="12"/>
      <name val="Times New Roman"/>
      <family val="1"/>
    </font>
    <font>
      <b/>
      <i/>
      <sz val="12"/>
      <name val="Arial"/>
      <family val="2"/>
    </font>
    <font>
      <b/>
      <sz val="10"/>
      <name val="Arial"/>
      <family val="2"/>
    </font>
    <font>
      <b/>
      <sz val="12"/>
      <color indexed="10"/>
      <name val="Times New Roman"/>
      <family val="1"/>
    </font>
    <font>
      <b/>
      <sz val="12"/>
      <color indexed="10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63"/>
      <name val="Times New Roman"/>
      <family val="1"/>
    </font>
    <font>
      <sz val="12"/>
      <color indexed="63"/>
      <name val="Times New Roman"/>
      <family val="1"/>
    </font>
    <font>
      <b/>
      <sz val="14"/>
      <color indexed="63"/>
      <name val="Times New Roman"/>
      <family val="1"/>
    </font>
    <font>
      <sz val="16"/>
      <color indexed="63"/>
      <name val="Times New Roman"/>
      <family val="1"/>
    </font>
    <font>
      <sz val="10"/>
      <color indexed="63"/>
      <name val="Arial Cyr"/>
      <family val="0"/>
    </font>
    <font>
      <b/>
      <sz val="16"/>
      <color indexed="63"/>
      <name val="Times New Roman"/>
      <family val="1"/>
    </font>
    <font>
      <sz val="10"/>
      <color indexed="63"/>
      <name val="Times New Roman"/>
      <family val="1"/>
    </font>
    <font>
      <u val="single"/>
      <sz val="14"/>
      <color indexed="63"/>
      <name val="Times New Roman"/>
      <family val="1"/>
    </font>
    <font>
      <b/>
      <sz val="12"/>
      <color indexed="63"/>
      <name val="Times New Roman"/>
      <family val="1"/>
    </font>
    <font>
      <b/>
      <sz val="14"/>
      <color indexed="63"/>
      <name val="Times New Roman Cyr"/>
      <family val="0"/>
    </font>
    <font>
      <sz val="14"/>
      <color indexed="63"/>
      <name val="Arial Cyr"/>
      <family val="2"/>
    </font>
    <font>
      <sz val="16"/>
      <color indexed="63"/>
      <name val="Arial Cyr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8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ouble"/>
      <bottom style="double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>
        <color indexed="8"/>
      </right>
      <top style="double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>
        <color indexed="8"/>
      </right>
      <top style="double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/>
      <bottom style="thin"/>
    </border>
    <border>
      <left style="thin">
        <color indexed="8"/>
      </left>
      <right>
        <color indexed="63"/>
      </right>
      <top style="double"/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>
        <color indexed="63"/>
      </right>
      <top style="double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0" fillId="0" borderId="0">
      <alignment/>
      <protection/>
    </xf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25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19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47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Border="1" applyAlignment="1">
      <alignment horizontal="left" wrapText="1"/>
    </xf>
    <xf numFmtId="0" fontId="10" fillId="0" borderId="0" xfId="0" applyNumberFormat="1" applyFont="1" applyBorder="1" applyAlignment="1">
      <alignment horizontal="center" wrapText="1"/>
    </xf>
    <xf numFmtId="0" fontId="10" fillId="0" borderId="0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2" xfId="33" applyNumberFormat="1" applyFont="1" applyFill="1" applyBorder="1" applyAlignment="1" applyProtection="1">
      <alignment vertical="center"/>
      <protection/>
    </xf>
    <xf numFmtId="0" fontId="9" fillId="0" borderId="12" xfId="33" applyNumberFormat="1" applyFont="1" applyFill="1" applyBorder="1" applyAlignment="1" applyProtection="1">
      <alignment horizontal="centerContinuous" vertical="center"/>
      <protection/>
    </xf>
    <xf numFmtId="0" fontId="7" fillId="0" borderId="13" xfId="33" applyNumberFormat="1" applyFont="1" applyFill="1" applyBorder="1" applyAlignment="1" applyProtection="1">
      <alignment horizontal="centerContinuous" vertical="center"/>
      <protection/>
    </xf>
    <xf numFmtId="0" fontId="7" fillId="0" borderId="14" xfId="33" applyNumberFormat="1" applyFont="1" applyFill="1" applyBorder="1" applyAlignment="1" applyProtection="1">
      <alignment horizontal="centerContinuous" vertical="center"/>
      <protection/>
    </xf>
    <xf numFmtId="190" fontId="7" fillId="0" borderId="14" xfId="33" applyNumberFormat="1" applyFont="1" applyFill="1" applyBorder="1" applyAlignment="1" applyProtection="1">
      <alignment horizontal="centerContinuous" vertical="center"/>
      <protection/>
    </xf>
    <xf numFmtId="0" fontId="7" fillId="0" borderId="14" xfId="33" applyNumberFormat="1" applyFont="1" applyFill="1" applyBorder="1" applyAlignment="1" applyProtection="1">
      <alignment horizontal="center" vertical="center"/>
      <protection/>
    </xf>
    <xf numFmtId="0" fontId="7" fillId="0" borderId="15" xfId="33" applyNumberFormat="1" applyFont="1" applyFill="1" applyBorder="1" applyAlignment="1" applyProtection="1">
      <alignment horizontal="centerContinuous" vertical="center"/>
      <protection/>
    </xf>
    <xf numFmtId="0" fontId="2" fillId="0" borderId="16" xfId="33" applyNumberFormat="1" applyFont="1" applyFill="1" applyBorder="1" applyAlignment="1" applyProtection="1">
      <alignment horizontal="center" vertical="center"/>
      <protection/>
    </xf>
    <xf numFmtId="190" fontId="9" fillId="0" borderId="12" xfId="33" applyNumberFormat="1" applyFont="1" applyFill="1" applyBorder="1" applyAlignment="1" applyProtection="1">
      <alignment horizontal="centerContinuous" vertical="center"/>
      <protection/>
    </xf>
    <xf numFmtId="0" fontId="7" fillId="0" borderId="12" xfId="33" applyNumberFormat="1" applyFont="1" applyFill="1" applyBorder="1" applyAlignment="1" applyProtection="1">
      <alignment horizontal="centerContinuous" vertical="center"/>
      <protection/>
    </xf>
    <xf numFmtId="0" fontId="7" fillId="0" borderId="12" xfId="33" applyNumberFormat="1" applyFont="1" applyFill="1" applyBorder="1" applyAlignment="1" applyProtection="1">
      <alignment horizontal="center" vertical="center"/>
      <protection/>
    </xf>
    <xf numFmtId="0" fontId="7" fillId="0" borderId="17" xfId="33" applyNumberFormat="1" applyFont="1" applyFill="1" applyBorder="1" applyAlignment="1" applyProtection="1">
      <alignment horizontal="center" vertical="center"/>
      <protection/>
    </xf>
    <xf numFmtId="0" fontId="2" fillId="0" borderId="18" xfId="33" applyNumberFormat="1" applyFont="1" applyFill="1" applyBorder="1" applyAlignment="1" applyProtection="1">
      <alignment horizontal="center" vertical="center"/>
      <protection/>
    </xf>
    <xf numFmtId="0" fontId="2" fillId="0" borderId="19" xfId="33" applyNumberFormat="1" applyFont="1" applyFill="1" applyBorder="1" applyAlignment="1" applyProtection="1">
      <alignment vertical="center"/>
      <protection/>
    </xf>
    <xf numFmtId="0" fontId="9" fillId="0" borderId="19" xfId="33" applyNumberFormat="1" applyFont="1" applyFill="1" applyBorder="1" applyAlignment="1" applyProtection="1">
      <alignment horizontal="centerContinuous" vertical="center"/>
      <protection/>
    </xf>
    <xf numFmtId="0" fontId="9" fillId="0" borderId="19" xfId="33" applyFont="1" applyFill="1" applyBorder="1" applyAlignment="1" applyProtection="1">
      <alignment horizontal="centerContinuous" vertical="center"/>
      <protection/>
    </xf>
    <xf numFmtId="0" fontId="11" fillId="0" borderId="19" xfId="33" applyNumberFormat="1" applyFont="1" applyFill="1" applyBorder="1" applyAlignment="1">
      <alignment/>
      <protection/>
    </xf>
    <xf numFmtId="0" fontId="11" fillId="0" borderId="20" xfId="33" applyNumberFormat="1" applyFont="1" applyFill="1" applyBorder="1" applyAlignment="1">
      <alignment/>
      <protection/>
    </xf>
    <xf numFmtId="190" fontId="2" fillId="0" borderId="21" xfId="0" applyNumberFormat="1" applyFont="1" applyFill="1" applyBorder="1" applyAlignment="1" applyProtection="1">
      <alignment vertical="center"/>
      <protection/>
    </xf>
    <xf numFmtId="190" fontId="2" fillId="0" borderId="22" xfId="0" applyNumberFormat="1" applyFont="1" applyFill="1" applyBorder="1" applyAlignment="1" applyProtection="1">
      <alignment vertical="center"/>
      <protection/>
    </xf>
    <xf numFmtId="190" fontId="2" fillId="0" borderId="0" xfId="0" applyNumberFormat="1" applyFont="1" applyFill="1" applyBorder="1" applyAlignment="1" applyProtection="1">
      <alignment vertical="center"/>
      <protection/>
    </xf>
    <xf numFmtId="191" fontId="2" fillId="0" borderId="0" xfId="0" applyNumberFormat="1" applyFont="1" applyFill="1" applyBorder="1" applyAlignment="1" applyProtection="1">
      <alignment vertical="center"/>
      <protection/>
    </xf>
    <xf numFmtId="49" fontId="2" fillId="0" borderId="0" xfId="0" applyNumberFormat="1" applyFont="1" applyFill="1" applyBorder="1" applyAlignment="1" applyProtection="1">
      <alignment horizontal="center" vertical="center" textRotation="90" wrapText="1"/>
      <protection/>
    </xf>
    <xf numFmtId="190" fontId="2" fillId="22" borderId="0" xfId="0" applyNumberFormat="1" applyFont="1" applyFill="1" applyBorder="1" applyAlignment="1" applyProtection="1">
      <alignment horizontal="center" vertical="center"/>
      <protection/>
    </xf>
    <xf numFmtId="190" fontId="2" fillId="24" borderId="0" xfId="0" applyNumberFormat="1" applyFont="1" applyFill="1" applyBorder="1" applyAlignment="1" applyProtection="1">
      <alignment horizontal="center" vertical="center"/>
      <protection/>
    </xf>
    <xf numFmtId="190" fontId="2" fillId="4" borderId="0" xfId="0" applyNumberFormat="1" applyFont="1" applyFill="1" applyBorder="1" applyAlignment="1" applyProtection="1">
      <alignment horizontal="center" vertical="center"/>
      <protection/>
    </xf>
    <xf numFmtId="190" fontId="2" fillId="0" borderId="23" xfId="0" applyNumberFormat="1" applyFont="1" applyFill="1" applyBorder="1" applyAlignment="1" applyProtection="1">
      <alignment vertical="center"/>
      <protection/>
    </xf>
    <xf numFmtId="190" fontId="2" fillId="20" borderId="0" xfId="0" applyNumberFormat="1" applyFont="1" applyFill="1" applyBorder="1" applyAlignment="1" applyProtection="1">
      <alignment vertical="center"/>
      <protection/>
    </xf>
    <xf numFmtId="190" fontId="2" fillId="21" borderId="0" xfId="0" applyNumberFormat="1" applyFont="1" applyFill="1" applyBorder="1" applyAlignment="1" applyProtection="1">
      <alignment vertical="center"/>
      <protection/>
    </xf>
    <xf numFmtId="1" fontId="0" fillId="20" borderId="0" xfId="0" applyNumberFormat="1" applyFill="1" applyAlignment="1">
      <alignment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vertical="center"/>
      <protection/>
    </xf>
    <xf numFmtId="0" fontId="2" fillId="0" borderId="24" xfId="0" applyNumberFormat="1" applyFont="1" applyFill="1" applyBorder="1" applyAlignment="1" applyProtection="1">
      <alignment horizontal="center" vertical="center" wrapText="1"/>
      <protection/>
    </xf>
    <xf numFmtId="182" fontId="7" fillId="0" borderId="24" xfId="0" applyNumberFormat="1" applyFont="1" applyFill="1" applyBorder="1" applyAlignment="1" applyProtection="1">
      <alignment horizontal="center" vertical="center"/>
      <protection/>
    </xf>
    <xf numFmtId="0" fontId="9" fillId="0" borderId="25" xfId="33" applyNumberFormat="1" applyFont="1" applyFill="1" applyBorder="1" applyAlignment="1" applyProtection="1">
      <alignment horizontal="centerContinuous" vertical="center"/>
      <protection/>
    </xf>
    <xf numFmtId="0" fontId="11" fillId="0" borderId="26" xfId="33" applyNumberFormat="1" applyFont="1" applyFill="1" applyBorder="1" applyAlignment="1">
      <alignment/>
      <protection/>
    </xf>
    <xf numFmtId="0" fontId="11" fillId="0" borderId="27" xfId="33" applyNumberFormat="1" applyFont="1" applyFill="1" applyBorder="1" applyAlignment="1">
      <alignment/>
      <protection/>
    </xf>
    <xf numFmtId="0" fontId="2" fillId="0" borderId="23" xfId="0" applyNumberFormat="1" applyFont="1" applyFill="1" applyBorder="1" applyAlignment="1" applyProtection="1">
      <alignment horizontal="centerContinuous" vertical="center"/>
      <protection/>
    </xf>
    <xf numFmtId="0" fontId="2" fillId="0" borderId="22" xfId="0" applyNumberFormat="1" applyFont="1" applyFill="1" applyBorder="1" applyAlignment="1" applyProtection="1">
      <alignment horizontal="centerContinuous" vertical="center"/>
      <protection/>
    </xf>
    <xf numFmtId="0" fontId="2" fillId="0" borderId="10" xfId="0" applyNumberFormat="1" applyFont="1" applyFill="1" applyBorder="1" applyAlignment="1" applyProtection="1">
      <alignment horizontal="centerContinuous" vertical="center"/>
      <protection/>
    </xf>
    <xf numFmtId="0" fontId="9" fillId="0" borderId="28" xfId="33" applyNumberFormat="1" applyFont="1" applyFill="1" applyBorder="1" applyAlignment="1" applyProtection="1">
      <alignment horizontal="centerContinuous" vertical="center"/>
      <protection/>
    </xf>
    <xf numFmtId="0" fontId="9" fillId="0" borderId="28" xfId="33" applyFont="1" applyFill="1" applyBorder="1" applyAlignment="1" applyProtection="1">
      <alignment horizontal="centerContinuous" vertical="center"/>
      <protection/>
    </xf>
    <xf numFmtId="0" fontId="7" fillId="0" borderId="24" xfId="0" applyNumberFormat="1" applyFont="1" applyFill="1" applyBorder="1" applyAlignment="1" applyProtection="1">
      <alignment horizontal="center" vertical="center"/>
      <protection/>
    </xf>
    <xf numFmtId="0" fontId="9" fillId="0" borderId="25" xfId="0" applyNumberFormat="1" applyFont="1" applyFill="1" applyBorder="1" applyAlignment="1" applyProtection="1">
      <alignment horizontal="centerContinuous" vertical="center"/>
      <protection/>
    </xf>
    <xf numFmtId="0" fontId="2" fillId="0" borderId="29" xfId="0" applyNumberFormat="1" applyFont="1" applyFill="1" applyBorder="1" applyAlignment="1">
      <alignment horizontal="center" vertical="center"/>
    </xf>
    <xf numFmtId="0" fontId="9" fillId="0" borderId="29" xfId="0" applyNumberFormat="1" applyFont="1" applyFill="1" applyBorder="1" applyAlignment="1" applyProtection="1">
      <alignment horizontal="center" vertical="center"/>
      <protection/>
    </xf>
    <xf numFmtId="0" fontId="2" fillId="0" borderId="29" xfId="0" applyNumberFormat="1" applyFont="1" applyFill="1" applyBorder="1" applyAlignment="1">
      <alignment horizontal="center" vertical="center" wrapText="1"/>
    </xf>
    <xf numFmtId="0" fontId="2" fillId="0" borderId="29" xfId="0" applyNumberFormat="1" applyFont="1" applyFill="1" applyBorder="1" applyAlignment="1" applyProtection="1">
      <alignment horizontal="left" vertical="top"/>
      <protection/>
    </xf>
    <xf numFmtId="0" fontId="9" fillId="0" borderId="28" xfId="0" applyNumberFormat="1" applyFont="1" applyFill="1" applyBorder="1" applyAlignment="1" applyProtection="1">
      <alignment horizontal="centerContinuous" vertical="center"/>
      <protection/>
    </xf>
    <xf numFmtId="2" fontId="0" fillId="20" borderId="0" xfId="0" applyNumberFormat="1" applyFill="1" applyAlignment="1">
      <alignment/>
    </xf>
    <xf numFmtId="1" fontId="7" fillId="0" borderId="24" xfId="0" applyNumberFormat="1" applyFont="1" applyFill="1" applyBorder="1" applyAlignment="1" applyProtection="1">
      <alignment horizontal="center" vertical="center"/>
      <protection/>
    </xf>
    <xf numFmtId="182" fontId="9" fillId="0" borderId="28" xfId="33" applyNumberFormat="1" applyFont="1" applyFill="1" applyBorder="1" applyAlignment="1" applyProtection="1">
      <alignment horizontal="centerContinuous" vertical="center"/>
      <protection/>
    </xf>
    <xf numFmtId="0" fontId="2" fillId="0" borderId="10" xfId="0" applyNumberFormat="1" applyFont="1" applyFill="1" applyBorder="1" applyAlignment="1">
      <alignment horizontal="center" vertical="center"/>
    </xf>
    <xf numFmtId="0" fontId="7" fillId="0" borderId="30" xfId="33" applyNumberFormat="1" applyFont="1" applyFill="1" applyBorder="1" applyAlignment="1">
      <alignment horizontal="center" vertical="center" wrapText="1"/>
      <protection/>
    </xf>
    <xf numFmtId="0" fontId="7" fillId="0" borderId="31" xfId="33" applyNumberFormat="1" applyFont="1" applyFill="1" applyBorder="1" applyAlignment="1">
      <alignment horizontal="right" vertical="center" wrapText="1"/>
      <protection/>
    </xf>
    <xf numFmtId="0" fontId="9" fillId="0" borderId="32" xfId="33" applyNumberFormat="1" applyFont="1" applyFill="1" applyBorder="1" applyAlignment="1" applyProtection="1">
      <alignment vertical="center"/>
      <protection/>
    </xf>
    <xf numFmtId="0" fontId="11" fillId="0" borderId="32" xfId="33" applyNumberFormat="1" applyFont="1" applyFill="1" applyBorder="1" applyAlignment="1">
      <alignment/>
      <protection/>
    </xf>
    <xf numFmtId="182" fontId="13" fillId="0" borderId="32" xfId="33" applyNumberFormat="1" applyFont="1" applyFill="1" applyBorder="1" applyAlignment="1">
      <alignment horizontal="center"/>
      <protection/>
    </xf>
    <xf numFmtId="0" fontId="13" fillId="0" borderId="32" xfId="33" applyNumberFormat="1" applyFont="1" applyFill="1" applyBorder="1" applyAlignment="1">
      <alignment horizontal="center"/>
      <protection/>
    </xf>
    <xf numFmtId="0" fontId="13" fillId="0" borderId="31" xfId="33" applyNumberFormat="1" applyFont="1" applyFill="1" applyBorder="1" applyAlignment="1">
      <alignment horizontal="center"/>
      <protection/>
    </xf>
    <xf numFmtId="0" fontId="13" fillId="0" borderId="33" xfId="33" applyNumberFormat="1" applyFont="1" applyFill="1" applyBorder="1" applyAlignment="1">
      <alignment horizontal="center"/>
      <protection/>
    </xf>
    <xf numFmtId="0" fontId="9" fillId="0" borderId="34" xfId="0" applyNumberFormat="1" applyFont="1" applyFill="1" applyBorder="1" applyAlignment="1" applyProtection="1">
      <alignment horizontal="center" vertical="center"/>
      <protection/>
    </xf>
    <xf numFmtId="0" fontId="9" fillId="0" borderId="32" xfId="0" applyNumberFormat="1" applyFont="1" applyFill="1" applyBorder="1" applyAlignment="1" applyProtection="1">
      <alignment horizontal="center" vertical="center"/>
      <protection/>
    </xf>
    <xf numFmtId="1" fontId="13" fillId="0" borderId="32" xfId="33" applyNumberFormat="1" applyFont="1" applyFill="1" applyBorder="1" applyAlignment="1">
      <alignment horizontal="center"/>
      <protection/>
    </xf>
    <xf numFmtId="1" fontId="13" fillId="0" borderId="33" xfId="33" applyNumberFormat="1" applyFont="1" applyFill="1" applyBorder="1" applyAlignment="1">
      <alignment horizontal="center"/>
      <protection/>
    </xf>
    <xf numFmtId="0" fontId="13" fillId="0" borderId="35" xfId="33" applyNumberFormat="1" applyFont="1" applyFill="1" applyBorder="1" applyAlignment="1">
      <alignment horizontal="center"/>
      <protection/>
    </xf>
    <xf numFmtId="0" fontId="9" fillId="0" borderId="36" xfId="0" applyNumberFormat="1" applyFont="1" applyFill="1" applyBorder="1" applyAlignment="1" applyProtection="1">
      <alignment horizontal="centerContinuous" vertical="center"/>
      <protection/>
    </xf>
    <xf numFmtId="0" fontId="9" fillId="0" borderId="37" xfId="0" applyNumberFormat="1" applyFont="1" applyFill="1" applyBorder="1" applyAlignment="1" applyProtection="1">
      <alignment horizontal="centerContinuous" vertical="center"/>
      <protection/>
    </xf>
    <xf numFmtId="0" fontId="2" fillId="0" borderId="38" xfId="0" applyNumberFormat="1" applyFont="1" applyFill="1" applyBorder="1" applyAlignment="1">
      <alignment horizontal="center" vertical="center"/>
    </xf>
    <xf numFmtId="0" fontId="2" fillId="0" borderId="39" xfId="33" applyNumberFormat="1" applyFont="1" applyFill="1" applyBorder="1" applyAlignment="1" applyProtection="1">
      <alignment vertical="center"/>
      <protection/>
    </xf>
    <xf numFmtId="0" fontId="9" fillId="0" borderId="40" xfId="33" applyNumberFormat="1" applyFont="1" applyFill="1" applyBorder="1" applyAlignment="1" applyProtection="1">
      <alignment horizontal="centerContinuous" vertical="center"/>
      <protection/>
    </xf>
    <xf numFmtId="0" fontId="9" fillId="0" borderId="39" xfId="0" applyNumberFormat="1" applyFont="1" applyFill="1" applyBorder="1" applyAlignment="1" applyProtection="1">
      <alignment horizontal="centerContinuous" vertical="center"/>
      <protection/>
    </xf>
    <xf numFmtId="0" fontId="9" fillId="0" borderId="40" xfId="0" applyNumberFormat="1" applyFont="1" applyFill="1" applyBorder="1" applyAlignment="1" applyProtection="1">
      <alignment horizontal="centerContinuous" vertical="center"/>
      <protection/>
    </xf>
    <xf numFmtId="0" fontId="2" fillId="0" borderId="38" xfId="0" applyNumberFormat="1" applyFont="1" applyFill="1" applyBorder="1" applyAlignment="1" applyProtection="1">
      <alignment horizontal="center" vertical="center"/>
      <protection/>
    </xf>
    <xf numFmtId="182" fontId="14" fillId="0" borderId="0" xfId="0" applyNumberFormat="1" applyFont="1" applyAlignment="1">
      <alignment/>
    </xf>
    <xf numFmtId="0" fontId="2" fillId="0" borderId="26" xfId="33" applyNumberFormat="1" applyFont="1" applyFill="1" applyBorder="1" applyAlignment="1" applyProtection="1">
      <alignment vertical="center"/>
      <protection/>
    </xf>
    <xf numFmtId="0" fontId="2" fillId="0" borderId="0" xfId="33" applyNumberFormat="1" applyFont="1" applyFill="1" applyBorder="1" applyAlignment="1" applyProtection="1">
      <alignment horizontal="right" vertical="center"/>
      <protection/>
    </xf>
    <xf numFmtId="0" fontId="2" fillId="0" borderId="41" xfId="0" applyNumberFormat="1" applyFont="1" applyFill="1" applyBorder="1" applyAlignment="1" applyProtection="1">
      <alignment horizontal="center" vertical="center"/>
      <protection/>
    </xf>
    <xf numFmtId="0" fontId="2" fillId="0" borderId="0" xfId="33" applyNumberFormat="1" applyFont="1" applyFill="1" applyBorder="1" applyAlignment="1" applyProtection="1">
      <alignment horizontal="right" vertical="center"/>
      <protection/>
    </xf>
    <xf numFmtId="49" fontId="2" fillId="0" borderId="38" xfId="0" applyNumberFormat="1" applyFont="1" applyFill="1" applyBorder="1" applyAlignment="1" applyProtection="1">
      <alignment horizontal="center" vertical="center" wrapText="1"/>
      <protection/>
    </xf>
    <xf numFmtId="190" fontId="8" fillId="0" borderId="38" xfId="0" applyNumberFormat="1" applyFont="1" applyFill="1" applyBorder="1" applyAlignment="1" applyProtection="1">
      <alignment horizontal="right" vertical="center"/>
      <protection/>
    </xf>
    <xf numFmtId="0" fontId="2" fillId="0" borderId="38" xfId="0" applyNumberFormat="1" applyFont="1" applyFill="1" applyBorder="1" applyAlignment="1" applyProtection="1">
      <alignment horizontal="center" vertical="center" wrapText="1"/>
      <protection/>
    </xf>
    <xf numFmtId="190" fontId="9" fillId="0" borderId="38" xfId="0" applyNumberFormat="1" applyFont="1" applyFill="1" applyBorder="1" applyAlignment="1" applyProtection="1">
      <alignment horizontal="center" vertical="center"/>
      <protection/>
    </xf>
    <xf numFmtId="193" fontId="7" fillId="0" borderId="38" xfId="0" applyNumberFormat="1" applyFont="1" applyFill="1" applyBorder="1" applyAlignment="1" applyProtection="1">
      <alignment vertical="center"/>
      <protection/>
    </xf>
    <xf numFmtId="194" fontId="7" fillId="0" borderId="38" xfId="0" applyNumberFormat="1" applyFont="1" applyFill="1" applyBorder="1" applyAlignment="1" applyProtection="1">
      <alignment vertical="center"/>
      <protection/>
    </xf>
    <xf numFmtId="2" fontId="2" fillId="0" borderId="38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NumberFormat="1" applyFont="1" applyFill="1" applyBorder="1" applyAlignment="1" applyProtection="1">
      <alignment horizontal="center" vertical="center" wrapText="1"/>
      <protection/>
    </xf>
    <xf numFmtId="0" fontId="2" fillId="0" borderId="41" xfId="0" applyNumberFormat="1" applyFont="1" applyFill="1" applyBorder="1" applyAlignment="1" applyProtection="1">
      <alignment horizontal="center" vertical="center" wrapText="1"/>
      <protection/>
    </xf>
    <xf numFmtId="194" fontId="7" fillId="0" borderId="29" xfId="0" applyNumberFormat="1" applyFont="1" applyFill="1" applyBorder="1" applyAlignment="1" applyProtection="1">
      <alignment vertical="center"/>
      <protection/>
    </xf>
    <xf numFmtId="0" fontId="2" fillId="0" borderId="26" xfId="0" applyNumberFormat="1" applyFont="1" applyFill="1" applyBorder="1" applyAlignment="1" applyProtection="1">
      <alignment horizontal="center" vertical="center"/>
      <protection/>
    </xf>
    <xf numFmtId="0" fontId="2" fillId="0" borderId="26" xfId="33" applyNumberFormat="1" applyFont="1" applyFill="1" applyBorder="1" applyAlignment="1">
      <alignment horizontal="right" vertical="center" wrapText="1"/>
      <protection/>
    </xf>
    <xf numFmtId="190" fontId="2" fillId="0" borderId="26" xfId="33" applyNumberFormat="1" applyFont="1" applyFill="1" applyBorder="1" applyAlignment="1" applyProtection="1">
      <alignment vertical="center"/>
      <protection/>
    </xf>
    <xf numFmtId="0" fontId="7" fillId="0" borderId="26" xfId="0" applyNumberFormat="1" applyFont="1" applyFill="1" applyBorder="1" applyAlignment="1" applyProtection="1">
      <alignment vertical="center"/>
      <protection/>
    </xf>
    <xf numFmtId="0" fontId="2" fillId="0" borderId="26" xfId="33" applyNumberFormat="1" applyFont="1" applyFill="1" applyBorder="1" applyAlignment="1" applyProtection="1">
      <alignment horizontal="right" vertical="center"/>
      <protection/>
    </xf>
    <xf numFmtId="0" fontId="7" fillId="0" borderId="10" xfId="33" applyNumberFormat="1" applyFont="1" applyFill="1" applyBorder="1" applyAlignment="1">
      <alignment horizontal="center" vertical="center" wrapText="1"/>
      <protection/>
    </xf>
    <xf numFmtId="0" fontId="2" fillId="0" borderId="0" xfId="33" applyFont="1" applyFill="1" applyBorder="1" applyAlignment="1">
      <alignment horizontal="right" vertical="center" wrapText="1"/>
      <protection/>
    </xf>
    <xf numFmtId="1" fontId="2" fillId="0" borderId="0" xfId="33" applyNumberFormat="1" applyFont="1" applyFill="1" applyBorder="1" applyAlignment="1" applyProtection="1">
      <alignment vertical="center"/>
      <protection/>
    </xf>
    <xf numFmtId="190" fontId="2" fillId="0" borderId="0" xfId="33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2" fillId="0" borderId="42" xfId="33" applyNumberFormat="1" applyFont="1" applyFill="1" applyBorder="1" applyAlignment="1" applyProtection="1">
      <alignment horizontal="right" vertical="center"/>
      <protection/>
    </xf>
    <xf numFmtId="0" fontId="7" fillId="0" borderId="22" xfId="33" applyNumberFormat="1" applyFont="1" applyFill="1" applyBorder="1" applyAlignment="1" applyProtection="1">
      <alignment horizontal="centerContinuous" vertical="center"/>
      <protection/>
    </xf>
    <xf numFmtId="0" fontId="7" fillId="0" borderId="21" xfId="33" applyNumberFormat="1" applyFont="1" applyFill="1" applyBorder="1" applyAlignment="1" applyProtection="1">
      <alignment horizontal="centerContinuous" vertical="center"/>
      <protection/>
    </xf>
    <xf numFmtId="0" fontId="7" fillId="0" borderId="21" xfId="33" applyNumberFormat="1" applyFont="1" applyFill="1" applyBorder="1" applyAlignment="1" applyProtection="1">
      <alignment vertical="center"/>
      <protection/>
    </xf>
    <xf numFmtId="0" fontId="7" fillId="0" borderId="23" xfId="33" applyNumberFormat="1" applyFont="1" applyFill="1" applyBorder="1" applyAlignment="1" applyProtection="1">
      <alignment vertical="center"/>
      <protection/>
    </xf>
    <xf numFmtId="0" fontId="7" fillId="0" borderId="22" xfId="33" applyNumberFormat="1" applyFont="1" applyFill="1" applyBorder="1" applyAlignment="1" applyProtection="1">
      <alignment vertical="center"/>
      <protection/>
    </xf>
    <xf numFmtId="195" fontId="2" fillId="0" borderId="0" xfId="0" applyNumberFormat="1" applyFont="1" applyFill="1" applyBorder="1" applyAlignment="1" applyProtection="1">
      <alignment vertical="center"/>
      <protection/>
    </xf>
    <xf numFmtId="0" fontId="7" fillId="0" borderId="42" xfId="0" applyNumberFormat="1" applyFont="1" applyFill="1" applyBorder="1" applyAlignment="1" applyProtection="1">
      <alignment vertical="center"/>
      <protection/>
    </xf>
    <xf numFmtId="190" fontId="2" fillId="0" borderId="0" xfId="0" applyNumberFormat="1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Fill="1" applyBorder="1" applyAlignment="1" applyProtection="1">
      <alignment vertical="center"/>
      <protection/>
    </xf>
    <xf numFmtId="19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34" xfId="0" applyNumberFormat="1" applyFont="1" applyFill="1" applyBorder="1" applyAlignment="1" applyProtection="1">
      <alignment vertical="center"/>
      <protection/>
    </xf>
    <xf numFmtId="182" fontId="2" fillId="0" borderId="42" xfId="33" applyNumberFormat="1" applyFont="1" applyFill="1" applyBorder="1" applyAlignment="1" applyProtection="1">
      <alignment vertical="center"/>
      <protection/>
    </xf>
    <xf numFmtId="0" fontId="15" fillId="25" borderId="0" xfId="0" applyNumberFormat="1" applyFont="1" applyFill="1" applyBorder="1" applyAlignment="1" applyProtection="1">
      <alignment horizontal="center" vertical="center"/>
      <protection/>
    </xf>
    <xf numFmtId="0" fontId="9" fillId="0" borderId="43" xfId="0" applyNumberFormat="1" applyFont="1" applyFill="1" applyBorder="1" applyAlignment="1" applyProtection="1">
      <alignment vertical="center"/>
      <protection/>
    </xf>
    <xf numFmtId="1" fontId="9" fillId="0" borderId="39" xfId="0" applyNumberFormat="1" applyFont="1" applyFill="1" applyBorder="1" applyAlignment="1" applyProtection="1">
      <alignment horizontal="centerContinuous" vertical="center"/>
      <protection/>
    </xf>
    <xf numFmtId="0" fontId="2" fillId="0" borderId="23" xfId="0" applyNumberFormat="1" applyFont="1" applyBorder="1" applyAlignment="1">
      <alignment horizontal="centerContinuous" vertical="center" wrapText="1"/>
    </xf>
    <xf numFmtId="0" fontId="2" fillId="0" borderId="23" xfId="0" applyNumberFormat="1" applyFont="1" applyFill="1" applyBorder="1" applyAlignment="1" applyProtection="1">
      <alignment horizontal="centerContinuous" vertical="center" wrapText="1"/>
      <protection/>
    </xf>
    <xf numFmtId="0" fontId="2" fillId="0" borderId="22" xfId="0" applyNumberFormat="1" applyFont="1" applyFill="1" applyBorder="1" applyAlignment="1" applyProtection="1">
      <alignment horizontal="centerContinuous" vertical="center" wrapText="1"/>
      <protection/>
    </xf>
    <xf numFmtId="0" fontId="9" fillId="0" borderId="44" xfId="0" applyNumberFormat="1" applyFont="1" applyFill="1" applyBorder="1" applyAlignment="1" applyProtection="1">
      <alignment horizontal="centerContinuous" vertical="center"/>
      <protection/>
    </xf>
    <xf numFmtId="0" fontId="9" fillId="0" borderId="45" xfId="0" applyNumberFormat="1" applyFont="1" applyFill="1" applyBorder="1" applyAlignment="1" applyProtection="1">
      <alignment vertical="center"/>
      <protection/>
    </xf>
    <xf numFmtId="0" fontId="9" fillId="0" borderId="45" xfId="0" applyNumberFormat="1" applyFont="1" applyFill="1" applyBorder="1" applyAlignment="1" applyProtection="1">
      <alignment horizontal="centerContinuous" vertical="center"/>
      <protection/>
    </xf>
    <xf numFmtId="0" fontId="9" fillId="0" borderId="46" xfId="0" applyNumberFormat="1" applyFont="1" applyFill="1" applyBorder="1" applyAlignment="1" applyProtection="1">
      <alignment horizontal="centerContinuous" vertical="center"/>
      <protection/>
    </xf>
    <xf numFmtId="1" fontId="9" fillId="0" borderId="46" xfId="0" applyNumberFormat="1" applyFont="1" applyFill="1" applyBorder="1" applyAlignment="1" applyProtection="1">
      <alignment vertical="center"/>
      <protection/>
    </xf>
    <xf numFmtId="190" fontId="2" fillId="0" borderId="38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vertical="center"/>
      <protection/>
    </xf>
    <xf numFmtId="195" fontId="2" fillId="0" borderId="10" xfId="0" applyNumberFormat="1" applyFont="1" applyFill="1" applyBorder="1" applyAlignment="1" applyProtection="1">
      <alignment vertical="center"/>
      <protection/>
    </xf>
    <xf numFmtId="190" fontId="2" fillId="0" borderId="10" xfId="0" applyNumberFormat="1" applyFont="1" applyFill="1" applyBorder="1" applyAlignment="1">
      <alignment horizontal="center" vertical="center"/>
    </xf>
    <xf numFmtId="190" fontId="2" fillId="0" borderId="10" xfId="0" applyNumberFormat="1" applyFont="1" applyFill="1" applyBorder="1" applyAlignment="1" applyProtection="1">
      <alignment horizontal="center" vertical="center"/>
      <protection/>
    </xf>
    <xf numFmtId="190" fontId="2" fillId="0" borderId="10" xfId="0" applyNumberFormat="1" applyFont="1" applyFill="1" applyBorder="1" applyAlignment="1" applyProtection="1">
      <alignment vertical="center"/>
      <protection/>
    </xf>
    <xf numFmtId="1" fontId="14" fillId="0" borderId="0" xfId="0" applyNumberFormat="1" applyFont="1" applyAlignment="1">
      <alignment/>
    </xf>
    <xf numFmtId="1" fontId="2" fillId="0" borderId="38" xfId="0" applyNumberFormat="1" applyFont="1" applyFill="1" applyBorder="1" applyAlignment="1" applyProtection="1">
      <alignment horizontal="center" vertical="center" wrapText="1"/>
      <protection/>
    </xf>
    <xf numFmtId="1" fontId="16" fillId="25" borderId="0" xfId="0" applyNumberFormat="1" applyFont="1" applyFill="1" applyAlignment="1">
      <alignment horizontal="centerContinuous"/>
    </xf>
    <xf numFmtId="190" fontId="6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12" xfId="33" applyNumberFormat="1" applyFont="1" applyFill="1" applyBorder="1" applyAlignment="1" applyProtection="1">
      <alignment horizontal="center" vertical="center"/>
      <protection/>
    </xf>
    <xf numFmtId="0" fontId="2" fillId="0" borderId="12" xfId="33" applyNumberFormat="1" applyFont="1" applyFill="1" applyBorder="1" applyAlignment="1" applyProtection="1">
      <alignment horizontal="left" vertical="center"/>
      <protection/>
    </xf>
    <xf numFmtId="0" fontId="2" fillId="0" borderId="17" xfId="33" applyNumberFormat="1" applyFont="1" applyFill="1" applyBorder="1" applyAlignment="1" applyProtection="1">
      <alignment horizontal="left" vertical="center"/>
      <protection/>
    </xf>
    <xf numFmtId="0" fontId="2" fillId="21" borderId="0" xfId="0" applyNumberFormat="1" applyFont="1" applyFill="1" applyBorder="1" applyAlignment="1" applyProtection="1">
      <alignment vertical="center"/>
      <protection/>
    </xf>
    <xf numFmtId="0" fontId="2" fillId="20" borderId="0" xfId="0" applyNumberFormat="1" applyFont="1" applyFill="1" applyBorder="1" applyAlignment="1" applyProtection="1">
      <alignment vertical="center"/>
      <protection/>
    </xf>
    <xf numFmtId="0" fontId="2" fillId="22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Alignment="1">
      <alignment/>
    </xf>
    <xf numFmtId="0" fontId="2" fillId="17" borderId="10" xfId="0" applyNumberFormat="1" applyFont="1" applyFill="1" applyBorder="1" applyAlignment="1" applyProtection="1">
      <alignment horizontal="centerContinuous" vertical="center"/>
      <protection/>
    </xf>
    <xf numFmtId="0" fontId="2" fillId="17" borderId="10" xfId="0" applyNumberFormat="1" applyFont="1" applyFill="1" applyBorder="1" applyAlignment="1" applyProtection="1">
      <alignment horizontal="center" vertical="center"/>
      <protection/>
    </xf>
    <xf numFmtId="182" fontId="12" fillId="0" borderId="29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>
      <alignment horizontal="left" vertical="center" wrapText="1"/>
    </xf>
    <xf numFmtId="0" fontId="7" fillId="0" borderId="16" xfId="0" applyNumberFormat="1" applyFont="1" applyFill="1" applyBorder="1" applyAlignment="1" applyProtection="1">
      <alignment vertical="center"/>
      <protection/>
    </xf>
    <xf numFmtId="182" fontId="7" fillId="0" borderId="12" xfId="33" applyNumberFormat="1" applyFont="1" applyFill="1" applyBorder="1" applyAlignment="1" applyProtection="1">
      <alignment horizontal="center" vertical="center"/>
      <protection/>
    </xf>
    <xf numFmtId="0" fontId="7" fillId="0" borderId="17" xfId="33" applyNumberFormat="1" applyFont="1" applyFill="1" applyBorder="1" applyAlignment="1" applyProtection="1">
      <alignment horizontal="centerContinuous" vertical="center"/>
      <protection/>
    </xf>
    <xf numFmtId="180" fontId="2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33" applyNumberFormat="1" applyFont="1" applyFill="1" applyBorder="1" applyAlignment="1" applyProtection="1">
      <alignment horizontal="left" vertical="center"/>
      <protection/>
    </xf>
    <xf numFmtId="0" fontId="7" fillId="0" borderId="0" xfId="33" applyNumberFormat="1" applyFont="1" applyFill="1" applyBorder="1" applyAlignment="1" applyProtection="1">
      <alignment horizontal="center" vertical="center" wrapText="1"/>
      <protection/>
    </xf>
    <xf numFmtId="0" fontId="7" fillId="0" borderId="0" xfId="33" applyNumberFormat="1" applyFont="1" applyFill="1" applyBorder="1" applyAlignment="1" applyProtection="1">
      <alignment vertical="center"/>
      <protection/>
    </xf>
    <xf numFmtId="0" fontId="7" fillId="0" borderId="10" xfId="33" applyNumberFormat="1" applyFont="1" applyFill="1" applyBorder="1" applyAlignment="1" applyProtection="1">
      <alignment horizontal="center" vertical="center"/>
      <protection/>
    </xf>
    <xf numFmtId="0" fontId="2" fillId="0" borderId="0" xfId="33" applyNumberFormat="1" applyFont="1" applyFill="1" applyBorder="1" applyAlignment="1" applyProtection="1">
      <alignment vertical="center"/>
      <protection/>
    </xf>
    <xf numFmtId="0" fontId="2" fillId="0" borderId="29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 quotePrefix="1">
      <alignment vertical="center"/>
      <protection/>
    </xf>
    <xf numFmtId="0" fontId="2" fillId="0" borderId="10" xfId="0" applyNumberFormat="1" applyFont="1" applyFill="1" applyBorder="1" applyAlignment="1">
      <alignment horizontal="center" vertical="center" wrapText="1"/>
    </xf>
    <xf numFmtId="193" fontId="7" fillId="0" borderId="29" xfId="0" applyNumberFormat="1" applyFont="1" applyFill="1" applyBorder="1" applyAlignment="1" applyProtection="1">
      <alignment vertical="center"/>
      <protection/>
    </xf>
    <xf numFmtId="14" fontId="2" fillId="25" borderId="0" xfId="0" applyNumberFormat="1" applyFont="1" applyFill="1" applyBorder="1" applyAlignment="1" applyProtection="1">
      <alignment vertical="center"/>
      <protection/>
    </xf>
    <xf numFmtId="0" fontId="2" fillId="0" borderId="38" xfId="0" applyNumberFormat="1" applyFont="1" applyFill="1" applyBorder="1" applyAlignment="1">
      <alignment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8" fillId="0" borderId="47" xfId="0" applyNumberFormat="1" applyFont="1" applyFill="1" applyBorder="1" applyAlignment="1" applyProtection="1">
      <alignment/>
      <protection/>
    </xf>
    <xf numFmtId="0" fontId="8" fillId="0" borderId="47" xfId="0" applyNumberFormat="1" applyFont="1" applyFill="1" applyBorder="1" applyAlignment="1" applyProtection="1">
      <alignment horizontal="centerContinuous"/>
      <protection/>
    </xf>
    <xf numFmtId="190" fontId="2" fillId="0" borderId="0" xfId="0" applyNumberFormat="1" applyFont="1" applyFill="1" applyBorder="1" applyAlignment="1" applyProtection="1">
      <alignment/>
      <protection/>
    </xf>
    <xf numFmtId="195" fontId="2" fillId="0" borderId="10" xfId="0" applyNumberFormat="1" applyFont="1" applyFill="1" applyBorder="1" applyAlignment="1" applyProtection="1">
      <alignment horizontal="center" vertical="center"/>
      <protection/>
    </xf>
    <xf numFmtId="190" fontId="9" fillId="0" borderId="28" xfId="0" applyNumberFormat="1" applyFont="1" applyFill="1" applyBorder="1" applyAlignment="1" applyProtection="1">
      <alignment horizontal="centerContinuous" vertical="center"/>
      <protection/>
    </xf>
    <xf numFmtId="0" fontId="7" fillId="0" borderId="12" xfId="33" applyNumberFormat="1" applyFont="1" applyFill="1" applyBorder="1" applyAlignment="1" applyProtection="1">
      <alignment horizontal="right" vertical="center"/>
      <protection/>
    </xf>
    <xf numFmtId="0" fontId="2" fillId="0" borderId="48" xfId="0" applyNumberFormat="1" applyFont="1" applyFill="1" applyBorder="1" applyAlignment="1" applyProtection="1">
      <alignment horizontal="center" vertical="center"/>
      <protection/>
    </xf>
    <xf numFmtId="0" fontId="7" fillId="0" borderId="48" xfId="0" applyNumberFormat="1" applyFont="1" applyFill="1" applyBorder="1" applyAlignment="1" applyProtection="1">
      <alignment vertical="center"/>
      <protection/>
    </xf>
    <xf numFmtId="49" fontId="15" fillId="25" borderId="0" xfId="0" applyNumberFormat="1" applyFont="1" applyFill="1" applyBorder="1" applyAlignment="1" applyProtection="1">
      <alignment horizontal="right" vertical="center"/>
      <protection/>
    </xf>
    <xf numFmtId="0" fontId="2" fillId="0" borderId="49" xfId="0" applyNumberFormat="1" applyFont="1" applyFill="1" applyBorder="1" applyAlignment="1" applyProtection="1">
      <alignment horizontal="centerContinuous" vertical="center"/>
      <protection/>
    </xf>
    <xf numFmtId="0" fontId="2" fillId="0" borderId="50" xfId="0" applyNumberFormat="1" applyFont="1" applyFill="1" applyBorder="1" applyAlignment="1" applyProtection="1">
      <alignment horizontal="centerContinuous" vertical="center"/>
      <protection/>
    </xf>
    <xf numFmtId="0" fontId="2" fillId="0" borderId="47" xfId="0" applyNumberFormat="1" applyFont="1" applyFill="1" applyBorder="1" applyAlignment="1" applyProtection="1">
      <alignment horizontal="centerContinuous" vertical="center"/>
      <protection/>
    </xf>
    <xf numFmtId="0" fontId="2" fillId="0" borderId="51" xfId="0" applyNumberFormat="1" applyFont="1" applyFill="1" applyBorder="1" applyAlignment="1" applyProtection="1">
      <alignment horizontal="centerContinuous" vertical="center"/>
      <protection/>
    </xf>
    <xf numFmtId="182" fontId="2" fillId="0" borderId="10" xfId="0" applyNumberFormat="1" applyFont="1" applyFill="1" applyBorder="1" applyAlignment="1">
      <alignment horizontal="center" vertical="center" wrapText="1"/>
    </xf>
    <xf numFmtId="0" fontId="6" fillId="0" borderId="47" xfId="0" applyNumberFormat="1" applyFont="1" applyFill="1" applyBorder="1" applyAlignment="1" applyProtection="1">
      <alignment horizontal="centerContinuous"/>
      <protection/>
    </xf>
    <xf numFmtId="0" fontId="2" fillId="0" borderId="23" xfId="0" applyNumberFormat="1" applyFont="1" applyFill="1" applyBorder="1" applyAlignment="1" applyProtection="1">
      <alignment horizontal="center" vertical="center"/>
      <protection/>
    </xf>
    <xf numFmtId="0" fontId="2" fillId="0" borderId="52" xfId="33" applyNumberFormat="1" applyFont="1" applyFill="1" applyBorder="1" applyAlignment="1" applyProtection="1">
      <alignment horizontal="centerContinuous" vertical="center"/>
      <protection/>
    </xf>
    <xf numFmtId="0" fontId="2" fillId="0" borderId="53" xfId="33" applyNumberFormat="1" applyFont="1" applyFill="1" applyBorder="1" applyAlignment="1" applyProtection="1">
      <alignment horizontal="centerContinuous" vertical="center" wrapText="1"/>
      <protection/>
    </xf>
    <xf numFmtId="0" fontId="2" fillId="0" borderId="26" xfId="33" applyNumberFormat="1" applyFont="1" applyFill="1" applyBorder="1" applyAlignment="1" applyProtection="1">
      <alignment horizontal="centerContinuous" vertical="center" wrapText="1"/>
      <protection/>
    </xf>
    <xf numFmtId="0" fontId="2" fillId="0" borderId="25" xfId="33" applyNumberFormat="1" applyFont="1" applyFill="1" applyBorder="1" applyAlignment="1" applyProtection="1">
      <alignment horizontal="centerContinuous" vertical="center"/>
      <protection/>
    </xf>
    <xf numFmtId="0" fontId="2" fillId="0" borderId="54" xfId="33" applyNumberFormat="1" applyFont="1" applyFill="1" applyBorder="1" applyAlignment="1" applyProtection="1">
      <alignment horizontal="centerContinuous" vertical="center" wrapText="1"/>
      <protection/>
    </xf>
    <xf numFmtId="0" fontId="2" fillId="0" borderId="0" xfId="33" applyNumberFormat="1" applyFont="1" applyFill="1" applyBorder="1" applyAlignment="1" applyProtection="1">
      <alignment horizontal="centerContinuous" vertical="center" wrapText="1"/>
      <protection/>
    </xf>
    <xf numFmtId="0" fontId="2" fillId="0" borderId="55" xfId="33" applyNumberFormat="1" applyFont="1" applyFill="1" applyBorder="1" applyAlignment="1" applyProtection="1">
      <alignment horizontal="centerContinuous" vertical="center"/>
      <protection/>
    </xf>
    <xf numFmtId="0" fontId="2" fillId="0" borderId="56" xfId="33" applyNumberFormat="1" applyFont="1" applyFill="1" applyBorder="1" applyAlignment="1" applyProtection="1">
      <alignment horizontal="centerContinuous" vertical="center"/>
      <protection/>
    </xf>
    <xf numFmtId="0" fontId="2" fillId="0" borderId="57" xfId="33" applyNumberFormat="1" applyFont="1" applyFill="1" applyBorder="1" applyAlignment="1" applyProtection="1">
      <alignment horizontal="centerContinuous" vertical="center" wrapText="1"/>
      <protection/>
    </xf>
    <xf numFmtId="49" fontId="2" fillId="0" borderId="10" xfId="0" applyNumberFormat="1" applyFont="1" applyFill="1" applyBorder="1" applyAlignment="1">
      <alignment horizontal="center" vertical="center" wrapText="1"/>
    </xf>
    <xf numFmtId="0" fontId="34" fillId="0" borderId="0" xfId="0" applyFont="1" applyAlignment="1">
      <alignment/>
    </xf>
    <xf numFmtId="0" fontId="34" fillId="0" borderId="0" xfId="0" applyFont="1" applyAlignment="1">
      <alignment horizontal="left" vertical="center"/>
    </xf>
    <xf numFmtId="0" fontId="35" fillId="0" borderId="0" xfId="0" applyFont="1" applyAlignment="1">
      <alignment/>
    </xf>
    <xf numFmtId="0" fontId="34" fillId="0" borderId="0" xfId="0" applyFont="1" applyBorder="1" applyAlignment="1">
      <alignment/>
    </xf>
    <xf numFmtId="0" fontId="34" fillId="0" borderId="0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34" fillId="0" borderId="0" xfId="0" applyFont="1" applyAlignment="1">
      <alignment/>
    </xf>
    <xf numFmtId="0" fontId="36" fillId="0" borderId="0" xfId="33" applyFont="1" applyBorder="1" applyAlignment="1">
      <alignment horizontal="centerContinuous"/>
      <protection/>
    </xf>
    <xf numFmtId="0" fontId="34" fillId="0" borderId="0" xfId="0" applyFont="1" applyAlignment="1">
      <alignment horizontal="centerContinuous"/>
    </xf>
    <xf numFmtId="0" fontId="34" fillId="0" borderId="0" xfId="0" applyFont="1" applyBorder="1" applyAlignment="1">
      <alignment horizontal="left"/>
    </xf>
    <xf numFmtId="0" fontId="34" fillId="0" borderId="0" xfId="33" applyFont="1" applyBorder="1" applyAlignment="1">
      <alignment horizontal="centerContinuous"/>
      <protection/>
    </xf>
    <xf numFmtId="0" fontId="37" fillId="0" borderId="0" xfId="0" applyFont="1" applyAlignment="1">
      <alignment/>
    </xf>
    <xf numFmtId="0" fontId="37" fillId="0" borderId="0" xfId="0" applyFont="1" applyAlignment="1">
      <alignment/>
    </xf>
    <xf numFmtId="0" fontId="39" fillId="0" borderId="0" xfId="0" applyFont="1" applyAlignment="1">
      <alignment horizontal="left" vertical="center"/>
    </xf>
    <xf numFmtId="0" fontId="37" fillId="0" borderId="0" xfId="0" applyFont="1" applyAlignment="1">
      <alignment horizontal="left" vertical="center"/>
    </xf>
    <xf numFmtId="0" fontId="40" fillId="0" borderId="0" xfId="0" applyFont="1" applyBorder="1" applyAlignment="1">
      <alignment horizontal="center" vertical="top"/>
    </xf>
    <xf numFmtId="0" fontId="34" fillId="0" borderId="0" xfId="33" applyFont="1" applyBorder="1" applyAlignment="1">
      <alignment/>
      <protection/>
    </xf>
    <xf numFmtId="0" fontId="36" fillId="0" borderId="0" xfId="33" applyFont="1" applyBorder="1" applyAlignment="1">
      <alignment/>
      <protection/>
    </xf>
    <xf numFmtId="0" fontId="36" fillId="0" borderId="0" xfId="0" applyFont="1" applyAlignment="1">
      <alignment horizontal="left" vertical="center"/>
    </xf>
    <xf numFmtId="0" fontId="34" fillId="0" borderId="0" xfId="0" applyFont="1" applyAlignment="1">
      <alignment/>
    </xf>
    <xf numFmtId="0" fontId="36" fillId="0" borderId="0" xfId="0" applyFont="1" applyAlignment="1">
      <alignment horizontal="centerContinuous"/>
    </xf>
    <xf numFmtId="0" fontId="35" fillId="0" borderId="0" xfId="0" applyFont="1" applyAlignment="1">
      <alignment/>
    </xf>
    <xf numFmtId="0" fontId="35" fillId="0" borderId="29" xfId="0" applyFont="1" applyBorder="1" applyAlignment="1">
      <alignment horizontal="center" vertical="center" textRotation="90"/>
    </xf>
    <xf numFmtId="0" fontId="35" fillId="0" borderId="29" xfId="0" applyFont="1" applyBorder="1" applyAlignment="1">
      <alignment horizontal="centerContinuous" vertical="center"/>
    </xf>
    <xf numFmtId="0" fontId="40" fillId="0" borderId="29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/>
    </xf>
    <xf numFmtId="0" fontId="34" fillId="0" borderId="10" xfId="0" applyFont="1" applyBorder="1" applyAlignment="1">
      <alignment horizontal="center" vertical="center"/>
    </xf>
    <xf numFmtId="0" fontId="34" fillId="0" borderId="10" xfId="0" applyFont="1" applyBorder="1" applyAlignment="1">
      <alignment/>
    </xf>
    <xf numFmtId="0" fontId="35" fillId="0" borderId="49" xfId="0" applyFont="1" applyBorder="1" applyAlignment="1">
      <alignment horizontal="center" vertical="center" textRotation="90"/>
    </xf>
    <xf numFmtId="0" fontId="40" fillId="0" borderId="49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2" fillId="0" borderId="58" xfId="0" applyFont="1" applyBorder="1" applyAlignment="1">
      <alignment horizontal="center" vertical="center"/>
    </xf>
    <xf numFmtId="0" fontId="42" fillId="0" borderId="57" xfId="0" applyFont="1" applyBorder="1" applyAlignment="1">
      <alignment horizontal="left" vertical="center"/>
    </xf>
    <xf numFmtId="0" fontId="42" fillId="0" borderId="59" xfId="0" applyFont="1" applyBorder="1" applyAlignment="1">
      <alignment horizontal="center" vertical="center"/>
    </xf>
    <xf numFmtId="0" fontId="42" fillId="0" borderId="60" xfId="0" applyFont="1" applyBorder="1" applyAlignment="1">
      <alignment horizontal="center" vertical="center"/>
    </xf>
    <xf numFmtId="0" fontId="42" fillId="0" borderId="51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61" xfId="0" applyFont="1" applyBorder="1" applyAlignment="1">
      <alignment horizontal="center" vertical="center"/>
    </xf>
    <xf numFmtId="0" fontId="42" fillId="0" borderId="62" xfId="0" applyFont="1" applyBorder="1" applyAlignment="1">
      <alignment horizontal="center" vertical="center"/>
    </xf>
    <xf numFmtId="0" fontId="42" fillId="0" borderId="63" xfId="0" applyFont="1" applyBorder="1" applyAlignment="1">
      <alignment horizontal="center" vertical="center"/>
    </xf>
    <xf numFmtId="0" fontId="35" fillId="0" borderId="58" xfId="0" applyFont="1" applyBorder="1" applyAlignment="1">
      <alignment horizontal="center"/>
    </xf>
    <xf numFmtId="0" fontId="35" fillId="0" borderId="10" xfId="0" applyFont="1" applyBorder="1" applyAlignment="1">
      <alignment horizontal="center"/>
    </xf>
    <xf numFmtId="0" fontId="42" fillId="0" borderId="22" xfId="0" applyFont="1" applyBorder="1" applyAlignment="1">
      <alignment horizontal="center" vertical="center"/>
    </xf>
    <xf numFmtId="0" fontId="42" fillId="0" borderId="64" xfId="0" applyFont="1" applyBorder="1" applyAlignment="1">
      <alignment horizontal="center" vertical="center"/>
    </xf>
    <xf numFmtId="0" fontId="35" fillId="0" borderId="16" xfId="0" applyFont="1" applyBorder="1" applyAlignment="1">
      <alignment horizontal="center" vertical="center"/>
    </xf>
    <xf numFmtId="0" fontId="35" fillId="0" borderId="58" xfId="0" applyFont="1" applyBorder="1" applyAlignment="1">
      <alignment horizontal="center"/>
    </xf>
    <xf numFmtId="0" fontId="35" fillId="0" borderId="60" xfId="0" applyFont="1" applyBorder="1" applyAlignment="1">
      <alignment horizontal="center"/>
    </xf>
    <xf numFmtId="0" fontId="35" fillId="0" borderId="63" xfId="0" applyFont="1" applyBorder="1" applyAlignment="1">
      <alignment horizontal="center"/>
    </xf>
    <xf numFmtId="0" fontId="35" fillId="0" borderId="51" xfId="0" applyFont="1" applyBorder="1" applyAlignment="1">
      <alignment horizontal="center"/>
    </xf>
    <xf numFmtId="0" fontId="35" fillId="0" borderId="65" xfId="0" applyFont="1" applyBorder="1" applyAlignment="1">
      <alignment horizontal="center"/>
    </xf>
    <xf numFmtId="0" fontId="35" fillId="0" borderId="66" xfId="0" applyFont="1" applyBorder="1" applyAlignment="1">
      <alignment horizontal="center"/>
    </xf>
    <xf numFmtId="0" fontId="35" fillId="0" borderId="67" xfId="0" applyFont="1" applyBorder="1" applyAlignment="1">
      <alignment horizontal="center"/>
    </xf>
    <xf numFmtId="0" fontId="42" fillId="0" borderId="65" xfId="0" applyFont="1" applyBorder="1" applyAlignment="1">
      <alignment horizontal="center"/>
    </xf>
    <xf numFmtId="0" fontId="35" fillId="0" borderId="10" xfId="0" applyFont="1" applyBorder="1" applyAlignment="1">
      <alignment/>
    </xf>
    <xf numFmtId="0" fontId="35" fillId="0" borderId="61" xfId="0" applyFont="1" applyBorder="1" applyAlignment="1">
      <alignment/>
    </xf>
    <xf numFmtId="0" fontId="35" fillId="0" borderId="68" xfId="0" applyFont="1" applyBorder="1" applyAlignment="1">
      <alignment horizontal="center"/>
    </xf>
    <xf numFmtId="0" fontId="35" fillId="0" borderId="29" xfId="0" applyFont="1" applyBorder="1" applyAlignment="1">
      <alignment horizontal="center" vertical="center"/>
    </xf>
    <xf numFmtId="0" fontId="35" fillId="0" borderId="62" xfId="0" applyFont="1" applyBorder="1" applyAlignment="1">
      <alignment horizontal="center"/>
    </xf>
    <xf numFmtId="0" fontId="35" fillId="0" borderId="10" xfId="0" applyFont="1" applyBorder="1" applyAlignment="1">
      <alignment horizontal="center"/>
    </xf>
    <xf numFmtId="0" fontId="35" fillId="0" borderId="61" xfId="0" applyFont="1" applyBorder="1" applyAlignment="1">
      <alignment horizontal="center"/>
    </xf>
    <xf numFmtId="0" fontId="35" fillId="0" borderId="22" xfId="0" applyFont="1" applyBorder="1" applyAlignment="1">
      <alignment horizontal="center"/>
    </xf>
    <xf numFmtId="0" fontId="42" fillId="0" borderId="62" xfId="0" applyFont="1" applyBorder="1" applyAlignment="1">
      <alignment horizontal="center"/>
    </xf>
    <xf numFmtId="0" fontId="35" fillId="0" borderId="64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2" fillId="0" borderId="22" xfId="0" applyFont="1" applyBorder="1" applyAlignment="1">
      <alignment horizontal="center"/>
    </xf>
    <xf numFmtId="0" fontId="35" fillId="0" borderId="69" xfId="0" applyFont="1" applyBorder="1" applyAlignment="1">
      <alignment horizontal="center"/>
    </xf>
    <xf numFmtId="0" fontId="35" fillId="0" borderId="11" xfId="0" applyFont="1" applyBorder="1" applyAlignment="1">
      <alignment horizontal="center"/>
    </xf>
    <xf numFmtId="0" fontId="35" fillId="0" borderId="70" xfId="0" applyFont="1" applyBorder="1" applyAlignment="1">
      <alignment horizontal="center"/>
    </xf>
    <xf numFmtId="0" fontId="35" fillId="0" borderId="50" xfId="0" applyFont="1" applyBorder="1" applyAlignment="1">
      <alignment horizontal="center"/>
    </xf>
    <xf numFmtId="0" fontId="35" fillId="0" borderId="71" xfId="0" applyFont="1" applyBorder="1" applyAlignment="1">
      <alignment horizontal="center"/>
    </xf>
    <xf numFmtId="0" fontId="35" fillId="0" borderId="72" xfId="0" applyFont="1" applyBorder="1" applyAlignment="1">
      <alignment horizontal="center"/>
    </xf>
    <xf numFmtId="0" fontId="35" fillId="0" borderId="73" xfId="0" applyFont="1" applyBorder="1" applyAlignment="1">
      <alignment horizontal="center"/>
    </xf>
    <xf numFmtId="0" fontId="35" fillId="0" borderId="74" xfId="0" applyFont="1" applyBorder="1" applyAlignment="1">
      <alignment horizontal="center"/>
    </xf>
    <xf numFmtId="0" fontId="35" fillId="0" borderId="11" xfId="0" applyFont="1" applyBorder="1" applyAlignment="1">
      <alignment/>
    </xf>
    <xf numFmtId="0" fontId="35" fillId="0" borderId="70" xfId="0" applyFont="1" applyBorder="1" applyAlignment="1">
      <alignment/>
    </xf>
    <xf numFmtId="0" fontId="35" fillId="0" borderId="75" xfId="0" applyFont="1" applyBorder="1" applyAlignment="1">
      <alignment horizontal="center"/>
    </xf>
    <xf numFmtId="0" fontId="35" fillId="0" borderId="76" xfId="0" applyFont="1" applyBorder="1" applyAlignment="1">
      <alignment horizontal="center"/>
    </xf>
    <xf numFmtId="0" fontId="35" fillId="26" borderId="77" xfId="0" applyFont="1" applyFill="1" applyBorder="1" applyAlignment="1">
      <alignment horizontal="center"/>
    </xf>
    <xf numFmtId="0" fontId="42" fillId="26" borderId="77" xfId="0" applyFont="1" applyFill="1" applyBorder="1" applyAlignment="1">
      <alignment horizontal="center"/>
    </xf>
    <xf numFmtId="0" fontId="35" fillId="26" borderId="77" xfId="0" applyFont="1" applyFill="1" applyBorder="1" applyAlignment="1">
      <alignment/>
    </xf>
    <xf numFmtId="0" fontId="42" fillId="26" borderId="78" xfId="0" applyFont="1" applyFill="1" applyBorder="1" applyAlignment="1">
      <alignment horizontal="center"/>
    </xf>
    <xf numFmtId="0" fontId="35" fillId="0" borderId="29" xfId="0" applyFont="1" applyBorder="1" applyAlignment="1">
      <alignment horizontal="center"/>
    </xf>
    <xf numFmtId="0" fontId="42" fillId="0" borderId="58" xfId="0" applyFont="1" applyBorder="1" applyAlignment="1">
      <alignment horizontal="center" vertical="center"/>
    </xf>
    <xf numFmtId="0" fontId="42" fillId="0" borderId="60" xfId="0" applyFont="1" applyBorder="1" applyAlignment="1">
      <alignment horizontal="center" vertical="center"/>
    </xf>
    <xf numFmtId="0" fontId="42" fillId="0" borderId="63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61" xfId="0" applyFont="1" applyBorder="1" applyAlignment="1">
      <alignment horizontal="center" vertical="center"/>
    </xf>
    <xf numFmtId="0" fontId="42" fillId="0" borderId="62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0" fontId="35" fillId="0" borderId="17" xfId="0" applyFont="1" applyBorder="1" applyAlignment="1">
      <alignment horizontal="center" vertical="center"/>
    </xf>
    <xf numFmtId="0" fontId="35" fillId="0" borderId="29" xfId="0" applyFont="1" applyBorder="1" applyAlignment="1">
      <alignment vertical="center"/>
    </xf>
    <xf numFmtId="0" fontId="35" fillId="0" borderId="0" xfId="0" applyFont="1" applyBorder="1" applyAlignment="1">
      <alignment/>
    </xf>
    <xf numFmtId="0" fontId="42" fillId="0" borderId="0" xfId="0" applyFont="1" applyAlignment="1">
      <alignment/>
    </xf>
    <xf numFmtId="0" fontId="34" fillId="0" borderId="0" xfId="0" applyFont="1" applyAlignment="1">
      <alignment horizontal="centerContinuous" vertical="center" wrapText="1"/>
    </xf>
    <xf numFmtId="0" fontId="34" fillId="0" borderId="0" xfId="0" applyFont="1" applyBorder="1" applyAlignment="1">
      <alignment horizontal="centerContinuous" vertical="center" wrapText="1"/>
    </xf>
    <xf numFmtId="0" fontId="34" fillId="0" borderId="0" xfId="0" applyFont="1" applyBorder="1" applyAlignment="1">
      <alignment/>
    </xf>
    <xf numFmtId="0" fontId="34" fillId="0" borderId="0" xfId="0" applyFont="1" applyBorder="1" applyAlignment="1">
      <alignment vertical="center" wrapText="1"/>
    </xf>
    <xf numFmtId="0" fontId="42" fillId="0" borderId="10" xfId="0" applyFont="1" applyBorder="1" applyAlignment="1">
      <alignment horizontal="centerContinuous"/>
    </xf>
    <xf numFmtId="0" fontId="36" fillId="0" borderId="21" xfId="0" applyFont="1" applyBorder="1" applyAlignment="1">
      <alignment horizontal="centerContinuous"/>
    </xf>
    <xf numFmtId="0" fontId="36" fillId="0" borderId="23" xfId="0" applyFont="1" applyBorder="1" applyAlignment="1">
      <alignment horizontal="centerContinuous"/>
    </xf>
    <xf numFmtId="0" fontId="36" fillId="0" borderId="22" xfId="0" applyFont="1" applyBorder="1" applyAlignment="1">
      <alignment horizontal="centerContinuous"/>
    </xf>
    <xf numFmtId="0" fontId="36" fillId="0" borderId="0" xfId="0" applyFont="1" applyBorder="1" applyAlignment="1">
      <alignment/>
    </xf>
    <xf numFmtId="0" fontId="38" fillId="0" borderId="0" xfId="0" applyFont="1" applyBorder="1" applyAlignment="1">
      <alignment horizontal="center" vertical="center"/>
    </xf>
    <xf numFmtId="49" fontId="36" fillId="0" borderId="0" xfId="54" applyNumberFormat="1" applyFont="1" applyBorder="1" applyAlignment="1">
      <alignment horizontal="right" vertical="center"/>
      <protection/>
    </xf>
    <xf numFmtId="49" fontId="44" fillId="0" borderId="0" xfId="0" applyNumberFormat="1" applyFont="1" applyBorder="1" applyAlignment="1">
      <alignment horizontal="right" vertical="center"/>
    </xf>
    <xf numFmtId="0" fontId="39" fillId="0" borderId="0" xfId="54" applyFont="1">
      <alignment/>
      <protection/>
    </xf>
    <xf numFmtId="0" fontId="36" fillId="0" borderId="21" xfId="33" applyFont="1" applyBorder="1" applyAlignment="1">
      <alignment horizontal="centerContinuous" vertical="center" wrapText="1"/>
      <protection/>
    </xf>
    <xf numFmtId="0" fontId="36" fillId="0" borderId="22" xfId="33" applyFont="1" applyBorder="1" applyAlignment="1">
      <alignment horizontal="centerContinuous" vertical="center" wrapText="1"/>
      <protection/>
    </xf>
    <xf numFmtId="0" fontId="35" fillId="0" borderId="23" xfId="33" applyFont="1" applyBorder="1" applyAlignment="1">
      <alignment horizontal="centerContinuous" wrapText="1"/>
      <protection/>
    </xf>
    <xf numFmtId="0" fontId="35" fillId="0" borderId="0" xfId="33" applyFont="1">
      <alignment/>
      <protection/>
    </xf>
    <xf numFmtId="0" fontId="35" fillId="0" borderId="22" xfId="33" applyFont="1" applyBorder="1" applyAlignment="1">
      <alignment horizontal="centerContinuous" wrapText="1"/>
      <protection/>
    </xf>
    <xf numFmtId="0" fontId="36" fillId="0" borderId="21" xfId="33" applyFont="1" applyBorder="1" applyAlignment="1">
      <alignment horizontal="centerContinuous" wrapText="1"/>
      <protection/>
    </xf>
    <xf numFmtId="0" fontId="36" fillId="0" borderId="56" xfId="33" applyFont="1" applyBorder="1" applyAlignment="1">
      <alignment horizontal="centerContinuous" vertical="center" wrapText="1"/>
      <protection/>
    </xf>
    <xf numFmtId="0" fontId="35" fillId="0" borderId="49" xfId="33" applyFont="1" applyBorder="1" applyAlignment="1">
      <alignment horizontal="centerContinuous" wrapText="1"/>
      <protection/>
    </xf>
    <xf numFmtId="0" fontId="35" fillId="0" borderId="50" xfId="33" applyFont="1" applyBorder="1" applyAlignment="1">
      <alignment horizontal="centerContinuous" wrapText="1"/>
      <protection/>
    </xf>
    <xf numFmtId="0" fontId="34" fillId="0" borderId="56" xfId="33" applyFont="1" applyBorder="1" applyAlignment="1">
      <alignment horizontal="centerContinuous"/>
      <protection/>
    </xf>
    <xf numFmtId="0" fontId="35" fillId="0" borderId="50" xfId="33" applyFont="1" applyBorder="1" applyAlignment="1">
      <alignment horizontal="centerContinuous"/>
      <protection/>
    </xf>
    <xf numFmtId="0" fontId="34" fillId="0" borderId="49" xfId="33" applyFont="1" applyBorder="1" applyAlignment="1">
      <alignment horizontal="centerContinuous"/>
      <protection/>
    </xf>
    <xf numFmtId="0" fontId="34" fillId="0" borderId="21" xfId="33" applyFont="1" applyBorder="1" applyAlignment="1">
      <alignment horizontal="centerContinuous" vertical="top"/>
      <protection/>
    </xf>
    <xf numFmtId="0" fontId="34" fillId="0" borderId="23" xfId="33" applyFont="1" applyBorder="1" applyAlignment="1">
      <alignment horizontal="centerContinuous" vertical="top"/>
      <protection/>
    </xf>
    <xf numFmtId="0" fontId="34" fillId="0" borderId="21" xfId="33" applyFont="1" applyBorder="1" applyAlignment="1">
      <alignment horizontal="centerContinuous"/>
      <protection/>
    </xf>
    <xf numFmtId="0" fontId="34" fillId="0" borderId="23" xfId="33" applyFont="1" applyBorder="1" applyAlignment="1">
      <alignment horizontal="centerContinuous"/>
      <protection/>
    </xf>
    <xf numFmtId="0" fontId="35" fillId="0" borderId="22" xfId="33" applyFont="1" applyBorder="1" applyAlignment="1">
      <alignment horizontal="centerContinuous"/>
      <protection/>
    </xf>
    <xf numFmtId="0" fontId="35" fillId="0" borderId="49" xfId="33" applyFont="1" applyBorder="1" applyAlignment="1">
      <alignment horizontal="centerContinuous"/>
      <protection/>
    </xf>
    <xf numFmtId="0" fontId="34" fillId="0" borderId="57" xfId="33" applyFont="1" applyBorder="1" applyAlignment="1">
      <alignment horizontal="centerContinuous" vertical="top"/>
      <protection/>
    </xf>
    <xf numFmtId="0" fontId="35" fillId="0" borderId="51" xfId="33" applyFont="1" applyBorder="1" applyAlignment="1">
      <alignment horizontal="centerContinuous" vertical="top"/>
      <protection/>
    </xf>
    <xf numFmtId="0" fontId="34" fillId="0" borderId="47" xfId="33" applyFont="1" applyBorder="1" applyAlignment="1">
      <alignment horizontal="centerContinuous" vertical="top"/>
      <protection/>
    </xf>
    <xf numFmtId="0" fontId="35" fillId="0" borderId="0" xfId="33" applyFont="1" applyAlignment="1">
      <alignment vertical="center"/>
      <protection/>
    </xf>
    <xf numFmtId="0" fontId="34" fillId="0" borderId="21" xfId="33" applyFont="1" applyBorder="1" applyAlignment="1">
      <alignment horizontal="centerContinuous" vertical="top" wrapText="1"/>
      <protection/>
    </xf>
    <xf numFmtId="0" fontId="34" fillId="0" borderId="23" xfId="33" applyFont="1" applyBorder="1" applyAlignment="1">
      <alignment horizontal="centerContinuous" vertical="top" wrapText="1"/>
      <protection/>
    </xf>
    <xf numFmtId="0" fontId="35" fillId="0" borderId="22" xfId="33" applyFont="1" applyBorder="1" applyAlignment="1">
      <alignment horizontal="centerContinuous" vertical="top"/>
      <protection/>
    </xf>
    <xf numFmtId="0" fontId="35" fillId="0" borderId="47" xfId="33" applyFont="1" applyBorder="1" applyAlignment="1">
      <alignment horizontal="centerContinuous" vertical="top"/>
      <protection/>
    </xf>
    <xf numFmtId="0" fontId="6" fillId="0" borderId="47" xfId="0" applyNumberFormat="1" applyFont="1" applyFill="1" applyBorder="1" applyAlignment="1" applyProtection="1">
      <alignment/>
      <protection/>
    </xf>
    <xf numFmtId="0" fontId="38" fillId="0" borderId="49" xfId="0" applyFont="1" applyBorder="1" applyAlignment="1">
      <alignment horizontal="center" wrapText="1"/>
    </xf>
    <xf numFmtId="0" fontId="38" fillId="0" borderId="50" xfId="0" applyFont="1" applyBorder="1" applyAlignment="1">
      <alignment horizontal="center" wrapText="1"/>
    </xf>
    <xf numFmtId="190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left" vertical="center" wrapText="1"/>
    </xf>
    <xf numFmtId="0" fontId="7" fillId="0" borderId="79" xfId="0" applyNumberFormat="1" applyFont="1" applyFill="1" applyBorder="1" applyAlignment="1">
      <alignment horizontal="right" vertical="center" wrapText="1"/>
    </xf>
    <xf numFmtId="0" fontId="7" fillId="0" borderId="80" xfId="0" applyNumberFormat="1" applyFont="1" applyFill="1" applyBorder="1" applyAlignment="1">
      <alignment horizontal="right" vertical="center" wrapText="1"/>
    </xf>
    <xf numFmtId="0" fontId="2" fillId="0" borderId="24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7" fillId="0" borderId="21" xfId="0" applyNumberFormat="1" applyFont="1" applyFill="1" applyBorder="1" applyAlignment="1">
      <alignment horizontal="right" vertical="center" wrapText="1"/>
    </xf>
    <xf numFmtId="0" fontId="9" fillId="0" borderId="23" xfId="0" applyNumberFormat="1" applyFont="1" applyFill="1" applyBorder="1" applyAlignment="1">
      <alignment horizontal="centerContinuous" vertical="center" wrapText="1"/>
    </xf>
    <xf numFmtId="0" fontId="9" fillId="0" borderId="22" xfId="0" applyNumberFormat="1" applyFont="1" applyFill="1" applyBorder="1" applyAlignment="1">
      <alignment horizontal="centerContinuous" vertical="center"/>
    </xf>
    <xf numFmtId="0" fontId="2" fillId="0" borderId="10" xfId="0" applyNumberFormat="1" applyFont="1" applyFill="1" applyBorder="1" applyAlignment="1">
      <alignment horizontal="centerContinuous" vertical="center" wrapText="1"/>
    </xf>
    <xf numFmtId="0" fontId="7" fillId="0" borderId="10" xfId="0" applyNumberFormat="1" applyFont="1" applyFill="1" applyBorder="1" applyAlignment="1">
      <alignment horizontal="centerContinuous" vertical="center" wrapText="1"/>
    </xf>
    <xf numFmtId="0" fontId="7" fillId="0" borderId="21" xfId="0" applyNumberFormat="1" applyFont="1" applyFill="1" applyBorder="1" applyAlignment="1">
      <alignment horizontal="centerContinuous" vertical="center" wrapText="1"/>
    </xf>
    <xf numFmtId="0" fontId="2" fillId="0" borderId="23" xfId="0" applyNumberFormat="1" applyFont="1" applyFill="1" applyBorder="1" applyAlignment="1">
      <alignment vertical="center" wrapText="1"/>
    </xf>
    <xf numFmtId="0" fontId="2" fillId="0" borderId="23" xfId="0" applyNumberFormat="1" applyFont="1" applyFill="1" applyBorder="1" applyAlignment="1">
      <alignment horizontal="centerContinuous" vertical="center" wrapText="1"/>
    </xf>
    <xf numFmtId="1" fontId="2" fillId="0" borderId="23" xfId="0" applyNumberFormat="1" applyFont="1" applyFill="1" applyBorder="1" applyAlignment="1">
      <alignment horizontal="centerContinuous" vertical="center" wrapText="1"/>
    </xf>
    <xf numFmtId="0" fontId="9" fillId="0" borderId="22" xfId="0" applyNumberFormat="1" applyFont="1" applyFill="1" applyBorder="1" applyAlignment="1">
      <alignment horizontal="centerContinuous" vertical="center" wrapText="1"/>
    </xf>
    <xf numFmtId="2" fontId="7" fillId="0" borderId="38" xfId="0" applyNumberFormat="1" applyFont="1" applyFill="1" applyBorder="1" applyAlignment="1" applyProtection="1">
      <alignment vertical="center"/>
      <protection/>
    </xf>
    <xf numFmtId="2" fontId="2" fillId="0" borderId="38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 applyProtection="1">
      <alignment horizontal="right" vertical="center"/>
      <protection/>
    </xf>
    <xf numFmtId="0" fontId="7" fillId="0" borderId="10" xfId="33" applyNumberFormat="1" applyFont="1" applyFill="1" applyBorder="1" applyAlignment="1" applyProtection="1">
      <alignment vertical="center"/>
      <protection/>
    </xf>
    <xf numFmtId="0" fontId="2" fillId="0" borderId="0" xfId="33" applyNumberFormat="1" applyFont="1" applyFill="1">
      <alignment/>
      <protection/>
    </xf>
    <xf numFmtId="0" fontId="2" fillId="0" borderId="0" xfId="33" applyFont="1" applyFill="1">
      <alignment/>
      <protection/>
    </xf>
    <xf numFmtId="0" fontId="11" fillId="0" borderId="0" xfId="33" applyNumberFormat="1" applyFont="1" applyFill="1">
      <alignment/>
      <protection/>
    </xf>
    <xf numFmtId="0" fontId="11" fillId="0" borderId="0" xfId="33" applyFont="1" applyFill="1">
      <alignment/>
      <protection/>
    </xf>
    <xf numFmtId="0" fontId="34" fillId="0" borderId="56" xfId="33" applyFont="1" applyBorder="1" applyAlignment="1">
      <alignment horizontal="center" wrapText="1"/>
      <protection/>
    </xf>
    <xf numFmtId="0" fontId="38" fillId="0" borderId="57" xfId="0" applyFont="1" applyBorder="1" applyAlignment="1">
      <alignment horizontal="center" wrapText="1"/>
    </xf>
    <xf numFmtId="0" fontId="38" fillId="0" borderId="47" xfId="0" applyFont="1" applyBorder="1" applyAlignment="1">
      <alignment horizontal="center" wrapText="1"/>
    </xf>
    <xf numFmtId="0" fontId="38" fillId="0" borderId="51" xfId="0" applyFont="1" applyBorder="1" applyAlignment="1">
      <alignment horizontal="center" wrapText="1"/>
    </xf>
    <xf numFmtId="0" fontId="37" fillId="0" borderId="0" xfId="0" applyFont="1" applyAlignment="1">
      <alignment wrapText="1"/>
    </xf>
    <xf numFmtId="0" fontId="38" fillId="0" borderId="0" xfId="0" applyFont="1" applyAlignment="1">
      <alignment wrapText="1"/>
    </xf>
    <xf numFmtId="0" fontId="34" fillId="0" borderId="21" xfId="54" applyFont="1" applyBorder="1" applyAlignment="1">
      <alignment horizontal="center" vertical="center" wrapText="1"/>
      <protection/>
    </xf>
    <xf numFmtId="0" fontId="38" fillId="0" borderId="23" xfId="0" applyFont="1" applyBorder="1" applyAlignment="1">
      <alignment horizontal="center" vertical="center" wrapText="1"/>
    </xf>
    <xf numFmtId="0" fontId="38" fillId="0" borderId="22" xfId="0" applyFont="1" applyBorder="1" applyAlignment="1">
      <alignment horizontal="center" vertical="center" wrapText="1"/>
    </xf>
    <xf numFmtId="0" fontId="38" fillId="0" borderId="23" xfId="0" applyFont="1" applyBorder="1" applyAlignment="1">
      <alignment wrapText="1"/>
    </xf>
    <xf numFmtId="0" fontId="38" fillId="0" borderId="22" xfId="0" applyFont="1" applyBorder="1" applyAlignment="1">
      <alignment wrapText="1"/>
    </xf>
    <xf numFmtId="49" fontId="36" fillId="0" borderId="56" xfId="0" applyNumberFormat="1" applyFont="1" applyBorder="1" applyAlignment="1">
      <alignment horizontal="center" vertical="center" wrapText="1"/>
    </xf>
    <xf numFmtId="0" fontId="38" fillId="0" borderId="49" xfId="0" applyFont="1" applyBorder="1" applyAlignment="1">
      <alignment horizontal="center" vertical="center" wrapText="1"/>
    </xf>
    <xf numFmtId="0" fontId="38" fillId="0" borderId="50" xfId="0" applyFont="1" applyBorder="1" applyAlignment="1">
      <alignment horizontal="center" vertical="center" wrapText="1"/>
    </xf>
    <xf numFmtId="0" fontId="38" fillId="0" borderId="48" xfId="0" applyFont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38" fillId="0" borderId="81" xfId="0" applyFont="1" applyBorder="1" applyAlignment="1">
      <alignment horizontal="center" vertical="center" wrapText="1"/>
    </xf>
    <xf numFmtId="0" fontId="36" fillId="0" borderId="56" xfId="54" applyFont="1" applyBorder="1" applyAlignment="1">
      <alignment horizontal="center" vertical="center" wrapText="1"/>
      <protection/>
    </xf>
    <xf numFmtId="0" fontId="38" fillId="0" borderId="57" xfId="0" applyFont="1" applyBorder="1" applyAlignment="1">
      <alignment horizontal="center" vertical="center" wrapText="1"/>
    </xf>
    <xf numFmtId="0" fontId="38" fillId="0" borderId="47" xfId="0" applyFont="1" applyBorder="1" applyAlignment="1">
      <alignment horizontal="center" vertical="center" wrapText="1"/>
    </xf>
    <xf numFmtId="0" fontId="38" fillId="0" borderId="51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44" fillId="0" borderId="23" xfId="0" applyFont="1" applyBorder="1" applyAlignment="1">
      <alignment horizontal="center" vertical="center" wrapText="1"/>
    </xf>
    <xf numFmtId="0" fontId="44" fillId="0" borderId="22" xfId="0" applyFont="1" applyBorder="1" applyAlignment="1">
      <alignment vertical="center" wrapText="1"/>
    </xf>
    <xf numFmtId="0" fontId="40" fillId="0" borderId="23" xfId="0" applyFont="1" applyBorder="1" applyAlignment="1">
      <alignment horizontal="center" vertical="center" wrapText="1"/>
    </xf>
    <xf numFmtId="0" fontId="40" fillId="0" borderId="22" xfId="0" applyFont="1" applyBorder="1" applyAlignment="1">
      <alignment horizontal="center" vertical="center" wrapText="1"/>
    </xf>
    <xf numFmtId="0" fontId="34" fillId="0" borderId="56" xfId="33" applyFont="1" applyBorder="1" applyAlignment="1">
      <alignment horizontal="center" vertical="center" wrapText="1"/>
      <protection/>
    </xf>
    <xf numFmtId="0" fontId="37" fillId="0" borderId="21" xfId="0" applyFont="1" applyBorder="1" applyAlignment="1">
      <alignment horizontal="center" vertical="center" wrapText="1"/>
    </xf>
    <xf numFmtId="0" fontId="37" fillId="0" borderId="22" xfId="0" applyFont="1" applyBorder="1" applyAlignment="1">
      <alignment horizontal="center" vertical="center" wrapText="1"/>
    </xf>
    <xf numFmtId="0" fontId="37" fillId="0" borderId="23" xfId="0" applyFont="1" applyBorder="1" applyAlignment="1">
      <alignment horizontal="center" vertical="center" wrapText="1"/>
    </xf>
    <xf numFmtId="0" fontId="37" fillId="0" borderId="21" xfId="54" applyFont="1" applyBorder="1" applyAlignment="1">
      <alignment horizontal="center" vertical="center" wrapText="1"/>
      <protection/>
    </xf>
    <xf numFmtId="0" fontId="37" fillId="0" borderId="23" xfId="0" applyFont="1" applyBorder="1" applyAlignment="1">
      <alignment vertical="center" wrapText="1"/>
    </xf>
    <xf numFmtId="0" fontId="37" fillId="0" borderId="22" xfId="0" applyFont="1" applyBorder="1" applyAlignment="1">
      <alignment vertical="center" wrapText="1"/>
    </xf>
    <xf numFmtId="0" fontId="38" fillId="0" borderId="49" xfId="0" applyFont="1" applyBorder="1" applyAlignment="1">
      <alignment wrapText="1"/>
    </xf>
    <xf numFmtId="0" fontId="38" fillId="0" borderId="50" xfId="0" applyFont="1" applyBorder="1" applyAlignment="1">
      <alignment wrapText="1"/>
    </xf>
    <xf numFmtId="0" fontId="38" fillId="0" borderId="48" xfId="0" applyFont="1" applyBorder="1" applyAlignment="1">
      <alignment wrapText="1"/>
    </xf>
    <xf numFmtId="0" fontId="38" fillId="0" borderId="81" xfId="0" applyFont="1" applyBorder="1" applyAlignment="1">
      <alignment wrapText="1"/>
    </xf>
    <xf numFmtId="0" fontId="38" fillId="0" borderId="57" xfId="0" applyFont="1" applyBorder="1" applyAlignment="1">
      <alignment wrapText="1"/>
    </xf>
    <xf numFmtId="0" fontId="38" fillId="0" borderId="47" xfId="0" applyFont="1" applyBorder="1" applyAlignment="1">
      <alignment wrapText="1"/>
    </xf>
    <xf numFmtId="0" fontId="38" fillId="0" borderId="51" xfId="0" applyFont="1" applyBorder="1" applyAlignment="1">
      <alignment wrapText="1"/>
    </xf>
    <xf numFmtId="49" fontId="34" fillId="0" borderId="21" xfId="54" applyNumberFormat="1" applyFont="1" applyBorder="1" applyAlignment="1" applyProtection="1">
      <alignment horizontal="left" vertical="center" wrapText="1"/>
      <protection locked="0"/>
    </xf>
    <xf numFmtId="0" fontId="44" fillId="0" borderId="23" xfId="0" applyFont="1" applyBorder="1" applyAlignment="1">
      <alignment horizontal="left" vertical="center" wrapText="1"/>
    </xf>
    <xf numFmtId="0" fontId="44" fillId="0" borderId="22" xfId="0" applyFont="1" applyBorder="1" applyAlignment="1">
      <alignment horizontal="left" vertical="center" wrapText="1"/>
    </xf>
    <xf numFmtId="0" fontId="44" fillId="0" borderId="49" xfId="0" applyFont="1" applyBorder="1" applyAlignment="1">
      <alignment vertical="center" wrapText="1"/>
    </xf>
    <xf numFmtId="0" fontId="44" fillId="0" borderId="50" xfId="0" applyFont="1" applyBorder="1" applyAlignment="1">
      <alignment vertical="center" wrapText="1"/>
    </xf>
    <xf numFmtId="0" fontId="44" fillId="0" borderId="57" xfId="0" applyFont="1" applyBorder="1" applyAlignment="1">
      <alignment vertical="center" wrapText="1"/>
    </xf>
    <xf numFmtId="0" fontId="44" fillId="0" borderId="47" xfId="0" applyFont="1" applyBorder="1" applyAlignment="1">
      <alignment vertical="center" wrapText="1"/>
    </xf>
    <xf numFmtId="0" fontId="44" fillId="0" borderId="51" xfId="0" applyFont="1" applyBorder="1" applyAlignment="1">
      <alignment vertical="center" wrapText="1"/>
    </xf>
    <xf numFmtId="0" fontId="44" fillId="0" borderId="49" xfId="0" applyFont="1" applyBorder="1" applyAlignment="1">
      <alignment horizontal="center" vertical="center" wrapText="1"/>
    </xf>
    <xf numFmtId="0" fontId="44" fillId="0" borderId="57" xfId="0" applyFont="1" applyBorder="1" applyAlignment="1">
      <alignment horizontal="center" vertical="center" wrapText="1"/>
    </xf>
    <xf numFmtId="0" fontId="44" fillId="0" borderId="47" xfId="0" applyFont="1" applyBorder="1" applyAlignment="1">
      <alignment horizontal="center" vertical="center" wrapText="1"/>
    </xf>
    <xf numFmtId="0" fontId="44" fillId="0" borderId="49" xfId="0" applyFont="1" applyBorder="1" applyAlignment="1">
      <alignment wrapText="1"/>
    </xf>
    <xf numFmtId="0" fontId="44" fillId="0" borderId="50" xfId="0" applyFont="1" applyBorder="1" applyAlignment="1">
      <alignment wrapText="1"/>
    </xf>
    <xf numFmtId="0" fontId="44" fillId="0" borderId="48" xfId="0" applyFont="1" applyBorder="1" applyAlignment="1">
      <alignment wrapText="1"/>
    </xf>
    <xf numFmtId="0" fontId="44" fillId="0" borderId="0" xfId="0" applyFont="1" applyAlignment="1">
      <alignment wrapText="1"/>
    </xf>
    <xf numFmtId="0" fontId="44" fillId="0" borderId="81" xfId="0" applyFont="1" applyBorder="1" applyAlignment="1">
      <alignment wrapText="1"/>
    </xf>
    <xf numFmtId="0" fontId="44" fillId="0" borderId="57" xfId="0" applyFont="1" applyBorder="1" applyAlignment="1">
      <alignment wrapText="1"/>
    </xf>
    <xf numFmtId="0" fontId="44" fillId="0" borderId="47" xfId="0" applyFont="1" applyBorder="1" applyAlignment="1">
      <alignment wrapText="1"/>
    </xf>
    <xf numFmtId="0" fontId="44" fillId="0" borderId="51" xfId="0" applyFont="1" applyBorder="1" applyAlignment="1">
      <alignment wrapText="1"/>
    </xf>
    <xf numFmtId="0" fontId="44" fillId="0" borderId="50" xfId="0" applyFont="1" applyBorder="1" applyAlignment="1">
      <alignment horizontal="center" vertical="center" wrapText="1"/>
    </xf>
    <xf numFmtId="0" fontId="44" fillId="0" borderId="48" xfId="0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4" fillId="0" borderId="81" xfId="0" applyFont="1" applyBorder="1" applyAlignment="1">
      <alignment horizontal="center" vertical="center" wrapText="1"/>
    </xf>
    <xf numFmtId="0" fontId="44" fillId="0" borderId="51" xfId="0" applyFont="1" applyBorder="1" applyAlignment="1">
      <alignment horizontal="center" vertical="center" wrapText="1"/>
    </xf>
    <xf numFmtId="49" fontId="36" fillId="0" borderId="10" xfId="54" applyNumberFormat="1" applyFont="1" applyBorder="1" applyAlignment="1">
      <alignment horizontal="center" vertical="center" wrapText="1"/>
      <protection/>
    </xf>
    <xf numFmtId="0" fontId="44" fillId="0" borderId="10" xfId="0" applyFont="1" applyBorder="1" applyAlignment="1">
      <alignment vertical="center" wrapText="1"/>
    </xf>
    <xf numFmtId="0" fontId="45" fillId="0" borderId="23" xfId="0" applyFont="1" applyBorder="1" applyAlignment="1">
      <alignment horizontal="center" vertical="center" wrapText="1"/>
    </xf>
    <xf numFmtId="0" fontId="45" fillId="0" borderId="22" xfId="0" applyFont="1" applyBorder="1" applyAlignment="1">
      <alignment horizontal="center" vertical="center" wrapText="1"/>
    </xf>
    <xf numFmtId="0" fontId="35" fillId="0" borderId="29" xfId="0" applyFont="1" applyBorder="1" applyAlignment="1">
      <alignment horizontal="center" vertical="center" textRotation="90"/>
    </xf>
    <xf numFmtId="0" fontId="43" fillId="0" borderId="56" xfId="54" applyFont="1" applyBorder="1" applyAlignment="1">
      <alignment horizontal="center" vertical="center" wrapText="1"/>
      <protection/>
    </xf>
    <xf numFmtId="0" fontId="36" fillId="0" borderId="56" xfId="0" applyFont="1" applyBorder="1" applyAlignment="1">
      <alignment horizontal="center" vertical="center" wrapText="1"/>
    </xf>
    <xf numFmtId="49" fontId="2" fillId="0" borderId="41" xfId="0" applyNumberFormat="1" applyFont="1" applyFill="1" applyBorder="1" applyAlignment="1" applyProtection="1">
      <alignment horizontal="left" textRotation="90"/>
      <protection/>
    </xf>
    <xf numFmtId="49" fontId="2" fillId="0" borderId="34" xfId="0" applyNumberFormat="1" applyFont="1" applyFill="1" applyBorder="1" applyAlignment="1" applyProtection="1">
      <alignment horizontal="left" textRotation="90"/>
      <protection/>
    </xf>
    <xf numFmtId="0" fontId="2" fillId="0" borderId="29" xfId="33" applyNumberFormat="1" applyFont="1" applyFill="1" applyBorder="1" applyAlignment="1" applyProtection="1">
      <alignment horizontal="center" vertical="center" textRotation="90" wrapText="1"/>
      <protection/>
    </xf>
    <xf numFmtId="49" fontId="2" fillId="0" borderId="82" xfId="0" applyNumberFormat="1" applyFont="1" applyFill="1" applyBorder="1" applyAlignment="1" applyProtection="1">
      <alignment horizontal="left" textRotation="90"/>
      <protection/>
    </xf>
    <xf numFmtId="0" fontId="2" fillId="0" borderId="38" xfId="33" applyNumberFormat="1" applyFont="1" applyFill="1" applyBorder="1" applyAlignment="1" applyProtection="1">
      <alignment horizontal="center" vertical="center" textRotation="90" wrapText="1"/>
      <protection/>
    </xf>
    <xf numFmtId="0" fontId="2" fillId="0" borderId="34" xfId="33" applyNumberFormat="1" applyFont="1" applyFill="1" applyBorder="1" applyAlignment="1" applyProtection="1">
      <alignment horizontal="center" vertical="center" wrapText="1"/>
      <protection/>
    </xf>
    <xf numFmtId="0" fontId="2" fillId="0" borderId="41" xfId="33" applyNumberFormat="1" applyFont="1" applyFill="1" applyBorder="1" applyAlignment="1" applyProtection="1">
      <alignment horizontal="center" vertical="center" wrapText="1"/>
      <protection/>
    </xf>
    <xf numFmtId="0" fontId="2" fillId="0" borderId="38" xfId="33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25" xfId="33" applyNumberFormat="1" applyFont="1" applyFill="1" applyBorder="1" applyAlignment="1" applyProtection="1">
      <alignment horizontal="center" vertical="center" textRotation="90" wrapText="1"/>
      <protection/>
    </xf>
    <xf numFmtId="0" fontId="2" fillId="0" borderId="16" xfId="33" applyNumberFormat="1" applyFont="1" applyFill="1" applyBorder="1" applyAlignment="1" applyProtection="1">
      <alignment horizontal="center" vertical="center" textRotation="90" wrapText="1"/>
      <protection/>
    </xf>
    <xf numFmtId="0" fontId="2" fillId="0" borderId="21" xfId="0" applyNumberFormat="1" applyFont="1" applyFill="1" applyBorder="1" applyAlignment="1" applyProtection="1">
      <alignment horizontal="center" vertical="center"/>
      <protection/>
    </xf>
    <xf numFmtId="0" fontId="2" fillId="0" borderId="23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2" fillId="0" borderId="10" xfId="0" applyNumberFormat="1" applyFont="1" applyFill="1" applyBorder="1" applyAlignment="1" applyProtection="1">
      <alignment horizontal="center" vertical="center" textRotation="90"/>
      <protection/>
    </xf>
    <xf numFmtId="0" fontId="2" fillId="0" borderId="83" xfId="33" applyNumberFormat="1" applyFont="1" applyFill="1" applyBorder="1" applyAlignment="1" applyProtection="1">
      <alignment horizontal="center" vertical="center" textRotation="90" wrapText="1"/>
      <protection/>
    </xf>
    <xf numFmtId="0" fontId="0" fillId="0" borderId="84" xfId="0" applyFont="1" applyFill="1" applyBorder="1" applyAlignment="1">
      <alignment horizontal="center" vertical="center" textRotation="90" wrapText="1"/>
    </xf>
    <xf numFmtId="0" fontId="0" fillId="0" borderId="60" xfId="0" applyFont="1" applyFill="1" applyBorder="1" applyAlignment="1">
      <alignment horizontal="center" vertical="center" textRotation="90" wrapText="1"/>
    </xf>
    <xf numFmtId="180" fontId="2" fillId="0" borderId="10" xfId="0" applyNumberFormat="1" applyFont="1" applyFill="1" applyBorder="1" applyAlignment="1" applyProtection="1">
      <alignment horizontal="center" vertical="center"/>
      <protection/>
    </xf>
    <xf numFmtId="190" fontId="2" fillId="0" borderId="85" xfId="0" applyNumberFormat="1" applyFont="1" applyFill="1" applyBorder="1" applyAlignment="1" applyProtection="1">
      <alignment horizontal="center" vertical="center"/>
      <protection/>
    </xf>
    <xf numFmtId="190" fontId="2" fillId="0" borderId="86" xfId="0" applyNumberFormat="1" applyFont="1" applyFill="1" applyBorder="1" applyAlignment="1" applyProtection="1">
      <alignment horizontal="center" vertical="center"/>
      <protection/>
    </xf>
    <xf numFmtId="190" fontId="2" fillId="0" borderId="54" xfId="0" applyNumberFormat="1" applyFont="1" applyFill="1" applyBorder="1" applyAlignment="1" applyProtection="1">
      <alignment horizontal="center" vertical="center"/>
      <protection/>
    </xf>
    <xf numFmtId="190" fontId="2" fillId="0" borderId="87" xfId="0" applyNumberFormat="1" applyFont="1" applyFill="1" applyBorder="1" applyAlignment="1" applyProtection="1">
      <alignment horizontal="center" vertical="center"/>
      <protection/>
    </xf>
    <xf numFmtId="0" fontId="2" fillId="0" borderId="0" xfId="33" applyNumberFormat="1" applyFont="1" applyFill="1" applyBorder="1">
      <alignment/>
      <protection/>
    </xf>
    <xf numFmtId="0" fontId="11" fillId="0" borderId="0" xfId="33" applyNumberFormat="1" applyFont="1" applyFill="1" applyBorder="1">
      <alignment/>
      <protection/>
    </xf>
    <xf numFmtId="0" fontId="10" fillId="0" borderId="0" xfId="33" applyNumberFormat="1" applyFont="1" applyFill="1" applyBorder="1" applyAlignment="1" applyProtection="1">
      <alignment vertic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Excel Built-in Excel Built-in Excel Built-in 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10"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ill>
        <patternFill>
          <bgColor indexed="11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ill>
        <patternFill>
          <bgColor indexed="11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ill>
        <patternFill>
          <bgColor indexed="15"/>
        </patternFill>
      </fill>
    </dxf>
    <dxf>
      <font>
        <b val="0"/>
        <i val="0"/>
      </font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1"/>
  <sheetViews>
    <sheetView showOutlineSymbols="0" zoomScale="75" zoomScaleNormal="75" zoomScaleSheetLayoutView="80" zoomScalePageLayoutView="0" workbookViewId="0" topLeftCell="A1">
      <selection activeCell="V57" sqref="V57"/>
    </sheetView>
  </sheetViews>
  <sheetFormatPr defaultColWidth="3.25390625" defaultRowHeight="12.75" outlineLevelRow="1"/>
  <cols>
    <col min="1" max="1" width="3.25390625" style="1" customWidth="1"/>
    <col min="2" max="2" width="3.625" style="1" bestFit="1" customWidth="1"/>
    <col min="3" max="21" width="3.25390625" style="1" customWidth="1"/>
    <col min="22" max="22" width="4.875" style="1" customWidth="1"/>
    <col min="23" max="23" width="4.75390625" style="1" customWidth="1"/>
    <col min="24" max="24" width="4.625" style="1" customWidth="1"/>
    <col min="25" max="45" width="3.25390625" style="1" customWidth="1"/>
    <col min="46" max="46" width="3.625" style="1" customWidth="1"/>
    <col min="47" max="47" width="3.875" style="1" customWidth="1"/>
    <col min="48" max="48" width="4.00390625" style="1" customWidth="1"/>
    <col min="49" max="50" width="3.25390625" style="1" customWidth="1"/>
    <col min="51" max="51" width="2.75390625" style="1" customWidth="1"/>
    <col min="52" max="52" width="2.625" style="1" customWidth="1"/>
    <col min="53" max="53" width="3.25390625" style="1" customWidth="1"/>
    <col min="54" max="16384" width="3.25390625" style="1" customWidth="1"/>
  </cols>
  <sheetData>
    <row r="1" spans="1:53" s="4" customFormat="1" ht="18.75">
      <c r="A1" s="219"/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  <c r="X1" s="219"/>
      <c r="Y1" s="219"/>
      <c r="Z1" s="219"/>
      <c r="AA1" s="219"/>
      <c r="AB1" s="219"/>
      <c r="AC1" s="219"/>
      <c r="AD1" s="219"/>
      <c r="AE1" s="219"/>
      <c r="AF1" s="219"/>
      <c r="AG1" s="219"/>
      <c r="AH1" s="219"/>
      <c r="AI1" s="219"/>
      <c r="AJ1" s="219"/>
      <c r="AK1" s="220"/>
      <c r="AL1" s="220"/>
      <c r="AM1" s="220"/>
      <c r="AN1" s="220"/>
      <c r="AO1" s="220"/>
      <c r="AP1" s="220"/>
      <c r="AQ1" s="220"/>
      <c r="AR1" s="220"/>
      <c r="AS1" s="220"/>
      <c r="AT1" s="220"/>
      <c r="AU1" s="220"/>
      <c r="AV1" s="220"/>
      <c r="AW1" s="220"/>
      <c r="AX1" s="220"/>
      <c r="AY1" s="220"/>
      <c r="AZ1" s="220"/>
      <c r="BA1" s="220"/>
    </row>
    <row r="2" spans="1:53" s="4" customFormat="1" ht="18.75">
      <c r="A2" s="221"/>
      <c r="B2" s="222" t="s">
        <v>15</v>
      </c>
      <c r="C2" s="223"/>
      <c r="D2" s="223"/>
      <c r="E2" s="223"/>
      <c r="F2" s="223"/>
      <c r="G2" s="223"/>
      <c r="H2" s="223"/>
      <c r="I2" s="223"/>
      <c r="J2" s="223"/>
      <c r="K2" s="223"/>
      <c r="L2" s="224"/>
      <c r="M2" s="219"/>
      <c r="N2" s="219"/>
      <c r="O2" s="219"/>
      <c r="P2" s="219"/>
      <c r="Q2" s="219"/>
      <c r="R2" s="219"/>
      <c r="S2" s="219"/>
      <c r="T2" s="225"/>
      <c r="U2" s="225"/>
      <c r="V2" s="225"/>
      <c r="W2" s="225"/>
      <c r="X2" s="225"/>
      <c r="Y2" s="225"/>
      <c r="Z2" s="225"/>
      <c r="AA2" s="225"/>
      <c r="AB2" s="225"/>
      <c r="AC2" s="225"/>
      <c r="AD2" s="225"/>
      <c r="AE2" s="225"/>
      <c r="AF2" s="225"/>
      <c r="AG2" s="225"/>
      <c r="AH2" s="225"/>
      <c r="AI2" s="225"/>
      <c r="AJ2" s="225"/>
      <c r="AK2" s="225"/>
      <c r="AL2" s="225"/>
      <c r="AM2" s="225"/>
      <c r="AN2" s="225"/>
      <c r="AO2" s="225"/>
      <c r="AP2" s="225"/>
      <c r="AQ2" s="225"/>
      <c r="AR2" s="225"/>
      <c r="AS2" s="225"/>
      <c r="AT2" s="225"/>
      <c r="AU2" s="225"/>
      <c r="AV2" s="225"/>
      <c r="AW2" s="225"/>
      <c r="AX2" s="220"/>
      <c r="AY2" s="220"/>
      <c r="AZ2" s="220"/>
      <c r="BA2" s="220"/>
    </row>
    <row r="3" spans="1:53" s="4" customFormat="1" ht="18.75">
      <c r="A3" s="221"/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6" t="s">
        <v>134</v>
      </c>
      <c r="M3" s="227"/>
      <c r="N3" s="227"/>
      <c r="O3" s="227"/>
      <c r="P3" s="227"/>
      <c r="Q3" s="227"/>
      <c r="R3" s="227"/>
      <c r="S3" s="227"/>
      <c r="T3" s="227"/>
      <c r="U3" s="227"/>
      <c r="V3" s="227"/>
      <c r="W3" s="227"/>
      <c r="X3" s="227"/>
      <c r="Y3" s="227"/>
      <c r="Z3" s="227"/>
      <c r="AA3" s="227"/>
      <c r="AB3" s="227"/>
      <c r="AC3" s="227"/>
      <c r="AD3" s="227"/>
      <c r="AE3" s="227"/>
      <c r="AF3" s="227"/>
      <c r="AG3" s="227"/>
      <c r="AH3" s="227"/>
      <c r="AI3" s="227"/>
      <c r="AJ3" s="227"/>
      <c r="AK3" s="227"/>
      <c r="AL3" s="227"/>
      <c r="AM3" s="225"/>
      <c r="AN3" s="225"/>
      <c r="AO3" s="225"/>
      <c r="AP3" s="225"/>
      <c r="AQ3" s="225"/>
      <c r="AR3" s="225"/>
      <c r="AS3" s="225"/>
      <c r="AT3" s="225"/>
      <c r="AU3" s="225"/>
      <c r="AV3" s="225"/>
      <c r="AW3" s="225"/>
      <c r="AX3" s="220"/>
      <c r="AY3" s="220"/>
      <c r="AZ3" s="220"/>
      <c r="BA3" s="220"/>
    </row>
    <row r="4" spans="1:53" s="4" customFormat="1" ht="18.75">
      <c r="A4" s="228" t="s">
        <v>33</v>
      </c>
      <c r="B4" s="221"/>
      <c r="C4" s="228"/>
      <c r="D4" s="228"/>
      <c r="E4" s="228"/>
      <c r="F4" s="228"/>
      <c r="G4" s="228"/>
      <c r="H4" s="228"/>
      <c r="I4" s="228"/>
      <c r="J4" s="228"/>
      <c r="K4" s="228"/>
      <c r="L4" s="229" t="s">
        <v>16</v>
      </c>
      <c r="M4" s="227"/>
      <c r="N4" s="227"/>
      <c r="O4" s="227"/>
      <c r="P4" s="227"/>
      <c r="Q4" s="227"/>
      <c r="R4" s="227"/>
      <c r="S4" s="227"/>
      <c r="T4" s="227"/>
      <c r="U4" s="227"/>
      <c r="V4" s="227"/>
      <c r="W4" s="227"/>
      <c r="X4" s="227"/>
      <c r="Y4" s="227"/>
      <c r="Z4" s="227"/>
      <c r="AA4" s="227"/>
      <c r="AB4" s="227"/>
      <c r="AC4" s="227"/>
      <c r="AD4" s="227"/>
      <c r="AE4" s="227"/>
      <c r="AF4" s="227"/>
      <c r="AG4" s="227"/>
      <c r="AH4" s="227"/>
      <c r="AI4" s="227"/>
      <c r="AJ4" s="227"/>
      <c r="AK4" s="227"/>
      <c r="AL4" s="227"/>
      <c r="AM4" s="225"/>
      <c r="AN4" s="385" t="s">
        <v>188</v>
      </c>
      <c r="AO4" s="386"/>
      <c r="AP4" s="386"/>
      <c r="AQ4" s="386"/>
      <c r="AR4" s="386"/>
      <c r="AS4" s="386"/>
      <c r="AT4" s="386"/>
      <c r="AU4" s="386"/>
      <c r="AV4" s="386"/>
      <c r="AW4" s="386"/>
      <c r="AX4" s="386"/>
      <c r="AY4" s="386"/>
      <c r="AZ4" s="386"/>
      <c r="BA4" s="386"/>
    </row>
    <row r="5" spans="1:53" s="4" customFormat="1" ht="18.75">
      <c r="A5" s="228"/>
      <c r="B5" s="221"/>
      <c r="C5" s="228"/>
      <c r="D5" s="228"/>
      <c r="E5" s="228"/>
      <c r="F5" s="228"/>
      <c r="G5" s="228"/>
      <c r="H5" s="228"/>
      <c r="I5" s="228"/>
      <c r="J5" s="228"/>
      <c r="K5" s="228"/>
      <c r="L5" s="229"/>
      <c r="M5" s="227"/>
      <c r="N5" s="227"/>
      <c r="O5" s="227"/>
      <c r="P5" s="227"/>
      <c r="Q5" s="227"/>
      <c r="R5" s="227"/>
      <c r="S5" s="227"/>
      <c r="T5" s="227"/>
      <c r="U5" s="227"/>
      <c r="V5" s="227"/>
      <c r="W5" s="227"/>
      <c r="X5" s="227"/>
      <c r="Y5" s="227"/>
      <c r="Z5" s="227"/>
      <c r="AA5" s="227"/>
      <c r="AB5" s="227"/>
      <c r="AC5" s="227"/>
      <c r="AD5" s="227"/>
      <c r="AE5" s="227"/>
      <c r="AF5" s="227"/>
      <c r="AG5" s="227"/>
      <c r="AH5" s="227"/>
      <c r="AI5" s="227"/>
      <c r="AJ5" s="227"/>
      <c r="AK5" s="227"/>
      <c r="AL5" s="227"/>
      <c r="AM5" s="225"/>
      <c r="AN5" s="385" t="s">
        <v>189</v>
      </c>
      <c r="AO5" s="386"/>
      <c r="AP5" s="386"/>
      <c r="AQ5" s="386"/>
      <c r="AR5" s="386"/>
      <c r="AS5" s="386"/>
      <c r="AT5" s="386"/>
      <c r="AU5" s="386"/>
      <c r="AV5" s="386"/>
      <c r="AW5" s="386"/>
      <c r="AX5" s="386"/>
      <c r="AY5" s="386"/>
      <c r="AZ5" s="386"/>
      <c r="BA5" s="386"/>
    </row>
    <row r="6" spans="1:53" s="4" customFormat="1" ht="20.25">
      <c r="A6" s="221"/>
      <c r="B6" s="228"/>
      <c r="C6" s="228"/>
      <c r="D6" s="228"/>
      <c r="E6" s="228"/>
      <c r="F6" s="228"/>
      <c r="G6" s="228"/>
      <c r="H6" s="228"/>
      <c r="I6" s="228"/>
      <c r="J6" s="228"/>
      <c r="K6" s="228"/>
      <c r="L6" s="226" t="s">
        <v>56</v>
      </c>
      <c r="M6" s="227"/>
      <c r="N6" s="227"/>
      <c r="O6" s="227"/>
      <c r="P6" s="227"/>
      <c r="Q6" s="227"/>
      <c r="R6" s="227"/>
      <c r="S6" s="227"/>
      <c r="T6" s="227"/>
      <c r="U6" s="227"/>
      <c r="V6" s="227"/>
      <c r="W6" s="227"/>
      <c r="X6" s="227"/>
      <c r="Y6" s="227"/>
      <c r="Z6" s="227"/>
      <c r="AA6" s="227"/>
      <c r="AB6" s="227"/>
      <c r="AC6" s="227"/>
      <c r="AD6" s="227"/>
      <c r="AE6" s="227"/>
      <c r="AF6" s="227"/>
      <c r="AG6" s="227"/>
      <c r="AH6" s="227"/>
      <c r="AI6" s="227"/>
      <c r="AJ6" s="227"/>
      <c r="AK6" s="227"/>
      <c r="AL6" s="227"/>
      <c r="AM6" s="225"/>
      <c r="AN6" s="230" t="s">
        <v>147</v>
      </c>
      <c r="AO6" s="230"/>
      <c r="AP6" s="230"/>
      <c r="AQ6" s="230"/>
      <c r="AR6" s="230"/>
      <c r="AS6" s="231"/>
      <c r="AT6" s="232"/>
      <c r="AU6" s="232"/>
      <c r="AV6" s="232"/>
      <c r="AW6" s="232"/>
      <c r="AX6" s="233"/>
      <c r="AY6" s="233"/>
      <c r="AZ6" s="233"/>
      <c r="BA6" s="233"/>
    </row>
    <row r="7" spans="1:53" s="4" customFormat="1" ht="18.75">
      <c r="A7" s="221"/>
      <c r="B7" s="234"/>
      <c r="C7" s="234"/>
      <c r="D7" s="234"/>
      <c r="E7" s="234"/>
      <c r="F7" s="234"/>
      <c r="G7" s="234"/>
      <c r="H7" s="234"/>
      <c r="I7" s="234"/>
      <c r="J7" s="234"/>
      <c r="K7" s="234"/>
      <c r="L7" s="235" t="s">
        <v>78</v>
      </c>
      <c r="M7" s="227"/>
      <c r="N7" s="227"/>
      <c r="O7" s="227"/>
      <c r="P7" s="227"/>
      <c r="Q7" s="227"/>
      <c r="R7" s="236" t="s">
        <v>79</v>
      </c>
      <c r="S7" s="227"/>
      <c r="T7" s="227"/>
      <c r="U7" s="227"/>
      <c r="V7" s="227"/>
      <c r="W7" s="227"/>
      <c r="X7" s="227"/>
      <c r="Y7" s="227"/>
      <c r="Z7" s="227"/>
      <c r="AA7" s="227"/>
      <c r="AB7" s="227"/>
      <c r="AC7" s="227"/>
      <c r="AD7" s="227"/>
      <c r="AE7" s="227"/>
      <c r="AF7" s="227"/>
      <c r="AG7" s="227"/>
      <c r="AH7" s="227"/>
      <c r="AI7" s="227"/>
      <c r="AJ7" s="227"/>
      <c r="AK7" s="227"/>
      <c r="AL7" s="227"/>
      <c r="AM7" s="225"/>
      <c r="AN7" s="225"/>
      <c r="AO7" s="225"/>
      <c r="AP7" s="225"/>
      <c r="AQ7" s="225"/>
      <c r="AR7" s="225"/>
      <c r="AS7" s="219"/>
      <c r="AT7" s="237"/>
      <c r="AU7" s="237"/>
      <c r="AV7" s="237"/>
      <c r="AW7" s="237"/>
      <c r="AX7" s="220"/>
      <c r="AY7" s="220"/>
      <c r="AZ7" s="220"/>
      <c r="BA7" s="220"/>
    </row>
    <row r="8" spans="1:53" s="4" customFormat="1" ht="18.75">
      <c r="A8" s="238"/>
      <c r="B8" s="222" t="s">
        <v>190</v>
      </c>
      <c r="C8" s="223"/>
      <c r="D8" s="223"/>
      <c r="E8" s="223"/>
      <c r="F8" s="223"/>
      <c r="G8" s="223"/>
      <c r="H8" s="223"/>
      <c r="I8" s="223"/>
      <c r="J8" s="223"/>
      <c r="K8" s="223"/>
      <c r="L8" s="235" t="s">
        <v>152</v>
      </c>
      <c r="M8" s="219"/>
      <c r="N8" s="219"/>
      <c r="O8" s="219"/>
      <c r="P8" s="219"/>
      <c r="Q8" s="219"/>
      <c r="R8" s="236" t="s">
        <v>80</v>
      </c>
      <c r="S8" s="219"/>
      <c r="T8" s="225"/>
      <c r="U8" s="225"/>
      <c r="V8" s="225"/>
      <c r="W8" s="225"/>
      <c r="X8" s="225"/>
      <c r="Y8" s="225"/>
      <c r="Z8" s="225"/>
      <c r="AA8" s="225"/>
      <c r="AB8" s="225"/>
      <c r="AC8" s="225"/>
      <c r="AD8" s="225"/>
      <c r="AE8" s="225"/>
      <c r="AF8" s="225"/>
      <c r="AG8" s="225"/>
      <c r="AH8" s="225"/>
      <c r="AI8" s="225"/>
      <c r="AJ8" s="225"/>
      <c r="AK8" s="225"/>
      <c r="AL8" s="225"/>
      <c r="AM8" s="225"/>
      <c r="AN8" s="225"/>
      <c r="AO8" s="225"/>
      <c r="AP8" s="225"/>
      <c r="AQ8" s="225"/>
      <c r="AR8" s="225"/>
      <c r="AS8" s="219"/>
      <c r="AT8" s="237"/>
      <c r="AU8" s="237"/>
      <c r="AV8" s="237"/>
      <c r="AW8" s="237"/>
      <c r="AX8" s="220"/>
      <c r="AY8" s="220"/>
      <c r="AZ8" s="220"/>
      <c r="BA8" s="220"/>
    </row>
    <row r="9" spans="1:53" s="4" customFormat="1" ht="18.75">
      <c r="A9" s="238"/>
      <c r="B9" s="238"/>
      <c r="C9" s="238"/>
      <c r="D9" s="238"/>
      <c r="E9" s="238"/>
      <c r="F9" s="238"/>
      <c r="G9" s="238"/>
      <c r="H9" s="238"/>
      <c r="I9" s="238"/>
      <c r="J9" s="238"/>
      <c r="K9" s="238"/>
      <c r="L9" s="235" t="s">
        <v>153</v>
      </c>
      <c r="M9" s="219"/>
      <c r="N9" s="219"/>
      <c r="O9" s="219"/>
      <c r="P9" s="219"/>
      <c r="Q9" s="219"/>
      <c r="R9" s="236" t="s">
        <v>81</v>
      </c>
      <c r="S9" s="219"/>
      <c r="T9" s="225"/>
      <c r="U9" s="225"/>
      <c r="V9" s="225"/>
      <c r="W9" s="225"/>
      <c r="X9" s="225"/>
      <c r="Y9" s="225"/>
      <c r="Z9" s="225"/>
      <c r="AA9" s="225"/>
      <c r="AB9" s="225"/>
      <c r="AC9" s="225"/>
      <c r="AD9" s="225"/>
      <c r="AE9" s="225"/>
      <c r="AF9" s="225"/>
      <c r="AG9" s="225"/>
      <c r="AH9" s="225"/>
      <c r="AI9" s="225"/>
      <c r="AJ9" s="225"/>
      <c r="AK9" s="225"/>
      <c r="AL9" s="225"/>
      <c r="AM9" s="225"/>
      <c r="AN9" s="225"/>
      <c r="AO9" s="225"/>
      <c r="AP9" s="225"/>
      <c r="AQ9" s="225"/>
      <c r="AR9" s="225"/>
      <c r="AS9" s="237"/>
      <c r="AT9" s="237"/>
      <c r="AU9" s="237"/>
      <c r="AV9" s="237"/>
      <c r="AW9" s="237"/>
      <c r="AX9" s="220"/>
      <c r="AY9" s="220"/>
      <c r="AZ9" s="220"/>
      <c r="BA9" s="220"/>
    </row>
    <row r="10" spans="1:53" s="4" customFormat="1" ht="18.75">
      <c r="A10" s="238"/>
      <c r="B10" s="222" t="s">
        <v>151</v>
      </c>
      <c r="C10" s="223"/>
      <c r="D10" s="223"/>
      <c r="E10" s="223"/>
      <c r="F10" s="223"/>
      <c r="G10" s="223"/>
      <c r="H10" s="223"/>
      <c r="I10" s="223"/>
      <c r="J10" s="223"/>
      <c r="K10" s="223"/>
      <c r="L10" s="235" t="s">
        <v>154</v>
      </c>
      <c r="M10" s="219"/>
      <c r="N10" s="219"/>
      <c r="O10" s="219"/>
      <c r="P10" s="219"/>
      <c r="Q10" s="219"/>
      <c r="R10" s="236" t="s">
        <v>158</v>
      </c>
      <c r="S10" s="219"/>
      <c r="T10" s="225"/>
      <c r="U10" s="225"/>
      <c r="V10" s="225"/>
      <c r="W10" s="225"/>
      <c r="X10" s="225"/>
      <c r="Y10" s="225"/>
      <c r="Z10" s="225"/>
      <c r="AA10" s="225"/>
      <c r="AB10" s="225"/>
      <c r="AC10" s="225"/>
      <c r="AD10" s="225"/>
      <c r="AE10" s="225"/>
      <c r="AF10" s="225"/>
      <c r="AG10" s="225"/>
      <c r="AH10" s="225"/>
      <c r="AI10" s="225"/>
      <c r="AJ10" s="225"/>
      <c r="AK10" s="225"/>
      <c r="AL10" s="225"/>
      <c r="AM10" s="225"/>
      <c r="AN10" s="225"/>
      <c r="AO10" s="225"/>
      <c r="AP10" s="225"/>
      <c r="AQ10" s="225"/>
      <c r="AR10" s="225"/>
      <c r="AS10" s="237"/>
      <c r="AT10" s="237"/>
      <c r="AU10" s="237"/>
      <c r="AV10" s="237"/>
      <c r="AW10" s="237"/>
      <c r="AX10" s="220"/>
      <c r="AY10" s="220"/>
      <c r="AZ10" s="220"/>
      <c r="BA10" s="220"/>
    </row>
    <row r="11" spans="1:53" s="4" customFormat="1" ht="18.75">
      <c r="A11" s="238"/>
      <c r="B11" s="238"/>
      <c r="C11" s="238"/>
      <c r="D11" s="238"/>
      <c r="E11" s="238"/>
      <c r="F11" s="238"/>
      <c r="G11" s="238"/>
      <c r="H11" s="238"/>
      <c r="I11" s="238"/>
      <c r="J11" s="238"/>
      <c r="K11" s="238"/>
      <c r="L11" s="219"/>
      <c r="M11" s="219"/>
      <c r="N11" s="219"/>
      <c r="O11" s="219"/>
      <c r="P11" s="219"/>
      <c r="Q11" s="219"/>
      <c r="R11" s="236" t="s">
        <v>159</v>
      </c>
      <c r="S11" s="219"/>
      <c r="T11" s="225"/>
      <c r="U11" s="225"/>
      <c r="V11" s="225"/>
      <c r="W11" s="225"/>
      <c r="X11" s="225"/>
      <c r="Y11" s="225"/>
      <c r="Z11" s="225"/>
      <c r="AA11" s="225"/>
      <c r="AB11" s="225"/>
      <c r="AC11" s="225"/>
      <c r="AD11" s="225"/>
      <c r="AE11" s="225"/>
      <c r="AF11" s="225"/>
      <c r="AG11" s="225"/>
      <c r="AH11" s="225"/>
      <c r="AI11" s="225"/>
      <c r="AJ11" s="225"/>
      <c r="AK11" s="225"/>
      <c r="AL11" s="225"/>
      <c r="AM11" s="225"/>
      <c r="AN11" s="225"/>
      <c r="AO11" s="225"/>
      <c r="AP11" s="225"/>
      <c r="AQ11" s="225"/>
      <c r="AR11" s="225"/>
      <c r="AS11" s="237"/>
      <c r="AT11" s="237"/>
      <c r="AU11" s="237"/>
      <c r="AV11" s="237"/>
      <c r="AW11" s="237"/>
      <c r="AX11" s="220"/>
      <c r="AY11" s="220"/>
      <c r="AZ11" s="220"/>
      <c r="BA11" s="220"/>
    </row>
    <row r="12" spans="1:53" s="4" customFormat="1" ht="18.75">
      <c r="A12" s="238"/>
      <c r="B12" s="238"/>
      <c r="C12" s="238"/>
      <c r="D12" s="238"/>
      <c r="E12" s="238"/>
      <c r="F12" s="238"/>
      <c r="G12" s="238"/>
      <c r="H12" s="238"/>
      <c r="I12" s="238"/>
      <c r="J12" s="238"/>
      <c r="K12" s="238"/>
      <c r="L12" s="235" t="s">
        <v>82</v>
      </c>
      <c r="M12" s="219"/>
      <c r="N12" s="219"/>
      <c r="O12" s="219"/>
      <c r="P12" s="219"/>
      <c r="Q12" s="219"/>
      <c r="R12" s="236" t="s">
        <v>83</v>
      </c>
      <c r="S12" s="219"/>
      <c r="T12" s="225"/>
      <c r="U12" s="225"/>
      <c r="V12" s="225"/>
      <c r="W12" s="225"/>
      <c r="X12" s="225"/>
      <c r="Y12" s="225"/>
      <c r="Z12" s="225"/>
      <c r="AA12" s="225"/>
      <c r="AB12" s="225"/>
      <c r="AC12" s="225"/>
      <c r="AD12" s="225"/>
      <c r="AE12" s="225"/>
      <c r="AF12" s="225"/>
      <c r="AG12" s="225"/>
      <c r="AH12" s="225"/>
      <c r="AI12" s="225"/>
      <c r="AJ12" s="225"/>
      <c r="AK12" s="225"/>
      <c r="AL12" s="225"/>
      <c r="AM12" s="225"/>
      <c r="AN12" s="225"/>
      <c r="AO12" s="225"/>
      <c r="AP12" s="225"/>
      <c r="AQ12" s="225"/>
      <c r="AR12" s="225"/>
      <c r="AS12" s="237"/>
      <c r="AT12" s="237"/>
      <c r="AU12" s="237"/>
      <c r="AV12" s="237"/>
      <c r="AW12" s="237"/>
      <c r="AX12" s="220"/>
      <c r="AY12" s="220"/>
      <c r="AZ12" s="220"/>
      <c r="BA12" s="220"/>
    </row>
    <row r="13" spans="1:53" s="4" customFormat="1" ht="18.75">
      <c r="A13" s="219"/>
      <c r="B13" s="219"/>
      <c r="C13" s="219"/>
      <c r="D13" s="219"/>
      <c r="E13" s="219"/>
      <c r="F13" s="219"/>
      <c r="G13" s="219"/>
      <c r="H13" s="219"/>
      <c r="I13" s="219"/>
      <c r="J13" s="219"/>
      <c r="K13" s="219"/>
      <c r="L13" s="219"/>
      <c r="M13" s="219"/>
      <c r="N13" s="219"/>
      <c r="O13" s="219"/>
      <c r="P13" s="219"/>
      <c r="Q13" s="219"/>
      <c r="R13" s="219"/>
      <c r="S13" s="219"/>
      <c r="T13" s="219"/>
      <c r="U13" s="219"/>
      <c r="V13" s="219"/>
      <c r="W13" s="219"/>
      <c r="X13" s="219"/>
      <c r="Y13" s="219"/>
      <c r="Z13" s="219"/>
      <c r="AA13" s="219"/>
      <c r="AB13" s="219"/>
      <c r="AC13" s="219"/>
      <c r="AD13" s="219"/>
      <c r="AE13" s="219"/>
      <c r="AF13" s="219"/>
      <c r="AG13" s="219"/>
      <c r="AH13" s="219"/>
      <c r="AI13" s="219"/>
      <c r="AJ13" s="219"/>
      <c r="AK13" s="220"/>
      <c r="AL13" s="220"/>
      <c r="AM13" s="220"/>
      <c r="AN13" s="220"/>
      <c r="AO13" s="220"/>
      <c r="AP13" s="220"/>
      <c r="AQ13" s="220"/>
      <c r="AR13" s="220"/>
      <c r="AS13" s="220"/>
      <c r="AT13" s="220"/>
      <c r="AU13" s="220"/>
      <c r="AV13" s="220"/>
      <c r="AW13" s="220"/>
      <c r="AX13" s="220"/>
      <c r="AY13" s="220"/>
      <c r="AZ13" s="220"/>
      <c r="BA13" s="220"/>
    </row>
    <row r="14" spans="1:53" s="4" customFormat="1" ht="18.75">
      <c r="A14" s="219"/>
      <c r="B14" s="219"/>
      <c r="C14" s="219"/>
      <c r="D14" s="219"/>
      <c r="E14" s="219"/>
      <c r="F14" s="219"/>
      <c r="G14" s="219"/>
      <c r="H14" s="219"/>
      <c r="I14" s="219"/>
      <c r="J14" s="219"/>
      <c r="K14" s="219"/>
      <c r="L14" s="219"/>
      <c r="M14" s="219"/>
      <c r="N14" s="219"/>
      <c r="O14" s="219"/>
      <c r="P14" s="219"/>
      <c r="Q14" s="219"/>
      <c r="R14" s="219"/>
      <c r="S14" s="219"/>
      <c r="T14" s="219"/>
      <c r="U14" s="219"/>
      <c r="V14" s="219"/>
      <c r="W14" s="219"/>
      <c r="X14" s="219"/>
      <c r="Y14" s="219"/>
      <c r="Z14" s="219"/>
      <c r="AA14" s="219"/>
      <c r="AB14" s="219"/>
      <c r="AC14" s="219"/>
      <c r="AD14" s="219"/>
      <c r="AE14" s="219"/>
      <c r="AF14" s="219"/>
      <c r="AG14" s="219"/>
      <c r="AH14" s="219"/>
      <c r="AI14" s="219"/>
      <c r="AJ14" s="219"/>
      <c r="AK14" s="220"/>
      <c r="AL14" s="220"/>
      <c r="AM14" s="220"/>
      <c r="AN14" s="220"/>
      <c r="AO14" s="220"/>
      <c r="AP14" s="220"/>
      <c r="AQ14" s="220"/>
      <c r="AR14" s="220"/>
      <c r="AS14" s="220"/>
      <c r="AT14" s="220"/>
      <c r="AU14" s="220"/>
      <c r="AV14" s="220"/>
      <c r="AW14" s="220"/>
      <c r="AX14" s="220"/>
      <c r="AY14" s="220"/>
      <c r="AZ14" s="220"/>
      <c r="BA14" s="220"/>
    </row>
    <row r="15" spans="1:53" s="4" customFormat="1" ht="18.75">
      <c r="A15" s="239" t="s">
        <v>17</v>
      </c>
      <c r="B15" s="239"/>
      <c r="C15" s="239"/>
      <c r="D15" s="239"/>
      <c r="E15" s="239"/>
      <c r="F15" s="239"/>
      <c r="G15" s="239"/>
      <c r="H15" s="239"/>
      <c r="I15" s="239"/>
      <c r="J15" s="239"/>
      <c r="K15" s="239"/>
      <c r="L15" s="239"/>
      <c r="M15" s="239"/>
      <c r="N15" s="239"/>
      <c r="O15" s="239"/>
      <c r="P15" s="239"/>
      <c r="Q15" s="239"/>
      <c r="R15" s="239"/>
      <c r="S15" s="239"/>
      <c r="T15" s="239"/>
      <c r="U15" s="239"/>
      <c r="V15" s="239"/>
      <c r="W15" s="239"/>
      <c r="X15" s="239"/>
      <c r="Y15" s="239"/>
      <c r="Z15" s="239"/>
      <c r="AA15" s="239"/>
      <c r="AB15" s="239"/>
      <c r="AC15" s="239"/>
      <c r="AD15" s="239"/>
      <c r="AE15" s="239"/>
      <c r="AF15" s="239"/>
      <c r="AG15" s="239"/>
      <c r="AH15" s="239"/>
      <c r="AI15" s="239"/>
      <c r="AJ15" s="239"/>
      <c r="AK15" s="239"/>
      <c r="AL15" s="239"/>
      <c r="AM15" s="239"/>
      <c r="AN15" s="239"/>
      <c r="AO15" s="239"/>
      <c r="AP15" s="239"/>
      <c r="AQ15" s="239"/>
      <c r="AR15" s="239"/>
      <c r="AS15" s="239"/>
      <c r="AT15" s="239"/>
      <c r="AU15" s="239"/>
      <c r="AV15" s="239"/>
      <c r="AW15" s="239"/>
      <c r="AX15" s="239"/>
      <c r="AY15" s="239"/>
      <c r="AZ15" s="239"/>
      <c r="BA15" s="239"/>
    </row>
    <row r="16" spans="1:53" s="4" customFormat="1" ht="18.75">
      <c r="A16" s="240"/>
      <c r="B16" s="240"/>
      <c r="C16" s="240"/>
      <c r="D16" s="240"/>
      <c r="E16" s="240"/>
      <c r="F16" s="240"/>
      <c r="G16" s="240"/>
      <c r="H16" s="240"/>
      <c r="I16" s="240"/>
      <c r="J16" s="240"/>
      <c r="K16" s="240"/>
      <c r="L16" s="219"/>
      <c r="M16" s="219"/>
      <c r="N16" s="219"/>
      <c r="O16" s="219"/>
      <c r="P16" s="219"/>
      <c r="Q16" s="219"/>
      <c r="R16" s="219"/>
      <c r="S16" s="219"/>
      <c r="T16" s="219"/>
      <c r="U16" s="219"/>
      <c r="V16" s="219"/>
      <c r="W16" s="219"/>
      <c r="X16" s="219"/>
      <c r="Y16" s="219"/>
      <c r="Z16" s="219"/>
      <c r="AA16" s="219"/>
      <c r="AB16" s="219"/>
      <c r="AC16" s="219"/>
      <c r="AD16" s="219"/>
      <c r="AE16" s="219"/>
      <c r="AF16" s="219"/>
      <c r="AG16" s="219"/>
      <c r="AH16" s="219"/>
      <c r="AI16" s="219"/>
      <c r="AJ16" s="219"/>
      <c r="AK16" s="219"/>
      <c r="AL16" s="219"/>
      <c r="AM16" s="219"/>
      <c r="AN16" s="219"/>
      <c r="AO16" s="219"/>
      <c r="AP16" s="219"/>
      <c r="AQ16" s="219"/>
      <c r="AR16" s="219"/>
      <c r="AS16" s="219"/>
      <c r="AT16" s="219"/>
      <c r="AU16" s="219"/>
      <c r="AV16" s="219"/>
      <c r="AW16" s="219"/>
      <c r="AX16" s="219"/>
      <c r="AY16" s="219"/>
      <c r="AZ16" s="240"/>
      <c r="BA16" s="240"/>
    </row>
    <row r="17" spans="1:57" ht="18" customHeight="1">
      <c r="A17" s="449" t="s">
        <v>12</v>
      </c>
      <c r="B17" s="242" t="s">
        <v>11</v>
      </c>
      <c r="C17" s="242"/>
      <c r="D17" s="242"/>
      <c r="E17" s="242"/>
      <c r="F17" s="242" t="s">
        <v>0</v>
      </c>
      <c r="G17" s="242"/>
      <c r="H17" s="242"/>
      <c r="I17" s="242"/>
      <c r="J17" s="242" t="s">
        <v>1</v>
      </c>
      <c r="K17" s="242"/>
      <c r="L17" s="242"/>
      <c r="M17" s="242"/>
      <c r="N17" s="242" t="s">
        <v>2</v>
      </c>
      <c r="O17" s="242"/>
      <c r="P17" s="242"/>
      <c r="Q17" s="242"/>
      <c r="R17" s="242"/>
      <c r="S17" s="242" t="s">
        <v>3</v>
      </c>
      <c r="T17" s="242"/>
      <c r="U17" s="242"/>
      <c r="V17" s="242"/>
      <c r="W17" s="242" t="s">
        <v>4</v>
      </c>
      <c r="X17" s="242"/>
      <c r="Y17" s="242"/>
      <c r="Z17" s="242"/>
      <c r="AA17" s="242"/>
      <c r="AB17" s="242" t="s">
        <v>5</v>
      </c>
      <c r="AC17" s="242"/>
      <c r="AD17" s="242"/>
      <c r="AE17" s="242"/>
      <c r="AF17" s="242" t="s">
        <v>6</v>
      </c>
      <c r="AG17" s="242"/>
      <c r="AH17" s="242"/>
      <c r="AI17" s="242"/>
      <c r="AJ17" s="242" t="s">
        <v>7</v>
      </c>
      <c r="AK17" s="242"/>
      <c r="AL17" s="242"/>
      <c r="AM17" s="242"/>
      <c r="AN17" s="242" t="s">
        <v>8</v>
      </c>
      <c r="AO17" s="242"/>
      <c r="AP17" s="242"/>
      <c r="AQ17" s="242"/>
      <c r="AR17" s="242"/>
      <c r="AS17" s="242" t="s">
        <v>9</v>
      </c>
      <c r="AT17" s="242"/>
      <c r="AU17" s="242"/>
      <c r="AV17" s="242"/>
      <c r="AW17" s="242" t="s">
        <v>10</v>
      </c>
      <c r="AX17" s="242"/>
      <c r="AY17" s="242"/>
      <c r="AZ17" s="242"/>
      <c r="BA17" s="242"/>
      <c r="BB17" s="4"/>
      <c r="BE17" s="4"/>
    </row>
    <row r="18" spans="1:57" s="3" customFormat="1" ht="20.25" customHeight="1">
      <c r="A18" s="449"/>
      <c r="B18" s="243"/>
      <c r="C18" s="243"/>
      <c r="D18" s="243"/>
      <c r="E18" s="243">
        <v>1</v>
      </c>
      <c r="F18" s="243">
        <f>E18+1</f>
        <v>2</v>
      </c>
      <c r="G18" s="243">
        <f aca="true" t="shared" si="0" ref="G18:AV18">F18+1</f>
        <v>3</v>
      </c>
      <c r="H18" s="243">
        <f t="shared" si="0"/>
        <v>4</v>
      </c>
      <c r="I18" s="243">
        <f t="shared" si="0"/>
        <v>5</v>
      </c>
      <c r="J18" s="243">
        <f t="shared" si="0"/>
        <v>6</v>
      </c>
      <c r="K18" s="243">
        <f t="shared" si="0"/>
        <v>7</v>
      </c>
      <c r="L18" s="243">
        <f t="shared" si="0"/>
        <v>8</v>
      </c>
      <c r="M18" s="243">
        <f t="shared" si="0"/>
        <v>9</v>
      </c>
      <c r="N18" s="243">
        <f t="shared" si="0"/>
        <v>10</v>
      </c>
      <c r="O18" s="243">
        <f t="shared" si="0"/>
        <v>11</v>
      </c>
      <c r="P18" s="243">
        <f t="shared" si="0"/>
        <v>12</v>
      </c>
      <c r="Q18" s="243">
        <f t="shared" si="0"/>
        <v>13</v>
      </c>
      <c r="R18" s="243">
        <f t="shared" si="0"/>
        <v>14</v>
      </c>
      <c r="S18" s="243">
        <f t="shared" si="0"/>
        <v>15</v>
      </c>
      <c r="T18" s="243">
        <f t="shared" si="0"/>
        <v>16</v>
      </c>
      <c r="U18" s="243">
        <f t="shared" si="0"/>
        <v>17</v>
      </c>
      <c r="V18" s="243">
        <f t="shared" si="0"/>
        <v>18</v>
      </c>
      <c r="W18" s="243">
        <f t="shared" si="0"/>
        <v>19</v>
      </c>
      <c r="X18" s="243">
        <f t="shared" si="0"/>
        <v>20</v>
      </c>
      <c r="Y18" s="243">
        <f t="shared" si="0"/>
        <v>21</v>
      </c>
      <c r="Z18" s="243">
        <f t="shared" si="0"/>
        <v>22</v>
      </c>
      <c r="AA18" s="243">
        <f t="shared" si="0"/>
        <v>23</v>
      </c>
      <c r="AB18" s="243">
        <f t="shared" si="0"/>
        <v>24</v>
      </c>
      <c r="AC18" s="243">
        <f t="shared" si="0"/>
        <v>25</v>
      </c>
      <c r="AD18" s="243">
        <f t="shared" si="0"/>
        <v>26</v>
      </c>
      <c r="AE18" s="243">
        <f t="shared" si="0"/>
        <v>27</v>
      </c>
      <c r="AF18" s="243">
        <f t="shared" si="0"/>
        <v>28</v>
      </c>
      <c r="AG18" s="243">
        <f t="shared" si="0"/>
        <v>29</v>
      </c>
      <c r="AH18" s="243">
        <f t="shared" si="0"/>
        <v>30</v>
      </c>
      <c r="AI18" s="243">
        <f t="shared" si="0"/>
        <v>31</v>
      </c>
      <c r="AJ18" s="243">
        <f t="shared" si="0"/>
        <v>32</v>
      </c>
      <c r="AK18" s="243">
        <f t="shared" si="0"/>
        <v>33</v>
      </c>
      <c r="AL18" s="243">
        <f t="shared" si="0"/>
        <v>34</v>
      </c>
      <c r="AM18" s="243">
        <f t="shared" si="0"/>
        <v>35</v>
      </c>
      <c r="AN18" s="243">
        <f t="shared" si="0"/>
        <v>36</v>
      </c>
      <c r="AO18" s="243">
        <f t="shared" si="0"/>
        <v>37</v>
      </c>
      <c r="AP18" s="243">
        <f t="shared" si="0"/>
        <v>38</v>
      </c>
      <c r="AQ18" s="243">
        <f t="shared" si="0"/>
        <v>39</v>
      </c>
      <c r="AR18" s="243">
        <f t="shared" si="0"/>
        <v>40</v>
      </c>
      <c r="AS18" s="243">
        <f t="shared" si="0"/>
        <v>41</v>
      </c>
      <c r="AT18" s="243">
        <f t="shared" si="0"/>
        <v>42</v>
      </c>
      <c r="AU18" s="243">
        <f t="shared" si="0"/>
        <v>43</v>
      </c>
      <c r="AV18" s="243">
        <f t="shared" si="0"/>
        <v>44</v>
      </c>
      <c r="AW18" s="243"/>
      <c r="AX18" s="243"/>
      <c r="AY18" s="243"/>
      <c r="AZ18" s="243"/>
      <c r="BA18" s="243"/>
      <c r="BB18" s="4"/>
      <c r="BE18" s="4"/>
    </row>
    <row r="19" spans="1:57" s="3" customFormat="1" ht="20.25" customHeight="1">
      <c r="A19" s="244">
        <v>1</v>
      </c>
      <c r="B19" s="245" t="s">
        <v>181</v>
      </c>
      <c r="C19" s="245" t="s">
        <v>181</v>
      </c>
      <c r="D19" s="245" t="s">
        <v>181</v>
      </c>
      <c r="E19" s="246" t="s">
        <v>35</v>
      </c>
      <c r="F19" s="246" t="s">
        <v>98</v>
      </c>
      <c r="G19" s="246"/>
      <c r="H19" s="246"/>
      <c r="I19" s="246"/>
      <c r="J19" s="246"/>
      <c r="K19" s="246"/>
      <c r="L19" s="246"/>
      <c r="M19" s="246"/>
      <c r="N19" s="246"/>
      <c r="O19" s="246"/>
      <c r="P19" s="246"/>
      <c r="Q19" s="246"/>
      <c r="R19" s="246"/>
      <c r="S19" s="246"/>
      <c r="T19" s="246"/>
      <c r="U19" s="246" t="s">
        <v>19</v>
      </c>
      <c r="V19" s="245" t="s">
        <v>99</v>
      </c>
      <c r="W19" s="245" t="s">
        <v>35</v>
      </c>
      <c r="X19" s="245"/>
      <c r="Y19" s="245"/>
      <c r="Z19" s="245"/>
      <c r="AA19" s="246"/>
      <c r="AB19" s="245"/>
      <c r="AC19" s="246"/>
      <c r="AD19" s="246"/>
      <c r="AE19" s="246"/>
      <c r="AF19" s="246" t="s">
        <v>100</v>
      </c>
      <c r="AG19" s="245" t="s">
        <v>19</v>
      </c>
      <c r="AH19" s="245" t="s">
        <v>50</v>
      </c>
      <c r="AI19" s="245" t="s">
        <v>50</v>
      </c>
      <c r="AJ19" s="245" t="s">
        <v>50</v>
      </c>
      <c r="AK19" s="245" t="s">
        <v>51</v>
      </c>
      <c r="AL19" s="245" t="s">
        <v>51</v>
      </c>
      <c r="AM19" s="245" t="s">
        <v>51</v>
      </c>
      <c r="AN19" s="245" t="s">
        <v>51</v>
      </c>
      <c r="AO19" s="245" t="s">
        <v>51</v>
      </c>
      <c r="AP19" s="245" t="s">
        <v>51</v>
      </c>
      <c r="AQ19" s="245" t="s">
        <v>51</v>
      </c>
      <c r="AR19" s="245" t="s">
        <v>51</v>
      </c>
      <c r="AS19" s="245" t="s">
        <v>51</v>
      </c>
      <c r="AT19" s="245" t="s">
        <v>51</v>
      </c>
      <c r="AU19" s="245" t="s">
        <v>126</v>
      </c>
      <c r="AV19" s="245" t="s">
        <v>126</v>
      </c>
      <c r="AW19" s="245"/>
      <c r="AX19" s="245"/>
      <c r="AY19" s="245"/>
      <c r="AZ19" s="245"/>
      <c r="BA19" s="245"/>
      <c r="BB19" s="4"/>
      <c r="BE19" s="4"/>
    </row>
    <row r="20" spans="1:57" s="3" customFormat="1" ht="20.25" customHeight="1">
      <c r="A20" s="247"/>
      <c r="B20" s="248"/>
      <c r="C20" s="249"/>
      <c r="D20" s="249"/>
      <c r="E20" s="249"/>
      <c r="F20" s="249"/>
      <c r="G20" s="249"/>
      <c r="H20" s="249"/>
      <c r="I20" s="249"/>
      <c r="J20" s="249"/>
      <c r="K20" s="249"/>
      <c r="L20" s="249"/>
      <c r="M20" s="249"/>
      <c r="N20" s="249"/>
      <c r="O20" s="249"/>
      <c r="P20" s="249"/>
      <c r="Q20" s="249"/>
      <c r="R20" s="249"/>
      <c r="S20" s="249"/>
      <c r="T20" s="249"/>
      <c r="U20" s="249"/>
      <c r="V20" s="249"/>
      <c r="W20" s="249"/>
      <c r="X20" s="249"/>
      <c r="Y20" s="249"/>
      <c r="Z20" s="249"/>
      <c r="AA20" s="249"/>
      <c r="AB20" s="249"/>
      <c r="AC20" s="249"/>
      <c r="AD20" s="249"/>
      <c r="AE20" s="249"/>
      <c r="AF20" s="249"/>
      <c r="AG20" s="249"/>
      <c r="AH20" s="249"/>
      <c r="AI20" s="249"/>
      <c r="AJ20" s="249"/>
      <c r="AK20" s="249"/>
      <c r="AL20" s="249"/>
      <c r="AM20" s="249"/>
      <c r="AN20" s="249"/>
      <c r="AO20" s="249"/>
      <c r="AP20" s="249"/>
      <c r="AQ20" s="249"/>
      <c r="AR20" s="249"/>
      <c r="AS20" s="249"/>
      <c r="AT20" s="249"/>
      <c r="AU20" s="249"/>
      <c r="AV20" s="249"/>
      <c r="AW20" s="249"/>
      <c r="AX20" s="249"/>
      <c r="AY20" s="249"/>
      <c r="AZ20" s="249"/>
      <c r="BA20" s="249"/>
      <c r="BB20" s="4"/>
      <c r="BE20" s="4"/>
    </row>
    <row r="21" spans="1:57" s="3" customFormat="1" ht="20.25" customHeight="1" hidden="1" outlineLevel="1" thickBot="1">
      <c r="A21" s="250" t="s">
        <v>84</v>
      </c>
      <c r="B21" s="251" t="s">
        <v>85</v>
      </c>
      <c r="C21" s="252" t="s">
        <v>55</v>
      </c>
      <c r="D21" s="253" t="s">
        <v>55</v>
      </c>
      <c r="E21" s="254" t="s">
        <v>35</v>
      </c>
      <c r="F21" s="250"/>
      <c r="G21" s="255"/>
      <c r="H21" s="255"/>
      <c r="I21" s="256"/>
      <c r="J21" s="257"/>
      <c r="K21" s="255"/>
      <c r="L21" s="255"/>
      <c r="M21" s="258"/>
      <c r="N21" s="259"/>
      <c r="O21" s="260"/>
      <c r="P21" s="260"/>
      <c r="Q21" s="255"/>
      <c r="R21" s="256"/>
      <c r="S21" s="250"/>
      <c r="T21" s="253"/>
      <c r="U21" s="255" t="s">
        <v>19</v>
      </c>
      <c r="V21" s="256" t="s">
        <v>99</v>
      </c>
      <c r="W21" s="257" t="s">
        <v>35</v>
      </c>
      <c r="X21" s="255"/>
      <c r="Y21" s="255"/>
      <c r="Z21" s="255"/>
      <c r="AA21" s="256"/>
      <c r="AB21" s="257"/>
      <c r="AC21" s="255"/>
      <c r="AD21" s="255"/>
      <c r="AE21" s="256"/>
      <c r="AF21" s="257"/>
      <c r="AG21" s="255" t="s">
        <v>19</v>
      </c>
      <c r="AH21" s="255" t="s">
        <v>50</v>
      </c>
      <c r="AI21" s="256" t="s">
        <v>50</v>
      </c>
      <c r="AJ21" s="257" t="s">
        <v>50</v>
      </c>
      <c r="AK21" s="255" t="s">
        <v>51</v>
      </c>
      <c r="AL21" s="255" t="s">
        <v>51</v>
      </c>
      <c r="AM21" s="256" t="s">
        <v>51</v>
      </c>
      <c r="AN21" s="257" t="s">
        <v>51</v>
      </c>
      <c r="AO21" s="255" t="s">
        <v>51</v>
      </c>
      <c r="AP21" s="255" t="s">
        <v>51</v>
      </c>
      <c r="AQ21" s="255" t="s">
        <v>51</v>
      </c>
      <c r="AR21" s="256" t="s">
        <v>51</v>
      </c>
      <c r="AS21" s="261" t="s">
        <v>51</v>
      </c>
      <c r="AT21" s="261" t="s">
        <v>51</v>
      </c>
      <c r="AU21" s="255" t="s">
        <v>22</v>
      </c>
      <c r="AV21" s="262" t="s">
        <v>22</v>
      </c>
      <c r="AW21" s="243"/>
      <c r="AX21" s="243"/>
      <c r="AY21" s="243"/>
      <c r="AZ21" s="243"/>
      <c r="BA21" s="243"/>
      <c r="BB21" s="4"/>
      <c r="BE21" s="4"/>
    </row>
    <row r="22" spans="1:57" s="3" customFormat="1" ht="20.25" customHeight="1" hidden="1" outlineLevel="1">
      <c r="A22" s="241"/>
      <c r="B22" s="263"/>
      <c r="C22" s="264">
        <v>13</v>
      </c>
      <c r="D22" s="265">
        <v>20</v>
      </c>
      <c r="E22" s="266">
        <v>27</v>
      </c>
      <c r="F22" s="267">
        <f>E28+1</f>
        <v>3</v>
      </c>
      <c r="G22" s="265">
        <f>F28+1</f>
        <v>10</v>
      </c>
      <c r="H22" s="268">
        <f>G28+1</f>
        <v>17</v>
      </c>
      <c r="I22" s="269">
        <f>H28+1</f>
        <v>24</v>
      </c>
      <c r="J22" s="264">
        <v>1</v>
      </c>
      <c r="K22" s="265">
        <f>J28+1</f>
        <v>8</v>
      </c>
      <c r="L22" s="265">
        <f>K28+1</f>
        <v>15</v>
      </c>
      <c r="M22" s="266">
        <f>L28+1</f>
        <v>22</v>
      </c>
      <c r="N22" s="270">
        <v>29</v>
      </c>
      <c r="O22" s="268">
        <f>N28+1</f>
        <v>5</v>
      </c>
      <c r="P22" s="268">
        <f>O28+1</f>
        <v>12</v>
      </c>
      <c r="Q22" s="268">
        <f>P28+1</f>
        <v>19</v>
      </c>
      <c r="R22" s="269">
        <v>26</v>
      </c>
      <c r="S22" s="270">
        <f>R28+1</f>
        <v>3</v>
      </c>
      <c r="T22" s="268">
        <f>S28+1</f>
        <v>10</v>
      </c>
      <c r="U22" s="268">
        <f>T28+1</f>
        <v>17</v>
      </c>
      <c r="V22" s="269">
        <v>24</v>
      </c>
      <c r="W22" s="270">
        <f aca="true" t="shared" si="1" ref="W22:AD22">V28+1</f>
        <v>31</v>
      </c>
      <c r="X22" s="271">
        <f t="shared" si="1"/>
        <v>7</v>
      </c>
      <c r="Y22" s="268">
        <f t="shared" si="1"/>
        <v>14</v>
      </c>
      <c r="Z22" s="268">
        <f t="shared" si="1"/>
        <v>21</v>
      </c>
      <c r="AA22" s="269">
        <f t="shared" si="1"/>
        <v>28</v>
      </c>
      <c r="AB22" s="267">
        <f t="shared" si="1"/>
        <v>4</v>
      </c>
      <c r="AC22" s="268">
        <f t="shared" si="1"/>
        <v>11</v>
      </c>
      <c r="AD22" s="272">
        <f t="shared" si="1"/>
        <v>18</v>
      </c>
      <c r="AE22" s="273">
        <v>25</v>
      </c>
      <c r="AF22" s="267">
        <f>AE28+1</f>
        <v>4</v>
      </c>
      <c r="AG22" s="265">
        <f>AF28+1</f>
        <v>11</v>
      </c>
      <c r="AH22" s="268">
        <f>AG28+1</f>
        <v>18</v>
      </c>
      <c r="AI22" s="269">
        <f>AH28+1</f>
        <v>25</v>
      </c>
      <c r="AJ22" s="267">
        <v>1</v>
      </c>
      <c r="AK22" s="265">
        <f>AJ28+1</f>
        <v>8</v>
      </c>
      <c r="AL22" s="268">
        <f>AK28+1</f>
        <v>15</v>
      </c>
      <c r="AM22" s="269">
        <f>AL28+1</f>
        <v>22</v>
      </c>
      <c r="AN22" s="264">
        <v>29</v>
      </c>
      <c r="AO22" s="265">
        <f aca="true" t="shared" si="2" ref="AO22:AV22">AN28+1</f>
        <v>6</v>
      </c>
      <c r="AP22" s="268">
        <f t="shared" si="2"/>
        <v>13</v>
      </c>
      <c r="AQ22" s="268">
        <f t="shared" si="2"/>
        <v>20</v>
      </c>
      <c r="AR22" s="274">
        <f>AQ28+1</f>
        <v>27</v>
      </c>
      <c r="AS22" s="267">
        <f t="shared" si="2"/>
        <v>3</v>
      </c>
      <c r="AT22" s="268">
        <f t="shared" si="2"/>
        <v>10</v>
      </c>
      <c r="AU22" s="267">
        <f t="shared" si="2"/>
        <v>17</v>
      </c>
      <c r="AV22" s="266">
        <f t="shared" si="2"/>
        <v>24</v>
      </c>
      <c r="AW22" s="275"/>
      <c r="AX22" s="275"/>
      <c r="AY22" s="275"/>
      <c r="AZ22" s="275"/>
      <c r="BA22" s="275"/>
      <c r="BB22" s="172"/>
      <c r="BE22" s="4"/>
    </row>
    <row r="23" spans="1:57" s="3" customFormat="1" ht="20.25" customHeight="1" hidden="1" outlineLevel="1">
      <c r="A23" s="241"/>
      <c r="B23" s="263"/>
      <c r="C23" s="276">
        <v>14</v>
      </c>
      <c r="D23" s="277">
        <v>21</v>
      </c>
      <c r="E23" s="278">
        <v>28</v>
      </c>
      <c r="F23" s="279">
        <f aca="true" t="shared" si="3" ref="F23:R28">F22+1</f>
        <v>4</v>
      </c>
      <c r="G23" s="277">
        <f t="shared" si="3"/>
        <v>11</v>
      </c>
      <c r="H23" s="277">
        <f t="shared" si="3"/>
        <v>18</v>
      </c>
      <c r="I23" s="278">
        <f t="shared" si="3"/>
        <v>25</v>
      </c>
      <c r="J23" s="276">
        <f t="shared" si="3"/>
        <v>2</v>
      </c>
      <c r="K23" s="277">
        <f t="shared" si="3"/>
        <v>9</v>
      </c>
      <c r="L23" s="277">
        <f t="shared" si="3"/>
        <v>16</v>
      </c>
      <c r="M23" s="278">
        <f>M22+1</f>
        <v>23</v>
      </c>
      <c r="N23" s="276">
        <v>30</v>
      </c>
      <c r="O23" s="277">
        <f t="shared" si="3"/>
        <v>6</v>
      </c>
      <c r="P23" s="277">
        <f t="shared" si="3"/>
        <v>13</v>
      </c>
      <c r="Q23" s="277">
        <f t="shared" si="3"/>
        <v>20</v>
      </c>
      <c r="R23" s="278">
        <v>27</v>
      </c>
      <c r="S23" s="276">
        <f aca="true" t="shared" si="4" ref="S23:U28">S22+1</f>
        <v>4</v>
      </c>
      <c r="T23" s="277">
        <f t="shared" si="4"/>
        <v>11</v>
      </c>
      <c r="U23" s="277">
        <f t="shared" si="4"/>
        <v>18</v>
      </c>
      <c r="V23" s="278">
        <v>25</v>
      </c>
      <c r="W23" s="280">
        <v>1</v>
      </c>
      <c r="X23" s="277">
        <f aca="true" t="shared" si="5" ref="X23:AA28">X22+1</f>
        <v>8</v>
      </c>
      <c r="Y23" s="277">
        <f t="shared" si="5"/>
        <v>15</v>
      </c>
      <c r="Z23" s="272">
        <f t="shared" si="5"/>
        <v>22</v>
      </c>
      <c r="AA23" s="278">
        <v>29</v>
      </c>
      <c r="AB23" s="279">
        <f aca="true" t="shared" si="6" ref="AB23:AD28">AB22+1</f>
        <v>5</v>
      </c>
      <c r="AC23" s="272">
        <f t="shared" si="6"/>
        <v>12</v>
      </c>
      <c r="AD23" s="272">
        <f t="shared" si="6"/>
        <v>19</v>
      </c>
      <c r="AE23" s="273">
        <v>26</v>
      </c>
      <c r="AF23" s="279">
        <f aca="true" t="shared" si="7" ref="AF23:AH28">AF22+1</f>
        <v>5</v>
      </c>
      <c r="AG23" s="277">
        <f t="shared" si="7"/>
        <v>12</v>
      </c>
      <c r="AH23" s="277">
        <f t="shared" si="7"/>
        <v>19</v>
      </c>
      <c r="AI23" s="278">
        <f>AI22+1</f>
        <v>26</v>
      </c>
      <c r="AJ23" s="279">
        <f aca="true" t="shared" si="8" ref="AJ23:AM28">AJ22+1</f>
        <v>2</v>
      </c>
      <c r="AK23" s="277">
        <f t="shared" si="8"/>
        <v>9</v>
      </c>
      <c r="AL23" s="277">
        <f t="shared" si="8"/>
        <v>16</v>
      </c>
      <c r="AM23" s="266">
        <f t="shared" si="8"/>
        <v>23</v>
      </c>
      <c r="AN23" s="264">
        <v>30</v>
      </c>
      <c r="AO23" s="277">
        <f aca="true" t="shared" si="9" ref="AO23:AP28">AO22+1</f>
        <v>7</v>
      </c>
      <c r="AP23" s="277">
        <f t="shared" si="9"/>
        <v>14</v>
      </c>
      <c r="AQ23" s="277">
        <f>AQ22+1</f>
        <v>21</v>
      </c>
      <c r="AR23" s="281">
        <f>AR22+1</f>
        <v>28</v>
      </c>
      <c r="AS23" s="279">
        <f aca="true" t="shared" si="10" ref="AS23:AU28">AS22+1</f>
        <v>4</v>
      </c>
      <c r="AT23" s="277">
        <f t="shared" si="10"/>
        <v>11</v>
      </c>
      <c r="AU23" s="279">
        <f t="shared" si="10"/>
        <v>18</v>
      </c>
      <c r="AV23" s="278">
        <f>AV22+1</f>
        <v>25</v>
      </c>
      <c r="AW23" s="275"/>
      <c r="AX23" s="275"/>
      <c r="AY23" s="275"/>
      <c r="AZ23" s="275"/>
      <c r="BA23" s="275"/>
      <c r="BB23" s="172"/>
      <c r="BE23" s="4"/>
    </row>
    <row r="24" spans="1:57" s="3" customFormat="1" ht="20.25" customHeight="1" hidden="1" outlineLevel="1">
      <c r="A24" s="241"/>
      <c r="B24" s="263"/>
      <c r="C24" s="276">
        <v>15</v>
      </c>
      <c r="D24" s="277">
        <v>22</v>
      </c>
      <c r="E24" s="278">
        <v>29</v>
      </c>
      <c r="F24" s="279">
        <f t="shared" si="3"/>
        <v>5</v>
      </c>
      <c r="G24" s="277">
        <f t="shared" si="3"/>
        <v>12</v>
      </c>
      <c r="H24" s="277">
        <f t="shared" si="3"/>
        <v>19</v>
      </c>
      <c r="I24" s="278">
        <f>I23+1</f>
        <v>26</v>
      </c>
      <c r="J24" s="276">
        <f t="shared" si="3"/>
        <v>3</v>
      </c>
      <c r="K24" s="277">
        <f t="shared" si="3"/>
        <v>10</v>
      </c>
      <c r="L24" s="277">
        <f t="shared" si="3"/>
        <v>17</v>
      </c>
      <c r="M24" s="278">
        <f t="shared" si="3"/>
        <v>24</v>
      </c>
      <c r="N24" s="276">
        <f t="shared" si="3"/>
        <v>31</v>
      </c>
      <c r="O24" s="277">
        <f t="shared" si="3"/>
        <v>7</v>
      </c>
      <c r="P24" s="277">
        <f t="shared" si="3"/>
        <v>14</v>
      </c>
      <c r="Q24" s="277">
        <f t="shared" si="3"/>
        <v>21</v>
      </c>
      <c r="R24" s="278">
        <v>28</v>
      </c>
      <c r="S24" s="276">
        <f t="shared" si="4"/>
        <v>5</v>
      </c>
      <c r="T24" s="277">
        <f t="shared" si="4"/>
        <v>12</v>
      </c>
      <c r="U24" s="277">
        <f t="shared" si="4"/>
        <v>19</v>
      </c>
      <c r="V24" s="278">
        <v>26</v>
      </c>
      <c r="W24" s="276">
        <f>W23+1</f>
        <v>2</v>
      </c>
      <c r="X24" s="277">
        <f t="shared" si="5"/>
        <v>9</v>
      </c>
      <c r="Y24" s="277">
        <f t="shared" si="5"/>
        <v>16</v>
      </c>
      <c r="Z24" s="272">
        <f t="shared" si="5"/>
        <v>23</v>
      </c>
      <c r="AA24" s="278">
        <v>30</v>
      </c>
      <c r="AB24" s="279">
        <f t="shared" si="6"/>
        <v>6</v>
      </c>
      <c r="AC24" s="272">
        <f t="shared" si="6"/>
        <v>13</v>
      </c>
      <c r="AD24" s="272">
        <f t="shared" si="6"/>
        <v>20</v>
      </c>
      <c r="AE24" s="273">
        <v>27</v>
      </c>
      <c r="AF24" s="279">
        <f t="shared" si="7"/>
        <v>6</v>
      </c>
      <c r="AG24" s="277">
        <f t="shared" si="7"/>
        <v>13</v>
      </c>
      <c r="AH24" s="277">
        <f t="shared" si="7"/>
        <v>20</v>
      </c>
      <c r="AI24" s="278">
        <f>AI23+1</f>
        <v>27</v>
      </c>
      <c r="AJ24" s="279">
        <f t="shared" si="8"/>
        <v>3</v>
      </c>
      <c r="AK24" s="277">
        <f t="shared" si="8"/>
        <v>10</v>
      </c>
      <c r="AL24" s="277">
        <f t="shared" si="8"/>
        <v>17</v>
      </c>
      <c r="AM24" s="266">
        <f t="shared" si="8"/>
        <v>24</v>
      </c>
      <c r="AN24" s="280">
        <v>1</v>
      </c>
      <c r="AO24" s="277">
        <f t="shared" si="9"/>
        <v>8</v>
      </c>
      <c r="AP24" s="277">
        <f t="shared" si="9"/>
        <v>15</v>
      </c>
      <c r="AQ24" s="277">
        <f>AQ23+1</f>
        <v>22</v>
      </c>
      <c r="AR24" s="274">
        <v>29</v>
      </c>
      <c r="AS24" s="279">
        <f t="shared" si="10"/>
        <v>5</v>
      </c>
      <c r="AT24" s="277">
        <f t="shared" si="10"/>
        <v>12</v>
      </c>
      <c r="AU24" s="279">
        <f t="shared" si="10"/>
        <v>19</v>
      </c>
      <c r="AV24" s="278">
        <f>AV23+1</f>
        <v>26</v>
      </c>
      <c r="AW24" s="275"/>
      <c r="AX24" s="275"/>
      <c r="AY24" s="275"/>
      <c r="AZ24" s="275"/>
      <c r="BA24" s="275"/>
      <c r="BB24" s="172"/>
      <c r="BE24" s="4"/>
    </row>
    <row r="25" spans="1:57" s="3" customFormat="1" ht="20.25" customHeight="1" hidden="1" outlineLevel="1">
      <c r="A25" s="241"/>
      <c r="B25" s="263"/>
      <c r="C25" s="276">
        <v>16</v>
      </c>
      <c r="D25" s="277">
        <v>23</v>
      </c>
      <c r="E25" s="278">
        <v>30</v>
      </c>
      <c r="F25" s="279">
        <f t="shared" si="3"/>
        <v>6</v>
      </c>
      <c r="G25" s="277">
        <f t="shared" si="3"/>
        <v>13</v>
      </c>
      <c r="H25" s="277">
        <f t="shared" si="3"/>
        <v>20</v>
      </c>
      <c r="I25" s="278">
        <f>I24+1</f>
        <v>27</v>
      </c>
      <c r="J25" s="276">
        <f t="shared" si="3"/>
        <v>4</v>
      </c>
      <c r="K25" s="277">
        <f t="shared" si="3"/>
        <v>11</v>
      </c>
      <c r="L25" s="277">
        <f t="shared" si="3"/>
        <v>18</v>
      </c>
      <c r="M25" s="278">
        <f t="shared" si="3"/>
        <v>25</v>
      </c>
      <c r="N25" s="276">
        <v>1</v>
      </c>
      <c r="O25" s="277">
        <f t="shared" si="3"/>
        <v>8</v>
      </c>
      <c r="P25" s="277">
        <f t="shared" si="3"/>
        <v>15</v>
      </c>
      <c r="Q25" s="277">
        <f>Q24+1</f>
        <v>22</v>
      </c>
      <c r="R25" s="278">
        <v>29</v>
      </c>
      <c r="S25" s="276">
        <f t="shared" si="4"/>
        <v>6</v>
      </c>
      <c r="T25" s="277">
        <f t="shared" si="4"/>
        <v>13</v>
      </c>
      <c r="U25" s="277">
        <f t="shared" si="4"/>
        <v>20</v>
      </c>
      <c r="V25" s="278">
        <v>27</v>
      </c>
      <c r="W25" s="276">
        <f>W24+1</f>
        <v>3</v>
      </c>
      <c r="X25" s="277">
        <f t="shared" si="5"/>
        <v>10</v>
      </c>
      <c r="Y25" s="277">
        <f t="shared" si="5"/>
        <v>17</v>
      </c>
      <c r="Z25" s="272">
        <f t="shared" si="5"/>
        <v>24</v>
      </c>
      <c r="AA25" s="278">
        <f t="shared" si="5"/>
        <v>31</v>
      </c>
      <c r="AB25" s="279">
        <f>AB24+1</f>
        <v>7</v>
      </c>
      <c r="AC25" s="272">
        <f t="shared" si="6"/>
        <v>14</v>
      </c>
      <c r="AD25" s="272">
        <f t="shared" si="6"/>
        <v>21</v>
      </c>
      <c r="AE25" s="273">
        <v>28</v>
      </c>
      <c r="AF25" s="279">
        <f t="shared" si="7"/>
        <v>7</v>
      </c>
      <c r="AG25" s="277">
        <f t="shared" si="7"/>
        <v>14</v>
      </c>
      <c r="AH25" s="277">
        <f t="shared" si="7"/>
        <v>21</v>
      </c>
      <c r="AI25" s="278">
        <f>AI24+1</f>
        <v>28</v>
      </c>
      <c r="AJ25" s="279">
        <f t="shared" si="8"/>
        <v>4</v>
      </c>
      <c r="AK25" s="277">
        <f t="shared" si="8"/>
        <v>11</v>
      </c>
      <c r="AL25" s="277">
        <f t="shared" si="8"/>
        <v>18</v>
      </c>
      <c r="AM25" s="266">
        <f t="shared" si="8"/>
        <v>25</v>
      </c>
      <c r="AN25" s="276">
        <f>AN24+1</f>
        <v>2</v>
      </c>
      <c r="AO25" s="282">
        <f t="shared" si="9"/>
        <v>9</v>
      </c>
      <c r="AP25" s="277">
        <f t="shared" si="9"/>
        <v>16</v>
      </c>
      <c r="AQ25" s="277">
        <f>AQ24+1</f>
        <v>23</v>
      </c>
      <c r="AR25" s="274">
        <v>30</v>
      </c>
      <c r="AS25" s="279">
        <f t="shared" si="10"/>
        <v>6</v>
      </c>
      <c r="AT25" s="277">
        <f t="shared" si="10"/>
        <v>13</v>
      </c>
      <c r="AU25" s="279">
        <f t="shared" si="10"/>
        <v>20</v>
      </c>
      <c r="AV25" s="278">
        <f>AV24+1</f>
        <v>27</v>
      </c>
      <c r="AW25" s="275"/>
      <c r="AX25" s="275"/>
      <c r="AY25" s="275"/>
      <c r="AZ25" s="275"/>
      <c r="BA25" s="275"/>
      <c r="BB25" s="172"/>
      <c r="BE25" s="4"/>
    </row>
    <row r="26" spans="1:57" s="3" customFormat="1" ht="20.25" customHeight="1" hidden="1" outlineLevel="1">
      <c r="A26" s="241"/>
      <c r="B26" s="263"/>
      <c r="C26" s="276">
        <v>17</v>
      </c>
      <c r="D26" s="277">
        <v>24</v>
      </c>
      <c r="E26" s="278">
        <f>E25+1</f>
        <v>31</v>
      </c>
      <c r="F26" s="279">
        <f t="shared" si="3"/>
        <v>7</v>
      </c>
      <c r="G26" s="277">
        <f t="shared" si="3"/>
        <v>14</v>
      </c>
      <c r="H26" s="277">
        <f t="shared" si="3"/>
        <v>21</v>
      </c>
      <c r="I26" s="278">
        <f>I25+1</f>
        <v>28</v>
      </c>
      <c r="J26" s="276">
        <f t="shared" si="3"/>
        <v>5</v>
      </c>
      <c r="K26" s="277">
        <f t="shared" si="3"/>
        <v>12</v>
      </c>
      <c r="L26" s="277">
        <f t="shared" si="3"/>
        <v>19</v>
      </c>
      <c r="M26" s="278">
        <f t="shared" si="3"/>
        <v>26</v>
      </c>
      <c r="N26" s="276">
        <f t="shared" si="3"/>
        <v>2</v>
      </c>
      <c r="O26" s="277">
        <f t="shared" si="3"/>
        <v>9</v>
      </c>
      <c r="P26" s="277">
        <f t="shared" si="3"/>
        <v>16</v>
      </c>
      <c r="Q26" s="277">
        <f>Q25+1</f>
        <v>23</v>
      </c>
      <c r="R26" s="278">
        <f t="shared" si="3"/>
        <v>30</v>
      </c>
      <c r="S26" s="276">
        <f t="shared" si="4"/>
        <v>7</v>
      </c>
      <c r="T26" s="277">
        <f t="shared" si="4"/>
        <v>14</v>
      </c>
      <c r="U26" s="277">
        <f t="shared" si="4"/>
        <v>21</v>
      </c>
      <c r="V26" s="278">
        <v>28</v>
      </c>
      <c r="W26" s="276">
        <f>W25+1</f>
        <v>4</v>
      </c>
      <c r="X26" s="277">
        <f t="shared" si="5"/>
        <v>11</v>
      </c>
      <c r="Y26" s="277">
        <f t="shared" si="5"/>
        <v>18</v>
      </c>
      <c r="Z26" s="272">
        <f t="shared" si="5"/>
        <v>25</v>
      </c>
      <c r="AA26" s="278">
        <v>1</v>
      </c>
      <c r="AB26" s="279">
        <f t="shared" si="6"/>
        <v>8</v>
      </c>
      <c r="AC26" s="272">
        <f t="shared" si="6"/>
        <v>15</v>
      </c>
      <c r="AD26" s="272">
        <f t="shared" si="6"/>
        <v>22</v>
      </c>
      <c r="AE26" s="273">
        <v>1</v>
      </c>
      <c r="AF26" s="283">
        <f t="shared" si="7"/>
        <v>8</v>
      </c>
      <c r="AG26" s="277">
        <f t="shared" si="7"/>
        <v>15</v>
      </c>
      <c r="AH26" s="277">
        <f t="shared" si="7"/>
        <v>22</v>
      </c>
      <c r="AI26" s="278">
        <f>AI25+1</f>
        <v>29</v>
      </c>
      <c r="AJ26" s="279">
        <f t="shared" si="8"/>
        <v>5</v>
      </c>
      <c r="AK26" s="277">
        <f t="shared" si="8"/>
        <v>12</v>
      </c>
      <c r="AL26" s="277">
        <f t="shared" si="8"/>
        <v>19</v>
      </c>
      <c r="AM26" s="266">
        <f t="shared" si="8"/>
        <v>26</v>
      </c>
      <c r="AN26" s="276">
        <f>AN25+1</f>
        <v>3</v>
      </c>
      <c r="AO26" s="277">
        <f t="shared" si="9"/>
        <v>10</v>
      </c>
      <c r="AP26" s="277">
        <f t="shared" si="9"/>
        <v>17</v>
      </c>
      <c r="AQ26" s="277">
        <f>AQ25+1</f>
        <v>24</v>
      </c>
      <c r="AR26" s="281">
        <f>AR25+1</f>
        <v>31</v>
      </c>
      <c r="AS26" s="279">
        <f t="shared" si="10"/>
        <v>7</v>
      </c>
      <c r="AT26" s="277">
        <f t="shared" si="10"/>
        <v>14</v>
      </c>
      <c r="AU26" s="279">
        <f t="shared" si="10"/>
        <v>21</v>
      </c>
      <c r="AV26" s="266">
        <v>28</v>
      </c>
      <c r="AW26" s="275"/>
      <c r="AX26" s="275"/>
      <c r="AY26" s="275"/>
      <c r="AZ26" s="275"/>
      <c r="BA26" s="275"/>
      <c r="BB26" s="172"/>
      <c r="BE26" s="4"/>
    </row>
    <row r="27" spans="1:57" s="3" customFormat="1" ht="20.25" customHeight="1" hidden="1" outlineLevel="1">
      <c r="A27" s="241"/>
      <c r="B27" s="263"/>
      <c r="C27" s="276">
        <v>18</v>
      </c>
      <c r="D27" s="277">
        <v>25</v>
      </c>
      <c r="E27" s="278">
        <v>1</v>
      </c>
      <c r="F27" s="279">
        <f t="shared" si="3"/>
        <v>8</v>
      </c>
      <c r="G27" s="277">
        <f t="shared" si="3"/>
        <v>15</v>
      </c>
      <c r="H27" s="277">
        <f t="shared" si="3"/>
        <v>22</v>
      </c>
      <c r="I27" s="278">
        <f>I26+1</f>
        <v>29</v>
      </c>
      <c r="J27" s="276">
        <f t="shared" si="3"/>
        <v>6</v>
      </c>
      <c r="K27" s="277">
        <f t="shared" si="3"/>
        <v>13</v>
      </c>
      <c r="L27" s="277">
        <f t="shared" si="3"/>
        <v>20</v>
      </c>
      <c r="M27" s="278">
        <f t="shared" si="3"/>
        <v>27</v>
      </c>
      <c r="N27" s="276">
        <f t="shared" si="3"/>
        <v>3</v>
      </c>
      <c r="O27" s="277">
        <f t="shared" si="3"/>
        <v>10</v>
      </c>
      <c r="P27" s="277">
        <f t="shared" si="3"/>
        <v>17</v>
      </c>
      <c r="Q27" s="277">
        <f>Q26+1</f>
        <v>24</v>
      </c>
      <c r="R27" s="278">
        <v>1</v>
      </c>
      <c r="S27" s="276">
        <f t="shared" si="4"/>
        <v>8</v>
      </c>
      <c r="T27" s="277">
        <f t="shared" si="4"/>
        <v>15</v>
      </c>
      <c r="U27" s="277">
        <f t="shared" si="4"/>
        <v>22</v>
      </c>
      <c r="V27" s="278">
        <v>29</v>
      </c>
      <c r="W27" s="276">
        <f>W26+1</f>
        <v>5</v>
      </c>
      <c r="X27" s="277">
        <f t="shared" si="5"/>
        <v>12</v>
      </c>
      <c r="Y27" s="277">
        <f t="shared" si="5"/>
        <v>19</v>
      </c>
      <c r="Z27" s="272">
        <f t="shared" si="5"/>
        <v>26</v>
      </c>
      <c r="AA27" s="278">
        <f t="shared" si="5"/>
        <v>2</v>
      </c>
      <c r="AB27" s="279">
        <f t="shared" si="6"/>
        <v>9</v>
      </c>
      <c r="AC27" s="272">
        <f t="shared" si="6"/>
        <v>16</v>
      </c>
      <c r="AD27" s="272">
        <f t="shared" si="6"/>
        <v>23</v>
      </c>
      <c r="AE27" s="273">
        <f>AE26+1</f>
        <v>2</v>
      </c>
      <c r="AF27" s="279">
        <f t="shared" si="7"/>
        <v>9</v>
      </c>
      <c r="AG27" s="277">
        <f t="shared" si="7"/>
        <v>16</v>
      </c>
      <c r="AH27" s="277">
        <f t="shared" si="7"/>
        <v>23</v>
      </c>
      <c r="AI27" s="278">
        <f>AI26+1</f>
        <v>30</v>
      </c>
      <c r="AJ27" s="279">
        <f t="shared" si="8"/>
        <v>6</v>
      </c>
      <c r="AK27" s="277">
        <f t="shared" si="8"/>
        <v>13</v>
      </c>
      <c r="AL27" s="277">
        <f t="shared" si="8"/>
        <v>20</v>
      </c>
      <c r="AM27" s="266">
        <f t="shared" si="8"/>
        <v>27</v>
      </c>
      <c r="AN27" s="276">
        <f>AN26+1</f>
        <v>4</v>
      </c>
      <c r="AO27" s="277">
        <f t="shared" si="9"/>
        <v>11</v>
      </c>
      <c r="AP27" s="277">
        <f t="shared" si="9"/>
        <v>18</v>
      </c>
      <c r="AQ27" s="277">
        <f>AQ26+1</f>
        <v>25</v>
      </c>
      <c r="AR27" s="281">
        <v>1</v>
      </c>
      <c r="AS27" s="279">
        <f t="shared" si="10"/>
        <v>8</v>
      </c>
      <c r="AT27" s="277">
        <f t="shared" si="10"/>
        <v>15</v>
      </c>
      <c r="AU27" s="279">
        <f t="shared" si="10"/>
        <v>22</v>
      </c>
      <c r="AV27" s="278">
        <f>AV26+1</f>
        <v>29</v>
      </c>
      <c r="AW27" s="275"/>
      <c r="AX27" s="275"/>
      <c r="AY27" s="275"/>
      <c r="AZ27" s="275"/>
      <c r="BA27" s="275"/>
      <c r="BB27" s="172"/>
      <c r="BE27" s="4"/>
    </row>
    <row r="28" spans="1:57" s="3" customFormat="1" ht="20.25" customHeight="1" hidden="1" outlineLevel="1" thickBot="1">
      <c r="A28" s="241"/>
      <c r="B28" s="263"/>
      <c r="C28" s="284">
        <v>19</v>
      </c>
      <c r="D28" s="285">
        <v>26</v>
      </c>
      <c r="E28" s="286">
        <f>E27+1</f>
        <v>2</v>
      </c>
      <c r="F28" s="287">
        <f t="shared" si="3"/>
        <v>9</v>
      </c>
      <c r="G28" s="285">
        <f t="shared" si="3"/>
        <v>16</v>
      </c>
      <c r="H28" s="285">
        <f t="shared" si="3"/>
        <v>23</v>
      </c>
      <c r="I28" s="286">
        <f>I27+1</f>
        <v>30</v>
      </c>
      <c r="J28" s="284">
        <f t="shared" si="3"/>
        <v>7</v>
      </c>
      <c r="K28" s="285">
        <f t="shared" si="3"/>
        <v>14</v>
      </c>
      <c r="L28" s="285">
        <f t="shared" si="3"/>
        <v>21</v>
      </c>
      <c r="M28" s="286">
        <f t="shared" si="3"/>
        <v>28</v>
      </c>
      <c r="N28" s="284">
        <f t="shared" si="3"/>
        <v>4</v>
      </c>
      <c r="O28" s="285">
        <f t="shared" si="3"/>
        <v>11</v>
      </c>
      <c r="P28" s="285">
        <f t="shared" si="3"/>
        <v>18</v>
      </c>
      <c r="Q28" s="285">
        <f>Q27+1</f>
        <v>25</v>
      </c>
      <c r="R28" s="286">
        <f t="shared" si="3"/>
        <v>2</v>
      </c>
      <c r="S28" s="288">
        <f t="shared" si="4"/>
        <v>9</v>
      </c>
      <c r="T28" s="289">
        <f t="shared" si="4"/>
        <v>16</v>
      </c>
      <c r="U28" s="290">
        <f t="shared" si="4"/>
        <v>23</v>
      </c>
      <c r="V28" s="291">
        <v>30</v>
      </c>
      <c r="W28" s="284">
        <f>W27+1</f>
        <v>6</v>
      </c>
      <c r="X28" s="285">
        <f t="shared" si="5"/>
        <v>13</v>
      </c>
      <c r="Y28" s="285">
        <f t="shared" si="5"/>
        <v>20</v>
      </c>
      <c r="Z28" s="292">
        <f t="shared" si="5"/>
        <v>27</v>
      </c>
      <c r="AA28" s="286">
        <f t="shared" si="5"/>
        <v>3</v>
      </c>
      <c r="AB28" s="287">
        <f t="shared" si="6"/>
        <v>10</v>
      </c>
      <c r="AC28" s="292">
        <f t="shared" si="6"/>
        <v>17</v>
      </c>
      <c r="AD28" s="292">
        <f t="shared" si="6"/>
        <v>24</v>
      </c>
      <c r="AE28" s="293">
        <f>AE27+1</f>
        <v>3</v>
      </c>
      <c r="AF28" s="287">
        <f t="shared" si="7"/>
        <v>10</v>
      </c>
      <c r="AG28" s="285">
        <f t="shared" si="7"/>
        <v>17</v>
      </c>
      <c r="AH28" s="285">
        <f t="shared" si="7"/>
        <v>24</v>
      </c>
      <c r="AI28" s="286">
        <v>31</v>
      </c>
      <c r="AJ28" s="287">
        <f t="shared" si="8"/>
        <v>7</v>
      </c>
      <c r="AK28" s="285">
        <f t="shared" si="8"/>
        <v>14</v>
      </c>
      <c r="AL28" s="285">
        <f t="shared" si="8"/>
        <v>21</v>
      </c>
      <c r="AM28" s="294">
        <f t="shared" si="8"/>
        <v>28</v>
      </c>
      <c r="AN28" s="284">
        <f>AN27+1</f>
        <v>5</v>
      </c>
      <c r="AO28" s="285">
        <f t="shared" si="9"/>
        <v>12</v>
      </c>
      <c r="AP28" s="285">
        <f t="shared" si="9"/>
        <v>19</v>
      </c>
      <c r="AQ28" s="285">
        <f>AQ27+1</f>
        <v>26</v>
      </c>
      <c r="AR28" s="295">
        <f>AR27+1</f>
        <v>2</v>
      </c>
      <c r="AS28" s="287">
        <f t="shared" si="10"/>
        <v>9</v>
      </c>
      <c r="AT28" s="285">
        <f t="shared" si="10"/>
        <v>16</v>
      </c>
      <c r="AU28" s="287">
        <f t="shared" si="10"/>
        <v>23</v>
      </c>
      <c r="AV28" s="286">
        <v>30</v>
      </c>
      <c r="AW28" s="275"/>
      <c r="AX28" s="275"/>
      <c r="AY28" s="275"/>
      <c r="AZ28" s="275"/>
      <c r="BA28" s="275"/>
      <c r="BB28" s="172"/>
      <c r="BE28" s="4"/>
    </row>
    <row r="29" spans="1:57" s="3" customFormat="1" ht="20.25" customHeight="1" hidden="1" outlineLevel="1" thickBot="1">
      <c r="A29" s="241"/>
      <c r="B29" s="263"/>
      <c r="C29" s="296"/>
      <c r="D29" s="297"/>
      <c r="E29" s="297"/>
      <c r="F29" s="297">
        <v>1</v>
      </c>
      <c r="G29" s="297">
        <v>2</v>
      </c>
      <c r="H29" s="297">
        <v>3</v>
      </c>
      <c r="I29" s="297">
        <v>4</v>
      </c>
      <c r="J29" s="297">
        <v>5</v>
      </c>
      <c r="K29" s="297">
        <v>6</v>
      </c>
      <c r="L29" s="297">
        <v>7</v>
      </c>
      <c r="M29" s="297">
        <v>8</v>
      </c>
      <c r="N29" s="297">
        <v>9</v>
      </c>
      <c r="O29" s="297">
        <v>10</v>
      </c>
      <c r="P29" s="297">
        <v>11</v>
      </c>
      <c r="Q29" s="297">
        <v>12</v>
      </c>
      <c r="R29" s="297">
        <v>13</v>
      </c>
      <c r="S29" s="297">
        <v>14</v>
      </c>
      <c r="T29" s="297">
        <v>15</v>
      </c>
      <c r="U29" s="297"/>
      <c r="V29" s="297"/>
      <c r="W29" s="297"/>
      <c r="X29" s="298"/>
      <c r="Y29" s="297">
        <v>1</v>
      </c>
      <c r="Z29" s="297">
        <v>2</v>
      </c>
      <c r="AA29" s="297">
        <v>3</v>
      </c>
      <c r="AB29" s="299">
        <v>4</v>
      </c>
      <c r="AC29" s="297">
        <v>5</v>
      </c>
      <c r="AD29" s="297">
        <v>6</v>
      </c>
      <c r="AE29" s="297">
        <v>7</v>
      </c>
      <c r="AF29" s="297">
        <v>8</v>
      </c>
      <c r="AG29" s="297">
        <v>9</v>
      </c>
      <c r="AH29" s="298"/>
      <c r="AI29" s="297">
        <v>1</v>
      </c>
      <c r="AJ29" s="297">
        <v>2</v>
      </c>
      <c r="AK29" s="297">
        <v>3</v>
      </c>
      <c r="AL29" s="297">
        <v>4</v>
      </c>
      <c r="AM29" s="297">
        <v>5</v>
      </c>
      <c r="AN29" s="297">
        <v>6</v>
      </c>
      <c r="AO29" s="297">
        <v>7</v>
      </c>
      <c r="AP29" s="297">
        <v>8</v>
      </c>
      <c r="AQ29" s="297">
        <v>9</v>
      </c>
      <c r="AR29" s="297">
        <v>10</v>
      </c>
      <c r="AS29" s="297"/>
      <c r="AT29" s="296"/>
      <c r="AU29" s="296"/>
      <c r="AV29" s="296"/>
      <c r="AW29" s="275"/>
      <c r="AX29" s="275"/>
      <c r="AY29" s="275"/>
      <c r="AZ29" s="275"/>
      <c r="BA29" s="275"/>
      <c r="BB29" s="172"/>
      <c r="BE29" s="4"/>
    </row>
    <row r="30" spans="1:57" s="3" customFormat="1" ht="20.25" customHeight="1" hidden="1" outlineLevel="1" thickBot="1">
      <c r="A30" s="241"/>
      <c r="B30" s="263"/>
      <c r="C30" s="296"/>
      <c r="D30" s="297"/>
      <c r="E30" s="297"/>
      <c r="F30" s="297" t="s">
        <v>53</v>
      </c>
      <c r="G30" s="297" t="s">
        <v>54</v>
      </c>
      <c r="H30" s="297" t="s">
        <v>53</v>
      </c>
      <c r="I30" s="297" t="s">
        <v>54</v>
      </c>
      <c r="J30" s="297" t="s">
        <v>53</v>
      </c>
      <c r="K30" s="297" t="s">
        <v>54</v>
      </c>
      <c r="L30" s="297" t="s">
        <v>53</v>
      </c>
      <c r="M30" s="297" t="s">
        <v>54</v>
      </c>
      <c r="N30" s="297" t="s">
        <v>53</v>
      </c>
      <c r="O30" s="297" t="s">
        <v>54</v>
      </c>
      <c r="P30" s="297" t="s">
        <v>53</v>
      </c>
      <c r="Q30" s="297" t="s">
        <v>54</v>
      </c>
      <c r="R30" s="297" t="s">
        <v>53</v>
      </c>
      <c r="S30" s="297" t="s">
        <v>54</v>
      </c>
      <c r="T30" s="297" t="s">
        <v>53</v>
      </c>
      <c r="U30" s="297"/>
      <c r="V30" s="297"/>
      <c r="W30" s="297"/>
      <c r="X30" s="298"/>
      <c r="Y30" s="297" t="s">
        <v>53</v>
      </c>
      <c r="Z30" s="297" t="s">
        <v>54</v>
      </c>
      <c r="AA30" s="297" t="s">
        <v>53</v>
      </c>
      <c r="AB30" s="299" t="s">
        <v>54</v>
      </c>
      <c r="AC30" s="297" t="s">
        <v>53</v>
      </c>
      <c r="AD30" s="297" t="s">
        <v>54</v>
      </c>
      <c r="AE30" s="297" t="s">
        <v>53</v>
      </c>
      <c r="AF30" s="297" t="s">
        <v>54</v>
      </c>
      <c r="AG30" s="297" t="s">
        <v>53</v>
      </c>
      <c r="AH30" s="298"/>
      <c r="AI30" s="297" t="s">
        <v>53</v>
      </c>
      <c r="AJ30" s="297" t="s">
        <v>54</v>
      </c>
      <c r="AK30" s="297" t="s">
        <v>53</v>
      </c>
      <c r="AL30" s="297" t="s">
        <v>54</v>
      </c>
      <c r="AM30" s="297" t="s">
        <v>53</v>
      </c>
      <c r="AN30" s="297" t="s">
        <v>54</v>
      </c>
      <c r="AO30" s="297" t="s">
        <v>53</v>
      </c>
      <c r="AP30" s="297" t="s">
        <v>54</v>
      </c>
      <c r="AQ30" s="297" t="s">
        <v>53</v>
      </c>
      <c r="AR30" s="297" t="s">
        <v>54</v>
      </c>
      <c r="AS30" s="297"/>
      <c r="AT30" s="296"/>
      <c r="AU30" s="296"/>
      <c r="AV30" s="296"/>
      <c r="AW30" s="275"/>
      <c r="AX30" s="275"/>
      <c r="AY30" s="275"/>
      <c r="AZ30" s="275"/>
      <c r="BA30" s="275"/>
      <c r="BB30" s="172"/>
      <c r="BE30" s="4"/>
    </row>
    <row r="31" spans="1:57" s="3" customFormat="1" ht="20.25" customHeight="1" hidden="1" outlineLevel="1">
      <c r="A31" s="300">
        <v>3</v>
      </c>
      <c r="B31" s="263"/>
      <c r="C31" s="301" t="s">
        <v>55</v>
      </c>
      <c r="D31" s="302" t="s">
        <v>55</v>
      </c>
      <c r="E31" s="303" t="s">
        <v>35</v>
      </c>
      <c r="F31" s="301"/>
      <c r="G31" s="304"/>
      <c r="H31" s="304"/>
      <c r="I31" s="305"/>
      <c r="J31" s="306"/>
      <c r="K31" s="304"/>
      <c r="L31" s="304"/>
      <c r="M31" s="305"/>
      <c r="N31" s="276"/>
      <c r="O31" s="277"/>
      <c r="P31" s="277"/>
      <c r="Q31" s="304"/>
      <c r="R31" s="305"/>
      <c r="S31" s="306"/>
      <c r="T31" s="302"/>
      <c r="U31" s="304" t="s">
        <v>19</v>
      </c>
      <c r="V31" s="305" t="s">
        <v>35</v>
      </c>
      <c r="W31" s="306" t="s">
        <v>35</v>
      </c>
      <c r="X31" s="304" t="s">
        <v>55</v>
      </c>
      <c r="Y31" s="304"/>
      <c r="Z31" s="304"/>
      <c r="AA31" s="305"/>
      <c r="AB31" s="306"/>
      <c r="AC31" s="304"/>
      <c r="AD31" s="304"/>
      <c r="AE31" s="305"/>
      <c r="AF31" s="306"/>
      <c r="AG31" s="304"/>
      <c r="AH31" s="304"/>
      <c r="AI31" s="305"/>
      <c r="AJ31" s="306"/>
      <c r="AK31" s="304"/>
      <c r="AL31" s="304"/>
      <c r="AM31" s="305"/>
      <c r="AN31" s="306"/>
      <c r="AO31" s="304"/>
      <c r="AP31" s="304"/>
      <c r="AQ31" s="304"/>
      <c r="AR31" s="305"/>
      <c r="AS31" s="306"/>
      <c r="AT31" s="306" t="s">
        <v>19</v>
      </c>
      <c r="AU31" s="306" t="s">
        <v>19</v>
      </c>
      <c r="AV31" s="305" t="s">
        <v>55</v>
      </c>
      <c r="AW31" s="275"/>
      <c r="AX31" s="275"/>
      <c r="AY31" s="275"/>
      <c r="AZ31" s="275"/>
      <c r="BA31" s="275"/>
      <c r="BB31" s="172"/>
      <c r="BE31" s="4"/>
    </row>
    <row r="32" spans="1:57" s="3" customFormat="1" ht="20.25" customHeight="1" hidden="1" outlineLevel="1">
      <c r="A32" s="300">
        <v>4</v>
      </c>
      <c r="B32" s="263"/>
      <c r="C32" s="306" t="s">
        <v>55</v>
      </c>
      <c r="D32" s="302" t="s">
        <v>35</v>
      </c>
      <c r="E32" s="303" t="s">
        <v>35</v>
      </c>
      <c r="F32" s="306"/>
      <c r="G32" s="304"/>
      <c r="H32" s="304"/>
      <c r="I32" s="305"/>
      <c r="J32" s="306"/>
      <c r="K32" s="304"/>
      <c r="L32" s="304"/>
      <c r="M32" s="305"/>
      <c r="N32" s="276"/>
      <c r="O32" s="277"/>
      <c r="P32" s="277"/>
      <c r="Q32" s="304"/>
      <c r="R32" s="305"/>
      <c r="S32" s="306"/>
      <c r="T32" s="302"/>
      <c r="U32" s="304" t="s">
        <v>19</v>
      </c>
      <c r="V32" s="305" t="s">
        <v>35</v>
      </c>
      <c r="W32" s="306" t="s">
        <v>35</v>
      </c>
      <c r="X32" s="304" t="s">
        <v>55</v>
      </c>
      <c r="Y32" s="304"/>
      <c r="Z32" s="304"/>
      <c r="AA32" s="305"/>
      <c r="AB32" s="306"/>
      <c r="AC32" s="304"/>
      <c r="AD32" s="304"/>
      <c r="AE32" s="305"/>
      <c r="AF32" s="306"/>
      <c r="AG32" s="304"/>
      <c r="AH32" s="304"/>
      <c r="AI32" s="305"/>
      <c r="AJ32" s="306"/>
      <c r="AK32" s="304"/>
      <c r="AL32" s="304"/>
      <c r="AM32" s="305"/>
      <c r="AN32" s="306"/>
      <c r="AO32" s="304"/>
      <c r="AP32" s="304"/>
      <c r="AQ32" s="304"/>
      <c r="AR32" s="305"/>
      <c r="AS32" s="306"/>
      <c r="AT32" s="306" t="s">
        <v>19</v>
      </c>
      <c r="AU32" s="306" t="s">
        <v>19</v>
      </c>
      <c r="AV32" s="305" t="s">
        <v>55</v>
      </c>
      <c r="AW32" s="275"/>
      <c r="AX32" s="275"/>
      <c r="AY32" s="275"/>
      <c r="AZ32" s="275"/>
      <c r="BA32" s="275"/>
      <c r="BB32" s="172"/>
      <c r="BE32" s="4"/>
    </row>
    <row r="33" spans="1:57" s="3" customFormat="1" ht="20.25" customHeight="1" hidden="1" outlineLevel="1">
      <c r="A33" s="300">
        <v>5</v>
      </c>
      <c r="B33" s="263"/>
      <c r="C33" s="306" t="s">
        <v>55</v>
      </c>
      <c r="D33" s="302" t="s">
        <v>35</v>
      </c>
      <c r="E33" s="303" t="s">
        <v>35</v>
      </c>
      <c r="F33" s="306"/>
      <c r="G33" s="304"/>
      <c r="H33" s="304"/>
      <c r="I33" s="305"/>
      <c r="J33" s="306"/>
      <c r="K33" s="304"/>
      <c r="L33" s="304"/>
      <c r="M33" s="305"/>
      <c r="N33" s="276"/>
      <c r="O33" s="277"/>
      <c r="P33" s="277"/>
      <c r="Q33" s="304"/>
      <c r="R33" s="305"/>
      <c r="S33" s="301"/>
      <c r="T33" s="302"/>
      <c r="U33" s="304" t="s">
        <v>19</v>
      </c>
      <c r="V33" s="305" t="s">
        <v>19</v>
      </c>
      <c r="W33" s="306" t="s">
        <v>35</v>
      </c>
      <c r="X33" s="304" t="s">
        <v>55</v>
      </c>
      <c r="Y33" s="304"/>
      <c r="Z33" s="304"/>
      <c r="AA33" s="305"/>
      <c r="AB33" s="306"/>
      <c r="AC33" s="304"/>
      <c r="AD33" s="304"/>
      <c r="AE33" s="305"/>
      <c r="AF33" s="306"/>
      <c r="AG33" s="304"/>
      <c r="AH33" s="304" t="s">
        <v>19</v>
      </c>
      <c r="AI33" s="305" t="s">
        <v>50</v>
      </c>
      <c r="AJ33" s="306" t="s">
        <v>50</v>
      </c>
      <c r="AK33" s="304" t="s">
        <v>50</v>
      </c>
      <c r="AL33" s="304" t="s">
        <v>51</v>
      </c>
      <c r="AM33" s="305" t="s">
        <v>51</v>
      </c>
      <c r="AN33" s="306" t="s">
        <v>51</v>
      </c>
      <c r="AO33" s="304" t="s">
        <v>51</v>
      </c>
      <c r="AP33" s="304" t="s">
        <v>51</v>
      </c>
      <c r="AQ33" s="304" t="s">
        <v>51</v>
      </c>
      <c r="AR33" s="305" t="s">
        <v>51</v>
      </c>
      <c r="AS33" s="306" t="s">
        <v>51</v>
      </c>
      <c r="AT33" s="304" t="s">
        <v>51</v>
      </c>
      <c r="AU33" s="304" t="s">
        <v>22</v>
      </c>
      <c r="AV33" s="305" t="s">
        <v>22</v>
      </c>
      <c r="AW33" s="275"/>
      <c r="AX33" s="275"/>
      <c r="AY33" s="275"/>
      <c r="AZ33" s="275"/>
      <c r="BA33" s="275"/>
      <c r="BB33" s="172"/>
      <c r="BE33" s="4"/>
    </row>
    <row r="34" spans="1:57" s="3" customFormat="1" ht="20.25" customHeight="1" hidden="1" outlineLevel="1">
      <c r="A34" s="241"/>
      <c r="B34" s="263"/>
      <c r="C34" s="307"/>
      <c r="D34" s="307"/>
      <c r="E34" s="308"/>
      <c r="F34" s="309" t="s">
        <v>96</v>
      </c>
      <c r="G34" s="275"/>
      <c r="H34" s="275"/>
      <c r="I34" s="275"/>
      <c r="J34" s="275"/>
      <c r="K34" s="275"/>
      <c r="L34" s="275"/>
      <c r="M34" s="275"/>
      <c r="N34" s="275"/>
      <c r="O34" s="275"/>
      <c r="P34" s="275"/>
      <c r="Q34" s="275"/>
      <c r="R34" s="275"/>
      <c r="S34" s="275"/>
      <c r="T34" s="275"/>
      <c r="U34" s="275"/>
      <c r="V34" s="275"/>
      <c r="W34" s="275"/>
      <c r="X34" s="275"/>
      <c r="Y34" s="275"/>
      <c r="Z34" s="275"/>
      <c r="AA34" s="275"/>
      <c r="AB34" s="275"/>
      <c r="AC34" s="275"/>
      <c r="AD34" s="275"/>
      <c r="AE34" s="275"/>
      <c r="AF34" s="275"/>
      <c r="AG34" s="275"/>
      <c r="AH34" s="275"/>
      <c r="AI34" s="275"/>
      <c r="AJ34" s="275"/>
      <c r="AK34" s="275"/>
      <c r="AL34" s="275"/>
      <c r="AM34" s="275"/>
      <c r="AN34" s="275"/>
      <c r="AO34" s="275"/>
      <c r="AP34" s="275"/>
      <c r="AQ34" s="275"/>
      <c r="AR34" s="275"/>
      <c r="AS34" s="275"/>
      <c r="AT34" s="275"/>
      <c r="AU34" s="275"/>
      <c r="AV34" s="275"/>
      <c r="AW34" s="275"/>
      <c r="AX34" s="275"/>
      <c r="AY34" s="275"/>
      <c r="AZ34" s="275"/>
      <c r="BA34" s="275"/>
      <c r="BB34" s="172"/>
      <c r="BE34" s="4"/>
    </row>
    <row r="35" spans="1:57" s="3" customFormat="1" ht="20.25" customHeight="1" hidden="1" outlineLevel="1">
      <c r="A35" s="241"/>
      <c r="B35" s="263"/>
      <c r="C35" s="307"/>
      <c r="D35" s="307"/>
      <c r="E35" s="308"/>
      <c r="F35" s="309" t="s">
        <v>97</v>
      </c>
      <c r="G35" s="275"/>
      <c r="H35" s="275"/>
      <c r="I35" s="275"/>
      <c r="J35" s="275"/>
      <c r="K35" s="275"/>
      <c r="L35" s="275"/>
      <c r="M35" s="275"/>
      <c r="N35" s="275"/>
      <c r="O35" s="275"/>
      <c r="P35" s="275"/>
      <c r="Q35" s="275"/>
      <c r="R35" s="275"/>
      <c r="S35" s="275"/>
      <c r="T35" s="275"/>
      <c r="U35" s="275"/>
      <c r="V35" s="275"/>
      <c r="W35" s="275"/>
      <c r="X35" s="275"/>
      <c r="Y35" s="275"/>
      <c r="Z35" s="275"/>
      <c r="AA35" s="275"/>
      <c r="AB35" s="275"/>
      <c r="AC35" s="275"/>
      <c r="AD35" s="275"/>
      <c r="AE35" s="275"/>
      <c r="AF35" s="275"/>
      <c r="AG35" s="275"/>
      <c r="AH35" s="275"/>
      <c r="AI35" s="275"/>
      <c r="AJ35" s="275"/>
      <c r="AK35" s="275"/>
      <c r="AL35" s="275"/>
      <c r="AM35" s="275"/>
      <c r="AN35" s="275"/>
      <c r="AO35" s="275"/>
      <c r="AP35" s="275"/>
      <c r="AQ35" s="275"/>
      <c r="AR35" s="275"/>
      <c r="AS35" s="275"/>
      <c r="AT35" s="275"/>
      <c r="AU35" s="275"/>
      <c r="AV35" s="275"/>
      <c r="AW35" s="275"/>
      <c r="AX35" s="275"/>
      <c r="AY35" s="275"/>
      <c r="AZ35" s="275"/>
      <c r="BA35" s="275"/>
      <c r="BB35" s="172"/>
      <c r="BE35" s="4"/>
    </row>
    <row r="36" spans="1:53" ht="19.5" customHeight="1" hidden="1" outlineLevel="1">
      <c r="A36" s="310"/>
      <c r="B36" s="310"/>
      <c r="C36" s="310"/>
      <c r="D36" s="310"/>
      <c r="E36" s="310"/>
      <c r="F36" s="310"/>
      <c r="G36" s="310"/>
      <c r="H36" s="310"/>
      <c r="I36" s="310"/>
      <c r="J36" s="310"/>
      <c r="K36" s="310"/>
      <c r="L36" s="310"/>
      <c r="M36" s="310"/>
      <c r="N36" s="310"/>
      <c r="O36" s="310"/>
      <c r="P36" s="310"/>
      <c r="Q36" s="310"/>
      <c r="R36" s="310"/>
      <c r="S36" s="310"/>
      <c r="T36" s="310"/>
      <c r="U36" s="310"/>
      <c r="V36" s="310"/>
      <c r="W36" s="310"/>
      <c r="X36" s="310"/>
      <c r="Y36" s="310"/>
      <c r="Z36" s="310"/>
      <c r="AA36" s="310"/>
      <c r="AB36" s="310"/>
      <c r="AC36" s="310"/>
      <c r="AD36" s="310"/>
      <c r="AE36" s="310"/>
      <c r="AF36" s="310"/>
      <c r="AG36" s="310"/>
      <c r="AH36" s="310"/>
      <c r="AI36" s="310"/>
      <c r="AJ36" s="310"/>
      <c r="AK36" s="310"/>
      <c r="AL36" s="310"/>
      <c r="AM36" s="310"/>
      <c r="AN36" s="310"/>
      <c r="AO36" s="310"/>
      <c r="AP36" s="310"/>
      <c r="AQ36" s="310"/>
      <c r="AR36" s="310"/>
      <c r="AS36" s="310"/>
      <c r="AT36" s="310"/>
      <c r="AU36" s="310"/>
      <c r="AV36" s="310"/>
      <c r="AW36" s="310"/>
      <c r="AX36" s="310"/>
      <c r="AY36" s="310"/>
      <c r="AZ36" s="310"/>
      <c r="BA36" s="310"/>
    </row>
    <row r="37" spans="1:53" ht="19.5" customHeight="1" collapsed="1">
      <c r="A37" s="310"/>
      <c r="B37" s="310"/>
      <c r="C37" s="310"/>
      <c r="D37" s="310"/>
      <c r="E37" s="310"/>
      <c r="F37" s="310"/>
      <c r="G37" s="310"/>
      <c r="H37" s="310"/>
      <c r="I37" s="310"/>
      <c r="J37" s="310"/>
      <c r="K37" s="310"/>
      <c r="L37" s="310"/>
      <c r="M37" s="310"/>
      <c r="N37" s="310"/>
      <c r="O37" s="310"/>
      <c r="P37" s="310"/>
      <c r="Q37" s="310"/>
      <c r="R37" s="310"/>
      <c r="S37" s="310"/>
      <c r="T37" s="310"/>
      <c r="U37" s="310"/>
      <c r="V37" s="310"/>
      <c r="W37" s="310"/>
      <c r="X37" s="310"/>
      <c r="Y37" s="310"/>
      <c r="Z37" s="310"/>
      <c r="AA37" s="310"/>
      <c r="AB37" s="310"/>
      <c r="AC37" s="310"/>
      <c r="AD37" s="310"/>
      <c r="AE37" s="310"/>
      <c r="AF37" s="310"/>
      <c r="AG37" s="310"/>
      <c r="AH37" s="310"/>
      <c r="AI37" s="310"/>
      <c r="AJ37" s="310"/>
      <c r="AK37" s="310"/>
      <c r="AL37" s="310"/>
      <c r="AM37" s="310"/>
      <c r="AN37" s="310"/>
      <c r="AO37" s="310"/>
      <c r="AP37" s="310"/>
      <c r="AQ37" s="310"/>
      <c r="AR37" s="310"/>
      <c r="AS37" s="310"/>
      <c r="AT37" s="310"/>
      <c r="AU37" s="310"/>
      <c r="AV37" s="310"/>
      <c r="AW37" s="310"/>
      <c r="AX37" s="310"/>
      <c r="AY37" s="310"/>
      <c r="AZ37" s="310"/>
      <c r="BA37" s="310"/>
    </row>
    <row r="38" spans="1:53" s="2" customFormat="1" ht="15.75">
      <c r="A38" s="311" t="s">
        <v>135</v>
      </c>
      <c r="B38" s="311"/>
      <c r="C38" s="311"/>
      <c r="D38" s="311"/>
      <c r="E38" s="311"/>
      <c r="F38" s="240"/>
      <c r="G38" s="240"/>
      <c r="H38" s="240"/>
      <c r="I38" s="240"/>
      <c r="J38" s="240"/>
      <c r="K38" s="240"/>
      <c r="L38" s="240"/>
      <c r="M38" s="240"/>
      <c r="N38" s="240"/>
      <c r="O38" s="240"/>
      <c r="P38" s="240"/>
      <c r="Q38" s="240"/>
      <c r="R38" s="240"/>
      <c r="S38" s="240"/>
      <c r="T38" s="240"/>
      <c r="U38" s="240"/>
      <c r="V38" s="240"/>
      <c r="W38" s="240"/>
      <c r="X38" s="240"/>
      <c r="Y38" s="310"/>
      <c r="Z38" s="240"/>
      <c r="AA38" s="240"/>
      <c r="AB38" s="240"/>
      <c r="AC38" s="240"/>
      <c r="AD38" s="240"/>
      <c r="AE38" s="240"/>
      <c r="AF38" s="240"/>
      <c r="AG38" s="240"/>
      <c r="AH38" s="240"/>
      <c r="AI38" s="240"/>
      <c r="AJ38" s="240"/>
      <c r="AK38" s="240"/>
      <c r="AL38" s="240"/>
      <c r="AM38" s="240"/>
      <c r="AN38" s="240"/>
      <c r="AO38" s="240"/>
      <c r="AP38" s="240"/>
      <c r="AQ38" s="240"/>
      <c r="AR38" s="240"/>
      <c r="AS38" s="240"/>
      <c r="AT38" s="240"/>
      <c r="AU38" s="240"/>
      <c r="AV38" s="240"/>
      <c r="AW38" s="240"/>
      <c r="AX38" s="240"/>
      <c r="AY38" s="240"/>
      <c r="AZ38" s="240"/>
      <c r="BA38" s="240"/>
    </row>
    <row r="39" spans="1:53" ht="56.25" hidden="1" outlineLevel="1">
      <c r="A39" s="240"/>
      <c r="B39" s="240"/>
      <c r="C39" s="240"/>
      <c r="D39" s="240"/>
      <c r="E39" s="311"/>
      <c r="F39" s="240"/>
      <c r="G39" s="240"/>
      <c r="H39" s="240"/>
      <c r="I39" s="240"/>
      <c r="J39" s="240"/>
      <c r="K39" s="240"/>
      <c r="L39" s="312" t="s">
        <v>36</v>
      </c>
      <c r="M39" s="312"/>
      <c r="N39" s="312"/>
      <c r="O39" s="312"/>
      <c r="P39" s="312"/>
      <c r="Q39" s="240"/>
      <c r="R39" s="219"/>
      <c r="S39" s="312" t="s">
        <v>18</v>
      </c>
      <c r="T39" s="312"/>
      <c r="U39" s="312"/>
      <c r="V39" s="312"/>
      <c r="W39" s="312"/>
      <c r="X39" s="240"/>
      <c r="Y39" s="240"/>
      <c r="Z39" s="313" t="s">
        <v>52</v>
      </c>
      <c r="AA39" s="312"/>
      <c r="AB39" s="312"/>
      <c r="AC39" s="312"/>
      <c r="AD39" s="219"/>
      <c r="AE39" s="219"/>
      <c r="AF39" s="312" t="s">
        <v>14</v>
      </c>
      <c r="AG39" s="312"/>
      <c r="AH39" s="312"/>
      <c r="AI39" s="312"/>
      <c r="AJ39" s="219"/>
      <c r="AK39" s="219"/>
      <c r="AL39" s="313" t="s">
        <v>41</v>
      </c>
      <c r="AM39" s="313"/>
      <c r="AN39" s="313"/>
      <c r="AO39" s="313"/>
      <c r="AP39" s="313"/>
      <c r="AQ39" s="314"/>
      <c r="AR39" s="314"/>
      <c r="AS39" s="313" t="s">
        <v>125</v>
      </c>
      <c r="AT39" s="313"/>
      <c r="AU39" s="313"/>
      <c r="AV39" s="313"/>
      <c r="AW39" s="240"/>
      <c r="AX39" s="240"/>
      <c r="AY39" s="315"/>
      <c r="AZ39" s="219"/>
      <c r="BA39" s="219"/>
    </row>
    <row r="40" spans="1:53" ht="18.75" hidden="1" outlineLevel="1">
      <c r="A40" s="240"/>
      <c r="B40" s="240"/>
      <c r="C40" s="240"/>
      <c r="D40" s="240"/>
      <c r="E40" s="311"/>
      <c r="F40" s="240"/>
      <c r="G40" s="240"/>
      <c r="H40" s="240"/>
      <c r="I40" s="240"/>
      <c r="J40" s="240"/>
      <c r="K40" s="240"/>
      <c r="L40" s="316" t="s">
        <v>35</v>
      </c>
      <c r="M40" s="316"/>
      <c r="N40" s="316"/>
      <c r="O40" s="316"/>
      <c r="P40" s="316"/>
      <c r="Q40" s="240"/>
      <c r="R40" s="219"/>
      <c r="S40" s="317" t="s">
        <v>19</v>
      </c>
      <c r="T40" s="318"/>
      <c r="U40" s="318"/>
      <c r="V40" s="318"/>
      <c r="W40" s="319"/>
      <c r="X40" s="240"/>
      <c r="Y40" s="240"/>
      <c r="Z40" s="317" t="s">
        <v>50</v>
      </c>
      <c r="AA40" s="318"/>
      <c r="AB40" s="318"/>
      <c r="AC40" s="319"/>
      <c r="AD40" s="219"/>
      <c r="AE40" s="219"/>
      <c r="AF40" s="317" t="s">
        <v>20</v>
      </c>
      <c r="AG40" s="318"/>
      <c r="AH40" s="318"/>
      <c r="AI40" s="319"/>
      <c r="AJ40" s="219"/>
      <c r="AK40" s="219"/>
      <c r="AL40" s="317" t="s">
        <v>51</v>
      </c>
      <c r="AM40" s="318"/>
      <c r="AN40" s="318"/>
      <c r="AO40" s="318"/>
      <c r="AP40" s="319"/>
      <c r="AQ40" s="314"/>
      <c r="AR40" s="314"/>
      <c r="AS40" s="317" t="s">
        <v>126</v>
      </c>
      <c r="AT40" s="318"/>
      <c r="AU40" s="318"/>
      <c r="AV40" s="319"/>
      <c r="AW40" s="240"/>
      <c r="AX40" s="240"/>
      <c r="AY40" s="320"/>
      <c r="AZ40" s="219"/>
      <c r="BA40" s="219"/>
    </row>
    <row r="41" spans="1:53" ht="15.75" hidden="1" outlineLevel="1">
      <c r="A41" s="240"/>
      <c r="B41" s="240"/>
      <c r="C41" s="240"/>
      <c r="D41" s="240"/>
      <c r="E41" s="240"/>
      <c r="F41" s="240"/>
      <c r="G41" s="240"/>
      <c r="H41" s="240"/>
      <c r="I41" s="240"/>
      <c r="J41" s="240"/>
      <c r="K41" s="240"/>
      <c r="L41" s="240"/>
      <c r="M41" s="240"/>
      <c r="N41" s="240"/>
      <c r="O41" s="240"/>
      <c r="P41" s="240"/>
      <c r="Q41" s="240"/>
      <c r="R41" s="240"/>
      <c r="S41" s="240"/>
      <c r="T41" s="240"/>
      <c r="U41" s="240"/>
      <c r="V41" s="240"/>
      <c r="W41" s="240"/>
      <c r="X41" s="240"/>
      <c r="Y41" s="240"/>
      <c r="Z41" s="240"/>
      <c r="AA41" s="240"/>
      <c r="AB41" s="240"/>
      <c r="AC41" s="240"/>
      <c r="AD41" s="240"/>
      <c r="AE41" s="240"/>
      <c r="AF41" s="240"/>
      <c r="AG41" s="240"/>
      <c r="AH41" s="240"/>
      <c r="AI41" s="240"/>
      <c r="AJ41" s="240"/>
      <c r="AK41" s="240"/>
      <c r="AL41" s="240"/>
      <c r="AM41" s="240"/>
      <c r="AN41" s="240"/>
      <c r="AO41" s="240"/>
      <c r="AP41" s="240"/>
      <c r="AQ41" s="240"/>
      <c r="AR41" s="240"/>
      <c r="AS41" s="240"/>
      <c r="AT41" s="240"/>
      <c r="AU41" s="240"/>
      <c r="AV41" s="240"/>
      <c r="AW41" s="240"/>
      <c r="AX41" s="240"/>
      <c r="AY41" s="240"/>
      <c r="AZ41" s="240"/>
      <c r="BA41" s="240"/>
    </row>
    <row r="42" spans="1:53" ht="18.75" hidden="1" outlineLevel="1">
      <c r="A42" s="450" t="s">
        <v>12</v>
      </c>
      <c r="B42" s="440"/>
      <c r="C42" s="451" t="s">
        <v>13</v>
      </c>
      <c r="D42" s="429"/>
      <c r="E42" s="429"/>
      <c r="F42" s="440"/>
      <c r="G42" s="398" t="s">
        <v>136</v>
      </c>
      <c r="H42" s="429"/>
      <c r="I42" s="440"/>
      <c r="J42" s="398" t="s">
        <v>52</v>
      </c>
      <c r="K42" s="429"/>
      <c r="L42" s="429"/>
      <c r="M42" s="440"/>
      <c r="N42" s="398" t="s">
        <v>137</v>
      </c>
      <c r="O42" s="429"/>
      <c r="P42" s="440"/>
      <c r="Q42" s="398" t="s">
        <v>138</v>
      </c>
      <c r="R42" s="432"/>
      <c r="S42" s="433"/>
      <c r="T42" s="398" t="s">
        <v>14</v>
      </c>
      <c r="U42" s="429"/>
      <c r="V42" s="440"/>
      <c r="W42" s="398" t="s">
        <v>139</v>
      </c>
      <c r="X42" s="429"/>
      <c r="Y42" s="440"/>
      <c r="Z42" s="321"/>
      <c r="AA42" s="445" t="s">
        <v>140</v>
      </c>
      <c r="AB42" s="446"/>
      <c r="AC42" s="446"/>
      <c r="AD42" s="446"/>
      <c r="AE42" s="446"/>
      <c r="AF42" s="398" t="s">
        <v>39</v>
      </c>
      <c r="AG42" s="424"/>
      <c r="AH42" s="425"/>
      <c r="AI42" s="398" t="s">
        <v>141</v>
      </c>
      <c r="AJ42" s="429"/>
      <c r="AK42" s="425"/>
      <c r="AL42" s="322"/>
      <c r="AM42" s="392" t="s">
        <v>142</v>
      </c>
      <c r="AN42" s="393"/>
      <c r="AO42" s="394"/>
      <c r="AP42" s="398" t="s">
        <v>143</v>
      </c>
      <c r="AQ42" s="393"/>
      <c r="AR42" s="393"/>
      <c r="AS42" s="393"/>
      <c r="AT42" s="393"/>
      <c r="AU42" s="393"/>
      <c r="AV42" s="393"/>
      <c r="AW42" s="394"/>
      <c r="AX42" s="398" t="s">
        <v>39</v>
      </c>
      <c r="AY42" s="414"/>
      <c r="AZ42" s="414"/>
      <c r="BA42" s="415"/>
    </row>
    <row r="43" spans="1:53" ht="18" hidden="1" outlineLevel="1">
      <c r="A43" s="441"/>
      <c r="B43" s="443"/>
      <c r="C43" s="441"/>
      <c r="D43" s="442"/>
      <c r="E43" s="442"/>
      <c r="F43" s="443"/>
      <c r="G43" s="441"/>
      <c r="H43" s="442"/>
      <c r="I43" s="443"/>
      <c r="J43" s="441"/>
      <c r="K43" s="442"/>
      <c r="L43" s="442"/>
      <c r="M43" s="443"/>
      <c r="N43" s="441"/>
      <c r="O43" s="442"/>
      <c r="P43" s="443"/>
      <c r="Q43" s="434"/>
      <c r="R43" s="435"/>
      <c r="S43" s="436"/>
      <c r="T43" s="441"/>
      <c r="U43" s="442"/>
      <c r="V43" s="443"/>
      <c r="W43" s="441"/>
      <c r="X43" s="442"/>
      <c r="Y43" s="443"/>
      <c r="Z43" s="321"/>
      <c r="AA43" s="446"/>
      <c r="AB43" s="446"/>
      <c r="AC43" s="446"/>
      <c r="AD43" s="446"/>
      <c r="AE43" s="446"/>
      <c r="AF43" s="426"/>
      <c r="AG43" s="427"/>
      <c r="AH43" s="428"/>
      <c r="AI43" s="430"/>
      <c r="AJ43" s="431"/>
      <c r="AK43" s="428"/>
      <c r="AL43" s="323"/>
      <c r="AM43" s="395"/>
      <c r="AN43" s="396"/>
      <c r="AO43" s="397"/>
      <c r="AP43" s="395"/>
      <c r="AQ43" s="396"/>
      <c r="AR43" s="396"/>
      <c r="AS43" s="396"/>
      <c r="AT43" s="396"/>
      <c r="AU43" s="396"/>
      <c r="AV43" s="396"/>
      <c r="AW43" s="397"/>
      <c r="AX43" s="416"/>
      <c r="AY43" s="386"/>
      <c r="AZ43" s="386"/>
      <c r="BA43" s="417"/>
    </row>
    <row r="44" spans="1:53" ht="18" hidden="1" outlineLevel="1">
      <c r="A44" s="430"/>
      <c r="B44" s="444"/>
      <c r="C44" s="430"/>
      <c r="D44" s="431"/>
      <c r="E44" s="431"/>
      <c r="F44" s="444"/>
      <c r="G44" s="430"/>
      <c r="H44" s="431"/>
      <c r="I44" s="444"/>
      <c r="J44" s="430"/>
      <c r="K44" s="431"/>
      <c r="L44" s="431"/>
      <c r="M44" s="444"/>
      <c r="N44" s="430"/>
      <c r="O44" s="431"/>
      <c r="P44" s="444"/>
      <c r="Q44" s="437"/>
      <c r="R44" s="438"/>
      <c r="S44" s="439"/>
      <c r="T44" s="430"/>
      <c r="U44" s="431"/>
      <c r="V44" s="444"/>
      <c r="W44" s="430"/>
      <c r="X44" s="431"/>
      <c r="Y44" s="444"/>
      <c r="Z44" s="321"/>
      <c r="AA44" s="421" t="s">
        <v>144</v>
      </c>
      <c r="AB44" s="422"/>
      <c r="AC44" s="422"/>
      <c r="AD44" s="422"/>
      <c r="AE44" s="423"/>
      <c r="AF44" s="402">
        <v>18</v>
      </c>
      <c r="AG44" s="403"/>
      <c r="AH44" s="404"/>
      <c r="AI44" s="402">
        <v>3</v>
      </c>
      <c r="AJ44" s="403"/>
      <c r="AK44" s="404"/>
      <c r="AL44" s="323"/>
      <c r="AM44" s="395"/>
      <c r="AN44" s="396"/>
      <c r="AO44" s="397"/>
      <c r="AP44" s="399"/>
      <c r="AQ44" s="400"/>
      <c r="AR44" s="400"/>
      <c r="AS44" s="400"/>
      <c r="AT44" s="400"/>
      <c r="AU44" s="400"/>
      <c r="AV44" s="400"/>
      <c r="AW44" s="401"/>
      <c r="AX44" s="418"/>
      <c r="AY44" s="419"/>
      <c r="AZ44" s="419"/>
      <c r="BA44" s="420"/>
    </row>
    <row r="45" spans="1:53" ht="20.25" hidden="1" outlineLevel="1">
      <c r="A45" s="408" t="s">
        <v>145</v>
      </c>
      <c r="B45" s="409"/>
      <c r="C45" s="408">
        <v>23</v>
      </c>
      <c r="D45" s="410"/>
      <c r="E45" s="410"/>
      <c r="F45" s="409"/>
      <c r="G45" s="408">
        <v>3</v>
      </c>
      <c r="H45" s="410"/>
      <c r="I45" s="409"/>
      <c r="J45" s="408">
        <v>3</v>
      </c>
      <c r="K45" s="410"/>
      <c r="L45" s="410"/>
      <c r="M45" s="409"/>
      <c r="N45" s="408">
        <v>10</v>
      </c>
      <c r="O45" s="410"/>
      <c r="P45" s="409"/>
      <c r="Q45" s="411">
        <v>2</v>
      </c>
      <c r="R45" s="412"/>
      <c r="S45" s="413"/>
      <c r="T45" s="408">
        <v>2</v>
      </c>
      <c r="U45" s="447"/>
      <c r="V45" s="448"/>
      <c r="W45" s="408">
        <v>44</v>
      </c>
      <c r="X45" s="447"/>
      <c r="Y45" s="448"/>
      <c r="Z45" s="321"/>
      <c r="AA45" s="421" t="s">
        <v>41</v>
      </c>
      <c r="AB45" s="422"/>
      <c r="AC45" s="422"/>
      <c r="AD45" s="422"/>
      <c r="AE45" s="423"/>
      <c r="AF45" s="402">
        <v>18</v>
      </c>
      <c r="AG45" s="403"/>
      <c r="AH45" s="404"/>
      <c r="AI45" s="402">
        <v>10</v>
      </c>
      <c r="AJ45" s="403"/>
      <c r="AK45" s="404"/>
      <c r="AL45" s="323"/>
      <c r="AM45" s="402" t="s">
        <v>125</v>
      </c>
      <c r="AN45" s="405"/>
      <c r="AO45" s="406"/>
      <c r="AP45" s="387" t="s">
        <v>146</v>
      </c>
      <c r="AQ45" s="388"/>
      <c r="AR45" s="388"/>
      <c r="AS45" s="388"/>
      <c r="AT45" s="388"/>
      <c r="AU45" s="388"/>
      <c r="AV45" s="388"/>
      <c r="AW45" s="389"/>
      <c r="AX45" s="387">
        <v>18</v>
      </c>
      <c r="AY45" s="390"/>
      <c r="AZ45" s="390"/>
      <c r="BA45" s="391"/>
    </row>
    <row r="46" spans="1:53" ht="15.75" collapsed="1">
      <c r="A46" s="240"/>
      <c r="B46" s="240"/>
      <c r="C46" s="240"/>
      <c r="D46" s="240"/>
      <c r="E46" s="240"/>
      <c r="F46" s="240"/>
      <c r="G46" s="240"/>
      <c r="H46" s="240"/>
      <c r="I46" s="240"/>
      <c r="J46" s="240"/>
      <c r="K46" s="240"/>
      <c r="L46" s="240"/>
      <c r="M46" s="240"/>
      <c r="N46" s="240"/>
      <c r="O46" s="240"/>
      <c r="P46" s="240"/>
      <c r="Q46" s="240"/>
      <c r="R46" s="240"/>
      <c r="S46" s="240"/>
      <c r="T46" s="240"/>
      <c r="U46" s="240"/>
      <c r="V46" s="240"/>
      <c r="W46" s="240"/>
      <c r="X46" s="240"/>
      <c r="Y46" s="240"/>
      <c r="Z46" s="240"/>
      <c r="AA46" s="240"/>
      <c r="AB46" s="240"/>
      <c r="AC46" s="240"/>
      <c r="AD46" s="240"/>
      <c r="AE46" s="240"/>
      <c r="AF46" s="240"/>
      <c r="AG46" s="240"/>
      <c r="AH46" s="240"/>
      <c r="AI46" s="240"/>
      <c r="AJ46" s="240"/>
      <c r="AK46" s="240"/>
      <c r="AL46" s="240"/>
      <c r="AM46" s="240"/>
      <c r="AN46" s="240"/>
      <c r="AO46" s="240"/>
      <c r="AP46" s="240"/>
      <c r="AQ46" s="240"/>
      <c r="AR46" s="240"/>
      <c r="AS46" s="240"/>
      <c r="AT46" s="240"/>
      <c r="AU46" s="240"/>
      <c r="AV46" s="240"/>
      <c r="AW46" s="240"/>
      <c r="AX46" s="240"/>
      <c r="AY46" s="240"/>
      <c r="AZ46" s="240"/>
      <c r="BA46" s="240"/>
    </row>
    <row r="47" spans="1:53" ht="20.25">
      <c r="A47" s="240"/>
      <c r="B47" s="324" t="s">
        <v>148</v>
      </c>
      <c r="C47" s="240"/>
      <c r="D47" s="240"/>
      <c r="E47" s="240"/>
      <c r="F47" s="240"/>
      <c r="G47" s="240"/>
      <c r="H47" s="240"/>
      <c r="I47" s="240"/>
      <c r="J47" s="240"/>
      <c r="K47" s="240"/>
      <c r="L47" s="240"/>
      <c r="M47" s="240"/>
      <c r="N47" s="240"/>
      <c r="O47" s="240"/>
      <c r="P47" s="240"/>
      <c r="Q47" s="240"/>
      <c r="R47" s="240"/>
      <c r="S47" s="240"/>
      <c r="T47" s="240"/>
      <c r="U47" s="240"/>
      <c r="V47" s="240"/>
      <c r="W47" s="240"/>
      <c r="X47" s="240"/>
      <c r="Y47" s="240"/>
      <c r="Z47" s="240"/>
      <c r="AA47" s="240"/>
      <c r="AB47" s="324" t="s">
        <v>149</v>
      </c>
      <c r="AC47" s="240"/>
      <c r="AD47" s="240"/>
      <c r="AE47" s="240"/>
      <c r="AF47" s="240"/>
      <c r="AG47" s="240"/>
      <c r="AH47" s="240"/>
      <c r="AI47" s="240"/>
      <c r="AJ47" s="240"/>
      <c r="AK47" s="240"/>
      <c r="AL47" s="240"/>
      <c r="AM47" s="240"/>
      <c r="AN47" s="324" t="s">
        <v>150</v>
      </c>
      <c r="AO47" s="240"/>
      <c r="AP47" s="240"/>
      <c r="AQ47" s="240"/>
      <c r="AR47" s="240"/>
      <c r="AS47" s="240"/>
      <c r="AT47" s="240"/>
      <c r="AU47" s="240"/>
      <c r="AV47" s="240"/>
      <c r="AW47" s="240"/>
      <c r="AX47" s="240"/>
      <c r="AY47" s="240"/>
      <c r="AZ47" s="240"/>
      <c r="BA47" s="240"/>
    </row>
    <row r="48" spans="1:53" ht="15.75">
      <c r="A48" s="240"/>
      <c r="B48" s="240"/>
      <c r="C48" s="240"/>
      <c r="D48" s="240"/>
      <c r="E48" s="240"/>
      <c r="F48" s="240"/>
      <c r="G48" s="240"/>
      <c r="H48" s="240"/>
      <c r="I48" s="240"/>
      <c r="J48" s="240"/>
      <c r="K48" s="240"/>
      <c r="L48" s="240"/>
      <c r="M48" s="240"/>
      <c r="N48" s="240"/>
      <c r="O48" s="240"/>
      <c r="P48" s="240"/>
      <c r="Q48" s="240"/>
      <c r="R48" s="240"/>
      <c r="S48" s="240"/>
      <c r="T48" s="240"/>
      <c r="U48" s="240"/>
      <c r="V48" s="240"/>
      <c r="W48" s="240"/>
      <c r="X48" s="240"/>
      <c r="Y48" s="240"/>
      <c r="Z48" s="240"/>
      <c r="AA48" s="240"/>
      <c r="AB48" s="240"/>
      <c r="AC48" s="240"/>
      <c r="AD48" s="240"/>
      <c r="AE48" s="240"/>
      <c r="AF48" s="240"/>
      <c r="AG48" s="240"/>
      <c r="AH48" s="240"/>
      <c r="AI48" s="240"/>
      <c r="AJ48" s="240"/>
      <c r="AK48" s="240"/>
      <c r="AL48" s="240"/>
      <c r="AM48" s="240"/>
      <c r="AN48" s="240"/>
      <c r="AO48" s="240"/>
      <c r="AP48" s="240"/>
      <c r="AQ48" s="240"/>
      <c r="AR48" s="240"/>
      <c r="AS48" s="240"/>
      <c r="AT48" s="240"/>
      <c r="AU48" s="240"/>
      <c r="AV48" s="240"/>
      <c r="AW48" s="240"/>
      <c r="AX48" s="240"/>
      <c r="AY48" s="240"/>
      <c r="AZ48" s="240"/>
      <c r="BA48" s="240"/>
    </row>
    <row r="49" spans="1:53" ht="75">
      <c r="A49" s="325" t="s">
        <v>12</v>
      </c>
      <c r="B49" s="326"/>
      <c r="C49" s="325" t="s">
        <v>160</v>
      </c>
      <c r="D49" s="327"/>
      <c r="E49" s="327"/>
      <c r="F49" s="325" t="s">
        <v>36</v>
      </c>
      <c r="G49" s="325"/>
      <c r="H49" s="325"/>
      <c r="I49" s="325"/>
      <c r="J49" s="325" t="s">
        <v>182</v>
      </c>
      <c r="K49" s="325"/>
      <c r="L49" s="327"/>
      <c r="M49" s="325" t="s">
        <v>161</v>
      </c>
      <c r="N49" s="327"/>
      <c r="O49" s="327"/>
      <c r="P49" s="325" t="s">
        <v>162</v>
      </c>
      <c r="Q49" s="327"/>
      <c r="R49" s="327"/>
      <c r="S49" s="327"/>
      <c r="T49" s="325" t="s">
        <v>138</v>
      </c>
      <c r="U49" s="327"/>
      <c r="V49" s="327"/>
      <c r="W49" s="325" t="s">
        <v>139</v>
      </c>
      <c r="X49" s="326"/>
      <c r="Y49" s="328"/>
      <c r="Z49" s="325" t="s">
        <v>155</v>
      </c>
      <c r="AA49" s="327"/>
      <c r="AB49" s="327"/>
      <c r="AC49" s="329"/>
      <c r="AD49" s="330"/>
      <c r="AE49" s="327"/>
      <c r="AF49" s="325" t="s">
        <v>163</v>
      </c>
      <c r="AG49" s="327"/>
      <c r="AH49" s="327"/>
      <c r="AI49" s="325" t="s">
        <v>141</v>
      </c>
      <c r="AJ49" s="325"/>
      <c r="AK49" s="326"/>
      <c r="AL49" s="328"/>
      <c r="AM49" s="331" t="s">
        <v>142</v>
      </c>
      <c r="AN49" s="332"/>
      <c r="AO49" s="332"/>
      <c r="AP49" s="332"/>
      <c r="AQ49" s="333"/>
      <c r="AR49" s="331" t="s">
        <v>156</v>
      </c>
      <c r="AS49" s="332"/>
      <c r="AT49" s="332"/>
      <c r="AU49" s="332"/>
      <c r="AV49" s="332"/>
      <c r="AW49" s="332"/>
      <c r="AX49" s="333"/>
      <c r="AY49" s="331" t="s">
        <v>163</v>
      </c>
      <c r="AZ49" s="332"/>
      <c r="BA49" s="333"/>
    </row>
    <row r="50" spans="1:53" ht="18.75">
      <c r="A50" s="334"/>
      <c r="B50" s="335"/>
      <c r="C50" s="334"/>
      <c r="D50" s="336"/>
      <c r="E50" s="336"/>
      <c r="F50" s="334"/>
      <c r="G50" s="240"/>
      <c r="H50" s="336"/>
      <c r="I50" s="336"/>
      <c r="J50" s="334"/>
      <c r="K50" s="240"/>
      <c r="L50" s="336"/>
      <c r="M50" s="334"/>
      <c r="N50" s="336"/>
      <c r="O50" s="336"/>
      <c r="P50" s="334"/>
      <c r="Q50" s="336"/>
      <c r="R50" s="336"/>
      <c r="S50" s="336"/>
      <c r="T50" s="334"/>
      <c r="U50" s="336"/>
      <c r="V50" s="336"/>
      <c r="W50" s="334"/>
      <c r="X50" s="335"/>
      <c r="Y50" s="328"/>
      <c r="Z50" s="337" t="s">
        <v>144</v>
      </c>
      <c r="AA50" s="338"/>
      <c r="AB50" s="338"/>
      <c r="AC50" s="338"/>
      <c r="AD50" s="338"/>
      <c r="AE50" s="338"/>
      <c r="AF50" s="339">
        <v>3</v>
      </c>
      <c r="AG50" s="340"/>
      <c r="AH50" s="340"/>
      <c r="AI50" s="339">
        <v>3</v>
      </c>
      <c r="AJ50" s="339"/>
      <c r="AK50" s="341"/>
      <c r="AL50" s="328"/>
      <c r="AM50" s="407" t="s">
        <v>41</v>
      </c>
      <c r="AN50" s="393"/>
      <c r="AO50" s="393"/>
      <c r="AP50" s="393"/>
      <c r="AQ50" s="394"/>
      <c r="AR50" s="381" t="s">
        <v>125</v>
      </c>
      <c r="AS50" s="352"/>
      <c r="AT50" s="352"/>
      <c r="AU50" s="352"/>
      <c r="AV50" s="352"/>
      <c r="AW50" s="352"/>
      <c r="AX50" s="353"/>
      <c r="AY50" s="334" t="s">
        <v>157</v>
      </c>
      <c r="AZ50" s="342"/>
      <c r="BA50" s="335"/>
    </row>
    <row r="51" spans="1:53" ht="37.5">
      <c r="A51" s="343">
        <v>1</v>
      </c>
      <c r="B51" s="344"/>
      <c r="C51" s="343">
        <v>23</v>
      </c>
      <c r="D51" s="345"/>
      <c r="E51" s="345"/>
      <c r="F51" s="343">
        <v>3</v>
      </c>
      <c r="G51" s="345"/>
      <c r="H51" s="345"/>
      <c r="I51" s="345"/>
      <c r="J51" s="343">
        <v>3</v>
      </c>
      <c r="K51" s="343"/>
      <c r="L51" s="345"/>
      <c r="M51" s="343">
        <v>3</v>
      </c>
      <c r="N51" s="345"/>
      <c r="O51" s="345"/>
      <c r="P51" s="343">
        <v>10</v>
      </c>
      <c r="Q51" s="345"/>
      <c r="R51" s="345"/>
      <c r="S51" s="345"/>
      <c r="T51" s="343">
        <v>2</v>
      </c>
      <c r="U51" s="345"/>
      <c r="V51" s="345"/>
      <c r="W51" s="343">
        <f>SUM(C51:V51)</f>
        <v>44</v>
      </c>
      <c r="X51" s="344"/>
      <c r="Y51" s="346"/>
      <c r="Z51" s="347" t="s">
        <v>41</v>
      </c>
      <c r="AA51" s="348"/>
      <c r="AB51" s="348"/>
      <c r="AC51" s="348"/>
      <c r="AD51" s="348"/>
      <c r="AE51" s="348"/>
      <c r="AF51" s="337">
        <v>3</v>
      </c>
      <c r="AG51" s="338"/>
      <c r="AH51" s="338"/>
      <c r="AI51" s="337">
        <v>10</v>
      </c>
      <c r="AJ51" s="337"/>
      <c r="AK51" s="349"/>
      <c r="AL51" s="346"/>
      <c r="AM51" s="399"/>
      <c r="AN51" s="400"/>
      <c r="AO51" s="400"/>
      <c r="AP51" s="400"/>
      <c r="AQ51" s="401"/>
      <c r="AR51" s="382"/>
      <c r="AS51" s="383"/>
      <c r="AT51" s="383"/>
      <c r="AU51" s="383"/>
      <c r="AV51" s="383"/>
      <c r="AW51" s="383"/>
      <c r="AX51" s="384"/>
      <c r="AY51" s="343">
        <v>3</v>
      </c>
      <c r="AZ51" s="350"/>
      <c r="BA51" s="344"/>
    </row>
  </sheetData>
  <sheetProtection/>
  <mergeCells count="36">
    <mergeCell ref="J42:M44"/>
    <mergeCell ref="N42:P44"/>
    <mergeCell ref="A17:A18"/>
    <mergeCell ref="A42:B44"/>
    <mergeCell ref="C42:F44"/>
    <mergeCell ref="G42:I44"/>
    <mergeCell ref="W42:Y44"/>
    <mergeCell ref="AA42:AE43"/>
    <mergeCell ref="T45:V45"/>
    <mergeCell ref="W45:Y45"/>
    <mergeCell ref="AA45:AE45"/>
    <mergeCell ref="N45:P45"/>
    <mergeCell ref="Q45:S45"/>
    <mergeCell ref="AX42:BA44"/>
    <mergeCell ref="AA44:AE44"/>
    <mergeCell ref="AF44:AH44"/>
    <mergeCell ref="AI44:AK44"/>
    <mergeCell ref="AF42:AH43"/>
    <mergeCell ref="AI42:AK43"/>
    <mergeCell ref="Q42:S44"/>
    <mergeCell ref="T42:V44"/>
    <mergeCell ref="A45:B45"/>
    <mergeCell ref="C45:F45"/>
    <mergeCell ref="G45:I45"/>
    <mergeCell ref="J45:M45"/>
    <mergeCell ref="AF45:AH45"/>
    <mergeCell ref="AI45:AK45"/>
    <mergeCell ref="AM45:AO45"/>
    <mergeCell ref="AM50:AQ51"/>
    <mergeCell ref="AR50:AX51"/>
    <mergeCell ref="AN4:BA4"/>
    <mergeCell ref="AN5:BA5"/>
    <mergeCell ref="AP45:AW45"/>
    <mergeCell ref="AX45:BA45"/>
    <mergeCell ref="AM42:AO44"/>
    <mergeCell ref="AP42:AW44"/>
  </mergeCells>
  <printOptions/>
  <pageMargins left="0.3937007874015748" right="0.1968503937007874" top="0.7874015748031497" bottom="0.3937007874015748" header="0.5118110236220472" footer="0.5118110236220472"/>
  <pageSetup horizontalDpi="300" verticalDpi="3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131"/>
  <sheetViews>
    <sheetView tabSelected="1" showOutlineSymbols="0" zoomScaleSheetLayoutView="55" zoomScalePageLayoutView="0" workbookViewId="0" topLeftCell="A1">
      <pane ySplit="8" topLeftCell="BM77" activePane="bottomLeft" state="frozen"/>
      <selection pane="topLeft" activeCell="A1" sqref="A1"/>
      <selection pane="bottomLeft" activeCell="I106" sqref="H106:I108"/>
    </sheetView>
  </sheetViews>
  <sheetFormatPr defaultColWidth="9.00390625" defaultRowHeight="12.75" outlineLevelRow="2" outlineLevelCol="3"/>
  <cols>
    <col min="1" max="1" width="6.125" style="12" customWidth="1"/>
    <col min="2" max="2" width="42.25390625" style="28" customWidth="1"/>
    <col min="3" max="3" width="7.375" style="13" customWidth="1"/>
    <col min="4" max="4" width="6.375" style="13" customWidth="1"/>
    <col min="5" max="5" width="5.00390625" style="13" customWidth="1"/>
    <col min="6" max="6" width="5.125" style="13" customWidth="1"/>
    <col min="7" max="7" width="7.375" style="13" customWidth="1"/>
    <col min="8" max="8" width="7.75390625" style="28" customWidth="1"/>
    <col min="9" max="9" width="8.125" style="28" customWidth="1"/>
    <col min="10" max="10" width="6.25390625" style="27" customWidth="1"/>
    <col min="11" max="11" width="5.125" style="28" customWidth="1"/>
    <col min="12" max="12" width="6.25390625" style="28" customWidth="1"/>
    <col min="13" max="13" width="6.625" style="28" hidden="1" customWidth="1" outlineLevel="3"/>
    <col min="14" max="14" width="7.00390625" style="28" customWidth="1" collapsed="1"/>
    <col min="15" max="15" width="6.875" style="28" customWidth="1"/>
    <col min="16" max="16" width="7.125" style="28" customWidth="1"/>
    <col min="17" max="17" width="6.375" style="28" customWidth="1"/>
    <col min="18" max="18" width="6.625" style="28" hidden="1" customWidth="1" outlineLevel="3"/>
    <col min="19" max="19" width="6.75390625" style="28" hidden="1" customWidth="1" outlineLevel="3"/>
    <col min="20" max="20" width="6.25390625" style="27" hidden="1" customWidth="1" outlineLevel="3"/>
    <col min="21" max="21" width="6.375" style="27" hidden="1" customWidth="1" outlineLevel="3"/>
    <col min="22" max="22" width="7.25390625" style="27" hidden="1" customWidth="1" outlineLevel="3"/>
    <col min="23" max="23" width="7.625" style="28" hidden="1" customWidth="1" outlineLevel="3"/>
    <col min="24" max="24" width="6.75390625" style="28" hidden="1" customWidth="1" outlineLevel="3"/>
    <col min="25" max="25" width="6.25390625" style="28" hidden="1" customWidth="1" outlineLevel="3"/>
    <col min="26" max="26" width="9.875" style="28" hidden="1" customWidth="1" outlineLevel="1" collapsed="1"/>
    <col min="27" max="27" width="4.875" style="28" hidden="1" customWidth="1" outlineLevel="2"/>
    <col min="28" max="28" width="4.125" style="28" hidden="1" customWidth="1" outlineLevel="2"/>
    <col min="29" max="29" width="4.00390625" style="28" hidden="1" customWidth="1" outlineLevel="2"/>
    <col min="30" max="30" width="2.875" style="28" hidden="1" customWidth="1" outlineLevel="2"/>
    <col min="31" max="31" width="4.00390625" style="28" hidden="1" customWidth="1" outlineLevel="2"/>
    <col min="32" max="32" width="4.625" style="28" hidden="1" customWidth="1" outlineLevel="2"/>
    <col min="33" max="33" width="2.625" style="28" hidden="1" customWidth="1" outlineLevel="2"/>
    <col min="34" max="34" width="3.375" style="28" hidden="1" customWidth="1" outlineLevel="2"/>
    <col min="35" max="35" width="2.875" style="28" hidden="1" customWidth="1" outlineLevel="2"/>
    <col min="36" max="36" width="4.375" style="28" hidden="1" customWidth="1" outlineLevel="2"/>
    <col min="37" max="37" width="3.00390625" style="28" hidden="1" customWidth="1" outlineLevel="2"/>
    <col min="38" max="38" width="5.25390625" style="28" hidden="1" customWidth="1" outlineLevel="1"/>
    <col min="39" max="39" width="3.625" style="28" hidden="1" customWidth="1" outlineLevel="2"/>
    <col min="40" max="41" width="4.00390625" style="28" hidden="1" customWidth="1" outlineLevel="2"/>
    <col min="42" max="42" width="3.125" style="28" hidden="1" customWidth="1" outlineLevel="2"/>
    <col min="43" max="44" width="4.75390625" style="28" hidden="1" customWidth="1" outlineLevel="2"/>
    <col min="45" max="45" width="4.625" style="28" hidden="1" customWidth="1" outlineLevel="2"/>
    <col min="46" max="46" width="3.125" style="28" hidden="1" customWidth="1" outlineLevel="2"/>
    <col min="47" max="48" width="4.75390625" style="28" hidden="1" customWidth="1" outlineLevel="2"/>
    <col min="49" max="49" width="4.125" style="28" hidden="1" customWidth="1" outlineLevel="2"/>
    <col min="50" max="50" width="3.125" style="28" hidden="1" customWidth="1" outlineLevel="2"/>
    <col min="51" max="52" width="4.75390625" style="28" hidden="1" customWidth="1" outlineLevel="2"/>
    <col min="53" max="53" width="4.00390625" style="28" hidden="1" customWidth="1" outlineLevel="2"/>
    <col min="54" max="54" width="3.625" style="28" hidden="1" customWidth="1" outlineLevel="2"/>
    <col min="55" max="56" width="7.00390625" style="28" hidden="1" customWidth="1" outlineLevel="2"/>
    <col min="57" max="57" width="3.875" style="28" hidden="1" customWidth="1" outlineLevel="2"/>
    <col min="58" max="62" width="3.625" style="28" hidden="1" customWidth="1" outlineLevel="2"/>
    <col min="63" max="63" width="7.25390625" style="28" customWidth="1" collapsed="1"/>
    <col min="64" max="64" width="7.25390625" style="28" customWidth="1"/>
    <col min="65" max="16384" width="9.125" style="28" customWidth="1"/>
  </cols>
  <sheetData>
    <row r="1" spans="1:25" s="14" customFormat="1" ht="18.75">
      <c r="A1" s="194" t="s">
        <v>164</v>
      </c>
      <c r="B1" s="194"/>
      <c r="C1" s="194"/>
      <c r="D1" s="194"/>
      <c r="E1" s="194"/>
      <c r="F1" s="194"/>
      <c r="G1" s="194"/>
      <c r="H1" s="194"/>
      <c r="I1" s="194"/>
      <c r="J1" s="207"/>
      <c r="K1" s="207"/>
      <c r="L1" s="194"/>
      <c r="M1" s="194"/>
      <c r="N1" s="194"/>
      <c r="O1" s="351" t="str">
        <f>O85</f>
        <v>62/22</v>
      </c>
      <c r="P1" s="351" t="str">
        <f>P85</f>
        <v>54/18</v>
      </c>
      <c r="Q1" s="193"/>
      <c r="R1" s="193"/>
      <c r="S1" s="193"/>
      <c r="T1" s="193"/>
      <c r="U1" s="193"/>
      <c r="V1" s="193"/>
      <c r="W1" s="193"/>
      <c r="X1" s="193"/>
      <c r="Y1" s="193"/>
    </row>
    <row r="2" spans="1:54" s="16" customFormat="1" ht="15.75" customHeight="1">
      <c r="A2" s="467" t="s">
        <v>24</v>
      </c>
      <c r="B2" s="457" t="s">
        <v>165</v>
      </c>
      <c r="C2" s="209" t="s">
        <v>166</v>
      </c>
      <c r="D2" s="210"/>
      <c r="E2" s="211"/>
      <c r="F2" s="211"/>
      <c r="G2" s="466" t="s">
        <v>37</v>
      </c>
      <c r="H2" s="460" t="s">
        <v>25</v>
      </c>
      <c r="I2" s="460"/>
      <c r="J2" s="460"/>
      <c r="K2" s="460"/>
      <c r="L2" s="460"/>
      <c r="M2" s="460"/>
      <c r="N2" s="460"/>
      <c r="O2" s="216" t="s">
        <v>173</v>
      </c>
      <c r="P2" s="202"/>
      <c r="Q2" s="203"/>
      <c r="R2" s="208"/>
      <c r="S2" s="69"/>
      <c r="T2" s="69"/>
      <c r="U2" s="69"/>
      <c r="V2" s="69"/>
      <c r="W2" s="69"/>
      <c r="X2" s="69"/>
      <c r="Y2" s="70"/>
      <c r="AA2" s="49" t="s">
        <v>57</v>
      </c>
      <c r="AB2" s="50"/>
      <c r="AC2" s="49" t="s">
        <v>58</v>
      </c>
      <c r="AD2" s="50"/>
      <c r="AE2" s="49" t="s">
        <v>59</v>
      </c>
      <c r="AF2" s="50"/>
      <c r="AG2" s="51"/>
      <c r="AH2" s="51" t="s">
        <v>60</v>
      </c>
      <c r="AI2" s="51"/>
      <c r="AJ2" s="51"/>
      <c r="AK2" s="51"/>
      <c r="AL2" s="52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</row>
    <row r="3" spans="1:62" s="16" customFormat="1" ht="31.5">
      <c r="A3" s="467"/>
      <c r="B3" s="458"/>
      <c r="C3" s="212" t="s">
        <v>167</v>
      </c>
      <c r="D3" s="213"/>
      <c r="E3" s="214"/>
      <c r="F3" s="214"/>
      <c r="G3" s="466"/>
      <c r="H3" s="466" t="s">
        <v>26</v>
      </c>
      <c r="I3" s="463" t="s">
        <v>27</v>
      </c>
      <c r="J3" s="464"/>
      <c r="K3" s="464"/>
      <c r="L3" s="464"/>
      <c r="M3" s="465"/>
      <c r="N3" s="461" t="s">
        <v>180</v>
      </c>
      <c r="O3" s="217" t="s">
        <v>174</v>
      </c>
      <c r="P3" s="204"/>
      <c r="Q3" s="205"/>
      <c r="R3" s="208"/>
      <c r="S3" s="69"/>
      <c r="T3" s="69"/>
      <c r="U3" s="69"/>
      <c r="V3" s="69"/>
      <c r="W3" s="69"/>
      <c r="X3" s="69"/>
      <c r="Y3" s="70"/>
      <c r="AA3" s="452" t="s">
        <v>61</v>
      </c>
      <c r="AB3" s="455" t="s">
        <v>62</v>
      </c>
      <c r="AC3" s="452" t="s">
        <v>61</v>
      </c>
      <c r="AD3" s="452" t="s">
        <v>62</v>
      </c>
      <c r="AE3" s="452" t="s">
        <v>61</v>
      </c>
      <c r="AF3" s="452" t="s">
        <v>62</v>
      </c>
      <c r="AG3" s="53"/>
      <c r="AH3" s="54"/>
      <c r="AI3" s="55"/>
      <c r="AJ3" s="56"/>
      <c r="AK3" s="53"/>
      <c r="AL3" s="52"/>
      <c r="AM3" s="51"/>
      <c r="AN3" s="51"/>
      <c r="AO3" s="49" t="str">
        <f>O4</f>
        <v>1 курс</v>
      </c>
      <c r="AP3" s="57"/>
      <c r="AQ3" s="57"/>
      <c r="AR3" s="50"/>
      <c r="AS3" s="49" t="s">
        <v>28</v>
      </c>
      <c r="AT3" s="57"/>
      <c r="AU3" s="57"/>
      <c r="AV3" s="50"/>
      <c r="AW3" s="49" t="s">
        <v>29</v>
      </c>
      <c r="AX3" s="57"/>
      <c r="AY3" s="57"/>
      <c r="AZ3" s="57"/>
      <c r="BA3" s="49" t="s">
        <v>30</v>
      </c>
      <c r="BB3" s="57"/>
      <c r="BC3" s="57"/>
      <c r="BD3" s="57"/>
      <c r="BE3" s="49" t="s">
        <v>31</v>
      </c>
      <c r="BF3" s="57"/>
      <c r="BG3" s="57"/>
      <c r="BH3" s="57"/>
      <c r="BI3" s="57"/>
      <c r="BJ3" s="50"/>
    </row>
    <row r="4" spans="1:62" s="16" customFormat="1" ht="18.75" customHeight="1">
      <c r="A4" s="467"/>
      <c r="B4" s="458"/>
      <c r="C4" s="454" t="s">
        <v>168</v>
      </c>
      <c r="D4" s="462" t="s">
        <v>169</v>
      </c>
      <c r="E4" s="215" t="s">
        <v>170</v>
      </c>
      <c r="F4" s="215"/>
      <c r="G4" s="466"/>
      <c r="H4" s="466"/>
      <c r="I4" s="454" t="s">
        <v>23</v>
      </c>
      <c r="J4" s="456" t="s">
        <v>57</v>
      </c>
      <c r="K4" s="454" t="s">
        <v>177</v>
      </c>
      <c r="L4" s="454" t="s">
        <v>178</v>
      </c>
      <c r="M4" s="454" t="s">
        <v>179</v>
      </c>
      <c r="N4" s="462"/>
      <c r="O4" s="71" t="s">
        <v>175</v>
      </c>
      <c r="P4" s="71"/>
      <c r="Q4" s="71"/>
      <c r="R4" s="71" t="s">
        <v>29</v>
      </c>
      <c r="S4" s="173"/>
      <c r="T4" s="173"/>
      <c r="U4" s="173" t="s">
        <v>30</v>
      </c>
      <c r="V4" s="173"/>
      <c r="W4" s="173" t="s">
        <v>31</v>
      </c>
      <c r="X4" s="173"/>
      <c r="Y4" s="173"/>
      <c r="AA4" s="453"/>
      <c r="AB4" s="452"/>
      <c r="AC4" s="453"/>
      <c r="AD4" s="453"/>
      <c r="AE4" s="453"/>
      <c r="AF4" s="453"/>
      <c r="AG4" s="53"/>
      <c r="AH4" s="51" t="s">
        <v>63</v>
      </c>
      <c r="AI4" s="51" t="s">
        <v>64</v>
      </c>
      <c r="AJ4" s="51" t="s">
        <v>65</v>
      </c>
      <c r="AK4" s="53"/>
      <c r="AL4" s="52"/>
      <c r="AM4" s="51"/>
      <c r="AN4" s="51"/>
      <c r="AO4" s="8">
        <f>O5</f>
        <v>1</v>
      </c>
      <c r="AP4" s="8">
        <f>AO4</f>
        <v>1</v>
      </c>
      <c r="AQ4" s="8">
        <f>P5</f>
        <v>2</v>
      </c>
      <c r="AR4" s="8">
        <f>AQ4</f>
        <v>2</v>
      </c>
      <c r="AS4" s="8">
        <v>4</v>
      </c>
      <c r="AT4" s="8">
        <v>4</v>
      </c>
      <c r="AU4" s="8">
        <v>5.6</v>
      </c>
      <c r="AV4" s="8">
        <v>5.6</v>
      </c>
      <c r="AW4" s="8">
        <v>7</v>
      </c>
      <c r="AX4" s="8">
        <v>7</v>
      </c>
      <c r="AY4" s="8">
        <v>8.9</v>
      </c>
      <c r="AZ4" s="8">
        <v>8.9</v>
      </c>
      <c r="BA4" s="8">
        <v>10</v>
      </c>
      <c r="BB4" s="8">
        <v>10</v>
      </c>
      <c r="BC4" s="8">
        <v>11.12</v>
      </c>
      <c r="BD4" s="8">
        <v>11.12</v>
      </c>
      <c r="BE4" s="8">
        <v>13</v>
      </c>
      <c r="BF4" s="8">
        <v>13</v>
      </c>
      <c r="BG4" s="8">
        <v>14</v>
      </c>
      <c r="BH4" s="8">
        <v>14</v>
      </c>
      <c r="BI4" s="8">
        <v>15</v>
      </c>
      <c r="BJ4" s="8">
        <v>15</v>
      </c>
    </row>
    <row r="5" spans="1:54" s="16" customFormat="1" ht="15.75">
      <c r="A5" s="467"/>
      <c r="B5" s="458"/>
      <c r="C5" s="454"/>
      <c r="D5" s="462"/>
      <c r="E5" s="468" t="s">
        <v>171</v>
      </c>
      <c r="F5" s="468" t="s">
        <v>172</v>
      </c>
      <c r="G5" s="466"/>
      <c r="H5" s="466"/>
      <c r="I5" s="454"/>
      <c r="J5" s="454"/>
      <c r="K5" s="454"/>
      <c r="L5" s="454"/>
      <c r="M5" s="454"/>
      <c r="N5" s="462"/>
      <c r="O5" s="8">
        <v>1</v>
      </c>
      <c r="P5" s="8">
        <v>2</v>
      </c>
      <c r="Q5" s="8">
        <v>3</v>
      </c>
      <c r="R5" s="8"/>
      <c r="S5" s="174"/>
      <c r="T5" s="174"/>
      <c r="U5" s="174"/>
      <c r="V5" s="174"/>
      <c r="W5" s="174"/>
      <c r="X5" s="174"/>
      <c r="Y5" s="174"/>
      <c r="AA5" s="453"/>
      <c r="AB5" s="452"/>
      <c r="AC5" s="453"/>
      <c r="AD5" s="453"/>
      <c r="AE5" s="453"/>
      <c r="AF5" s="453"/>
      <c r="AG5" s="53"/>
      <c r="AH5" s="53"/>
      <c r="AI5" s="53"/>
      <c r="AJ5" s="140" t="s">
        <v>77</v>
      </c>
      <c r="AK5" s="53"/>
      <c r="AL5" s="52"/>
      <c r="AM5" s="51"/>
      <c r="AN5" s="51"/>
      <c r="AO5" s="195" t="str">
        <f>AA3</f>
        <v>Установка</v>
      </c>
      <c r="AP5" s="195" t="str">
        <f>AB3</f>
        <v>Семестр</v>
      </c>
      <c r="AQ5" s="195" t="str">
        <f>AC3</f>
        <v>Установка</v>
      </c>
      <c r="AR5" s="195" t="str">
        <f>AD3</f>
        <v>Семестр</v>
      </c>
      <c r="AS5" s="51"/>
      <c r="AT5" s="51"/>
      <c r="AU5" s="51"/>
      <c r="AV5" s="51"/>
      <c r="AW5" s="51"/>
      <c r="AX5" s="51"/>
      <c r="AY5" s="51"/>
      <c r="AZ5" s="51"/>
      <c r="BA5" s="51"/>
      <c r="BB5" s="51"/>
    </row>
    <row r="6" spans="1:54" s="16" customFormat="1" ht="31.5">
      <c r="A6" s="467"/>
      <c r="B6" s="458"/>
      <c r="C6" s="454"/>
      <c r="D6" s="462"/>
      <c r="E6" s="469"/>
      <c r="F6" s="469"/>
      <c r="G6" s="466"/>
      <c r="H6" s="466"/>
      <c r="I6" s="454"/>
      <c r="J6" s="454"/>
      <c r="K6" s="454"/>
      <c r="L6" s="454"/>
      <c r="M6" s="454"/>
      <c r="N6" s="462"/>
      <c r="O6" s="18" t="s">
        <v>176</v>
      </c>
      <c r="P6" s="18"/>
      <c r="Q6" s="18"/>
      <c r="R6" s="8"/>
      <c r="S6" s="71"/>
      <c r="T6" s="71"/>
      <c r="U6" s="71"/>
      <c r="V6" s="71"/>
      <c r="W6" s="71"/>
      <c r="X6" s="71"/>
      <c r="Y6" s="71"/>
      <c r="AA6" s="453"/>
      <c r="AB6" s="452"/>
      <c r="AC6" s="453"/>
      <c r="AD6" s="453"/>
      <c r="AE6" s="453"/>
      <c r="AF6" s="453"/>
      <c r="AG6" s="53"/>
      <c r="AH6" s="201" t="s">
        <v>131</v>
      </c>
      <c r="AI6" s="140" t="s">
        <v>130</v>
      </c>
      <c r="AJ6" s="140"/>
      <c r="AK6" s="53"/>
      <c r="AL6" s="52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</row>
    <row r="7" spans="1:25" s="16" customFormat="1" ht="15.75">
      <c r="A7" s="467"/>
      <c r="B7" s="459"/>
      <c r="C7" s="454"/>
      <c r="D7" s="462"/>
      <c r="E7" s="470"/>
      <c r="F7" s="470"/>
      <c r="G7" s="466"/>
      <c r="H7" s="466"/>
      <c r="I7" s="454"/>
      <c r="J7" s="454"/>
      <c r="K7" s="454"/>
      <c r="L7" s="454"/>
      <c r="M7" s="454"/>
      <c r="N7" s="462"/>
      <c r="O7" s="8">
        <v>15</v>
      </c>
      <c r="P7" s="8">
        <v>9</v>
      </c>
      <c r="Q7" s="8">
        <v>10</v>
      </c>
      <c r="R7" s="8">
        <v>22</v>
      </c>
      <c r="S7" s="8">
        <v>15</v>
      </c>
      <c r="T7" s="8">
        <v>21</v>
      </c>
      <c r="U7" s="8">
        <v>15</v>
      </c>
      <c r="V7" s="8">
        <v>21</v>
      </c>
      <c r="W7" s="8">
        <v>15</v>
      </c>
      <c r="X7" s="8">
        <v>9</v>
      </c>
      <c r="Y7" s="8">
        <v>9</v>
      </c>
    </row>
    <row r="8" spans="1:25" s="16" customFormat="1" ht="15.75">
      <c r="A8" s="8">
        <v>1</v>
      </c>
      <c r="B8" s="15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 s="8">
        <v>10</v>
      </c>
      <c r="K8" s="8">
        <v>11</v>
      </c>
      <c r="L8" s="8">
        <v>12</v>
      </c>
      <c r="M8" s="8"/>
      <c r="N8" s="8">
        <v>13</v>
      </c>
      <c r="O8" s="8">
        <v>14</v>
      </c>
      <c r="P8" s="8">
        <v>15</v>
      </c>
      <c r="Q8" s="8">
        <v>16</v>
      </c>
      <c r="R8" s="8">
        <v>20</v>
      </c>
      <c r="S8" s="8">
        <v>21</v>
      </c>
      <c r="T8" s="8">
        <v>23</v>
      </c>
      <c r="U8" s="8">
        <v>24</v>
      </c>
      <c r="V8" s="8">
        <v>25</v>
      </c>
      <c r="W8" s="8">
        <v>26</v>
      </c>
      <c r="X8" s="8">
        <v>27</v>
      </c>
      <c r="Y8" s="8">
        <v>28</v>
      </c>
    </row>
    <row r="9" spans="1:25" s="16" customFormat="1" ht="15.75">
      <c r="A9" s="33"/>
      <c r="B9" s="34"/>
      <c r="C9" s="34"/>
      <c r="D9" s="34"/>
      <c r="E9" s="34"/>
      <c r="F9" s="34"/>
      <c r="G9" s="35"/>
      <c r="H9" s="34"/>
      <c r="I9" s="34"/>
      <c r="J9" s="34"/>
      <c r="K9" s="34"/>
      <c r="L9" s="34"/>
      <c r="M9" s="34"/>
      <c r="N9" s="34"/>
      <c r="O9" s="36"/>
      <c r="P9" s="34"/>
      <c r="Q9" s="34"/>
      <c r="R9" s="34"/>
      <c r="S9" s="34"/>
      <c r="T9" s="34"/>
      <c r="U9" s="34"/>
      <c r="V9" s="34"/>
      <c r="W9" s="34"/>
      <c r="X9" s="34"/>
      <c r="Y9" s="37"/>
    </row>
    <row r="10" spans="1:25" s="16" customFormat="1" ht="15.75">
      <c r="A10" s="38"/>
      <c r="B10" s="31"/>
      <c r="C10" s="32" t="s">
        <v>117</v>
      </c>
      <c r="D10" s="32"/>
      <c r="E10" s="32"/>
      <c r="F10" s="32"/>
      <c r="G10" s="39"/>
      <c r="H10" s="32"/>
      <c r="I10" s="32"/>
      <c r="J10" s="32"/>
      <c r="K10" s="32"/>
      <c r="L10" s="32"/>
      <c r="M10" s="32"/>
      <c r="N10" s="40"/>
      <c r="O10" s="41"/>
      <c r="P10" s="40"/>
      <c r="Q10" s="40"/>
      <c r="R10" s="40"/>
      <c r="S10" s="40"/>
      <c r="T10" s="40"/>
      <c r="U10" s="40"/>
      <c r="V10" s="40"/>
      <c r="W10" s="40"/>
      <c r="X10" s="40"/>
      <c r="Y10" s="42"/>
    </row>
    <row r="11" spans="1:25" s="16" customFormat="1" ht="15.75">
      <c r="A11" s="43"/>
      <c r="B11" s="44"/>
      <c r="C11" s="45" t="s">
        <v>116</v>
      </c>
      <c r="D11" s="45"/>
      <c r="E11" s="45"/>
      <c r="F11" s="45"/>
      <c r="G11" s="46"/>
      <c r="H11" s="45"/>
      <c r="I11" s="45"/>
      <c r="J11" s="45"/>
      <c r="K11" s="45"/>
      <c r="L11" s="45"/>
      <c r="M11" s="45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8"/>
    </row>
    <row r="12" spans="1:62" s="16" customFormat="1" ht="15.75">
      <c r="A12" s="188">
        <v>1</v>
      </c>
      <c r="B12" s="176" t="s">
        <v>86</v>
      </c>
      <c r="C12" s="188"/>
      <c r="D12" s="188">
        <v>1</v>
      </c>
      <c r="E12" s="188"/>
      <c r="F12" s="15"/>
      <c r="G12" s="188">
        <v>1.5</v>
      </c>
      <c r="H12" s="188">
        <f>G12*36</f>
        <v>54</v>
      </c>
      <c r="I12" s="354">
        <f>SUM(AA12:AF12)</f>
        <v>4</v>
      </c>
      <c r="J12" s="7" t="s">
        <v>38</v>
      </c>
      <c r="K12" s="188"/>
      <c r="L12" s="354"/>
      <c r="M12" s="188"/>
      <c r="N12" s="188">
        <f>H12-I12</f>
        <v>50</v>
      </c>
      <c r="O12" s="188" t="str">
        <f>SUM($AA12,$AC12,$AE12)&amp;IF(AND($AH$6&lt;&gt;"",SUM($AB12,$AD12,$AF12)=0),"","/"&amp;SUM($AB12,$AD12,$AF12))</f>
        <v>4</v>
      </c>
      <c r="P12" s="188"/>
      <c r="Q12" s="188"/>
      <c r="R12" s="188"/>
      <c r="S12" s="5"/>
      <c r="T12" s="8"/>
      <c r="U12" s="8"/>
      <c r="V12" s="8"/>
      <c r="W12" s="17"/>
      <c r="X12" s="17"/>
      <c r="Y12" s="17"/>
      <c r="AA12" s="58">
        <f>IF(J12="",0,IF(ISERROR(FIND("/",J12,1)),J12,VALUE(LEFT(J12,FIND("/",J12,1)-1))))</f>
        <v>4</v>
      </c>
      <c r="AB12" s="59">
        <f>IF(OR(J12="",ISERROR(FIND("/",J12,1))),0,VALUE(RIGHT(J12,LEN(J12)-FIND("/",J12,1))))</f>
        <v>0</v>
      </c>
      <c r="AC12" s="58">
        <f>IF(K12="",0,IF(ISERROR(FIND("/",K12,1)),K12,VALUE(LEFT(K12,FIND("/",K12,1)-1))))</f>
        <v>0</v>
      </c>
      <c r="AD12" s="59">
        <f>IF(OR(K12="",ISERROR(FIND("/",K12,1))),0,VALUE(RIGHT(K12,LEN(K12)-FIND("/",K12,1))))</f>
        <v>0</v>
      </c>
      <c r="AE12" s="58">
        <f>IF(L12="",0,IF(ISERROR(FIND("/",L12,1)),L12,VALUE(LEFT(L12,FIND("/",L12,1)-1))))</f>
        <v>0</v>
      </c>
      <c r="AF12" s="59">
        <f>IF(OR(L12="",ISERROR(FIND("/",L12,1))),0,VALUE(RIGHT(L12,LEN(L12)-FIND("/",L12,1))))</f>
        <v>0</v>
      </c>
      <c r="AH12" s="169">
        <v>1</v>
      </c>
      <c r="AI12" s="169">
        <v>1</v>
      </c>
      <c r="AJ12" s="60">
        <f>IF(COUNTA(O12:Y12)&gt;0,1,0)</f>
        <v>1</v>
      </c>
      <c r="AL12" s="81">
        <f>I12/H12</f>
        <v>0.07407407407407407</v>
      </c>
      <c r="AM12" s="60">
        <f>IF(AND(ISERROR(SEARCH(2012,B12,1)),COUNTA(O12:Y12)&gt;0),1,0)</f>
        <v>1</v>
      </c>
      <c r="AO12" s="58">
        <f>IF(O12="",0,IF(ISERROR(FIND("/",O12,1)),VALUE(O12),AM12*VALUE(LEFT(O12,FIND("/",O12,1)-1))))</f>
        <v>4</v>
      </c>
      <c r="AP12" s="59">
        <f>IF(OR(O12="",ISERROR(FIND("/",O12,1))),0,AM12*VALUE(RIGHT(O12,LEN(O12)-FIND("/",O12,1))))</f>
        <v>0</v>
      </c>
      <c r="AQ12" s="58">
        <f>IF(P12="",0,IF(ISERROR(FIND("/",P12,1)),VALUE(P12),AM12*VALUE(LEFT(P12,FIND("/",P12,1)-1))))</f>
        <v>0</v>
      </c>
      <c r="AR12" s="59">
        <f>IF(OR(P12="",ISERROR(FIND("/",P12,1))),0,AM12*VALUE(RIGHT(P12,LEN(P12)-FIND("/",P12,1))))</f>
        <v>0</v>
      </c>
      <c r="AS12" s="58">
        <f aca="true" t="shared" si="0" ref="AS12:AS21">IF(OR(Q12="",ISERROR(FIND("/",Q12,1))),0,VALUE(LEFT(Q12,FIND("/",Q12,1)-1)))</f>
        <v>0</v>
      </c>
      <c r="AT12" s="59">
        <f aca="true" t="shared" si="1" ref="AT12:AT21">IF(Q12="",0,VALUE(RIGHT(Q12,LEN(Q12)-IF(ISERROR(FIND("/",Q12,1)),0,FIND("/",Q12,1)))))</f>
        <v>0</v>
      </c>
      <c r="AU12" s="58">
        <f aca="true" t="shared" si="2" ref="AU12:AU21">IF(OR(R12="",ISERROR(FIND("/",R12,1))),0,VALUE(LEFT(R12,FIND("/",R12,1)-1)))</f>
        <v>0</v>
      </c>
      <c r="AV12" s="59">
        <f aca="true" t="shared" si="3" ref="AV12:AV21">IF(R12="",0,VALUE(RIGHT(R12,LEN(R12)-IF(ISERROR(FIND("/",R12,1)),0,FIND("/",R12,1)))))</f>
        <v>0</v>
      </c>
      <c r="AW12" s="58">
        <f aca="true" t="shared" si="4" ref="AW12:AW21">IF(OR(S12="",ISERROR(FIND("/",S12,1))),0,VALUE(LEFT(S12,FIND("/",S12,1)-1)))</f>
        <v>0</v>
      </c>
      <c r="AX12" s="59">
        <f aca="true" t="shared" si="5" ref="AX12:AX21">IF(S12="",0,VALUE(RIGHT(S12,LEN(S12)-IF(ISERROR(FIND("/",S12,1)),0,FIND("/",S12,1)))))</f>
        <v>0</v>
      </c>
      <c r="AY12" s="58">
        <f aca="true" t="shared" si="6" ref="AY12:AY21">IF(OR(T12="",ISERROR(FIND("/",T12,1))),0,VALUE(LEFT(T12,FIND("/",T12,1)-1)))</f>
        <v>0</v>
      </c>
      <c r="AZ12" s="59">
        <f aca="true" t="shared" si="7" ref="AZ12:AZ21">IF(T12="",0,VALUE(RIGHT(T12,LEN(T12)-IF(ISERROR(FIND("/",T12,1)),0,FIND("/",T12,1)))))</f>
        <v>0</v>
      </c>
      <c r="BA12" s="58">
        <f aca="true" t="shared" si="8" ref="BA12:BA21">IF(OR(U12="",ISERROR(FIND("/",U12,1))),0,VALUE(LEFT(U12,FIND("/",U12,1)-1)))</f>
        <v>0</v>
      </c>
      <c r="BB12" s="59">
        <f>IF(U12="",0,VALUE(RIGHT(U12,LEN(U12)-IF(ISERROR(FIND("/",U12,1)),0,FIND("/",U12,1)))))</f>
        <v>0</v>
      </c>
      <c r="BC12" s="58">
        <f>IF(OR(V12="",ISERROR(FIND("/",V12,1))),0,VALUE(LEFT(V12,FIND("/",V12,1)-1)))</f>
        <v>0</v>
      </c>
      <c r="BD12" s="59">
        <f>IF(V12="",0,VALUE(RIGHT(V12,LEN(V12)-IF(ISERROR(FIND("/",V12,1)),0,FIND("/",V12,1)))))</f>
        <v>0</v>
      </c>
      <c r="BE12" s="58">
        <f>IF(OR(W12="",ISERROR(FIND("/",W12,1))),0,VALUE(LEFT(W12,FIND("/",W12,1)-1)))</f>
        <v>0</v>
      </c>
      <c r="BF12" s="59">
        <f>IF(W12="",0,VALUE(RIGHT(W12,LEN(W12)-IF(ISERROR(FIND("/",W12,1)),0,FIND("/",W12,1)))))</f>
        <v>0</v>
      </c>
      <c r="BG12" s="58">
        <f>IF(OR(X12="",ISERROR(FIND("/",X12,1))),0,VALUE(LEFT(X12,FIND("/",X12,1)-1)))</f>
        <v>0</v>
      </c>
      <c r="BH12" s="59">
        <f>IF(X12="",0,VALUE(RIGHT(X12,LEN(X12)-IF(ISERROR(FIND("/",X12,1)),0,FIND("/",X12,1)))))</f>
        <v>0</v>
      </c>
      <c r="BI12" s="58">
        <f>IF(OR(Y12="",ISERROR(FIND("/",Y12,1))),0,VALUE(LEFT(Y12,FIND("/",Y12,1)-1)))</f>
        <v>0</v>
      </c>
      <c r="BJ12" s="59">
        <f>IF(Y12="",0,VALUE(RIGHT(Y12,LEN(Y12)-IF(ISERROR(FIND("/",Y12,1)),0,FIND("/",Y12,1)))))</f>
        <v>0</v>
      </c>
    </row>
    <row r="13" spans="1:62" s="16" customFormat="1" ht="15.75">
      <c r="A13" s="188">
        <v>2</v>
      </c>
      <c r="B13" s="176" t="s">
        <v>87</v>
      </c>
      <c r="C13" s="188"/>
      <c r="D13" s="188">
        <v>1</v>
      </c>
      <c r="E13" s="188"/>
      <c r="F13" s="8"/>
      <c r="G13" s="206">
        <v>2</v>
      </c>
      <c r="H13" s="188">
        <f>G13*36</f>
        <v>72</v>
      </c>
      <c r="I13" s="354">
        <f>SUM(AA13:AF13)</f>
        <v>4</v>
      </c>
      <c r="J13" s="7" t="s">
        <v>38</v>
      </c>
      <c r="K13" s="188"/>
      <c r="L13" s="7"/>
      <c r="M13" s="188"/>
      <c r="N13" s="188">
        <f>H13-I13</f>
        <v>68</v>
      </c>
      <c r="O13" s="188" t="str">
        <f>SUM($AA13,$AC13,$AE13)&amp;IF(AND($AH$6&lt;&gt;"",SUM($AB13,$AD13,$AF13)=0),"","/"&amp;SUM($AB13,$AD13,$AF13))</f>
        <v>4</v>
      </c>
      <c r="P13" s="188"/>
      <c r="Q13" s="188"/>
      <c r="R13" s="188"/>
      <c r="S13" s="5"/>
      <c r="T13" s="8"/>
      <c r="U13" s="8"/>
      <c r="V13" s="8"/>
      <c r="W13" s="17"/>
      <c r="X13" s="17"/>
      <c r="Y13" s="17"/>
      <c r="AA13" s="58">
        <f aca="true" t="shared" si="9" ref="AA13:AA69">IF(J13="",0,IF(ISERROR(FIND("/",J13,1)),J13,VALUE(LEFT(J13,FIND("/",J13,1)-1))))</f>
        <v>4</v>
      </c>
      <c r="AB13" s="59">
        <f aca="true" t="shared" si="10" ref="AB13:AB69">IF(OR(J13="",ISERROR(FIND("/",J13,1))),0,VALUE(RIGHT(J13,LEN(J13)-FIND("/",J13,1))))</f>
        <v>0</v>
      </c>
      <c r="AC13" s="58">
        <f aca="true" t="shared" si="11" ref="AC13:AC69">IF(K13="",0,IF(ISERROR(FIND("/",K13,1)),K13,VALUE(LEFT(K13,FIND("/",K13,1)-1))))</f>
        <v>0</v>
      </c>
      <c r="AD13" s="59">
        <f aca="true" t="shared" si="12" ref="AD13:AD69">IF(OR(K13="",ISERROR(FIND("/",K13,1))),0,VALUE(RIGHT(K13,LEN(K13)-FIND("/",K13,1))))</f>
        <v>0</v>
      </c>
      <c r="AE13" s="58">
        <f aca="true" t="shared" si="13" ref="AE13:AE69">IF(L13="",0,IF(ISERROR(FIND("/",L13,1)),L13,VALUE(LEFT(L13,FIND("/",L13,1)-1))))</f>
        <v>0</v>
      </c>
      <c r="AF13" s="59">
        <f aca="true" t="shared" si="14" ref="AF13:AF69">IF(OR(L13="",ISERROR(FIND("/",L13,1))),0,VALUE(RIGHT(L13,LEN(L13)-FIND("/",L13,1))))</f>
        <v>0</v>
      </c>
      <c r="AH13" s="170">
        <f>IF(B13="",0,IF(AI13="",MAX(AH$12:AH12)+IF(B13=B12,0,1),AI13))</f>
        <v>2</v>
      </c>
      <c r="AI13" s="171"/>
      <c r="AJ13" s="60">
        <f aca="true" t="shared" si="15" ref="AJ13:AJ66">IF(COUNTA(O13:Y13)&gt;0,1,0)</f>
        <v>1</v>
      </c>
      <c r="AL13" s="81">
        <f aca="true" t="shared" si="16" ref="AL13:AL66">I13/H13</f>
        <v>0.05555555555555555</v>
      </c>
      <c r="AM13" s="60">
        <f aca="true" t="shared" si="17" ref="AM13:AM70">IF(AND(ISERROR(SEARCH(2012,B13,1)),COUNTA(O13:Y13)&gt;0),1,0)</f>
        <v>1</v>
      </c>
      <c r="AO13" s="58">
        <f>IF(O13="",0,IF(ISERROR(FIND("/",O13,1)),VALUE(O13),AM13*VALUE(LEFT(O13,FIND("/",O13,1)-1))))</f>
        <v>4</v>
      </c>
      <c r="AP13" s="59">
        <f>IF(OR(O13="",ISERROR(FIND("/",O13,1))),0,AM13*VALUE(RIGHT(O13,LEN(O13)-FIND("/",O13,1))))</f>
        <v>0</v>
      </c>
      <c r="AQ13" s="58">
        <f aca="true" t="shared" si="18" ref="AQ13:AQ21">IF(P13="",0,IF(ISERROR(FIND("/",P13,1)),VALUE(P13),AM13*VALUE(LEFT(P13,FIND("/",P13,1)-1))))</f>
        <v>0</v>
      </c>
      <c r="AR13" s="59">
        <f>IF(OR(P13="",ISERROR(FIND("/",P13,1))),0,AM13*VALUE(RIGHT(P13,LEN(P13)-FIND("/",P13,1))))</f>
        <v>0</v>
      </c>
      <c r="AS13" s="58">
        <f t="shared" si="0"/>
        <v>0</v>
      </c>
      <c r="AT13" s="59">
        <f t="shared" si="1"/>
        <v>0</v>
      </c>
      <c r="AU13" s="58">
        <f t="shared" si="2"/>
        <v>0</v>
      </c>
      <c r="AV13" s="59">
        <f t="shared" si="3"/>
        <v>0</v>
      </c>
      <c r="AW13" s="58">
        <f t="shared" si="4"/>
        <v>0</v>
      </c>
      <c r="AX13" s="59">
        <f t="shared" si="5"/>
        <v>0</v>
      </c>
      <c r="AY13" s="58">
        <f t="shared" si="6"/>
        <v>0</v>
      </c>
      <c r="AZ13" s="59">
        <f t="shared" si="7"/>
        <v>0</v>
      </c>
      <c r="BA13" s="58">
        <f t="shared" si="8"/>
        <v>0</v>
      </c>
      <c r="BB13" s="59">
        <f aca="true" t="shared" si="19" ref="BB13:BB21">IF(U13="",0,VALUE(RIGHT(U13,LEN(U13)-IF(ISERROR(FIND("/",U13,1)),0,FIND("/",U13,1)))))</f>
        <v>0</v>
      </c>
      <c r="BC13" s="58">
        <f aca="true" t="shared" si="20" ref="BC13:BC21">IF(OR(V13="",ISERROR(FIND("/",V13,1))),0,VALUE(LEFT(V13,FIND("/",V13,1)-1)))</f>
        <v>0</v>
      </c>
      <c r="BD13" s="59">
        <f aca="true" t="shared" si="21" ref="BD13:BD21">IF(V13="",0,VALUE(RIGHT(V13,LEN(V13)-IF(ISERROR(FIND("/",V13,1)),0,FIND("/",V13,1)))))</f>
        <v>0</v>
      </c>
      <c r="BE13" s="58">
        <f aca="true" t="shared" si="22" ref="BE13:BE21">IF(OR(W13="",ISERROR(FIND("/",W13,1))),0,VALUE(LEFT(W13,FIND("/",W13,1)-1)))</f>
        <v>0</v>
      </c>
      <c r="BF13" s="59">
        <f aca="true" t="shared" si="23" ref="BF13:BF21">IF(W13="",0,VALUE(RIGHT(W13,LEN(W13)-IF(ISERROR(FIND("/",W13,1)),0,FIND("/",W13,1)))))</f>
        <v>0</v>
      </c>
      <c r="BG13" s="58">
        <f aca="true" t="shared" si="24" ref="BG13:BG21">IF(OR(X13="",ISERROR(FIND("/",X13,1))),0,VALUE(LEFT(X13,FIND("/",X13,1)-1)))</f>
        <v>0</v>
      </c>
      <c r="BH13" s="59">
        <f aca="true" t="shared" si="25" ref="BH13:BH21">IF(X13="",0,VALUE(RIGHT(X13,LEN(X13)-IF(ISERROR(FIND("/",X13,1)),0,FIND("/",X13,1)))))</f>
        <v>0</v>
      </c>
      <c r="BI13" s="58">
        <f aca="true" t="shared" si="26" ref="BI13:BI21">IF(OR(Y13="",ISERROR(FIND("/",Y13,1))),0,VALUE(LEFT(Y13,FIND("/",Y13,1)-1)))</f>
        <v>0</v>
      </c>
      <c r="BJ13" s="59">
        <f aca="true" t="shared" si="27" ref="BJ13:BJ21">IF(Y13="",0,VALUE(RIGHT(Y13,LEN(Y13)-IF(ISERROR(FIND("/",Y13,1)),0,FIND("/",Y13,1)))))</f>
        <v>0</v>
      </c>
    </row>
    <row r="14" spans="1:62" s="16" customFormat="1" ht="16.5" thickBot="1">
      <c r="A14" s="188">
        <v>3</v>
      </c>
      <c r="B14" s="176" t="s">
        <v>112</v>
      </c>
      <c r="C14" s="188"/>
      <c r="D14" s="188">
        <v>1</v>
      </c>
      <c r="E14" s="188"/>
      <c r="F14" s="8"/>
      <c r="G14" s="206">
        <v>1</v>
      </c>
      <c r="H14" s="188">
        <f>G14*36</f>
        <v>36</v>
      </c>
      <c r="I14" s="354">
        <f>SUM(AA14:AF14)</f>
        <v>4</v>
      </c>
      <c r="J14" s="7" t="s">
        <v>38</v>
      </c>
      <c r="K14" s="188"/>
      <c r="L14" s="188"/>
      <c r="M14" s="188"/>
      <c r="N14" s="188">
        <f>H14-I14</f>
        <v>32</v>
      </c>
      <c r="O14" s="188" t="str">
        <f>SUM($AA14,$AC14,$AE14)&amp;IF(AND($AH$6&lt;&gt;"",SUM($AB14,$AD14,$AF14)=0),"","/"&amp;SUM($AB14,$AD14,$AF14))</f>
        <v>4</v>
      </c>
      <c r="P14" s="8"/>
      <c r="Q14" s="188"/>
      <c r="R14" s="188"/>
      <c r="S14" s="5"/>
      <c r="T14" s="8"/>
      <c r="U14" s="8"/>
      <c r="V14" s="8"/>
      <c r="W14" s="17"/>
      <c r="X14" s="17"/>
      <c r="Y14" s="17"/>
      <c r="AA14" s="58">
        <f t="shared" si="9"/>
        <v>4</v>
      </c>
      <c r="AB14" s="59">
        <f t="shared" si="10"/>
        <v>0</v>
      </c>
      <c r="AC14" s="58">
        <f t="shared" si="11"/>
        <v>0</v>
      </c>
      <c r="AD14" s="59">
        <f t="shared" si="12"/>
        <v>0</v>
      </c>
      <c r="AE14" s="58">
        <f t="shared" si="13"/>
        <v>0</v>
      </c>
      <c r="AF14" s="59">
        <f t="shared" si="14"/>
        <v>0</v>
      </c>
      <c r="AH14" s="170">
        <f>IF(B14="",0,IF(AI14="",MAX(AH$12:AH13)+IF(B14=B13,0,1),AI14))</f>
        <v>3</v>
      </c>
      <c r="AI14" s="171"/>
      <c r="AJ14" s="60">
        <f t="shared" si="15"/>
        <v>1</v>
      </c>
      <c r="AL14" s="81">
        <f t="shared" si="16"/>
        <v>0.1111111111111111</v>
      </c>
      <c r="AM14" s="60">
        <f t="shared" si="17"/>
        <v>1</v>
      </c>
      <c r="AO14" s="58">
        <f>IF(O14="",0,IF(ISERROR(FIND("/",O14,1)),VALUE(O14),AM14*VALUE(LEFT(O14,FIND("/",O14,1)-1))))</f>
        <v>4</v>
      </c>
      <c r="AP14" s="59">
        <f>IF(OR(O14="",ISERROR(FIND("/",O14,1))),0,AM14*VALUE(RIGHT(O14,LEN(O14)-FIND("/",O14,1))))</f>
        <v>0</v>
      </c>
      <c r="AQ14" s="58">
        <f t="shared" si="18"/>
        <v>0</v>
      </c>
      <c r="AR14" s="59">
        <f>IF(OR(P14="",ISERROR(FIND("/",P14,1))),0,AM14*VALUE(RIGHT(P14,LEN(P14)-FIND("/",P14,1))))</f>
        <v>0</v>
      </c>
      <c r="AS14" s="58">
        <f t="shared" si="0"/>
        <v>0</v>
      </c>
      <c r="AT14" s="59">
        <f t="shared" si="1"/>
        <v>0</v>
      </c>
      <c r="AU14" s="58">
        <f t="shared" si="2"/>
        <v>0</v>
      </c>
      <c r="AV14" s="59">
        <f t="shared" si="3"/>
        <v>0</v>
      </c>
      <c r="AW14" s="58">
        <f t="shared" si="4"/>
        <v>0</v>
      </c>
      <c r="AX14" s="59">
        <f t="shared" si="5"/>
        <v>0</v>
      </c>
      <c r="AY14" s="58">
        <f t="shared" si="6"/>
        <v>0</v>
      </c>
      <c r="AZ14" s="59">
        <f t="shared" si="7"/>
        <v>0</v>
      </c>
      <c r="BA14" s="58">
        <f t="shared" si="8"/>
        <v>0</v>
      </c>
      <c r="BB14" s="59">
        <f t="shared" si="19"/>
        <v>0</v>
      </c>
      <c r="BC14" s="58">
        <f t="shared" si="20"/>
        <v>0</v>
      </c>
      <c r="BD14" s="59">
        <f t="shared" si="21"/>
        <v>0</v>
      </c>
      <c r="BE14" s="58">
        <f t="shared" si="22"/>
        <v>0</v>
      </c>
      <c r="BF14" s="59">
        <f t="shared" si="23"/>
        <v>0</v>
      </c>
      <c r="BG14" s="58">
        <f t="shared" si="24"/>
        <v>0</v>
      </c>
      <c r="BH14" s="59">
        <f t="shared" si="25"/>
        <v>0</v>
      </c>
      <c r="BI14" s="58">
        <f t="shared" si="26"/>
        <v>0</v>
      </c>
      <c r="BJ14" s="59">
        <f t="shared" si="27"/>
        <v>0</v>
      </c>
    </row>
    <row r="15" spans="1:62" s="16" customFormat="1" ht="15.75" hidden="1" outlineLevel="2">
      <c r="A15" s="188"/>
      <c r="B15" s="176"/>
      <c r="C15" s="188"/>
      <c r="D15" s="188"/>
      <c r="E15" s="188"/>
      <c r="F15" s="8"/>
      <c r="G15" s="188"/>
      <c r="H15" s="188"/>
      <c r="I15" s="354"/>
      <c r="J15" s="188"/>
      <c r="K15" s="188"/>
      <c r="L15" s="7"/>
      <c r="M15" s="188"/>
      <c r="N15" s="188"/>
      <c r="O15" s="188"/>
      <c r="P15" s="188"/>
      <c r="Q15" s="188"/>
      <c r="R15" s="188"/>
      <c r="S15" s="5"/>
      <c r="T15" s="8"/>
      <c r="U15" s="8"/>
      <c r="V15" s="8"/>
      <c r="W15" s="17"/>
      <c r="X15" s="17"/>
      <c r="Y15" s="17"/>
      <c r="AA15" s="58">
        <f t="shared" si="9"/>
        <v>0</v>
      </c>
      <c r="AB15" s="59">
        <f t="shared" si="10"/>
        <v>0</v>
      </c>
      <c r="AC15" s="58">
        <f t="shared" si="11"/>
        <v>0</v>
      </c>
      <c r="AD15" s="59">
        <f t="shared" si="12"/>
        <v>0</v>
      </c>
      <c r="AE15" s="58">
        <f t="shared" si="13"/>
        <v>0</v>
      </c>
      <c r="AF15" s="59">
        <f t="shared" si="14"/>
        <v>0</v>
      </c>
      <c r="AH15" s="170">
        <f>IF(B15="",0,IF(AI15="",MAX(AH$12:AH14)+IF(B15=B14,0,1),AI15))</f>
        <v>0</v>
      </c>
      <c r="AI15" s="171"/>
      <c r="AJ15" s="60">
        <f t="shared" si="15"/>
        <v>0</v>
      </c>
      <c r="AL15" s="81" t="e">
        <f t="shared" si="16"/>
        <v>#DIV/0!</v>
      </c>
      <c r="AM15" s="60">
        <f t="shared" si="17"/>
        <v>0</v>
      </c>
      <c r="AO15" s="58">
        <f aca="true" t="shared" si="28" ref="AO15:AO21">IF(OR(O15="",ISERROR(FIND("/",O15,1))),0,AM15*VALUE(LEFT(O15,FIND("/",O15,1)-1)))</f>
        <v>0</v>
      </c>
      <c r="AP15" s="59">
        <f aca="true" t="shared" si="29" ref="AP15:AP21">IF(O15="",0,AM15*VALUE(RIGHT(O15,LEN(O15)-IF(ISERROR(FIND("/",O15,1)),0,FIND("/",O15,1)))))</f>
        <v>0</v>
      </c>
      <c r="AQ15" s="58">
        <f t="shared" si="18"/>
        <v>0</v>
      </c>
      <c r="AR15" s="59">
        <f aca="true" t="shared" si="30" ref="AR15:AR21">IF(P15="",0,AM15*VALUE(RIGHT(P15,LEN(P15)-IF(ISERROR(FIND("/",P15,1)),0,FIND("/",P15,1)))))</f>
        <v>0</v>
      </c>
      <c r="AS15" s="58">
        <f t="shared" si="0"/>
        <v>0</v>
      </c>
      <c r="AT15" s="59">
        <f t="shared" si="1"/>
        <v>0</v>
      </c>
      <c r="AU15" s="58">
        <f t="shared" si="2"/>
        <v>0</v>
      </c>
      <c r="AV15" s="59">
        <f t="shared" si="3"/>
        <v>0</v>
      </c>
      <c r="AW15" s="58">
        <f t="shared" si="4"/>
        <v>0</v>
      </c>
      <c r="AX15" s="59">
        <f t="shared" si="5"/>
        <v>0</v>
      </c>
      <c r="AY15" s="58">
        <f t="shared" si="6"/>
        <v>0</v>
      </c>
      <c r="AZ15" s="59">
        <f t="shared" si="7"/>
        <v>0</v>
      </c>
      <c r="BA15" s="58">
        <f t="shared" si="8"/>
        <v>0</v>
      </c>
      <c r="BB15" s="59">
        <f t="shared" si="19"/>
        <v>0</v>
      </c>
      <c r="BC15" s="58">
        <f t="shared" si="20"/>
        <v>0</v>
      </c>
      <c r="BD15" s="59">
        <f t="shared" si="21"/>
        <v>0</v>
      </c>
      <c r="BE15" s="58">
        <f t="shared" si="22"/>
        <v>0</v>
      </c>
      <c r="BF15" s="59">
        <f t="shared" si="23"/>
        <v>0</v>
      </c>
      <c r="BG15" s="58">
        <f t="shared" si="24"/>
        <v>0</v>
      </c>
      <c r="BH15" s="59">
        <f t="shared" si="25"/>
        <v>0</v>
      </c>
      <c r="BI15" s="58">
        <f t="shared" si="26"/>
        <v>0</v>
      </c>
      <c r="BJ15" s="59">
        <f t="shared" si="27"/>
        <v>0</v>
      </c>
    </row>
    <row r="16" spans="1:62" s="16" customFormat="1" ht="15.75" hidden="1" outlineLevel="2">
      <c r="A16" s="188"/>
      <c r="B16" s="176"/>
      <c r="C16" s="188"/>
      <c r="D16" s="188"/>
      <c r="E16" s="188"/>
      <c r="F16" s="8"/>
      <c r="G16" s="188"/>
      <c r="H16" s="188"/>
      <c r="I16" s="354"/>
      <c r="J16" s="7"/>
      <c r="K16" s="188"/>
      <c r="L16" s="354"/>
      <c r="M16" s="188"/>
      <c r="N16" s="188"/>
      <c r="O16" s="188"/>
      <c r="P16" s="188"/>
      <c r="Q16" s="8"/>
      <c r="R16" s="188"/>
      <c r="S16" s="5"/>
      <c r="T16" s="8"/>
      <c r="U16" s="8"/>
      <c r="V16" s="8"/>
      <c r="W16" s="17"/>
      <c r="X16" s="17"/>
      <c r="Y16" s="17"/>
      <c r="AA16" s="58">
        <f t="shared" si="9"/>
        <v>0</v>
      </c>
      <c r="AB16" s="59">
        <f t="shared" si="10"/>
        <v>0</v>
      </c>
      <c r="AC16" s="58">
        <f t="shared" si="11"/>
        <v>0</v>
      </c>
      <c r="AD16" s="59">
        <f t="shared" si="12"/>
        <v>0</v>
      </c>
      <c r="AE16" s="58">
        <f t="shared" si="13"/>
        <v>0</v>
      </c>
      <c r="AF16" s="59">
        <f t="shared" si="14"/>
        <v>0</v>
      </c>
      <c r="AH16" s="170">
        <f>IF(B16="",0,IF(AI16="",MAX(AH$12:AH15)+IF(B16=B15,0,1),AI16))</f>
        <v>0</v>
      </c>
      <c r="AI16" s="171"/>
      <c r="AJ16" s="60">
        <f t="shared" si="15"/>
        <v>0</v>
      </c>
      <c r="AL16" s="81" t="e">
        <f t="shared" si="16"/>
        <v>#DIV/0!</v>
      </c>
      <c r="AM16" s="60">
        <f t="shared" si="17"/>
        <v>0</v>
      </c>
      <c r="AO16" s="58">
        <f t="shared" si="28"/>
        <v>0</v>
      </c>
      <c r="AP16" s="59">
        <f t="shared" si="29"/>
        <v>0</v>
      </c>
      <c r="AQ16" s="58">
        <f t="shared" si="18"/>
        <v>0</v>
      </c>
      <c r="AR16" s="59">
        <f t="shared" si="30"/>
        <v>0</v>
      </c>
      <c r="AS16" s="58">
        <f t="shared" si="0"/>
        <v>0</v>
      </c>
      <c r="AT16" s="59">
        <f t="shared" si="1"/>
        <v>0</v>
      </c>
      <c r="AU16" s="58">
        <f t="shared" si="2"/>
        <v>0</v>
      </c>
      <c r="AV16" s="59">
        <f t="shared" si="3"/>
        <v>0</v>
      </c>
      <c r="AW16" s="58">
        <f t="shared" si="4"/>
        <v>0</v>
      </c>
      <c r="AX16" s="59">
        <f t="shared" si="5"/>
        <v>0</v>
      </c>
      <c r="AY16" s="58">
        <f t="shared" si="6"/>
        <v>0</v>
      </c>
      <c r="AZ16" s="59">
        <f t="shared" si="7"/>
        <v>0</v>
      </c>
      <c r="BA16" s="58">
        <f t="shared" si="8"/>
        <v>0</v>
      </c>
      <c r="BB16" s="59">
        <f t="shared" si="19"/>
        <v>0</v>
      </c>
      <c r="BC16" s="58">
        <f t="shared" si="20"/>
        <v>0</v>
      </c>
      <c r="BD16" s="59">
        <f t="shared" si="21"/>
        <v>0</v>
      </c>
      <c r="BE16" s="58">
        <f t="shared" si="22"/>
        <v>0</v>
      </c>
      <c r="BF16" s="59">
        <f t="shared" si="23"/>
        <v>0</v>
      </c>
      <c r="BG16" s="58">
        <f t="shared" si="24"/>
        <v>0</v>
      </c>
      <c r="BH16" s="59">
        <f t="shared" si="25"/>
        <v>0</v>
      </c>
      <c r="BI16" s="58">
        <f t="shared" si="26"/>
        <v>0</v>
      </c>
      <c r="BJ16" s="59">
        <f t="shared" si="27"/>
        <v>0</v>
      </c>
    </row>
    <row r="17" spans="1:62" s="16" customFormat="1" ht="15.75" hidden="1" outlineLevel="2">
      <c r="A17" s="188"/>
      <c r="B17" s="176"/>
      <c r="C17" s="188"/>
      <c r="D17" s="188"/>
      <c r="E17" s="188"/>
      <c r="F17" s="8"/>
      <c r="G17" s="188"/>
      <c r="H17" s="188"/>
      <c r="I17" s="354"/>
      <c r="J17" s="7"/>
      <c r="K17" s="188"/>
      <c r="L17" s="188"/>
      <c r="M17" s="188"/>
      <c r="N17" s="188"/>
      <c r="O17" s="188"/>
      <c r="P17" s="188"/>
      <c r="Q17" s="188"/>
      <c r="R17" s="188"/>
      <c r="S17" s="8"/>
      <c r="T17" s="8"/>
      <c r="U17" s="8"/>
      <c r="V17" s="8"/>
      <c r="W17" s="17"/>
      <c r="X17" s="17"/>
      <c r="Y17" s="17"/>
      <c r="AA17" s="58">
        <f t="shared" si="9"/>
        <v>0</v>
      </c>
      <c r="AB17" s="59">
        <f t="shared" si="10"/>
        <v>0</v>
      </c>
      <c r="AC17" s="58">
        <f t="shared" si="11"/>
        <v>0</v>
      </c>
      <c r="AD17" s="59">
        <f t="shared" si="12"/>
        <v>0</v>
      </c>
      <c r="AE17" s="58">
        <f t="shared" si="13"/>
        <v>0</v>
      </c>
      <c r="AF17" s="59">
        <f t="shared" si="14"/>
        <v>0</v>
      </c>
      <c r="AH17" s="170">
        <f>IF(B17="",0,IF(AI17="",MAX(AH$12:AH16)+IF(B17=B16,0,1),AI17))</f>
        <v>0</v>
      </c>
      <c r="AI17" s="171"/>
      <c r="AJ17" s="60">
        <f t="shared" si="15"/>
        <v>0</v>
      </c>
      <c r="AL17" s="81" t="e">
        <f t="shared" si="16"/>
        <v>#DIV/0!</v>
      </c>
      <c r="AM17" s="60">
        <f t="shared" si="17"/>
        <v>0</v>
      </c>
      <c r="AO17" s="58">
        <f t="shared" si="28"/>
        <v>0</v>
      </c>
      <c r="AP17" s="59">
        <f t="shared" si="29"/>
        <v>0</v>
      </c>
      <c r="AQ17" s="58">
        <f t="shared" si="18"/>
        <v>0</v>
      </c>
      <c r="AR17" s="59">
        <f t="shared" si="30"/>
        <v>0</v>
      </c>
      <c r="AS17" s="58">
        <f t="shared" si="0"/>
        <v>0</v>
      </c>
      <c r="AT17" s="59">
        <f t="shared" si="1"/>
        <v>0</v>
      </c>
      <c r="AU17" s="58">
        <f t="shared" si="2"/>
        <v>0</v>
      </c>
      <c r="AV17" s="59">
        <f t="shared" si="3"/>
        <v>0</v>
      </c>
      <c r="AW17" s="58">
        <f t="shared" si="4"/>
        <v>0</v>
      </c>
      <c r="AX17" s="59">
        <f t="shared" si="5"/>
        <v>0</v>
      </c>
      <c r="AY17" s="58">
        <f t="shared" si="6"/>
        <v>0</v>
      </c>
      <c r="AZ17" s="59">
        <f t="shared" si="7"/>
        <v>0</v>
      </c>
      <c r="BA17" s="58">
        <f t="shared" si="8"/>
        <v>0</v>
      </c>
      <c r="BB17" s="59">
        <f t="shared" si="19"/>
        <v>0</v>
      </c>
      <c r="BC17" s="58">
        <f t="shared" si="20"/>
        <v>0</v>
      </c>
      <c r="BD17" s="59">
        <f t="shared" si="21"/>
        <v>0</v>
      </c>
      <c r="BE17" s="58">
        <f t="shared" si="22"/>
        <v>0</v>
      </c>
      <c r="BF17" s="59">
        <f t="shared" si="23"/>
        <v>0</v>
      </c>
      <c r="BG17" s="58">
        <f t="shared" si="24"/>
        <v>0</v>
      </c>
      <c r="BH17" s="59">
        <f t="shared" si="25"/>
        <v>0</v>
      </c>
      <c r="BI17" s="58">
        <f t="shared" si="26"/>
        <v>0</v>
      </c>
      <c r="BJ17" s="59">
        <f t="shared" si="27"/>
        <v>0</v>
      </c>
    </row>
    <row r="18" spans="1:62" s="16" customFormat="1" ht="15.75" hidden="1" outlineLevel="2">
      <c r="A18" s="188"/>
      <c r="B18" s="176"/>
      <c r="C18" s="188"/>
      <c r="D18" s="188"/>
      <c r="E18" s="188"/>
      <c r="F18" s="8"/>
      <c r="G18" s="188"/>
      <c r="H18" s="188"/>
      <c r="I18" s="354"/>
      <c r="J18" s="7"/>
      <c r="K18" s="188"/>
      <c r="L18" s="188"/>
      <c r="M18" s="188"/>
      <c r="N18" s="188"/>
      <c r="O18" s="188"/>
      <c r="P18" s="188"/>
      <c r="Q18" s="188"/>
      <c r="R18" s="8"/>
      <c r="S18" s="5"/>
      <c r="T18" s="8"/>
      <c r="U18" s="8"/>
      <c r="V18" s="8"/>
      <c r="W18" s="17"/>
      <c r="X18" s="17"/>
      <c r="Y18" s="17"/>
      <c r="AA18" s="58">
        <f t="shared" si="9"/>
        <v>0</v>
      </c>
      <c r="AB18" s="59">
        <f t="shared" si="10"/>
        <v>0</v>
      </c>
      <c r="AC18" s="58">
        <f t="shared" si="11"/>
        <v>0</v>
      </c>
      <c r="AD18" s="59">
        <f t="shared" si="12"/>
        <v>0</v>
      </c>
      <c r="AE18" s="58">
        <f t="shared" si="13"/>
        <v>0</v>
      </c>
      <c r="AF18" s="59">
        <f t="shared" si="14"/>
        <v>0</v>
      </c>
      <c r="AH18" s="170">
        <f>IF(B18="",0,IF(AI18="",MAX(AH$12:AH17)+IF(B18=B17,0,1),AI18))</f>
        <v>0</v>
      </c>
      <c r="AI18" s="171"/>
      <c r="AJ18" s="60">
        <f t="shared" si="15"/>
        <v>0</v>
      </c>
      <c r="AL18" s="81" t="e">
        <f t="shared" si="16"/>
        <v>#DIV/0!</v>
      </c>
      <c r="AM18" s="60">
        <f t="shared" si="17"/>
        <v>0</v>
      </c>
      <c r="AO18" s="58">
        <f t="shared" si="28"/>
        <v>0</v>
      </c>
      <c r="AP18" s="59">
        <f t="shared" si="29"/>
        <v>0</v>
      </c>
      <c r="AQ18" s="58">
        <f t="shared" si="18"/>
        <v>0</v>
      </c>
      <c r="AR18" s="59">
        <f t="shared" si="30"/>
        <v>0</v>
      </c>
      <c r="AS18" s="58">
        <f t="shared" si="0"/>
        <v>0</v>
      </c>
      <c r="AT18" s="59">
        <f t="shared" si="1"/>
        <v>0</v>
      </c>
      <c r="AU18" s="58">
        <f t="shared" si="2"/>
        <v>0</v>
      </c>
      <c r="AV18" s="59">
        <f t="shared" si="3"/>
        <v>0</v>
      </c>
      <c r="AW18" s="58">
        <f t="shared" si="4"/>
        <v>0</v>
      </c>
      <c r="AX18" s="59">
        <f t="shared" si="5"/>
        <v>0</v>
      </c>
      <c r="AY18" s="58">
        <f t="shared" si="6"/>
        <v>0</v>
      </c>
      <c r="AZ18" s="59">
        <f t="shared" si="7"/>
        <v>0</v>
      </c>
      <c r="BA18" s="58">
        <f t="shared" si="8"/>
        <v>0</v>
      </c>
      <c r="BB18" s="59">
        <f t="shared" si="19"/>
        <v>0</v>
      </c>
      <c r="BC18" s="58">
        <f t="shared" si="20"/>
        <v>0</v>
      </c>
      <c r="BD18" s="59">
        <f t="shared" si="21"/>
        <v>0</v>
      </c>
      <c r="BE18" s="58">
        <f t="shared" si="22"/>
        <v>0</v>
      </c>
      <c r="BF18" s="59">
        <f t="shared" si="23"/>
        <v>0</v>
      </c>
      <c r="BG18" s="58">
        <f t="shared" si="24"/>
        <v>0</v>
      </c>
      <c r="BH18" s="59">
        <f t="shared" si="25"/>
        <v>0</v>
      </c>
      <c r="BI18" s="58">
        <f t="shared" si="26"/>
        <v>0</v>
      </c>
      <c r="BJ18" s="59">
        <f t="shared" si="27"/>
        <v>0</v>
      </c>
    </row>
    <row r="19" spans="1:62" s="16" customFormat="1" ht="15.75" hidden="1" outlineLevel="2">
      <c r="A19" s="188"/>
      <c r="B19" s="176"/>
      <c r="C19" s="188"/>
      <c r="D19" s="188"/>
      <c r="E19" s="188"/>
      <c r="F19" s="8"/>
      <c r="G19" s="188"/>
      <c r="H19" s="188"/>
      <c r="I19" s="354"/>
      <c r="J19" s="7"/>
      <c r="K19" s="188"/>
      <c r="L19" s="7"/>
      <c r="M19" s="188"/>
      <c r="N19" s="188"/>
      <c r="O19" s="188"/>
      <c r="P19" s="188"/>
      <c r="Q19" s="188"/>
      <c r="R19" s="8"/>
      <c r="S19" s="5"/>
      <c r="T19" s="8"/>
      <c r="U19" s="8"/>
      <c r="V19" s="8"/>
      <c r="W19" s="17"/>
      <c r="X19" s="17"/>
      <c r="Y19" s="17"/>
      <c r="AA19" s="58">
        <f t="shared" si="9"/>
        <v>0</v>
      </c>
      <c r="AB19" s="59">
        <f t="shared" si="10"/>
        <v>0</v>
      </c>
      <c r="AC19" s="58">
        <f t="shared" si="11"/>
        <v>0</v>
      </c>
      <c r="AD19" s="59">
        <f t="shared" si="12"/>
        <v>0</v>
      </c>
      <c r="AE19" s="58">
        <f t="shared" si="13"/>
        <v>0</v>
      </c>
      <c r="AF19" s="59">
        <f t="shared" si="14"/>
        <v>0</v>
      </c>
      <c r="AH19" s="170">
        <f>IF(B19="",0,IF(AI19="",MAX(AH$12:AH18)+IF(B19=B18,0,1),AI19))</f>
        <v>0</v>
      </c>
      <c r="AI19" s="171"/>
      <c r="AJ19" s="60">
        <f t="shared" si="15"/>
        <v>0</v>
      </c>
      <c r="AL19" s="81" t="e">
        <f t="shared" si="16"/>
        <v>#DIV/0!</v>
      </c>
      <c r="AM19" s="60">
        <f t="shared" si="17"/>
        <v>0</v>
      </c>
      <c r="AO19" s="58">
        <f t="shared" si="28"/>
        <v>0</v>
      </c>
      <c r="AP19" s="59">
        <f t="shared" si="29"/>
        <v>0</v>
      </c>
      <c r="AQ19" s="58">
        <f t="shared" si="18"/>
        <v>0</v>
      </c>
      <c r="AR19" s="59">
        <f t="shared" si="30"/>
        <v>0</v>
      </c>
      <c r="AS19" s="58">
        <f t="shared" si="0"/>
        <v>0</v>
      </c>
      <c r="AT19" s="59">
        <f t="shared" si="1"/>
        <v>0</v>
      </c>
      <c r="AU19" s="58">
        <f t="shared" si="2"/>
        <v>0</v>
      </c>
      <c r="AV19" s="59">
        <f t="shared" si="3"/>
        <v>0</v>
      </c>
      <c r="AW19" s="58">
        <f t="shared" si="4"/>
        <v>0</v>
      </c>
      <c r="AX19" s="59">
        <f t="shared" si="5"/>
        <v>0</v>
      </c>
      <c r="AY19" s="58">
        <f t="shared" si="6"/>
        <v>0</v>
      </c>
      <c r="AZ19" s="59">
        <f t="shared" si="7"/>
        <v>0</v>
      </c>
      <c r="BA19" s="58">
        <f t="shared" si="8"/>
        <v>0</v>
      </c>
      <c r="BB19" s="59">
        <f t="shared" si="19"/>
        <v>0</v>
      </c>
      <c r="BC19" s="58">
        <f t="shared" si="20"/>
        <v>0</v>
      </c>
      <c r="BD19" s="59">
        <f t="shared" si="21"/>
        <v>0</v>
      </c>
      <c r="BE19" s="58">
        <f t="shared" si="22"/>
        <v>0</v>
      </c>
      <c r="BF19" s="59">
        <f t="shared" si="23"/>
        <v>0</v>
      </c>
      <c r="BG19" s="58">
        <f t="shared" si="24"/>
        <v>0</v>
      </c>
      <c r="BH19" s="59">
        <f t="shared" si="25"/>
        <v>0</v>
      </c>
      <c r="BI19" s="58">
        <f t="shared" si="26"/>
        <v>0</v>
      </c>
      <c r="BJ19" s="59">
        <f t="shared" si="27"/>
        <v>0</v>
      </c>
    </row>
    <row r="20" spans="1:62" s="16" customFormat="1" ht="15.75" hidden="1" outlineLevel="2">
      <c r="A20" s="188"/>
      <c r="B20" s="176"/>
      <c r="C20" s="188"/>
      <c r="D20" s="188"/>
      <c r="E20" s="188"/>
      <c r="F20" s="15"/>
      <c r="G20" s="188"/>
      <c r="H20" s="188"/>
      <c r="I20" s="354"/>
      <c r="J20" s="188"/>
      <c r="K20" s="188"/>
      <c r="L20" s="188"/>
      <c r="M20" s="188"/>
      <c r="N20" s="188"/>
      <c r="O20" s="188"/>
      <c r="P20" s="188"/>
      <c r="Q20" s="188"/>
      <c r="R20" s="188"/>
      <c r="S20" s="5"/>
      <c r="T20" s="8"/>
      <c r="U20" s="8"/>
      <c r="V20" s="8"/>
      <c r="W20" s="17"/>
      <c r="X20" s="17"/>
      <c r="Y20" s="17"/>
      <c r="AA20" s="58">
        <f t="shared" si="9"/>
        <v>0</v>
      </c>
      <c r="AB20" s="59">
        <f t="shared" si="10"/>
        <v>0</v>
      </c>
      <c r="AC20" s="58">
        <f t="shared" si="11"/>
        <v>0</v>
      </c>
      <c r="AD20" s="59">
        <f t="shared" si="12"/>
        <v>0</v>
      </c>
      <c r="AE20" s="58">
        <f t="shared" si="13"/>
        <v>0</v>
      </c>
      <c r="AF20" s="59">
        <f t="shared" si="14"/>
        <v>0</v>
      </c>
      <c r="AH20" s="170">
        <f>IF(B20="",0,IF(AI20="",MAX(AH$12:AH19)+IF(B20=B19,0,1),AI20))</f>
        <v>0</v>
      </c>
      <c r="AI20" s="171"/>
      <c r="AJ20" s="60">
        <f t="shared" si="15"/>
        <v>0</v>
      </c>
      <c r="AL20" s="81" t="e">
        <f t="shared" si="16"/>
        <v>#DIV/0!</v>
      </c>
      <c r="AM20" s="60">
        <f t="shared" si="17"/>
        <v>0</v>
      </c>
      <c r="AO20" s="58">
        <f t="shared" si="28"/>
        <v>0</v>
      </c>
      <c r="AP20" s="59">
        <f t="shared" si="29"/>
        <v>0</v>
      </c>
      <c r="AQ20" s="58">
        <f t="shared" si="18"/>
        <v>0</v>
      </c>
      <c r="AR20" s="59">
        <f t="shared" si="30"/>
        <v>0</v>
      </c>
      <c r="AS20" s="58">
        <f t="shared" si="0"/>
        <v>0</v>
      </c>
      <c r="AT20" s="59">
        <f t="shared" si="1"/>
        <v>0</v>
      </c>
      <c r="AU20" s="58">
        <f t="shared" si="2"/>
        <v>0</v>
      </c>
      <c r="AV20" s="59">
        <f t="shared" si="3"/>
        <v>0</v>
      </c>
      <c r="AW20" s="58">
        <f t="shared" si="4"/>
        <v>0</v>
      </c>
      <c r="AX20" s="59">
        <f t="shared" si="5"/>
        <v>0</v>
      </c>
      <c r="AY20" s="58">
        <f t="shared" si="6"/>
        <v>0</v>
      </c>
      <c r="AZ20" s="59">
        <f t="shared" si="7"/>
        <v>0</v>
      </c>
      <c r="BA20" s="58">
        <f t="shared" si="8"/>
        <v>0</v>
      </c>
      <c r="BB20" s="59">
        <f t="shared" si="19"/>
        <v>0</v>
      </c>
      <c r="BC20" s="58">
        <f t="shared" si="20"/>
        <v>0</v>
      </c>
      <c r="BD20" s="59">
        <f t="shared" si="21"/>
        <v>0</v>
      </c>
      <c r="BE20" s="58">
        <f t="shared" si="22"/>
        <v>0</v>
      </c>
      <c r="BF20" s="59">
        <f t="shared" si="23"/>
        <v>0</v>
      </c>
      <c r="BG20" s="58">
        <f t="shared" si="24"/>
        <v>0</v>
      </c>
      <c r="BH20" s="59">
        <f t="shared" si="25"/>
        <v>0</v>
      </c>
      <c r="BI20" s="58">
        <f t="shared" si="26"/>
        <v>0</v>
      </c>
      <c r="BJ20" s="59">
        <f t="shared" si="27"/>
        <v>0</v>
      </c>
    </row>
    <row r="21" spans="1:62" s="16" customFormat="1" ht="16.5" hidden="1" outlineLevel="2" thickBot="1">
      <c r="A21" s="355"/>
      <c r="B21" s="356"/>
      <c r="C21" s="355"/>
      <c r="D21" s="355"/>
      <c r="E21" s="355"/>
      <c r="F21" s="62"/>
      <c r="G21" s="355"/>
      <c r="H21" s="355"/>
      <c r="I21" s="355"/>
      <c r="J21" s="355"/>
      <c r="K21" s="355"/>
      <c r="L21" s="355"/>
      <c r="M21" s="355"/>
      <c r="N21" s="355"/>
      <c r="O21" s="355"/>
      <c r="P21" s="355"/>
      <c r="Q21" s="355"/>
      <c r="R21" s="355"/>
      <c r="S21" s="61"/>
      <c r="T21" s="9"/>
      <c r="U21" s="9"/>
      <c r="V21" s="9"/>
      <c r="W21" s="63"/>
      <c r="X21" s="63"/>
      <c r="Y21" s="63"/>
      <c r="AA21" s="58">
        <f t="shared" si="9"/>
        <v>0</v>
      </c>
      <c r="AB21" s="59">
        <f t="shared" si="10"/>
        <v>0</v>
      </c>
      <c r="AC21" s="58">
        <f t="shared" si="11"/>
        <v>0</v>
      </c>
      <c r="AD21" s="59">
        <f t="shared" si="12"/>
        <v>0</v>
      </c>
      <c r="AE21" s="58">
        <f t="shared" si="13"/>
        <v>0</v>
      </c>
      <c r="AF21" s="59">
        <f t="shared" si="14"/>
        <v>0</v>
      </c>
      <c r="AH21" s="170">
        <f>IF(B21="",0,IF(AI21="",MAX(AH$12:AH20)+IF(B21=B20,0,1),AI21))</f>
        <v>0</v>
      </c>
      <c r="AI21" s="171"/>
      <c r="AJ21" s="60">
        <f t="shared" si="15"/>
        <v>0</v>
      </c>
      <c r="AL21" s="81" t="e">
        <f t="shared" si="16"/>
        <v>#DIV/0!</v>
      </c>
      <c r="AM21" s="60">
        <f t="shared" si="17"/>
        <v>0</v>
      </c>
      <c r="AO21" s="58">
        <f t="shared" si="28"/>
        <v>0</v>
      </c>
      <c r="AP21" s="59">
        <f t="shared" si="29"/>
        <v>0</v>
      </c>
      <c r="AQ21" s="58">
        <f t="shared" si="18"/>
        <v>0</v>
      </c>
      <c r="AR21" s="59">
        <f t="shared" si="30"/>
        <v>0</v>
      </c>
      <c r="AS21" s="58">
        <f t="shared" si="0"/>
        <v>0</v>
      </c>
      <c r="AT21" s="59">
        <f t="shared" si="1"/>
        <v>0</v>
      </c>
      <c r="AU21" s="58">
        <f t="shared" si="2"/>
        <v>0</v>
      </c>
      <c r="AV21" s="59">
        <f t="shared" si="3"/>
        <v>0</v>
      </c>
      <c r="AW21" s="58">
        <f t="shared" si="4"/>
        <v>0</v>
      </c>
      <c r="AX21" s="59">
        <f t="shared" si="5"/>
        <v>0</v>
      </c>
      <c r="AY21" s="58">
        <f t="shared" si="6"/>
        <v>0</v>
      </c>
      <c r="AZ21" s="59">
        <f t="shared" si="7"/>
        <v>0</v>
      </c>
      <c r="BA21" s="58">
        <f t="shared" si="8"/>
        <v>0</v>
      </c>
      <c r="BB21" s="59">
        <f t="shared" si="19"/>
        <v>0</v>
      </c>
      <c r="BC21" s="58">
        <f t="shared" si="20"/>
        <v>0</v>
      </c>
      <c r="BD21" s="59">
        <f t="shared" si="21"/>
        <v>0</v>
      </c>
      <c r="BE21" s="58">
        <f t="shared" si="22"/>
        <v>0</v>
      </c>
      <c r="BF21" s="59">
        <f t="shared" si="23"/>
        <v>0</v>
      </c>
      <c r="BG21" s="58">
        <f t="shared" si="24"/>
        <v>0</v>
      </c>
      <c r="BH21" s="59">
        <f t="shared" si="25"/>
        <v>0</v>
      </c>
      <c r="BI21" s="58">
        <f t="shared" si="26"/>
        <v>0</v>
      </c>
      <c r="BJ21" s="59">
        <f t="shared" si="27"/>
        <v>0</v>
      </c>
    </row>
    <row r="22" spans="1:39" s="16" customFormat="1" ht="17.25" collapsed="1" thickBot="1" thickTop="1">
      <c r="A22" s="357"/>
      <c r="B22" s="358" t="s">
        <v>118</v>
      </c>
      <c r="C22" s="359"/>
      <c r="D22" s="359"/>
      <c r="E22" s="359"/>
      <c r="F22" s="64"/>
      <c r="G22" s="65">
        <f>SUMPRODUCT(G12:G21,$AM12:$AM21)</f>
        <v>4.5</v>
      </c>
      <c r="H22" s="82">
        <f>SUMPRODUCT(H12:H21,$AM12:$AM21)</f>
        <v>162</v>
      </c>
      <c r="I22" s="82">
        <f>SUMPRODUCT(I12:I21,$AM12:$AM21)</f>
        <v>12</v>
      </c>
      <c r="J22" s="82">
        <f>SUMPRODUCT(AA12:AA21,$AM12:$AM21)+SUMPRODUCT(AB12:AB21,$AM12:$AM21)</f>
        <v>12</v>
      </c>
      <c r="K22" s="82">
        <f>SUMPRODUCT(AC12:AC21,$AM12:$AM21)+SUMPRODUCT(AD12:AD21,$AM12:$AM21)</f>
        <v>0</v>
      </c>
      <c r="L22" s="82">
        <f>SUMPRODUCT(AE12:AE21,$AM12:$AM21)+SUMPRODUCT(AF12:AF21,$AM12:$AM21)</f>
        <v>0</v>
      </c>
      <c r="M22" s="82"/>
      <c r="N22" s="82">
        <f>SUMPRODUCT(N12:N21,$AM12:$AM21)</f>
        <v>150</v>
      </c>
      <c r="O22" s="74" t="str">
        <f>SUMPRODUCT(AO12:AO21,$AM12:$AM21)&amp;IF(AND($AH$6&lt;&gt;"",SUMPRODUCT(AP12:AP21,$AM12:$AM21)=0),"","/"&amp;SUMPRODUCT(AP12:AP21,$AM12:$AM21))</f>
        <v>12</v>
      </c>
      <c r="P22" s="74" t="str">
        <f>SUMPRODUCT(AQ12:AQ21,$AM12:$AM21)&amp;IF(AND($AH$6&lt;&gt;"",SUMPRODUCT(AR12:AR21,$AM12:$AM21)=0),"","/"&amp;SUMPRODUCT(AR12:AR21,$AM12:$AM21))</f>
        <v>0</v>
      </c>
      <c r="Q22" s="74">
        <v>0</v>
      </c>
      <c r="R22" s="74" t="str">
        <f>SUM(AU12:AU21)&amp;"/"&amp;SUM(AV12:AV21)</f>
        <v>0/0</v>
      </c>
      <c r="S22" s="74" t="str">
        <f>SUM(AW12:AW21)&amp;"/"&amp;SUM(AX12:AX21)</f>
        <v>0/0</v>
      </c>
      <c r="T22" s="74" t="str">
        <f>SUM(AY12:AY21)&amp;"/"&amp;SUM(AZ12:AZ21)</f>
        <v>0/0</v>
      </c>
      <c r="U22" s="74" t="str">
        <f>SUM(BA12:BA21)&amp;"/"&amp;SUM(BB12:BB21)</f>
        <v>0/0</v>
      </c>
      <c r="V22" s="74" t="str">
        <f>SUM(BC12:BC21)&amp;"/"&amp;SUM(BD12:BD21)</f>
        <v>0/0</v>
      </c>
      <c r="W22" s="74" t="str">
        <f>SUM(BE12:BE21)&amp;"/"&amp;SUM(BF12:BF21)</f>
        <v>0/0</v>
      </c>
      <c r="X22" s="74" t="str">
        <f>SUM(BG12:BG21)&amp;"/"&amp;SUM(BH12:BH21)</f>
        <v>0/0</v>
      </c>
      <c r="Y22" s="74" t="str">
        <f>SUM(BI12:BI21)&amp;"/"&amp;SUM(BJ12:BJ21)</f>
        <v>0/0</v>
      </c>
      <c r="Z22" s="187"/>
      <c r="AA22" s="187"/>
      <c r="AB22" s="187"/>
      <c r="AC22" s="187"/>
      <c r="AD22" s="187"/>
      <c r="AE22" s="187"/>
      <c r="AF22" s="187"/>
      <c r="AG22" s="187"/>
      <c r="AH22" s="187"/>
      <c r="AI22" s="187"/>
      <c r="AJ22" s="187"/>
      <c r="AL22" s="81">
        <f t="shared" si="16"/>
        <v>0.07407407407407407</v>
      </c>
      <c r="AM22" s="60">
        <f t="shared" si="17"/>
        <v>1</v>
      </c>
    </row>
    <row r="23" spans="1:39" s="16" customFormat="1" ht="16.5" thickTop="1">
      <c r="A23" s="80"/>
      <c r="B23" s="103"/>
      <c r="C23" s="104" t="s">
        <v>119</v>
      </c>
      <c r="D23" s="80"/>
      <c r="E23" s="80"/>
      <c r="F23" s="80"/>
      <c r="G23" s="80"/>
      <c r="H23" s="80"/>
      <c r="I23" s="80"/>
      <c r="J23" s="80"/>
      <c r="K23" s="80"/>
      <c r="L23" s="197"/>
      <c r="M23" s="80"/>
      <c r="N23" s="197"/>
      <c r="O23" s="146"/>
      <c r="P23" s="147"/>
      <c r="Q23" s="103"/>
      <c r="R23" s="103"/>
      <c r="S23" s="103"/>
      <c r="T23" s="103"/>
      <c r="U23" s="103"/>
      <c r="V23" s="103"/>
      <c r="W23" s="103"/>
      <c r="X23" s="103"/>
      <c r="Y23" s="103"/>
      <c r="AL23" s="81"/>
      <c r="AM23" s="60">
        <f t="shared" si="17"/>
        <v>0</v>
      </c>
    </row>
    <row r="24" spans="1:62" s="16" customFormat="1" ht="15.75">
      <c r="A24" s="188">
        <v>1</v>
      </c>
      <c r="B24" s="176" t="s">
        <v>88</v>
      </c>
      <c r="C24" s="188">
        <v>1</v>
      </c>
      <c r="D24" s="188"/>
      <c r="E24" s="188"/>
      <c r="F24" s="8"/>
      <c r="G24" s="206">
        <v>5</v>
      </c>
      <c r="H24" s="188">
        <f aca="true" t="shared" si="31" ref="H24:H30">G24*36</f>
        <v>180</v>
      </c>
      <c r="I24" s="354">
        <f aca="true" t="shared" si="32" ref="I24:I30">SUM(AA24:AF24)</f>
        <v>18</v>
      </c>
      <c r="J24" s="218" t="s">
        <v>183</v>
      </c>
      <c r="K24" s="188"/>
      <c r="L24" s="218" t="s">
        <v>184</v>
      </c>
      <c r="M24" s="188"/>
      <c r="N24" s="188">
        <f aca="true" t="shared" si="33" ref="N24:N30">H24-I24</f>
        <v>162</v>
      </c>
      <c r="O24" s="188" t="str">
        <f>SUM($AA24,$AC24,$AE24)&amp;IF(AND($AH$6&lt;&gt;"",SUM($AB24,$AD24,$AF24)=0),"","/"&amp;SUM($AB24,$AD24,$AF24))</f>
        <v>12/6</v>
      </c>
      <c r="P24" s="188"/>
      <c r="Q24" s="188"/>
      <c r="R24" s="8"/>
      <c r="S24" s="5"/>
      <c r="T24" s="8"/>
      <c r="U24" s="8"/>
      <c r="V24" s="8"/>
      <c r="W24" s="17"/>
      <c r="X24" s="17"/>
      <c r="Y24" s="17"/>
      <c r="AA24" s="58">
        <f t="shared" si="9"/>
        <v>8</v>
      </c>
      <c r="AB24" s="59">
        <f t="shared" si="10"/>
        <v>4</v>
      </c>
      <c r="AC24" s="58">
        <f t="shared" si="11"/>
        <v>0</v>
      </c>
      <c r="AD24" s="59">
        <f t="shared" si="12"/>
        <v>0</v>
      </c>
      <c r="AE24" s="58">
        <f t="shared" si="13"/>
        <v>4</v>
      </c>
      <c r="AF24" s="59">
        <f t="shared" si="14"/>
        <v>2</v>
      </c>
      <c r="AH24" s="170">
        <f>IF(B24="",0,IF(AI24="",MAX(AH$12:AH23)+IF(B24=B23,0,1),AI24))</f>
        <v>4</v>
      </c>
      <c r="AI24" s="171"/>
      <c r="AJ24" s="60">
        <f t="shared" si="15"/>
        <v>1</v>
      </c>
      <c r="AL24" s="81">
        <f t="shared" si="16"/>
        <v>0.1</v>
      </c>
      <c r="AM24" s="60">
        <f t="shared" si="17"/>
        <v>1</v>
      </c>
      <c r="AO24" s="58">
        <f aca="true" t="shared" si="34" ref="AO24:AO33">IF(O24="",0,IF(ISERROR(FIND("/",O24,1)),VALUE(O24),AM24*VALUE(LEFT(O24,FIND("/",O24,1)-1))))</f>
        <v>12</v>
      </c>
      <c r="AP24" s="59">
        <f>IF(OR(O24="",ISERROR(FIND("/",O24,1))),0,AM24*VALUE(RIGHT(O24,LEN(O24)-FIND("/",O24,1))))</f>
        <v>6</v>
      </c>
      <c r="AQ24" s="58">
        <f aca="true" t="shared" si="35" ref="AQ24:AQ33">IF(P24="",0,IF(ISERROR(FIND("/",P24,1)),VALUE(P24),AM24*VALUE(LEFT(P24,FIND("/",P24,1)-1))))</f>
        <v>0</v>
      </c>
      <c r="AR24" s="59">
        <f>IF(OR(P24="",ISERROR(FIND("/",P24,1))),0,AM24*VALUE(RIGHT(P24,LEN(P24)-FIND("/",P24,1))))</f>
        <v>0</v>
      </c>
      <c r="AS24" s="58">
        <f>IF(OR(Q24="",ISERROR(FIND("/",Q24,1))),0,VALUE(LEFT(Q24,FIND("/",Q24,1)-1)))</f>
        <v>0</v>
      </c>
      <c r="AT24" s="59">
        <f>IF(Q24="",0,VALUE(RIGHT(Q24,LEN(Q24)-IF(ISERROR(FIND("/",Q24,1)),0,FIND("/",Q24,1)))))</f>
        <v>0</v>
      </c>
      <c r="AU24" s="58">
        <f>IF(OR(R24="",ISERROR(FIND("/",R24,1))),0,VALUE(LEFT(R24,FIND("/",R24,1)-1)))</f>
        <v>0</v>
      </c>
      <c r="AV24" s="59">
        <f>IF(R24="",0,VALUE(RIGHT(R24,LEN(R24)-IF(ISERROR(FIND("/",R24,1)),0,FIND("/",R24,1)))))</f>
        <v>0</v>
      </c>
      <c r="AW24" s="58">
        <f>IF(OR(S24="",ISERROR(FIND("/",S24,1))),0,VALUE(LEFT(S24,FIND("/",S24,1)-1)))</f>
        <v>0</v>
      </c>
      <c r="AX24" s="59">
        <f>IF(S24="",0,VALUE(RIGHT(S24,LEN(S24)-IF(ISERROR(FIND("/",S24,1)),0,FIND("/",S24,1)))))</f>
        <v>0</v>
      </c>
      <c r="AY24" s="58">
        <f>IF(OR(T24="",ISERROR(FIND("/",T24,1))),0,VALUE(LEFT(T24,FIND("/",T24,1)-1)))</f>
        <v>0</v>
      </c>
      <c r="AZ24" s="59">
        <f>IF(T24="",0,VALUE(RIGHT(T24,LEN(T24)-IF(ISERROR(FIND("/",T24,1)),0,FIND("/",T24,1)))))</f>
        <v>0</v>
      </c>
      <c r="BA24" s="58">
        <f>IF(OR(U24="",ISERROR(FIND("/",U24,1))),0,VALUE(LEFT(U24,FIND("/",U24,1)-1)))</f>
        <v>0</v>
      </c>
      <c r="BB24" s="59">
        <f>IF(U24="",0,VALUE(RIGHT(U24,LEN(U24)-IF(ISERROR(FIND("/",U24,1)),0,FIND("/",U24,1)))))</f>
        <v>0</v>
      </c>
      <c r="BC24" s="58">
        <f>IF(OR(V24="",ISERROR(FIND("/",V24,1))),0,VALUE(LEFT(V24,FIND("/",V24,1)-1)))</f>
        <v>0</v>
      </c>
      <c r="BD24" s="59">
        <f>IF(V24="",0,VALUE(RIGHT(V24,LEN(V24)-IF(ISERROR(FIND("/",V24,1)),0,FIND("/",V24,1)))))</f>
        <v>0</v>
      </c>
      <c r="BE24" s="58">
        <f>IF(OR(W24="",ISERROR(FIND("/",W24,1))),0,VALUE(LEFT(W24,FIND("/",W24,1)-1)))</f>
        <v>0</v>
      </c>
      <c r="BF24" s="59">
        <f>IF(W24="",0,VALUE(RIGHT(W24,LEN(W24)-IF(ISERROR(FIND("/",W24,1)),0,FIND("/",W24,1)))))</f>
        <v>0</v>
      </c>
      <c r="BG24" s="58">
        <f>IF(OR(X24="",ISERROR(FIND("/",X24,1))),0,VALUE(LEFT(X24,FIND("/",X24,1)-1)))</f>
        <v>0</v>
      </c>
      <c r="BH24" s="59">
        <f>IF(X24="",0,VALUE(RIGHT(X24,LEN(X24)-IF(ISERROR(FIND("/",X24,1)),0,FIND("/",X24,1)))))</f>
        <v>0</v>
      </c>
      <c r="BI24" s="58">
        <f>IF(OR(Y24="",ISERROR(FIND("/",Y24,1))),0,VALUE(LEFT(Y24,FIND("/",Y24,1)-1)))</f>
        <v>0</v>
      </c>
      <c r="BJ24" s="59">
        <f>IF(Y24="",0,VALUE(RIGHT(Y24,LEN(Y24)-IF(ISERROR(FIND("/",Y24,1)),0,FIND("/",Y24,1)))))</f>
        <v>0</v>
      </c>
    </row>
    <row r="25" spans="1:62" s="16" customFormat="1" ht="15.75">
      <c r="A25" s="188">
        <v>2</v>
      </c>
      <c r="B25" s="176" t="s">
        <v>89</v>
      </c>
      <c r="C25" s="188">
        <v>1</v>
      </c>
      <c r="D25" s="188"/>
      <c r="E25" s="188"/>
      <c r="F25" s="8"/>
      <c r="G25" s="206">
        <v>5</v>
      </c>
      <c r="H25" s="188">
        <f t="shared" si="31"/>
        <v>180</v>
      </c>
      <c r="I25" s="354">
        <f t="shared" si="32"/>
        <v>18</v>
      </c>
      <c r="J25" s="7">
        <v>8</v>
      </c>
      <c r="K25" s="188" t="s">
        <v>40</v>
      </c>
      <c r="L25" s="218" t="s">
        <v>184</v>
      </c>
      <c r="M25" s="188"/>
      <c r="N25" s="188">
        <f t="shared" si="33"/>
        <v>162</v>
      </c>
      <c r="O25" s="188" t="str">
        <f>SUM($AA25,$AC25,$AE25)&amp;IF(AND($AH$6&lt;&gt;"",SUM($AB25,$AD25,$AF25)=0),"","/"&amp;SUM($AB25,$AD25,$AF25))</f>
        <v>12/6</v>
      </c>
      <c r="P25" s="188"/>
      <c r="Q25" s="188"/>
      <c r="R25" s="8"/>
      <c r="S25" s="5"/>
      <c r="T25" s="8"/>
      <c r="U25" s="8"/>
      <c r="V25" s="8"/>
      <c r="W25" s="17"/>
      <c r="X25" s="17"/>
      <c r="Y25" s="17"/>
      <c r="AA25" s="58">
        <f t="shared" si="9"/>
        <v>8</v>
      </c>
      <c r="AB25" s="59">
        <f t="shared" si="10"/>
        <v>0</v>
      </c>
      <c r="AC25" s="58">
        <f t="shared" si="11"/>
        <v>0</v>
      </c>
      <c r="AD25" s="59">
        <f t="shared" si="12"/>
        <v>4</v>
      </c>
      <c r="AE25" s="58">
        <f t="shared" si="13"/>
        <v>4</v>
      </c>
      <c r="AF25" s="59">
        <f t="shared" si="14"/>
        <v>2</v>
      </c>
      <c r="AH25" s="170">
        <f>IF(B25="",0,IF(AI25="",MAX(AH$12:AH24)+IF(B25=B24,0,1),AI25))</f>
        <v>5</v>
      </c>
      <c r="AI25" s="171"/>
      <c r="AJ25" s="60">
        <f>IF(COUNTA(O25:Y25)&gt;0,1,0)</f>
        <v>1</v>
      </c>
      <c r="AL25" s="81">
        <f>I25/H25</f>
        <v>0.1</v>
      </c>
      <c r="AM25" s="60">
        <f t="shared" si="17"/>
        <v>1</v>
      </c>
      <c r="AO25" s="58">
        <f t="shared" si="34"/>
        <v>12</v>
      </c>
      <c r="AP25" s="59">
        <f aca="true" t="shared" si="36" ref="AP25:AP30">IF(OR(O25="",ISERROR(FIND("/",O25,1))),0,AM25*VALUE(RIGHT(O25,LEN(O25)-FIND("/",O25,1))))</f>
        <v>6</v>
      </c>
      <c r="AQ25" s="58">
        <f t="shared" si="35"/>
        <v>0</v>
      </c>
      <c r="AR25" s="59">
        <f aca="true" t="shared" si="37" ref="AR25:AR30">IF(OR(P25="",ISERROR(FIND("/",P25,1))),0,AM25*VALUE(RIGHT(P25,LEN(P25)-FIND("/",P25,1))))</f>
        <v>0</v>
      </c>
      <c r="AS25" s="58">
        <f>IF(OR(Q25="",ISERROR(FIND("/",Q25,1))),0,VALUE(LEFT(Q25,FIND("/",Q25,1)-1)))</f>
        <v>0</v>
      </c>
      <c r="AT25" s="59">
        <f>IF(Q25="",0,VALUE(RIGHT(Q25,LEN(Q25)-IF(ISERROR(FIND("/",Q25,1)),0,FIND("/",Q25,1)))))</f>
        <v>0</v>
      </c>
      <c r="AU25" s="58">
        <f>IF(OR(R25="",ISERROR(FIND("/",R25,1))),0,VALUE(LEFT(R25,FIND("/",R25,1)-1)))</f>
        <v>0</v>
      </c>
      <c r="AV25" s="59">
        <f>IF(R25="",0,VALUE(RIGHT(R25,LEN(R25)-IF(ISERROR(FIND("/",R25,1)),0,FIND("/",R25,1)))))</f>
        <v>0</v>
      </c>
      <c r="AW25" s="58">
        <f>IF(OR(S25="",ISERROR(FIND("/",S25,1))),0,VALUE(LEFT(S25,FIND("/",S25,1)-1)))</f>
        <v>0</v>
      </c>
      <c r="AX25" s="59">
        <f>IF(S25="",0,VALUE(RIGHT(S25,LEN(S25)-IF(ISERROR(FIND("/",S25,1)),0,FIND("/",S25,1)))))</f>
        <v>0</v>
      </c>
      <c r="AY25" s="58">
        <f>IF(OR(T25="",ISERROR(FIND("/",T25,1))),0,VALUE(LEFT(T25,FIND("/",T25,1)-1)))</f>
        <v>0</v>
      </c>
      <c r="AZ25" s="59">
        <f>IF(T25="",0,VALUE(RIGHT(T25,LEN(T25)-IF(ISERROR(FIND("/",T25,1)),0,FIND("/",T25,1)))))</f>
        <v>0</v>
      </c>
      <c r="BA25" s="58">
        <f>IF(OR(U25="",ISERROR(FIND("/",U25,1))),0,VALUE(LEFT(U25,FIND("/",U25,1)-1)))</f>
        <v>0</v>
      </c>
      <c r="BB25" s="59">
        <f>IF(U25="",0,VALUE(RIGHT(U25,LEN(U25)-IF(ISERROR(FIND("/",U25,1)),0,FIND("/",U25,1)))))</f>
        <v>0</v>
      </c>
      <c r="BC25" s="58">
        <f>IF(OR(V25="",ISERROR(FIND("/",V25,1))),0,VALUE(LEFT(V25,FIND("/",V25,1)-1)))</f>
        <v>0</v>
      </c>
      <c r="BD25" s="59">
        <f>IF(V25="",0,VALUE(RIGHT(V25,LEN(V25)-IF(ISERROR(FIND("/",V25,1)),0,FIND("/",V25,1)))))</f>
        <v>0</v>
      </c>
      <c r="BE25" s="58">
        <f>IF(OR(W25="",ISERROR(FIND("/",W25,1))),0,VALUE(LEFT(W25,FIND("/",W25,1)-1)))</f>
        <v>0</v>
      </c>
      <c r="BF25" s="59">
        <f>IF(W25="",0,VALUE(RIGHT(W25,LEN(W25)-IF(ISERROR(FIND("/",W25,1)),0,FIND("/",W25,1)))))</f>
        <v>0</v>
      </c>
      <c r="BG25" s="58">
        <f>IF(OR(X25="",ISERROR(FIND("/",X25,1))),0,VALUE(LEFT(X25,FIND("/",X25,1)-1)))</f>
        <v>0</v>
      </c>
      <c r="BH25" s="59">
        <f>IF(X25="",0,VALUE(RIGHT(X25,LEN(X25)-IF(ISERROR(FIND("/",X25,1)),0,FIND("/",X25,1)))))</f>
        <v>0</v>
      </c>
      <c r="BI25" s="58">
        <f>IF(OR(Y25="",ISERROR(FIND("/",Y25,1))),0,VALUE(LEFT(Y25,FIND("/",Y25,1)-1)))</f>
        <v>0</v>
      </c>
      <c r="BJ25" s="59">
        <f>IF(Y25="",0,VALUE(RIGHT(Y25,LEN(Y25)-IF(ISERROR(FIND("/",Y25,1)),0,FIND("/",Y25,1)))))</f>
        <v>0</v>
      </c>
    </row>
    <row r="26" spans="1:62" s="16" customFormat="1" ht="15.75" hidden="1" outlineLevel="2">
      <c r="A26" s="188"/>
      <c r="B26" s="176"/>
      <c r="C26" s="188"/>
      <c r="D26" s="188"/>
      <c r="E26" s="188"/>
      <c r="F26" s="8"/>
      <c r="G26" s="206"/>
      <c r="H26" s="188"/>
      <c r="I26" s="354">
        <f t="shared" si="32"/>
        <v>0</v>
      </c>
      <c r="J26" s="7"/>
      <c r="K26" s="188"/>
      <c r="L26" s="188"/>
      <c r="M26" s="188"/>
      <c r="N26" s="188"/>
      <c r="O26" s="188"/>
      <c r="P26" s="188"/>
      <c r="Q26" s="188"/>
      <c r="R26" s="8"/>
      <c r="S26" s="5"/>
      <c r="T26" s="8"/>
      <c r="U26" s="8"/>
      <c r="V26" s="8"/>
      <c r="W26" s="17"/>
      <c r="X26" s="17"/>
      <c r="Y26" s="17"/>
      <c r="AA26" s="58">
        <f t="shared" si="9"/>
        <v>0</v>
      </c>
      <c r="AB26" s="59">
        <f t="shared" si="10"/>
        <v>0</v>
      </c>
      <c r="AC26" s="58">
        <f t="shared" si="11"/>
        <v>0</v>
      </c>
      <c r="AD26" s="59">
        <f t="shared" si="12"/>
        <v>0</v>
      </c>
      <c r="AE26" s="58">
        <f t="shared" si="13"/>
        <v>0</v>
      </c>
      <c r="AF26" s="59">
        <f t="shared" si="14"/>
        <v>0</v>
      </c>
      <c r="AH26" s="170">
        <f>IF(B26="",0,IF(AI26="",MAX(AH$12:AH25)+IF(B26=B25,0,1),AI26))</f>
        <v>0</v>
      </c>
      <c r="AI26" s="171"/>
      <c r="AJ26" s="60">
        <f>IF(COUNTA(O26:Y26)&gt;0,1,0)</f>
        <v>0</v>
      </c>
      <c r="AL26" s="81" t="e">
        <f>I26/H26</f>
        <v>#DIV/0!</v>
      </c>
      <c r="AM26" s="60">
        <f t="shared" si="17"/>
        <v>0</v>
      </c>
      <c r="AN26" s="16" t="e">
        <f>SEARCH(2012,B26,1)</f>
        <v>#VALUE!</v>
      </c>
      <c r="AO26" s="58">
        <f t="shared" si="34"/>
        <v>0</v>
      </c>
      <c r="AP26" s="59">
        <f t="shared" si="36"/>
        <v>0</v>
      </c>
      <c r="AQ26" s="58">
        <f t="shared" si="35"/>
        <v>0</v>
      </c>
      <c r="AR26" s="59">
        <f t="shared" si="37"/>
        <v>0</v>
      </c>
      <c r="AS26" s="58">
        <f>IF(OR(Q26="",ISERROR(FIND("/",Q26,1))),0,VALUE(LEFT(Q26,FIND("/",Q26,1)-1)))</f>
        <v>0</v>
      </c>
      <c r="AT26" s="59">
        <f>IF(Q26="",0,VALUE(RIGHT(Q26,LEN(Q26)-IF(ISERROR(FIND("/",Q26,1)),0,FIND("/",Q26,1)))))</f>
        <v>0</v>
      </c>
      <c r="AU26" s="58">
        <f>IF(OR(R26="",ISERROR(FIND("/",R26,1))),0,VALUE(LEFT(R26,FIND("/",R26,1)-1)))</f>
        <v>0</v>
      </c>
      <c r="AV26" s="59">
        <f>IF(R26="",0,VALUE(RIGHT(R26,LEN(R26)-IF(ISERROR(FIND("/",R26,1)),0,FIND("/",R26,1)))))</f>
        <v>0</v>
      </c>
      <c r="AW26" s="58">
        <f>IF(OR(S26="",ISERROR(FIND("/",S26,1))),0,VALUE(LEFT(S26,FIND("/",S26,1)-1)))</f>
        <v>0</v>
      </c>
      <c r="AX26" s="59">
        <f>IF(S26="",0,VALUE(RIGHT(S26,LEN(S26)-IF(ISERROR(FIND("/",S26,1)),0,FIND("/",S26,1)))))</f>
        <v>0</v>
      </c>
      <c r="AY26" s="58">
        <f>IF(OR(T26="",ISERROR(FIND("/",T26,1))),0,VALUE(LEFT(T26,FIND("/",T26,1)-1)))</f>
        <v>0</v>
      </c>
      <c r="AZ26" s="59">
        <f>IF(T26="",0,VALUE(RIGHT(T26,LEN(T26)-IF(ISERROR(FIND("/",T26,1)),0,FIND("/",T26,1)))))</f>
        <v>0</v>
      </c>
      <c r="BA26" s="58">
        <f>IF(OR(U26="",ISERROR(FIND("/",U26,1))),0,VALUE(LEFT(U26,FIND("/",U26,1)-1)))</f>
        <v>0</v>
      </c>
      <c r="BB26" s="59">
        <f>IF(U26="",0,VALUE(RIGHT(U26,LEN(U26)-IF(ISERROR(FIND("/",U26,1)),0,FIND("/",U26,1)))))</f>
        <v>0</v>
      </c>
      <c r="BC26" s="58">
        <f>IF(OR(V26="",ISERROR(FIND("/",V26,1))),0,VALUE(LEFT(V26,FIND("/",V26,1)-1)))</f>
        <v>0</v>
      </c>
      <c r="BD26" s="59">
        <f>IF(V26="",0,VALUE(RIGHT(V26,LEN(V26)-IF(ISERROR(FIND("/",V26,1)),0,FIND("/",V26,1)))))</f>
        <v>0</v>
      </c>
      <c r="BE26" s="58">
        <f>IF(OR(W26="",ISERROR(FIND("/",W26,1))),0,VALUE(LEFT(W26,FIND("/",W26,1)-1)))</f>
        <v>0</v>
      </c>
      <c r="BF26" s="59">
        <f>IF(W26="",0,VALUE(RIGHT(W26,LEN(W26)-IF(ISERROR(FIND("/",W26,1)),0,FIND("/",W26,1)))))</f>
        <v>0</v>
      </c>
      <c r="BG26" s="58">
        <f>IF(OR(X26="",ISERROR(FIND("/",X26,1))),0,VALUE(LEFT(X26,FIND("/",X26,1)-1)))</f>
        <v>0</v>
      </c>
      <c r="BH26" s="59">
        <f>IF(X26="",0,VALUE(RIGHT(X26,LEN(X26)-IF(ISERROR(FIND("/",X26,1)),0,FIND("/",X26,1)))))</f>
        <v>0</v>
      </c>
      <c r="BI26" s="58">
        <f>IF(OR(Y26="",ISERROR(FIND("/",Y26,1))),0,VALUE(LEFT(Y26,FIND("/",Y26,1)-1)))</f>
        <v>0</v>
      </c>
      <c r="BJ26" s="59">
        <f>IF(Y26="",0,VALUE(RIGHT(Y26,LEN(Y26)-IF(ISERROR(FIND("/",Y26,1)),0,FIND("/",Y26,1)))))</f>
        <v>0</v>
      </c>
    </row>
    <row r="27" spans="1:62" s="16" customFormat="1" ht="15.75" collapsed="1">
      <c r="A27" s="188">
        <v>3</v>
      </c>
      <c r="B27" s="176" t="s">
        <v>90</v>
      </c>
      <c r="C27" s="188"/>
      <c r="D27" s="188"/>
      <c r="E27" s="188">
        <v>1</v>
      </c>
      <c r="F27" s="8"/>
      <c r="G27" s="206">
        <v>1</v>
      </c>
      <c r="H27" s="188">
        <f t="shared" si="31"/>
        <v>36</v>
      </c>
      <c r="I27" s="354">
        <f t="shared" si="32"/>
        <v>8</v>
      </c>
      <c r="J27" s="7"/>
      <c r="K27" s="188"/>
      <c r="L27" s="360" t="s">
        <v>186</v>
      </c>
      <c r="M27" s="188"/>
      <c r="N27" s="188">
        <f t="shared" si="33"/>
        <v>28</v>
      </c>
      <c r="O27" s="188" t="str">
        <f>SUM($AA27,$AC27,$AE27)&amp;IF(AND($AH$6&lt;&gt;"",SUM($AB27,$AD27,$AF27)=0),"","/"&amp;SUM($AB27,$AD27,$AF27))</f>
        <v>4/4</v>
      </c>
      <c r="P27" s="188"/>
      <c r="Q27" s="188"/>
      <c r="R27" s="8"/>
      <c r="S27" s="5"/>
      <c r="T27" s="8"/>
      <c r="U27" s="8"/>
      <c r="V27" s="8"/>
      <c r="W27" s="17"/>
      <c r="X27" s="17"/>
      <c r="Y27" s="17"/>
      <c r="AA27" s="58">
        <f t="shared" si="9"/>
        <v>0</v>
      </c>
      <c r="AB27" s="59">
        <f t="shared" si="10"/>
        <v>0</v>
      </c>
      <c r="AC27" s="58">
        <f t="shared" si="11"/>
        <v>0</v>
      </c>
      <c r="AD27" s="59">
        <f t="shared" si="12"/>
        <v>0</v>
      </c>
      <c r="AE27" s="58">
        <f t="shared" si="13"/>
        <v>4</v>
      </c>
      <c r="AF27" s="59">
        <f t="shared" si="14"/>
        <v>4</v>
      </c>
      <c r="AH27" s="170">
        <f>IF(B27="",0,IF(AI27="",MAX(AH$12:AH26)+IF(B27=B26,0,1),AI27))</f>
        <v>6</v>
      </c>
      <c r="AI27" s="171"/>
      <c r="AJ27" s="60">
        <f>IF(COUNTA(O27:Y27)&gt;0,1,0)</f>
        <v>1</v>
      </c>
      <c r="AL27" s="81">
        <f>I27/H27</f>
        <v>0.2222222222222222</v>
      </c>
      <c r="AM27" s="60">
        <f t="shared" si="17"/>
        <v>1</v>
      </c>
      <c r="AO27" s="58">
        <f t="shared" si="34"/>
        <v>4</v>
      </c>
      <c r="AP27" s="59">
        <f t="shared" si="36"/>
        <v>4</v>
      </c>
      <c r="AQ27" s="58">
        <f t="shared" si="35"/>
        <v>0</v>
      </c>
      <c r="AR27" s="59">
        <f t="shared" si="37"/>
        <v>0</v>
      </c>
      <c r="AS27" s="58">
        <f>IF(OR(Q27="",ISERROR(FIND("/",Q27,1))),0,VALUE(LEFT(Q27,FIND("/",Q27,1)-1)))</f>
        <v>0</v>
      </c>
      <c r="AT27" s="59">
        <f>IF(Q27="",0,VALUE(RIGHT(Q27,LEN(Q27)-IF(ISERROR(FIND("/",Q27,1)),0,FIND("/",Q27,1)))))</f>
        <v>0</v>
      </c>
      <c r="AU27" s="58">
        <f>IF(OR(R27="",ISERROR(FIND("/",R27,1))),0,VALUE(LEFT(R27,FIND("/",R27,1)-1)))</f>
        <v>0</v>
      </c>
      <c r="AV27" s="59">
        <f>IF(R27="",0,VALUE(RIGHT(R27,LEN(R27)-IF(ISERROR(FIND("/",R27,1)),0,FIND("/",R27,1)))))</f>
        <v>0</v>
      </c>
      <c r="AW27" s="58">
        <f>IF(OR(S27="",ISERROR(FIND("/",S27,1))),0,VALUE(LEFT(S27,FIND("/",S27,1)-1)))</f>
        <v>0</v>
      </c>
      <c r="AX27" s="59">
        <f>IF(S27="",0,VALUE(RIGHT(S27,LEN(S27)-IF(ISERROR(FIND("/",S27,1)),0,FIND("/",S27,1)))))</f>
        <v>0</v>
      </c>
      <c r="AY27" s="58">
        <f>IF(OR(T27="",ISERROR(FIND("/",T27,1))),0,VALUE(LEFT(T27,FIND("/",T27,1)-1)))</f>
        <v>0</v>
      </c>
      <c r="AZ27" s="59">
        <f>IF(T27="",0,VALUE(RIGHT(T27,LEN(T27)-IF(ISERROR(FIND("/",T27,1)),0,FIND("/",T27,1)))))</f>
        <v>0</v>
      </c>
      <c r="BA27" s="58">
        <f>IF(OR(U27="",ISERROR(FIND("/",U27,1))),0,VALUE(LEFT(U27,FIND("/",U27,1)-1)))</f>
        <v>0</v>
      </c>
      <c r="BB27" s="59">
        <f>IF(U27="",0,VALUE(RIGHT(U27,LEN(U27)-IF(ISERROR(FIND("/",U27,1)),0,FIND("/",U27,1)))))</f>
        <v>0</v>
      </c>
      <c r="BC27" s="58">
        <f>IF(OR(V27="",ISERROR(FIND("/",V27,1))),0,VALUE(LEFT(V27,FIND("/",V27,1)-1)))</f>
        <v>0</v>
      </c>
      <c r="BD27" s="59">
        <f>IF(V27="",0,VALUE(RIGHT(V27,LEN(V27)-IF(ISERROR(FIND("/",V27,1)),0,FIND("/",V27,1)))))</f>
        <v>0</v>
      </c>
      <c r="BE27" s="58">
        <f>IF(OR(W27="",ISERROR(FIND("/",W27,1))),0,VALUE(LEFT(W27,FIND("/",W27,1)-1)))</f>
        <v>0</v>
      </c>
      <c r="BF27" s="59">
        <f>IF(W27="",0,VALUE(RIGHT(W27,LEN(W27)-IF(ISERROR(FIND("/",W27,1)),0,FIND("/",W27,1)))))</f>
        <v>0</v>
      </c>
      <c r="BG27" s="58">
        <f>IF(OR(X27="",ISERROR(FIND("/",X27,1))),0,VALUE(LEFT(X27,FIND("/",X27,1)-1)))</f>
        <v>0</v>
      </c>
      <c r="BH27" s="59">
        <f>IF(X27="",0,VALUE(RIGHT(X27,LEN(X27)-IF(ISERROR(FIND("/",X27,1)),0,FIND("/",X27,1)))))</f>
        <v>0</v>
      </c>
      <c r="BI27" s="58">
        <f>IF(OR(Y27="",ISERROR(FIND("/",Y27,1))),0,VALUE(LEFT(Y27,FIND("/",Y27,1)-1)))</f>
        <v>0</v>
      </c>
      <c r="BJ27" s="59">
        <f>IF(Y27="",0,VALUE(RIGHT(Y27,LEN(Y27)-IF(ISERROR(FIND("/",Y27,1)),0,FIND("/",Y27,1)))))</f>
        <v>0</v>
      </c>
    </row>
    <row r="28" spans="1:62" s="16" customFormat="1" ht="15.75">
      <c r="A28" s="188">
        <v>4</v>
      </c>
      <c r="B28" s="176" t="s">
        <v>91</v>
      </c>
      <c r="C28" s="188"/>
      <c r="D28" s="188">
        <v>2</v>
      </c>
      <c r="E28" s="188"/>
      <c r="F28" s="8"/>
      <c r="G28" s="206">
        <v>3</v>
      </c>
      <c r="H28" s="188">
        <f t="shared" si="31"/>
        <v>108</v>
      </c>
      <c r="I28" s="354">
        <f t="shared" si="32"/>
        <v>18</v>
      </c>
      <c r="J28" s="7">
        <v>8</v>
      </c>
      <c r="K28" s="188" t="s">
        <v>185</v>
      </c>
      <c r="L28" s="188">
        <v>4</v>
      </c>
      <c r="M28" s="188"/>
      <c r="N28" s="188">
        <f t="shared" si="33"/>
        <v>90</v>
      </c>
      <c r="O28" s="188"/>
      <c r="P28" s="188" t="str">
        <f>SUM($AA28,$AC28,$AE28)&amp;IF(AND($AH$6&lt;&gt;"",SUM($AB28,$AD28,$AF28)=0),"","/"&amp;SUM($AB28,$AD28,$AF28))</f>
        <v>12/6</v>
      </c>
      <c r="Q28" s="188"/>
      <c r="R28" s="8"/>
      <c r="S28" s="5"/>
      <c r="T28" s="8"/>
      <c r="U28" s="8"/>
      <c r="V28" s="8"/>
      <c r="W28" s="17"/>
      <c r="X28" s="17"/>
      <c r="Y28" s="17"/>
      <c r="Z28" s="190" t="s">
        <v>114</v>
      </c>
      <c r="AA28" s="58">
        <f t="shared" si="9"/>
        <v>8</v>
      </c>
      <c r="AB28" s="59">
        <f t="shared" si="10"/>
        <v>0</v>
      </c>
      <c r="AC28" s="58">
        <f t="shared" si="11"/>
        <v>0</v>
      </c>
      <c r="AD28" s="59">
        <f t="shared" si="12"/>
        <v>6</v>
      </c>
      <c r="AE28" s="58">
        <f t="shared" si="13"/>
        <v>4</v>
      </c>
      <c r="AF28" s="59">
        <f t="shared" si="14"/>
        <v>0</v>
      </c>
      <c r="AH28" s="170">
        <f>IF(B28="",0,IF(AI28="",MAX(AH$12:AH27)+IF(B28=B27,0,1),AI28))</f>
        <v>7</v>
      </c>
      <c r="AI28" s="171"/>
      <c r="AJ28" s="60">
        <f t="shared" si="15"/>
        <v>1</v>
      </c>
      <c r="AL28" s="81">
        <f t="shared" si="16"/>
        <v>0.16666666666666666</v>
      </c>
      <c r="AM28" s="60">
        <f t="shared" si="17"/>
        <v>1</v>
      </c>
      <c r="AO28" s="58">
        <f t="shared" si="34"/>
        <v>0</v>
      </c>
      <c r="AP28" s="59">
        <f t="shared" si="36"/>
        <v>0</v>
      </c>
      <c r="AQ28" s="58">
        <f t="shared" si="35"/>
        <v>12</v>
      </c>
      <c r="AR28" s="59">
        <f t="shared" si="37"/>
        <v>6</v>
      </c>
      <c r="AS28" s="58">
        <f aca="true" t="shared" si="38" ref="AS28:AS33">IF(OR(Q28="",ISERROR(FIND("/",Q28,1))),0,VALUE(LEFT(Q28,FIND("/",Q28,1)-1)))</f>
        <v>0</v>
      </c>
      <c r="AT28" s="59">
        <f aca="true" t="shared" si="39" ref="AT28:AT33">IF(Q28="",0,VALUE(RIGHT(Q28,LEN(Q28)-IF(ISERROR(FIND("/",Q28,1)),0,FIND("/",Q28,1)))))</f>
        <v>0</v>
      </c>
      <c r="AU28" s="58">
        <f aca="true" t="shared" si="40" ref="AU28:AU33">IF(OR(R28="",ISERROR(FIND("/",R28,1))),0,VALUE(LEFT(R28,FIND("/",R28,1)-1)))</f>
        <v>0</v>
      </c>
      <c r="AV28" s="59">
        <f aca="true" t="shared" si="41" ref="AV28:AV33">IF(R28="",0,VALUE(RIGHT(R28,LEN(R28)-IF(ISERROR(FIND("/",R28,1)),0,FIND("/",R28,1)))))</f>
        <v>0</v>
      </c>
      <c r="AW28" s="58">
        <f aca="true" t="shared" si="42" ref="AW28:AW33">IF(OR(S28="",ISERROR(FIND("/",S28,1))),0,VALUE(LEFT(S28,FIND("/",S28,1)-1)))</f>
        <v>0</v>
      </c>
      <c r="AX28" s="59">
        <f aca="true" t="shared" si="43" ref="AX28:AX33">IF(S28="",0,VALUE(RIGHT(S28,LEN(S28)-IF(ISERROR(FIND("/",S28,1)),0,FIND("/",S28,1)))))</f>
        <v>0</v>
      </c>
      <c r="AY28" s="58">
        <f aca="true" t="shared" si="44" ref="AY28:AY33">IF(OR(T28="",ISERROR(FIND("/",T28,1))),0,VALUE(LEFT(T28,FIND("/",T28,1)-1)))</f>
        <v>0</v>
      </c>
      <c r="AZ28" s="59">
        <f aca="true" t="shared" si="45" ref="AZ28:AZ33">IF(T28="",0,VALUE(RIGHT(T28,LEN(T28)-IF(ISERROR(FIND("/",T28,1)),0,FIND("/",T28,1)))))</f>
        <v>0</v>
      </c>
      <c r="BA28" s="58">
        <f aca="true" t="shared" si="46" ref="BA28:BA33">IF(OR(U28="",ISERROR(FIND("/",U28,1))),0,VALUE(LEFT(U28,FIND("/",U28,1)-1)))</f>
        <v>0</v>
      </c>
      <c r="BB28" s="59">
        <f aca="true" t="shared" si="47" ref="BB28:BB33">IF(U28="",0,VALUE(RIGHT(U28,LEN(U28)-IF(ISERROR(FIND("/",U28,1)),0,FIND("/",U28,1)))))</f>
        <v>0</v>
      </c>
      <c r="BC28" s="58">
        <f aca="true" t="shared" si="48" ref="BC28:BC33">IF(OR(V28="",ISERROR(FIND("/",V28,1))),0,VALUE(LEFT(V28,FIND("/",V28,1)-1)))</f>
        <v>0</v>
      </c>
      <c r="BD28" s="59">
        <f aca="true" t="shared" si="49" ref="BD28:BD33">IF(V28="",0,VALUE(RIGHT(V28,LEN(V28)-IF(ISERROR(FIND("/",V28,1)),0,FIND("/",V28,1)))))</f>
        <v>0</v>
      </c>
      <c r="BE28" s="58">
        <f aca="true" t="shared" si="50" ref="BE28:BE33">IF(OR(W28="",ISERROR(FIND("/",W28,1))),0,VALUE(LEFT(W28,FIND("/",W28,1)-1)))</f>
        <v>0</v>
      </c>
      <c r="BF28" s="59">
        <f aca="true" t="shared" si="51" ref="BF28:BF33">IF(W28="",0,VALUE(RIGHT(W28,LEN(W28)-IF(ISERROR(FIND("/",W28,1)),0,FIND("/",W28,1)))))</f>
        <v>0</v>
      </c>
      <c r="BG28" s="58">
        <f aca="true" t="shared" si="52" ref="BG28:BG33">IF(OR(X28="",ISERROR(FIND("/",X28,1))),0,VALUE(LEFT(X28,FIND("/",X28,1)-1)))</f>
        <v>0</v>
      </c>
      <c r="BH28" s="59">
        <f aca="true" t="shared" si="53" ref="BH28:BH33">IF(X28="",0,VALUE(RIGHT(X28,LEN(X28)-IF(ISERROR(FIND("/",X28,1)),0,FIND("/",X28,1)))))</f>
        <v>0</v>
      </c>
      <c r="BI28" s="58">
        <f aca="true" t="shared" si="54" ref="BI28:BI33">IF(OR(Y28="",ISERROR(FIND("/",Y28,1))),0,VALUE(LEFT(Y28,FIND("/",Y28,1)-1)))</f>
        <v>0</v>
      </c>
      <c r="BJ28" s="59">
        <f aca="true" t="shared" si="55" ref="BJ28:BJ33">IF(Y28="",0,VALUE(RIGHT(Y28,LEN(Y28)-IF(ISERROR(FIND("/",Y28,1)),0,FIND("/",Y28,1)))))</f>
        <v>0</v>
      </c>
    </row>
    <row r="29" spans="1:62" s="16" customFormat="1" ht="15.75">
      <c r="A29" s="188">
        <v>5</v>
      </c>
      <c r="B29" s="176" t="s">
        <v>92</v>
      </c>
      <c r="C29" s="188">
        <v>1</v>
      </c>
      <c r="D29" s="188"/>
      <c r="E29" s="188"/>
      <c r="F29" s="8"/>
      <c r="G29" s="206">
        <v>1</v>
      </c>
      <c r="H29" s="188">
        <f t="shared" si="31"/>
        <v>36</v>
      </c>
      <c r="I29" s="354">
        <f t="shared" si="32"/>
        <v>4</v>
      </c>
      <c r="J29" s="188">
        <v>4</v>
      </c>
      <c r="K29" s="188"/>
      <c r="L29" s="188"/>
      <c r="M29" s="188"/>
      <c r="N29" s="188">
        <f t="shared" si="33"/>
        <v>32</v>
      </c>
      <c r="O29" s="188" t="str">
        <f>SUM($AA29,$AC29,$AE29)&amp;IF(AND($AH$6&lt;&gt;"",SUM($AB29,$AD29,$AF29)=0),"","/"&amp;SUM($AB29,$AD29,$AF29))</f>
        <v>4</v>
      </c>
      <c r="P29" s="188"/>
      <c r="Q29" s="188"/>
      <c r="R29" s="8"/>
      <c r="S29" s="5"/>
      <c r="T29" s="8"/>
      <c r="U29" s="8"/>
      <c r="V29" s="8"/>
      <c r="W29" s="17"/>
      <c r="X29" s="17"/>
      <c r="Y29" s="17"/>
      <c r="AA29" s="58">
        <f t="shared" si="9"/>
        <v>4</v>
      </c>
      <c r="AB29" s="59">
        <f t="shared" si="10"/>
        <v>0</v>
      </c>
      <c r="AC29" s="58">
        <f t="shared" si="11"/>
        <v>0</v>
      </c>
      <c r="AD29" s="59">
        <f t="shared" si="12"/>
        <v>0</v>
      </c>
      <c r="AE29" s="58">
        <f t="shared" si="13"/>
        <v>0</v>
      </c>
      <c r="AF29" s="59">
        <f t="shared" si="14"/>
        <v>0</v>
      </c>
      <c r="AH29" s="170">
        <f>IF(B29="",0,IF(AI29="",MAX(AH$12:AH28)+IF(B29=B28,0,1),AI29))</f>
        <v>8</v>
      </c>
      <c r="AI29" s="171"/>
      <c r="AJ29" s="60">
        <f t="shared" si="15"/>
        <v>1</v>
      </c>
      <c r="AL29" s="81">
        <f t="shared" si="16"/>
        <v>0.1111111111111111</v>
      </c>
      <c r="AM29" s="60">
        <f t="shared" si="17"/>
        <v>1</v>
      </c>
      <c r="AO29" s="58">
        <f t="shared" si="34"/>
        <v>4</v>
      </c>
      <c r="AP29" s="59">
        <f t="shared" si="36"/>
        <v>0</v>
      </c>
      <c r="AQ29" s="58">
        <f t="shared" si="35"/>
        <v>0</v>
      </c>
      <c r="AR29" s="59">
        <f t="shared" si="37"/>
        <v>0</v>
      </c>
      <c r="AS29" s="58">
        <f t="shared" si="38"/>
        <v>0</v>
      </c>
      <c r="AT29" s="59">
        <f t="shared" si="39"/>
        <v>0</v>
      </c>
      <c r="AU29" s="58">
        <f t="shared" si="40"/>
        <v>0</v>
      </c>
      <c r="AV29" s="59">
        <f t="shared" si="41"/>
        <v>0</v>
      </c>
      <c r="AW29" s="58">
        <f t="shared" si="42"/>
        <v>0</v>
      </c>
      <c r="AX29" s="59">
        <f t="shared" si="43"/>
        <v>0</v>
      </c>
      <c r="AY29" s="58">
        <f t="shared" si="44"/>
        <v>0</v>
      </c>
      <c r="AZ29" s="59">
        <f t="shared" si="45"/>
        <v>0</v>
      </c>
      <c r="BA29" s="58">
        <f t="shared" si="46"/>
        <v>0</v>
      </c>
      <c r="BB29" s="59">
        <f t="shared" si="47"/>
        <v>0</v>
      </c>
      <c r="BC29" s="58">
        <f t="shared" si="48"/>
        <v>0</v>
      </c>
      <c r="BD29" s="59">
        <f t="shared" si="49"/>
        <v>0</v>
      </c>
      <c r="BE29" s="58">
        <f t="shared" si="50"/>
        <v>0</v>
      </c>
      <c r="BF29" s="59">
        <f t="shared" si="51"/>
        <v>0</v>
      </c>
      <c r="BG29" s="58">
        <f t="shared" si="52"/>
        <v>0</v>
      </c>
      <c r="BH29" s="59">
        <f t="shared" si="53"/>
        <v>0</v>
      </c>
      <c r="BI29" s="58">
        <f t="shared" si="54"/>
        <v>0</v>
      </c>
      <c r="BJ29" s="59">
        <f t="shared" si="55"/>
        <v>0</v>
      </c>
    </row>
    <row r="30" spans="1:62" s="16" customFormat="1" ht="16.5" thickBot="1">
      <c r="A30" s="188">
        <v>6</v>
      </c>
      <c r="B30" s="176" t="s">
        <v>68</v>
      </c>
      <c r="C30" s="188"/>
      <c r="D30" s="188">
        <v>1</v>
      </c>
      <c r="E30" s="188"/>
      <c r="F30" s="8"/>
      <c r="G30" s="206">
        <v>3</v>
      </c>
      <c r="H30" s="188">
        <f t="shared" si="31"/>
        <v>108</v>
      </c>
      <c r="I30" s="354">
        <f t="shared" si="32"/>
        <v>12</v>
      </c>
      <c r="J30" s="7">
        <v>8</v>
      </c>
      <c r="K30" s="188"/>
      <c r="L30" s="188">
        <v>4</v>
      </c>
      <c r="M30" s="188"/>
      <c r="N30" s="188">
        <f t="shared" si="33"/>
        <v>96</v>
      </c>
      <c r="O30" s="188" t="str">
        <f>SUM($AA30,$AC30,$AE30)&amp;IF(AND($AH$6&lt;&gt;"",SUM($AB30,$AD30,$AF30)=0),"","/"&amp;SUM($AB30,$AD30,$AF30))</f>
        <v>12</v>
      </c>
      <c r="P30" s="188"/>
      <c r="Q30" s="188"/>
      <c r="R30" s="8"/>
      <c r="S30" s="5"/>
      <c r="T30" s="8"/>
      <c r="U30" s="8"/>
      <c r="V30" s="8"/>
      <c r="W30" s="17"/>
      <c r="X30" s="17"/>
      <c r="Y30" s="17"/>
      <c r="Z30" s="16">
        <v>2</v>
      </c>
      <c r="AA30" s="58">
        <f t="shared" si="9"/>
        <v>8</v>
      </c>
      <c r="AB30" s="59">
        <f t="shared" si="10"/>
        <v>0</v>
      </c>
      <c r="AC30" s="58">
        <f t="shared" si="11"/>
        <v>0</v>
      </c>
      <c r="AD30" s="59">
        <f t="shared" si="12"/>
        <v>0</v>
      </c>
      <c r="AE30" s="58">
        <f t="shared" si="13"/>
        <v>4</v>
      </c>
      <c r="AF30" s="59">
        <f t="shared" si="14"/>
        <v>0</v>
      </c>
      <c r="AH30" s="170">
        <f>IF(B30="",0,IF(AI30="",MAX(AH$12:AH29)+IF(B30=B29,0,1),AI30))</f>
        <v>9</v>
      </c>
      <c r="AI30" s="171"/>
      <c r="AJ30" s="60">
        <f t="shared" si="15"/>
        <v>1</v>
      </c>
      <c r="AL30" s="81">
        <f t="shared" si="16"/>
        <v>0.1111111111111111</v>
      </c>
      <c r="AM30" s="60">
        <f t="shared" si="17"/>
        <v>1</v>
      </c>
      <c r="AO30" s="58">
        <f t="shared" si="34"/>
        <v>12</v>
      </c>
      <c r="AP30" s="59">
        <f t="shared" si="36"/>
        <v>0</v>
      </c>
      <c r="AQ30" s="58">
        <f t="shared" si="35"/>
        <v>0</v>
      </c>
      <c r="AR30" s="59">
        <f t="shared" si="37"/>
        <v>0</v>
      </c>
      <c r="AS30" s="58">
        <f t="shared" si="38"/>
        <v>0</v>
      </c>
      <c r="AT30" s="59">
        <f t="shared" si="39"/>
        <v>0</v>
      </c>
      <c r="AU30" s="58">
        <f t="shared" si="40"/>
        <v>0</v>
      </c>
      <c r="AV30" s="59">
        <f t="shared" si="41"/>
        <v>0</v>
      </c>
      <c r="AW30" s="58">
        <f t="shared" si="42"/>
        <v>0</v>
      </c>
      <c r="AX30" s="59">
        <f t="shared" si="43"/>
        <v>0</v>
      </c>
      <c r="AY30" s="58">
        <f t="shared" si="44"/>
        <v>0</v>
      </c>
      <c r="AZ30" s="59">
        <f t="shared" si="45"/>
        <v>0</v>
      </c>
      <c r="BA30" s="58">
        <f t="shared" si="46"/>
        <v>0</v>
      </c>
      <c r="BB30" s="59">
        <f t="shared" si="47"/>
        <v>0</v>
      </c>
      <c r="BC30" s="58">
        <f t="shared" si="48"/>
        <v>0</v>
      </c>
      <c r="BD30" s="59">
        <f t="shared" si="49"/>
        <v>0</v>
      </c>
      <c r="BE30" s="58">
        <f t="shared" si="50"/>
        <v>0</v>
      </c>
      <c r="BF30" s="59">
        <f t="shared" si="51"/>
        <v>0</v>
      </c>
      <c r="BG30" s="58">
        <f t="shared" si="52"/>
        <v>0</v>
      </c>
      <c r="BH30" s="59">
        <f t="shared" si="53"/>
        <v>0</v>
      </c>
      <c r="BI30" s="58">
        <f t="shared" si="54"/>
        <v>0</v>
      </c>
      <c r="BJ30" s="59">
        <f t="shared" si="55"/>
        <v>0</v>
      </c>
    </row>
    <row r="31" spans="1:62" s="16" customFormat="1" ht="15.75" hidden="1" outlineLevel="2">
      <c r="A31" s="188"/>
      <c r="B31" s="176"/>
      <c r="C31" s="188"/>
      <c r="D31" s="188"/>
      <c r="E31" s="188"/>
      <c r="F31" s="8"/>
      <c r="G31" s="206"/>
      <c r="H31" s="188"/>
      <c r="I31" s="354"/>
      <c r="J31" s="7"/>
      <c r="K31" s="188"/>
      <c r="L31" s="188"/>
      <c r="M31" s="188"/>
      <c r="N31" s="188"/>
      <c r="O31" s="188"/>
      <c r="P31" s="188"/>
      <c r="Q31" s="188"/>
      <c r="R31" s="8"/>
      <c r="S31" s="5"/>
      <c r="T31" s="8"/>
      <c r="U31" s="8"/>
      <c r="V31" s="8"/>
      <c r="W31" s="17"/>
      <c r="X31" s="17"/>
      <c r="Y31" s="17"/>
      <c r="AA31" s="58">
        <f t="shared" si="9"/>
        <v>0</v>
      </c>
      <c r="AB31" s="59">
        <f t="shared" si="10"/>
        <v>0</v>
      </c>
      <c r="AC31" s="58">
        <f t="shared" si="11"/>
        <v>0</v>
      </c>
      <c r="AD31" s="59">
        <f t="shared" si="12"/>
        <v>0</v>
      </c>
      <c r="AE31" s="58">
        <f t="shared" si="13"/>
        <v>0</v>
      </c>
      <c r="AF31" s="59">
        <f t="shared" si="14"/>
        <v>0</v>
      </c>
      <c r="AH31" s="170">
        <f>IF(B31="",0,IF(AI31="",MAX(AH$12:AH30)+IF(B31=B30,0,1),AI31))</f>
        <v>0</v>
      </c>
      <c r="AI31" s="171"/>
      <c r="AJ31" s="60">
        <f t="shared" si="15"/>
        <v>0</v>
      </c>
      <c r="AL31" s="81" t="e">
        <f t="shared" si="16"/>
        <v>#DIV/0!</v>
      </c>
      <c r="AM31" s="60">
        <f t="shared" si="17"/>
        <v>0</v>
      </c>
      <c r="AO31" s="58">
        <f t="shared" si="34"/>
        <v>0</v>
      </c>
      <c r="AP31" s="59">
        <f>IF(O31="",0,AM31*VALUE(RIGHT(O31,LEN(O31)-IF(ISERROR(FIND("/",O31,1)),0,FIND("/",O31,1)))))</f>
        <v>0</v>
      </c>
      <c r="AQ31" s="58">
        <f t="shared" si="35"/>
        <v>0</v>
      </c>
      <c r="AR31" s="59">
        <f>IF(P31="",0,AM31*VALUE(RIGHT(P31,LEN(P31)-IF(ISERROR(FIND("/",P31,1)),0,FIND("/",P31,1)))))</f>
        <v>0</v>
      </c>
      <c r="AS31" s="58">
        <f t="shared" si="38"/>
        <v>0</v>
      </c>
      <c r="AT31" s="59">
        <f t="shared" si="39"/>
        <v>0</v>
      </c>
      <c r="AU31" s="58">
        <f t="shared" si="40"/>
        <v>0</v>
      </c>
      <c r="AV31" s="59">
        <f t="shared" si="41"/>
        <v>0</v>
      </c>
      <c r="AW31" s="58">
        <f t="shared" si="42"/>
        <v>0</v>
      </c>
      <c r="AX31" s="59">
        <f t="shared" si="43"/>
        <v>0</v>
      </c>
      <c r="AY31" s="58">
        <f t="shared" si="44"/>
        <v>0</v>
      </c>
      <c r="AZ31" s="59">
        <f t="shared" si="45"/>
        <v>0</v>
      </c>
      <c r="BA31" s="58">
        <f t="shared" si="46"/>
        <v>0</v>
      </c>
      <c r="BB31" s="59">
        <f t="shared" si="47"/>
        <v>0</v>
      </c>
      <c r="BC31" s="58">
        <f t="shared" si="48"/>
        <v>0</v>
      </c>
      <c r="BD31" s="59">
        <f t="shared" si="49"/>
        <v>0</v>
      </c>
      <c r="BE31" s="58">
        <f t="shared" si="50"/>
        <v>0</v>
      </c>
      <c r="BF31" s="59">
        <f t="shared" si="51"/>
        <v>0</v>
      </c>
      <c r="BG31" s="58">
        <f t="shared" si="52"/>
        <v>0</v>
      </c>
      <c r="BH31" s="59">
        <f t="shared" si="53"/>
        <v>0</v>
      </c>
      <c r="BI31" s="58">
        <f t="shared" si="54"/>
        <v>0</v>
      </c>
      <c r="BJ31" s="59">
        <f t="shared" si="55"/>
        <v>0</v>
      </c>
    </row>
    <row r="32" spans="1:62" s="16" customFormat="1" ht="15.75" hidden="1" outlineLevel="2">
      <c r="A32" s="188"/>
      <c r="B32" s="176"/>
      <c r="C32" s="188"/>
      <c r="D32" s="188"/>
      <c r="E32" s="188"/>
      <c r="F32" s="8"/>
      <c r="G32" s="206"/>
      <c r="H32" s="188"/>
      <c r="I32" s="354"/>
      <c r="J32" s="188"/>
      <c r="K32" s="188"/>
      <c r="L32" s="188"/>
      <c r="M32" s="188"/>
      <c r="N32" s="188"/>
      <c r="O32" s="188"/>
      <c r="P32" s="188"/>
      <c r="Q32" s="188"/>
      <c r="R32" s="8"/>
      <c r="S32" s="5"/>
      <c r="T32" s="8"/>
      <c r="U32" s="8"/>
      <c r="V32" s="8"/>
      <c r="W32" s="17"/>
      <c r="X32" s="17"/>
      <c r="Y32" s="17"/>
      <c r="AA32" s="58">
        <f t="shared" si="9"/>
        <v>0</v>
      </c>
      <c r="AB32" s="59">
        <f t="shared" si="10"/>
        <v>0</v>
      </c>
      <c r="AC32" s="58">
        <f t="shared" si="11"/>
        <v>0</v>
      </c>
      <c r="AD32" s="59">
        <f t="shared" si="12"/>
        <v>0</v>
      </c>
      <c r="AE32" s="58">
        <f t="shared" si="13"/>
        <v>0</v>
      </c>
      <c r="AF32" s="59">
        <f t="shared" si="14"/>
        <v>0</v>
      </c>
      <c r="AH32" s="170">
        <f>IF(B32="",0,IF(AI32="",MAX(AH$12:AH31)+IF(B32=B31,0,1),AI32))</f>
        <v>0</v>
      </c>
      <c r="AI32" s="171"/>
      <c r="AJ32" s="60">
        <f t="shared" si="15"/>
        <v>0</v>
      </c>
      <c r="AL32" s="81" t="e">
        <f t="shared" si="16"/>
        <v>#DIV/0!</v>
      </c>
      <c r="AM32" s="60">
        <f t="shared" si="17"/>
        <v>0</v>
      </c>
      <c r="AO32" s="58">
        <f t="shared" si="34"/>
        <v>0</v>
      </c>
      <c r="AP32" s="59">
        <f>IF(O32="",0,AM32*VALUE(RIGHT(O32,LEN(O32)-IF(ISERROR(FIND("/",O32,1)),0,FIND("/",O32,1)))))</f>
        <v>0</v>
      </c>
      <c r="AQ32" s="58">
        <f t="shared" si="35"/>
        <v>0</v>
      </c>
      <c r="AR32" s="59">
        <f>IF(P32="",0,AM32*VALUE(RIGHT(P32,LEN(P32)-IF(ISERROR(FIND("/",P32,1)),0,FIND("/",P32,1)))))</f>
        <v>0</v>
      </c>
      <c r="AS32" s="58">
        <f t="shared" si="38"/>
        <v>0</v>
      </c>
      <c r="AT32" s="59">
        <f t="shared" si="39"/>
        <v>0</v>
      </c>
      <c r="AU32" s="58">
        <f t="shared" si="40"/>
        <v>0</v>
      </c>
      <c r="AV32" s="59">
        <f t="shared" si="41"/>
        <v>0</v>
      </c>
      <c r="AW32" s="58">
        <f t="shared" si="42"/>
        <v>0</v>
      </c>
      <c r="AX32" s="59">
        <f t="shared" si="43"/>
        <v>0</v>
      </c>
      <c r="AY32" s="58">
        <f t="shared" si="44"/>
        <v>0</v>
      </c>
      <c r="AZ32" s="59">
        <f t="shared" si="45"/>
        <v>0</v>
      </c>
      <c r="BA32" s="58">
        <f t="shared" si="46"/>
        <v>0</v>
      </c>
      <c r="BB32" s="59">
        <f t="shared" si="47"/>
        <v>0</v>
      </c>
      <c r="BC32" s="58">
        <f t="shared" si="48"/>
        <v>0</v>
      </c>
      <c r="BD32" s="59">
        <f t="shared" si="49"/>
        <v>0</v>
      </c>
      <c r="BE32" s="58">
        <f t="shared" si="50"/>
        <v>0</v>
      </c>
      <c r="BF32" s="59">
        <f t="shared" si="51"/>
        <v>0</v>
      </c>
      <c r="BG32" s="58">
        <f t="shared" si="52"/>
        <v>0</v>
      </c>
      <c r="BH32" s="59">
        <f t="shared" si="53"/>
        <v>0</v>
      </c>
      <c r="BI32" s="58">
        <f t="shared" si="54"/>
        <v>0</v>
      </c>
      <c r="BJ32" s="59">
        <f t="shared" si="55"/>
        <v>0</v>
      </c>
    </row>
    <row r="33" spans="1:62" s="16" customFormat="1" ht="16.5" hidden="1" outlineLevel="2" thickBot="1">
      <c r="A33" s="188"/>
      <c r="B33" s="176"/>
      <c r="C33" s="188"/>
      <c r="D33" s="188"/>
      <c r="E33" s="188"/>
      <c r="F33" s="8"/>
      <c r="G33" s="206"/>
      <c r="H33" s="188"/>
      <c r="I33" s="354"/>
      <c r="J33" s="7"/>
      <c r="K33" s="188"/>
      <c r="L33" s="188"/>
      <c r="M33" s="188"/>
      <c r="N33" s="188"/>
      <c r="O33" s="188"/>
      <c r="P33" s="188"/>
      <c r="Q33" s="188"/>
      <c r="R33" s="8"/>
      <c r="S33" s="5"/>
      <c r="T33" s="8"/>
      <c r="U33" s="8"/>
      <c r="V33" s="8"/>
      <c r="W33" s="17"/>
      <c r="X33" s="17"/>
      <c r="Y33" s="17"/>
      <c r="AA33" s="58">
        <f t="shared" si="9"/>
        <v>0</v>
      </c>
      <c r="AB33" s="59">
        <f t="shared" si="10"/>
        <v>0</v>
      </c>
      <c r="AC33" s="58">
        <f t="shared" si="11"/>
        <v>0</v>
      </c>
      <c r="AD33" s="59">
        <f t="shared" si="12"/>
        <v>0</v>
      </c>
      <c r="AE33" s="58">
        <f t="shared" si="13"/>
        <v>0</v>
      </c>
      <c r="AF33" s="59">
        <f t="shared" si="14"/>
        <v>0</v>
      </c>
      <c r="AH33" s="170">
        <f>IF(B33="",0,IF(AI33="",MAX(AH$12:AH32)+IF(B33=B32,0,1),AI33))</f>
        <v>0</v>
      </c>
      <c r="AI33" s="171"/>
      <c r="AJ33" s="60">
        <f t="shared" si="15"/>
        <v>0</v>
      </c>
      <c r="AL33" s="81" t="e">
        <f t="shared" si="16"/>
        <v>#DIV/0!</v>
      </c>
      <c r="AM33" s="60">
        <f t="shared" si="17"/>
        <v>0</v>
      </c>
      <c r="AO33" s="58">
        <f t="shared" si="34"/>
        <v>0</v>
      </c>
      <c r="AP33" s="59">
        <f>IF(O33="",0,AM33*VALUE(RIGHT(O33,LEN(O33)-IF(ISERROR(FIND("/",O33,1)),0,FIND("/",O33,1)))))</f>
        <v>0</v>
      </c>
      <c r="AQ33" s="58">
        <f t="shared" si="35"/>
        <v>0</v>
      </c>
      <c r="AR33" s="59">
        <f>IF(P33="",0,AM33*VALUE(RIGHT(P33,LEN(P33)-IF(ISERROR(FIND("/",P33,1)),0,FIND("/",P33,1)))))</f>
        <v>0</v>
      </c>
      <c r="AS33" s="58">
        <f t="shared" si="38"/>
        <v>0</v>
      </c>
      <c r="AT33" s="59">
        <f t="shared" si="39"/>
        <v>0</v>
      </c>
      <c r="AU33" s="58">
        <f t="shared" si="40"/>
        <v>0</v>
      </c>
      <c r="AV33" s="59">
        <f t="shared" si="41"/>
        <v>0</v>
      </c>
      <c r="AW33" s="58">
        <f t="shared" si="42"/>
        <v>0</v>
      </c>
      <c r="AX33" s="59">
        <f t="shared" si="43"/>
        <v>0</v>
      </c>
      <c r="AY33" s="58">
        <f t="shared" si="44"/>
        <v>0</v>
      </c>
      <c r="AZ33" s="59">
        <f t="shared" si="45"/>
        <v>0</v>
      </c>
      <c r="BA33" s="58">
        <f t="shared" si="46"/>
        <v>0</v>
      </c>
      <c r="BB33" s="59">
        <f t="shared" si="47"/>
        <v>0</v>
      </c>
      <c r="BC33" s="58">
        <f t="shared" si="48"/>
        <v>0</v>
      </c>
      <c r="BD33" s="59">
        <f t="shared" si="49"/>
        <v>0</v>
      </c>
      <c r="BE33" s="58">
        <f t="shared" si="50"/>
        <v>0</v>
      </c>
      <c r="BF33" s="59">
        <f t="shared" si="51"/>
        <v>0</v>
      </c>
      <c r="BG33" s="58">
        <f t="shared" si="52"/>
        <v>0</v>
      </c>
      <c r="BH33" s="59">
        <f t="shared" si="53"/>
        <v>0</v>
      </c>
      <c r="BI33" s="58">
        <f t="shared" si="54"/>
        <v>0</v>
      </c>
      <c r="BJ33" s="59">
        <f t="shared" si="55"/>
        <v>0</v>
      </c>
    </row>
    <row r="34" spans="1:39" s="16" customFormat="1" ht="17.25" collapsed="1" thickBot="1" thickTop="1">
      <c r="A34" s="357"/>
      <c r="B34" s="358" t="s">
        <v>120</v>
      </c>
      <c r="C34" s="359"/>
      <c r="D34" s="359"/>
      <c r="E34" s="359"/>
      <c r="F34" s="64"/>
      <c r="G34" s="65">
        <f>SUMPRODUCT(G24:G33,$AM24:$AM33)</f>
        <v>18</v>
      </c>
      <c r="H34" s="82">
        <f>SUMPRODUCT(H24:H33,$AM24:$AM33)</f>
        <v>648</v>
      </c>
      <c r="I34" s="82">
        <f>SUMPRODUCT(I24:I33,$AM24:$AM33)</f>
        <v>78</v>
      </c>
      <c r="J34" s="82">
        <f>SUMPRODUCT(AA24:AA33,$AM24:$AM33)+SUMPRODUCT(AB24:AB33,$AM24:$AM33)</f>
        <v>40</v>
      </c>
      <c r="K34" s="82">
        <f>SUMPRODUCT(AC24:AC33,$AM24:$AM33)+SUMPRODUCT(AD24:AD33,$AM24:$AM33)</f>
        <v>10</v>
      </c>
      <c r="L34" s="82">
        <f>SUMPRODUCT(AE24:AE33,$AM24:$AM33)+SUMPRODUCT(AF24:AF33,$AM24:$AM33)</f>
        <v>28</v>
      </c>
      <c r="M34" s="82"/>
      <c r="N34" s="82">
        <f>SUMPRODUCT(N24:N33,$AM24:$AM33)</f>
        <v>570</v>
      </c>
      <c r="O34" s="74" t="str">
        <f>SUMPRODUCT(AO24:AO33,$AM24:$AM33)&amp;IF(AND($AH$6&lt;&gt;"",SUMPRODUCT(AP24:AP33,$AM24:$AM33)=0),"","/"&amp;SUMPRODUCT(AP24:AP33,$AM24:$AM33))</f>
        <v>44/16</v>
      </c>
      <c r="P34" s="74" t="str">
        <f>SUMPRODUCT(AQ24:AQ33,$AM24:$AM33)&amp;IF(AND($AH$6&lt;&gt;"",SUMPRODUCT(AR24:AR33,$AM24:$AM33)=0),"","/"&amp;SUMPRODUCT(AR24:AR33,$AM24:$AM33))</f>
        <v>12/6</v>
      </c>
      <c r="Q34" s="74">
        <v>0</v>
      </c>
      <c r="R34" s="74" t="str">
        <f>SUM(AU24:AU33)&amp;"/"&amp;SUM(AV24:AV33)</f>
        <v>0/0</v>
      </c>
      <c r="S34" s="74" t="str">
        <f>SUM(AW24:AW33)&amp;"/"&amp;SUM(AX24:AX33)</f>
        <v>0/0</v>
      </c>
      <c r="T34" s="74" t="str">
        <f>SUM(AY24:AY33)&amp;"/"&amp;SUM(AZ24:AZ33)</f>
        <v>0/0</v>
      </c>
      <c r="U34" s="74" t="str">
        <f>SUM(BA24:BA33)&amp;"/"&amp;SUM(BB24:BB33)</f>
        <v>0/0</v>
      </c>
      <c r="V34" s="74" t="str">
        <f>SUM(BC24:BC33)&amp;"/"&amp;SUM(BD24:BD33)</f>
        <v>0/0</v>
      </c>
      <c r="W34" s="74" t="str">
        <f>SUM(BE24:BE33)&amp;"/"&amp;SUM(BF24:BF33)</f>
        <v>0/0</v>
      </c>
      <c r="X34" s="74" t="str">
        <f>SUM(BG24:BG33)&amp;"/"&amp;SUM(BH24:BH33)</f>
        <v>0/0</v>
      </c>
      <c r="Y34" s="74" t="str">
        <f>SUM(BI24:BI33)&amp;"/"&amp;SUM(BJ24:BJ33)</f>
        <v>0/0</v>
      </c>
      <c r="AL34" s="81">
        <f t="shared" si="16"/>
        <v>0.12037037037037036</v>
      </c>
      <c r="AM34" s="60">
        <f t="shared" si="17"/>
        <v>1</v>
      </c>
    </row>
    <row r="35" spans="1:39" s="16" customFormat="1" ht="16.5" thickTop="1">
      <c r="A35" s="38"/>
      <c r="B35" s="101"/>
      <c r="C35" s="102" t="s">
        <v>121</v>
      </c>
      <c r="D35" s="72"/>
      <c r="E35" s="72"/>
      <c r="F35" s="72"/>
      <c r="G35" s="73"/>
      <c r="H35" s="72"/>
      <c r="I35" s="72"/>
      <c r="J35" s="72"/>
      <c r="K35" s="72"/>
      <c r="L35" s="83"/>
      <c r="M35" s="72"/>
      <c r="N35" s="66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8"/>
      <c r="AL35" s="81" t="e">
        <f t="shared" si="16"/>
        <v>#DIV/0!</v>
      </c>
      <c r="AM35" s="60">
        <f t="shared" si="17"/>
        <v>0</v>
      </c>
    </row>
    <row r="36" spans="1:62" s="16" customFormat="1" ht="15.75">
      <c r="A36" s="78">
        <v>1</v>
      </c>
      <c r="B36" s="191" t="s">
        <v>109</v>
      </c>
      <c r="C36" s="100"/>
      <c r="D36" s="76">
        <v>3</v>
      </c>
      <c r="E36" s="76"/>
      <c r="F36" s="77"/>
      <c r="G36" s="175">
        <v>7</v>
      </c>
      <c r="H36" s="76">
        <f>36*G36</f>
        <v>252</v>
      </c>
      <c r="I36" s="354"/>
      <c r="J36" s="76"/>
      <c r="K36" s="76"/>
      <c r="L36" s="76"/>
      <c r="M36" s="7"/>
      <c r="N36" s="78"/>
      <c r="O36" s="77"/>
      <c r="P36" s="77"/>
      <c r="Q36" s="77"/>
      <c r="R36" s="8"/>
      <c r="S36" s="5"/>
      <c r="T36" s="8"/>
      <c r="U36" s="8"/>
      <c r="V36" s="8"/>
      <c r="W36" s="17"/>
      <c r="X36" s="17"/>
      <c r="Y36" s="17"/>
      <c r="Z36" s="16" t="s">
        <v>111</v>
      </c>
      <c r="AA36" s="58">
        <f t="shared" si="9"/>
        <v>0</v>
      </c>
      <c r="AB36" s="59">
        <f t="shared" si="10"/>
        <v>0</v>
      </c>
      <c r="AC36" s="58">
        <f t="shared" si="11"/>
        <v>0</v>
      </c>
      <c r="AD36" s="59">
        <f t="shared" si="12"/>
        <v>0</v>
      </c>
      <c r="AE36" s="58">
        <f t="shared" si="13"/>
        <v>0</v>
      </c>
      <c r="AF36" s="59">
        <f t="shared" si="14"/>
        <v>0</v>
      </c>
      <c r="AH36" s="170">
        <f>IF(B36="",0,IF(AI36="",MAX(AH$12:AH35)+IF(B36=B35,0,1),AI36))</f>
        <v>0</v>
      </c>
      <c r="AI36" s="171">
        <v>0</v>
      </c>
      <c r="AJ36" s="60">
        <f t="shared" si="15"/>
        <v>0</v>
      </c>
      <c r="AL36" s="81">
        <f t="shared" si="16"/>
        <v>0</v>
      </c>
      <c r="AM36" s="60">
        <f t="shared" si="17"/>
        <v>0</v>
      </c>
      <c r="AO36" s="58">
        <f>IF(O36="",0,IF(ISERROR(FIND("/",O36,1)),VALUE(O36),AM36*VALUE(LEFT(O36,FIND("/",O36,1)-1))))</f>
        <v>0</v>
      </c>
      <c r="AP36" s="59">
        <f>IF(OR(O36="",ISERROR(FIND("/",O36,1))),0,AM36*VALUE(RIGHT(O36,LEN(O36)-FIND("/",O36,1))))</f>
        <v>0</v>
      </c>
      <c r="AQ36" s="58">
        <f>IF(P36="",0,IF(ISERROR(FIND("/",P36,1)),VALUE(P36),AM36*VALUE(LEFT(P36,FIND("/",P36,1)-1))))</f>
        <v>0</v>
      </c>
      <c r="AR36" s="59">
        <f>IF(OR(P36="",ISERROR(FIND("/",P36,1))),0,AM36*VALUE(RIGHT(P36,LEN(P36)-FIND("/",P36,1))))</f>
        <v>0</v>
      </c>
      <c r="AS36" s="58">
        <f>IF(OR(Q36="",ISERROR(FIND("/",Q36,1))),0,VALUE(LEFT(Q36,FIND("/",Q36,1)-1)))</f>
        <v>0</v>
      </c>
      <c r="AT36" s="59">
        <f>IF(Q36="",0,VALUE(RIGHT(Q36,LEN(Q36)-IF(ISERROR(FIND("/",Q36,1)),0,FIND("/",Q36,1)))))</f>
        <v>0</v>
      </c>
      <c r="AU36" s="58">
        <f>IF(OR(R36="",ISERROR(FIND("/",R36,1))),0,VALUE(LEFT(R36,FIND("/",R36,1)-1)))</f>
        <v>0</v>
      </c>
      <c r="AV36" s="59">
        <f>IF(R36="",0,VALUE(RIGHT(R36,LEN(R36)-IF(ISERROR(FIND("/",R36,1)),0,FIND("/",R36,1)))))</f>
        <v>0</v>
      </c>
      <c r="AW36" s="58">
        <f>IF(OR(S36="",ISERROR(FIND("/",S36,1))),0,VALUE(LEFT(S36,FIND("/",S36,1)-1)))</f>
        <v>0</v>
      </c>
      <c r="AX36" s="59">
        <f>IF(S36="",0,VALUE(RIGHT(S36,LEN(S36)-IF(ISERROR(FIND("/",S36,1)),0,FIND("/",S36,1)))))</f>
        <v>0</v>
      </c>
      <c r="AY36" s="58">
        <f>IF(OR(T36="",ISERROR(FIND("/",T36,1))),0,VALUE(LEFT(T36,FIND("/",T36,1)-1)))</f>
        <v>0</v>
      </c>
      <c r="AZ36" s="59">
        <f>IF(T36="",0,VALUE(RIGHT(T36,LEN(T36)-IF(ISERROR(FIND("/",T36,1)),0,FIND("/",T36,1)))))</f>
        <v>0</v>
      </c>
      <c r="BA36" s="58">
        <f>IF(OR(U36="",ISERROR(FIND("/",U36,1))),0,VALUE(LEFT(U36,FIND("/",U36,1)-1)))</f>
        <v>0</v>
      </c>
      <c r="BB36" s="59">
        <f>IF(U36="",0,VALUE(RIGHT(U36,LEN(U36)-IF(ISERROR(FIND("/",U36,1)),0,FIND("/",U36,1)))))</f>
        <v>0</v>
      </c>
      <c r="BC36" s="58">
        <f>IF(OR(V36="",ISERROR(FIND("/",V36,1))),0,VALUE(LEFT(V36,FIND("/",V36,1)-1)))</f>
        <v>0</v>
      </c>
      <c r="BD36" s="59">
        <f>IF(V36="",0,VALUE(RIGHT(V36,LEN(V36)-IF(ISERROR(FIND("/",V36,1)),0,FIND("/",V36,1)))))</f>
        <v>0</v>
      </c>
      <c r="BE36" s="58">
        <f>IF(OR(W36="",ISERROR(FIND("/",W36,1))),0,VALUE(LEFT(W36,FIND("/",W36,1)-1)))</f>
        <v>0</v>
      </c>
      <c r="BF36" s="59">
        <f>IF(W36="",0,VALUE(RIGHT(W36,LEN(W36)-IF(ISERROR(FIND("/",W36,1)),0,FIND("/",W36,1)))))</f>
        <v>0</v>
      </c>
      <c r="BG36" s="58">
        <f>IF(OR(X36="",ISERROR(FIND("/",X36,1))),0,VALUE(LEFT(X36,FIND("/",X36,1)-1)))</f>
        <v>0</v>
      </c>
      <c r="BH36" s="59">
        <f>IF(X36="",0,VALUE(RIGHT(X36,LEN(X36)-IF(ISERROR(FIND("/",X36,1)),0,FIND("/",X36,1)))))</f>
        <v>0</v>
      </c>
      <c r="BI36" s="58">
        <f>IF(OR(Y36="",ISERROR(FIND("/",Y36,1))),0,VALUE(LEFT(Y36,FIND("/",Y36,1)-1)))</f>
        <v>0</v>
      </c>
      <c r="BJ36" s="59">
        <f>IF(Y36="",0,VALUE(RIGHT(Y36,LEN(Y36)-IF(ISERROR(FIND("/",Y36,1)),0,FIND("/",Y36,1)))))</f>
        <v>0</v>
      </c>
    </row>
    <row r="37" spans="1:62" s="16" customFormat="1" ht="16.5" thickBot="1">
      <c r="A37" s="78">
        <v>2</v>
      </c>
      <c r="B37" s="79" t="s">
        <v>41</v>
      </c>
      <c r="C37" s="76"/>
      <c r="D37" s="76"/>
      <c r="E37" s="76"/>
      <c r="F37" s="77"/>
      <c r="G37" s="175">
        <v>14</v>
      </c>
      <c r="H37" s="76">
        <f>36*G37</f>
        <v>504</v>
      </c>
      <c r="I37" s="76"/>
      <c r="J37" s="76"/>
      <c r="K37" s="76"/>
      <c r="L37" s="76"/>
      <c r="M37" s="76"/>
      <c r="N37" s="78"/>
      <c r="O37" s="77"/>
      <c r="P37" s="77"/>
      <c r="Q37" s="77"/>
      <c r="R37" s="8"/>
      <c r="S37" s="5"/>
      <c r="T37" s="8"/>
      <c r="U37" s="8"/>
      <c r="V37" s="8"/>
      <c r="W37" s="17"/>
      <c r="X37" s="17"/>
      <c r="Y37" s="17"/>
      <c r="Z37" s="16" t="s">
        <v>110</v>
      </c>
      <c r="AA37" s="58">
        <f t="shared" si="9"/>
        <v>0</v>
      </c>
      <c r="AB37" s="59">
        <f t="shared" si="10"/>
        <v>0</v>
      </c>
      <c r="AC37" s="58">
        <f t="shared" si="11"/>
        <v>0</v>
      </c>
      <c r="AD37" s="59">
        <f t="shared" si="12"/>
        <v>0</v>
      </c>
      <c r="AE37" s="58">
        <f t="shared" si="13"/>
        <v>0</v>
      </c>
      <c r="AF37" s="59">
        <f t="shared" si="14"/>
        <v>0</v>
      </c>
      <c r="AH37" s="170">
        <f>IF(B37="",0,IF(AI37="",MAX(AH$12:AH36)+IF(B37=B36,0,1),AI37))</f>
        <v>0</v>
      </c>
      <c r="AI37" s="171">
        <v>0</v>
      </c>
      <c r="AJ37" s="60">
        <f t="shared" si="15"/>
        <v>0</v>
      </c>
      <c r="AL37" s="81">
        <f t="shared" si="16"/>
        <v>0</v>
      </c>
      <c r="AM37" s="60">
        <f t="shared" si="17"/>
        <v>0</v>
      </c>
      <c r="AO37" s="58">
        <f>IF(O37="",0,IF(ISERROR(FIND("/",O37,1)),VALUE(O37),AM37*VALUE(LEFT(O37,FIND("/",O37,1)-1))))</f>
        <v>0</v>
      </c>
      <c r="AP37" s="59">
        <f>IF(OR(O37="",ISERROR(FIND("/",O37,1))),0,AM37*VALUE(RIGHT(O37,LEN(O37)-FIND("/",O37,1))))</f>
        <v>0</v>
      </c>
      <c r="AQ37" s="58">
        <f>IF(P37="",0,IF(ISERROR(FIND("/",P37,1)),VALUE(P37),AM37*VALUE(LEFT(P37,FIND("/",P37,1)-1))))</f>
        <v>0</v>
      </c>
      <c r="AR37" s="59">
        <f>IF(OR(P37="",ISERROR(FIND("/",P37,1))),0,AM37*VALUE(RIGHT(P37,LEN(P37)-FIND("/",P37,1))))</f>
        <v>0</v>
      </c>
      <c r="AS37" s="58">
        <f aca="true" t="shared" si="56" ref="AS37:AS43">IF(OR(Q37="",ISERROR(FIND("/",Q37,1))),0,VALUE(LEFT(Q37,FIND("/",Q37,1)-1)))</f>
        <v>0</v>
      </c>
      <c r="AT37" s="59">
        <f aca="true" t="shared" si="57" ref="AT37:AT43">IF(Q37="",0,VALUE(RIGHT(Q37,LEN(Q37)-IF(ISERROR(FIND("/",Q37,1)),0,FIND("/",Q37,1)))))</f>
        <v>0</v>
      </c>
      <c r="AU37" s="58">
        <f aca="true" t="shared" si="58" ref="AU37:AU43">IF(OR(R37="",ISERROR(FIND("/",R37,1))),0,VALUE(LEFT(R37,FIND("/",R37,1)-1)))</f>
        <v>0</v>
      </c>
      <c r="AV37" s="59">
        <f aca="true" t="shared" si="59" ref="AV37:AV43">IF(R37="",0,VALUE(RIGHT(R37,LEN(R37)-IF(ISERROR(FIND("/",R37,1)),0,FIND("/",R37,1)))))</f>
        <v>0</v>
      </c>
      <c r="AW37" s="58">
        <f aca="true" t="shared" si="60" ref="AW37:AW43">IF(OR(S37="",ISERROR(FIND("/",S37,1))),0,VALUE(LEFT(S37,FIND("/",S37,1)-1)))</f>
        <v>0</v>
      </c>
      <c r="AX37" s="59">
        <f aca="true" t="shared" si="61" ref="AX37:AX43">IF(S37="",0,VALUE(RIGHT(S37,LEN(S37)-IF(ISERROR(FIND("/",S37,1)),0,FIND("/",S37,1)))))</f>
        <v>0</v>
      </c>
      <c r="AY37" s="58">
        <f aca="true" t="shared" si="62" ref="AY37:AY43">IF(OR(T37="",ISERROR(FIND("/",T37,1))),0,VALUE(LEFT(T37,FIND("/",T37,1)-1)))</f>
        <v>0</v>
      </c>
      <c r="AZ37" s="59">
        <f aca="true" t="shared" si="63" ref="AZ37:AZ43">IF(T37="",0,VALUE(RIGHT(T37,LEN(T37)-IF(ISERROR(FIND("/",T37,1)),0,FIND("/",T37,1)))))</f>
        <v>0</v>
      </c>
      <c r="BA37" s="58">
        <f aca="true" t="shared" si="64" ref="BA37:BA43">IF(OR(U37="",ISERROR(FIND("/",U37,1))),0,VALUE(LEFT(U37,FIND("/",U37,1)-1)))</f>
        <v>0</v>
      </c>
      <c r="BB37" s="59">
        <f aca="true" t="shared" si="65" ref="BB37:BB43">IF(U37="",0,VALUE(RIGHT(U37,LEN(U37)-IF(ISERROR(FIND("/",U37,1)),0,FIND("/",U37,1)))))</f>
        <v>0</v>
      </c>
      <c r="BC37" s="58">
        <f aca="true" t="shared" si="66" ref="BC37:BC43">IF(OR(V37="",ISERROR(FIND("/",V37,1))),0,VALUE(LEFT(V37,FIND("/",V37,1)-1)))</f>
        <v>0</v>
      </c>
      <c r="BD37" s="59">
        <f aca="true" t="shared" si="67" ref="BD37:BD43">IF(V37="",0,VALUE(RIGHT(V37,LEN(V37)-IF(ISERROR(FIND("/",V37,1)),0,FIND("/",V37,1)))))</f>
        <v>0</v>
      </c>
      <c r="BE37" s="58">
        <f aca="true" t="shared" si="68" ref="BE37:BE43">IF(OR(W37="",ISERROR(FIND("/",W37,1))),0,VALUE(LEFT(W37,FIND("/",W37,1)-1)))</f>
        <v>0</v>
      </c>
      <c r="BF37" s="59">
        <f aca="true" t="shared" si="69" ref="BF37:BF43">IF(W37="",0,VALUE(RIGHT(W37,LEN(W37)-IF(ISERROR(FIND("/",W37,1)),0,FIND("/",W37,1)))))</f>
        <v>0</v>
      </c>
      <c r="BG37" s="58">
        <f aca="true" t="shared" si="70" ref="BG37:BG43">IF(OR(X37="",ISERROR(FIND("/",X37,1))),0,VALUE(LEFT(X37,FIND("/",X37,1)-1)))</f>
        <v>0</v>
      </c>
      <c r="BH37" s="59">
        <f aca="true" t="shared" si="71" ref="BH37:BH43">IF(X37="",0,VALUE(RIGHT(X37,LEN(X37)-IF(ISERROR(FIND("/",X37,1)),0,FIND("/",X37,1)))))</f>
        <v>0</v>
      </c>
      <c r="BI37" s="58">
        <f aca="true" t="shared" si="72" ref="BI37:BI43">IF(OR(Y37="",ISERROR(FIND("/",Y37,1))),0,VALUE(LEFT(Y37,FIND("/",Y37,1)-1)))</f>
        <v>0</v>
      </c>
      <c r="BJ37" s="59">
        <f aca="true" t="shared" si="73" ref="BJ37:BJ43">IF(Y37="",0,VALUE(RIGHT(Y37,LEN(Y37)-IF(ISERROR(FIND("/",Y37,1)),0,FIND("/",Y37,1)))))</f>
        <v>0</v>
      </c>
    </row>
    <row r="38" spans="1:39" s="16" customFormat="1" ht="17.25" thickBot="1" thickTop="1">
      <c r="A38" s="85"/>
      <c r="B38" s="86" t="s">
        <v>32</v>
      </c>
      <c r="C38" s="87"/>
      <c r="D38" s="88"/>
      <c r="E38" s="88"/>
      <c r="F38" s="88"/>
      <c r="G38" s="89">
        <f>SUM(G36:G37)</f>
        <v>21</v>
      </c>
      <c r="H38" s="95">
        <f>SUM(H36:H37)</f>
        <v>756</v>
      </c>
      <c r="I38" s="95"/>
      <c r="J38" s="90"/>
      <c r="K38" s="90"/>
      <c r="L38" s="95"/>
      <c r="M38" s="95"/>
      <c r="N38" s="96"/>
      <c r="O38" s="97"/>
      <c r="P38" s="92"/>
      <c r="Q38" s="91"/>
      <c r="R38" s="8"/>
      <c r="S38" s="5"/>
      <c r="T38" s="8"/>
      <c r="U38" s="8"/>
      <c r="V38" s="8"/>
      <c r="W38" s="17"/>
      <c r="X38" s="17"/>
      <c r="Y38" s="17"/>
      <c r="AL38" s="81">
        <f t="shared" si="16"/>
        <v>0</v>
      </c>
      <c r="AM38" s="60">
        <f t="shared" si="17"/>
        <v>0</v>
      </c>
    </row>
    <row r="39" spans="1:39" s="16" customFormat="1" ht="16.5" thickTop="1">
      <c r="A39" s="80"/>
      <c r="B39" s="98"/>
      <c r="C39" s="99" t="s">
        <v>21</v>
      </c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98"/>
      <c r="O39" s="152"/>
      <c r="P39" s="153"/>
      <c r="Q39" s="153"/>
      <c r="R39" s="8"/>
      <c r="S39" s="5"/>
      <c r="T39" s="8"/>
      <c r="U39" s="8"/>
      <c r="V39" s="8"/>
      <c r="W39" s="17"/>
      <c r="X39" s="17"/>
      <c r="Y39" s="17"/>
      <c r="AL39" s="81" t="e">
        <f t="shared" si="16"/>
        <v>#DIV/0!</v>
      </c>
      <c r="AM39" s="60">
        <f t="shared" si="17"/>
        <v>0</v>
      </c>
    </row>
    <row r="40" spans="1:62" s="16" customFormat="1" ht="15.75">
      <c r="A40" s="6">
        <v>1</v>
      </c>
      <c r="B40" s="17" t="s">
        <v>66</v>
      </c>
      <c r="C40" s="8"/>
      <c r="D40" s="8"/>
      <c r="E40" s="8"/>
      <c r="F40" s="8"/>
      <c r="G40" s="196">
        <v>3</v>
      </c>
      <c r="H40" s="76">
        <f>36*G40</f>
        <v>108</v>
      </c>
      <c r="I40" s="8"/>
      <c r="J40" s="8"/>
      <c r="K40" s="8"/>
      <c r="L40" s="8"/>
      <c r="M40" s="8"/>
      <c r="N40" s="8"/>
      <c r="O40" s="8"/>
      <c r="P40" s="8"/>
      <c r="Q40" s="8"/>
      <c r="R40" s="8"/>
      <c r="S40" s="5" t="str">
        <f>SUM($AA40,$AC40,$AE40)&amp;"/"&amp;SUM($AB40,$AD40,$AF40)</f>
        <v>0/0</v>
      </c>
      <c r="T40" s="8"/>
      <c r="U40" s="8"/>
      <c r="V40" s="8"/>
      <c r="W40" s="17"/>
      <c r="X40" s="17"/>
      <c r="Y40" s="17"/>
      <c r="AA40" s="58">
        <f t="shared" si="9"/>
        <v>0</v>
      </c>
      <c r="AB40" s="59">
        <f t="shared" si="10"/>
        <v>0</v>
      </c>
      <c r="AC40" s="58">
        <f t="shared" si="11"/>
        <v>0</v>
      </c>
      <c r="AD40" s="59">
        <f t="shared" si="12"/>
        <v>0</v>
      </c>
      <c r="AE40" s="58">
        <f t="shared" si="13"/>
        <v>0</v>
      </c>
      <c r="AF40" s="59">
        <f t="shared" si="14"/>
        <v>0</v>
      </c>
      <c r="AH40" s="170">
        <f>IF(B40="",0,IF(AI40="",MAX(AH$12:AH39)+IF(B40=B39,0,1),AI40))</f>
        <v>10</v>
      </c>
      <c r="AI40" s="171"/>
      <c r="AJ40" s="60">
        <f t="shared" si="15"/>
        <v>1</v>
      </c>
      <c r="AL40" s="81">
        <f t="shared" si="16"/>
        <v>0</v>
      </c>
      <c r="AM40" s="60">
        <f t="shared" si="17"/>
        <v>1</v>
      </c>
      <c r="AO40" s="58">
        <f>IF(O40="",0,IF(ISERROR(FIND("/",O40,1)),VALUE(O40),AM40*VALUE(LEFT(O40,FIND("/",O40,1)-1))))</f>
        <v>0</v>
      </c>
      <c r="AP40" s="59">
        <f>IF(OR(O40="",ISERROR(FIND("/",O40,1))),0,AM40*VALUE(RIGHT(O40,LEN(O40)-FIND("/",O40,1))))</f>
        <v>0</v>
      </c>
      <c r="AQ40" s="58">
        <f>IF(P40="",0,IF(ISERROR(FIND("/",P40,1)),VALUE(P40),AM40*VALUE(LEFT(P40,FIND("/",P40,1)-1))))</f>
        <v>0</v>
      </c>
      <c r="AR40" s="59">
        <f>IF(OR(P40="",ISERROR(FIND("/",P40,1))),0,AM40*VALUE(RIGHT(P40,LEN(P40)-FIND("/",P40,1))))</f>
        <v>0</v>
      </c>
      <c r="AS40" s="58">
        <f t="shared" si="56"/>
        <v>0</v>
      </c>
      <c r="AT40" s="59">
        <f t="shared" si="57"/>
        <v>0</v>
      </c>
      <c r="AU40" s="58">
        <f t="shared" si="58"/>
        <v>0</v>
      </c>
      <c r="AV40" s="59">
        <f t="shared" si="59"/>
        <v>0</v>
      </c>
      <c r="AW40" s="58">
        <f t="shared" si="60"/>
        <v>0</v>
      </c>
      <c r="AX40" s="59">
        <f t="shared" si="61"/>
        <v>0</v>
      </c>
      <c r="AY40" s="58">
        <f t="shared" si="62"/>
        <v>0</v>
      </c>
      <c r="AZ40" s="59">
        <f t="shared" si="63"/>
        <v>0</v>
      </c>
      <c r="BA40" s="58">
        <f t="shared" si="64"/>
        <v>0</v>
      </c>
      <c r="BB40" s="59">
        <f t="shared" si="65"/>
        <v>0</v>
      </c>
      <c r="BC40" s="58">
        <f t="shared" si="66"/>
        <v>0</v>
      </c>
      <c r="BD40" s="59">
        <f t="shared" si="67"/>
        <v>0</v>
      </c>
      <c r="BE40" s="58">
        <f t="shared" si="68"/>
        <v>0</v>
      </c>
      <c r="BF40" s="59">
        <f t="shared" si="69"/>
        <v>0</v>
      </c>
      <c r="BG40" s="58">
        <f t="shared" si="70"/>
        <v>0</v>
      </c>
      <c r="BH40" s="59">
        <f t="shared" si="71"/>
        <v>0</v>
      </c>
      <c r="BI40" s="58">
        <f t="shared" si="72"/>
        <v>0</v>
      </c>
      <c r="BJ40" s="59">
        <f t="shared" si="73"/>
        <v>0</v>
      </c>
    </row>
    <row r="41" spans="1:62" s="16" customFormat="1" ht="16.5" thickBot="1">
      <c r="A41" s="188"/>
      <c r="B41" s="176"/>
      <c r="C41" s="188"/>
      <c r="D41" s="188"/>
      <c r="E41" s="188"/>
      <c r="F41" s="8"/>
      <c r="G41" s="188"/>
      <c r="H41" s="188"/>
      <c r="I41" s="354">
        <f>SUM(AA41:AF41,M41)</f>
        <v>0</v>
      </c>
      <c r="J41" s="7"/>
      <c r="K41" s="188"/>
      <c r="L41" s="7"/>
      <c r="M41" s="188"/>
      <c r="N41" s="188"/>
      <c r="O41" s="188"/>
      <c r="P41" s="188"/>
      <c r="Q41" s="188"/>
      <c r="R41" s="8"/>
      <c r="S41" s="5"/>
      <c r="T41" s="8" t="str">
        <f>SUM($AA41,$AC41,$AE41)&amp;"/"&amp;SUM($AB41,$AD41,$AF41)</f>
        <v>0/0</v>
      </c>
      <c r="U41" s="8"/>
      <c r="V41" s="8"/>
      <c r="W41" s="17"/>
      <c r="X41" s="17"/>
      <c r="Y41" s="17"/>
      <c r="AA41" s="58">
        <f t="shared" si="9"/>
        <v>0</v>
      </c>
      <c r="AB41" s="59">
        <f t="shared" si="10"/>
        <v>0</v>
      </c>
      <c r="AC41" s="58">
        <f t="shared" si="11"/>
        <v>0</v>
      </c>
      <c r="AD41" s="59">
        <f t="shared" si="12"/>
        <v>0</v>
      </c>
      <c r="AE41" s="58">
        <f t="shared" si="13"/>
        <v>0</v>
      </c>
      <c r="AF41" s="59">
        <f t="shared" si="14"/>
        <v>0</v>
      </c>
      <c r="AH41" s="170">
        <f>IF(B41="",0,IF(AI41="",MAX(AH$12:AH40)+IF(B41=B40,0,1),AI41))</f>
        <v>0</v>
      </c>
      <c r="AI41" s="171"/>
      <c r="AJ41" s="60">
        <f t="shared" si="15"/>
        <v>1</v>
      </c>
      <c r="AL41" s="81" t="e">
        <f t="shared" si="16"/>
        <v>#DIV/0!</v>
      </c>
      <c r="AM41" s="60">
        <f t="shared" si="17"/>
        <v>1</v>
      </c>
      <c r="AO41" s="58">
        <f>IF(O41="",0,IF(ISERROR(FIND("/",O41,1)),VALUE(O41),AM41*VALUE(LEFT(O41,FIND("/",O41,1)-1))))</f>
        <v>0</v>
      </c>
      <c r="AP41" s="59">
        <f>IF(OR(O41="",ISERROR(FIND("/",O41,1))),0,AM41*VALUE(RIGHT(O41,LEN(O41)-FIND("/",O41,1))))</f>
        <v>0</v>
      </c>
      <c r="AQ41" s="58">
        <f>IF(P41="",0,IF(ISERROR(FIND("/",P41,1)),VALUE(P41),AM41*VALUE(LEFT(P41,FIND("/",P41,1)-1))))</f>
        <v>0</v>
      </c>
      <c r="AR41" s="59">
        <f>IF(OR(P41="",ISERROR(FIND("/",P41,1))),0,AM41*VALUE(RIGHT(P41,LEN(P41)-FIND("/",P41,1))))</f>
        <v>0</v>
      </c>
      <c r="AS41" s="58">
        <f t="shared" si="56"/>
        <v>0</v>
      </c>
      <c r="AT41" s="59">
        <f t="shared" si="57"/>
        <v>0</v>
      </c>
      <c r="AU41" s="58">
        <f t="shared" si="58"/>
        <v>0</v>
      </c>
      <c r="AV41" s="59">
        <f t="shared" si="59"/>
        <v>0</v>
      </c>
      <c r="AW41" s="58">
        <f t="shared" si="60"/>
        <v>0</v>
      </c>
      <c r="AX41" s="59">
        <f t="shared" si="61"/>
        <v>0</v>
      </c>
      <c r="AY41" s="58">
        <f t="shared" si="62"/>
        <v>0</v>
      </c>
      <c r="AZ41" s="59">
        <f t="shared" si="63"/>
        <v>0</v>
      </c>
      <c r="BA41" s="58">
        <f t="shared" si="64"/>
        <v>0</v>
      </c>
      <c r="BB41" s="59">
        <f t="shared" si="65"/>
        <v>0</v>
      </c>
      <c r="BC41" s="58">
        <f t="shared" si="66"/>
        <v>0</v>
      </c>
      <c r="BD41" s="59">
        <f t="shared" si="67"/>
        <v>0</v>
      </c>
      <c r="BE41" s="58">
        <f t="shared" si="68"/>
        <v>0</v>
      </c>
      <c r="BF41" s="59">
        <f t="shared" si="69"/>
        <v>0</v>
      </c>
      <c r="BG41" s="58">
        <f t="shared" si="70"/>
        <v>0</v>
      </c>
      <c r="BH41" s="59">
        <f t="shared" si="71"/>
        <v>0</v>
      </c>
      <c r="BI41" s="58">
        <f t="shared" si="72"/>
        <v>0</v>
      </c>
      <c r="BJ41" s="59">
        <f t="shared" si="73"/>
        <v>0</v>
      </c>
    </row>
    <row r="42" spans="1:62" s="16" customFormat="1" ht="21.75" customHeight="1" hidden="1" outlineLevel="2">
      <c r="A42" s="188"/>
      <c r="B42" s="176"/>
      <c r="C42" s="188"/>
      <c r="D42" s="188"/>
      <c r="E42" s="188"/>
      <c r="F42" s="8"/>
      <c r="G42" s="188"/>
      <c r="H42" s="188"/>
      <c r="I42" s="354">
        <f>SUM(AA42:AF42,M42)</f>
        <v>0</v>
      </c>
      <c r="J42" s="7"/>
      <c r="K42" s="188"/>
      <c r="L42" s="7"/>
      <c r="M42" s="188"/>
      <c r="N42" s="188"/>
      <c r="O42" s="188"/>
      <c r="P42" s="188"/>
      <c r="Q42" s="188"/>
      <c r="R42" s="8"/>
      <c r="S42" s="5"/>
      <c r="T42" s="8"/>
      <c r="U42" s="8" t="str">
        <f>SUM($AA42,$AC42,$AE42)&amp;"/"&amp;SUM($AB42,$AD42,$AF42)</f>
        <v>0/0</v>
      </c>
      <c r="V42" s="8"/>
      <c r="W42" s="17"/>
      <c r="X42" s="17"/>
      <c r="Y42" s="17"/>
      <c r="AA42" s="58">
        <f t="shared" si="9"/>
        <v>0</v>
      </c>
      <c r="AB42" s="59">
        <f t="shared" si="10"/>
        <v>0</v>
      </c>
      <c r="AC42" s="58">
        <f t="shared" si="11"/>
        <v>0</v>
      </c>
      <c r="AD42" s="59">
        <f t="shared" si="12"/>
        <v>0</v>
      </c>
      <c r="AE42" s="58">
        <f t="shared" si="13"/>
        <v>0</v>
      </c>
      <c r="AF42" s="59">
        <f t="shared" si="14"/>
        <v>0</v>
      </c>
      <c r="AH42" s="170">
        <f>IF(B42="",0,IF(AI42="",MAX(AH$12:AH41)+IF(B42=B41,0,1),AI42))</f>
        <v>0</v>
      </c>
      <c r="AI42" s="171"/>
      <c r="AJ42" s="60">
        <f t="shared" si="15"/>
        <v>1</v>
      </c>
      <c r="AL42" s="81" t="e">
        <f t="shared" si="16"/>
        <v>#DIV/0!</v>
      </c>
      <c r="AM42" s="60">
        <f t="shared" si="17"/>
        <v>1</v>
      </c>
      <c r="AO42" s="58">
        <f>IF(O42="",0,IF(ISERROR(FIND("/",O42,1)),VALUE(O42),AM42*VALUE(LEFT(O42,FIND("/",O42,1)-1))))</f>
        <v>0</v>
      </c>
      <c r="AP42" s="59">
        <f>IF(O42="",0,VALUE(RIGHT(O42,LEN(O42)-IF(ISERROR(FIND("/",O42,1)),0,FIND("/",O42,1)))))</f>
        <v>0</v>
      </c>
      <c r="AQ42" s="58">
        <f>IF(P42="",0,IF(ISERROR(FIND("/",P42,1)),VALUE(P42),AM42*VALUE(LEFT(P42,FIND("/",P42,1)-1))))</f>
        <v>0</v>
      </c>
      <c r="AR42" s="59">
        <f>IF(P42="",0,VALUE(RIGHT(P42,LEN(P42)-IF(ISERROR(FIND("/",P42,1)),0,FIND("/",P42,1)))))</f>
        <v>0</v>
      </c>
      <c r="AS42" s="58">
        <f t="shared" si="56"/>
        <v>0</v>
      </c>
      <c r="AT42" s="59">
        <f t="shared" si="57"/>
        <v>0</v>
      </c>
      <c r="AU42" s="58">
        <f t="shared" si="58"/>
        <v>0</v>
      </c>
      <c r="AV42" s="59">
        <f t="shared" si="59"/>
        <v>0</v>
      </c>
      <c r="AW42" s="58">
        <f t="shared" si="60"/>
        <v>0</v>
      </c>
      <c r="AX42" s="59">
        <f t="shared" si="61"/>
        <v>0</v>
      </c>
      <c r="AY42" s="58">
        <f t="shared" si="62"/>
        <v>0</v>
      </c>
      <c r="AZ42" s="59">
        <f t="shared" si="63"/>
        <v>0</v>
      </c>
      <c r="BA42" s="58">
        <f t="shared" si="64"/>
        <v>0</v>
      </c>
      <c r="BB42" s="59">
        <f t="shared" si="65"/>
        <v>0</v>
      </c>
      <c r="BC42" s="58">
        <f t="shared" si="66"/>
        <v>0</v>
      </c>
      <c r="BD42" s="59">
        <f t="shared" si="67"/>
        <v>0</v>
      </c>
      <c r="BE42" s="58">
        <f t="shared" si="68"/>
        <v>0</v>
      </c>
      <c r="BF42" s="59">
        <f t="shared" si="69"/>
        <v>0</v>
      </c>
      <c r="BG42" s="58">
        <f t="shared" si="70"/>
        <v>0</v>
      </c>
      <c r="BH42" s="59">
        <f t="shared" si="71"/>
        <v>0</v>
      </c>
      <c r="BI42" s="58">
        <f t="shared" si="72"/>
        <v>0</v>
      </c>
      <c r="BJ42" s="59">
        <f t="shared" si="73"/>
        <v>0</v>
      </c>
    </row>
    <row r="43" spans="1:62" s="16" customFormat="1" ht="21" customHeight="1" hidden="1" outlineLevel="2" thickBot="1">
      <c r="A43" s="188"/>
      <c r="B43" s="176"/>
      <c r="C43" s="188"/>
      <c r="D43" s="188"/>
      <c r="E43" s="188"/>
      <c r="F43" s="8"/>
      <c r="G43" s="188"/>
      <c r="H43" s="188"/>
      <c r="I43" s="354"/>
      <c r="J43" s="7"/>
      <c r="K43" s="188"/>
      <c r="L43" s="7"/>
      <c r="M43" s="188"/>
      <c r="N43" s="188"/>
      <c r="O43" s="188"/>
      <c r="P43" s="188"/>
      <c r="Q43" s="188"/>
      <c r="R43" s="8"/>
      <c r="S43" s="5"/>
      <c r="T43" s="8"/>
      <c r="U43" s="8"/>
      <c r="V43" s="8"/>
      <c r="W43" s="17"/>
      <c r="X43" s="17"/>
      <c r="Y43" s="17"/>
      <c r="AA43" s="58">
        <f t="shared" si="9"/>
        <v>0</v>
      </c>
      <c r="AB43" s="59">
        <f t="shared" si="10"/>
        <v>0</v>
      </c>
      <c r="AC43" s="58">
        <f t="shared" si="11"/>
        <v>0</v>
      </c>
      <c r="AD43" s="59">
        <f t="shared" si="12"/>
        <v>0</v>
      </c>
      <c r="AE43" s="58">
        <f t="shared" si="13"/>
        <v>0</v>
      </c>
      <c r="AF43" s="59">
        <f t="shared" si="14"/>
        <v>0</v>
      </c>
      <c r="AH43" s="170">
        <f>IF(B43="",0,IF(AI43="",MAX(AH$12:AH42)+IF(B43=B42,0,1),AI43))</f>
        <v>0</v>
      </c>
      <c r="AI43" s="171"/>
      <c r="AJ43" s="60">
        <f t="shared" si="15"/>
        <v>0</v>
      </c>
      <c r="AL43" s="81" t="e">
        <f t="shared" si="16"/>
        <v>#DIV/0!</v>
      </c>
      <c r="AM43" s="60">
        <f t="shared" si="17"/>
        <v>0</v>
      </c>
      <c r="AO43" s="58">
        <f>IF(O43="",0,IF(ISERROR(FIND("/",O43,1)),VALUE(O43),AM43*VALUE(LEFT(O43,FIND("/",O43,1)-1))))</f>
        <v>0</v>
      </c>
      <c r="AP43" s="59">
        <f>IF(O43="",0,VALUE(RIGHT(O43,LEN(O43)-IF(ISERROR(FIND("/",O43,1)),0,FIND("/",O43,1)))))</f>
        <v>0</v>
      </c>
      <c r="AQ43" s="58">
        <f>IF(P43="",0,IF(ISERROR(FIND("/",P43,1)),VALUE(P43),AM43*VALUE(LEFT(P43,FIND("/",P43,1)-1))))</f>
        <v>0</v>
      </c>
      <c r="AR43" s="59">
        <f>IF(P43="",0,VALUE(RIGHT(P43,LEN(P43)-IF(ISERROR(FIND("/",P43,1)),0,FIND("/",P43,1)))))</f>
        <v>0</v>
      </c>
      <c r="AS43" s="58">
        <f t="shared" si="56"/>
        <v>0</v>
      </c>
      <c r="AT43" s="59">
        <f t="shared" si="57"/>
        <v>0</v>
      </c>
      <c r="AU43" s="58">
        <f t="shared" si="58"/>
        <v>0</v>
      </c>
      <c r="AV43" s="59">
        <f t="shared" si="59"/>
        <v>0</v>
      </c>
      <c r="AW43" s="58">
        <f t="shared" si="60"/>
        <v>0</v>
      </c>
      <c r="AX43" s="59">
        <f t="shared" si="61"/>
        <v>0</v>
      </c>
      <c r="AY43" s="58">
        <f t="shared" si="62"/>
        <v>0</v>
      </c>
      <c r="AZ43" s="59">
        <f t="shared" si="63"/>
        <v>0</v>
      </c>
      <c r="BA43" s="58">
        <f t="shared" si="64"/>
        <v>0</v>
      </c>
      <c r="BB43" s="59">
        <f t="shared" si="65"/>
        <v>0</v>
      </c>
      <c r="BC43" s="58">
        <f t="shared" si="66"/>
        <v>0</v>
      </c>
      <c r="BD43" s="59">
        <f t="shared" si="67"/>
        <v>0</v>
      </c>
      <c r="BE43" s="58">
        <f t="shared" si="68"/>
        <v>0</v>
      </c>
      <c r="BF43" s="59">
        <f t="shared" si="69"/>
        <v>0</v>
      </c>
      <c r="BG43" s="58">
        <f t="shared" si="70"/>
        <v>0</v>
      </c>
      <c r="BH43" s="59">
        <f t="shared" si="71"/>
        <v>0</v>
      </c>
      <c r="BI43" s="58">
        <f t="shared" si="72"/>
        <v>0</v>
      </c>
      <c r="BJ43" s="59">
        <f t="shared" si="73"/>
        <v>0</v>
      </c>
    </row>
    <row r="44" spans="1:39" s="16" customFormat="1" ht="17.25" collapsed="1" thickBot="1" thickTop="1">
      <c r="A44" s="357"/>
      <c r="B44" s="358" t="s">
        <v>122</v>
      </c>
      <c r="C44" s="359"/>
      <c r="D44" s="359"/>
      <c r="E44" s="359"/>
      <c r="F44" s="64"/>
      <c r="G44" s="65">
        <f aca="true" t="shared" si="74" ref="G44:N44">SUM(G22,G34,G38,G40)</f>
        <v>46.5</v>
      </c>
      <c r="H44" s="82">
        <f t="shared" si="74"/>
        <v>1674</v>
      </c>
      <c r="I44" s="82">
        <f t="shared" si="74"/>
        <v>90</v>
      </c>
      <c r="J44" s="82">
        <f t="shared" si="74"/>
        <v>52</v>
      </c>
      <c r="K44" s="82">
        <f t="shared" si="74"/>
        <v>10</v>
      </c>
      <c r="L44" s="82">
        <f t="shared" si="74"/>
        <v>28</v>
      </c>
      <c r="M44" s="82">
        <f t="shared" si="74"/>
        <v>0</v>
      </c>
      <c r="N44" s="82">
        <f t="shared" si="74"/>
        <v>720</v>
      </c>
      <c r="O44" s="74" t="str">
        <f>SUMPRODUCT(AO12:AO43,$AM12:$AM43)&amp;IF(AND($AH$6&lt;&gt;"",SUMPRODUCT(AP12:AP43,$AM12:$AM43)=0),"","/"&amp;SUMPRODUCT(AP12:AP43,$AM12:$AM43))</f>
        <v>56/16</v>
      </c>
      <c r="P44" s="74" t="str">
        <f>SUMPRODUCT(AQ12:AQ43,$AM12:$AM43)&amp;IF(AND($AH$6&lt;&gt;"",SUMPRODUCT(AR12:AR43,$AM12:$AM43)=0),"","/"&amp;SUMPRODUCT(AR12:AR43,$AM12:$AM43))</f>
        <v>12/6</v>
      </c>
      <c r="Q44" s="74">
        <v>0</v>
      </c>
      <c r="R44" s="74" t="str">
        <f>SUM(AU36:AU43)&amp;"/"&amp;SUM(AV36:AV43)</f>
        <v>0/0</v>
      </c>
      <c r="S44" s="74" t="str">
        <f>SUM(AW36:AW43)&amp;"/"&amp;SUM(AX36:AX43)</f>
        <v>0/0</v>
      </c>
      <c r="T44" s="74" t="str">
        <f>SUM(AY36:AY43)&amp;"/"&amp;SUM(AZ36:AZ43)</f>
        <v>0/0</v>
      </c>
      <c r="U44" s="74" t="str">
        <f>SUM(BA36:BA43)&amp;"/"&amp;SUM(BB36:BB43)</f>
        <v>0/0</v>
      </c>
      <c r="V44" s="74" t="str">
        <f>SUM(BC36:BC43)&amp;"/"&amp;SUM(BD36:BD43)</f>
        <v>0/0</v>
      </c>
      <c r="W44" s="74" t="str">
        <f>SUM(BE36:BE43)&amp;"/"&amp;SUM(BF36:BF43)</f>
        <v>0/0</v>
      </c>
      <c r="X44" s="74" t="str">
        <f>SUM(BG36:BG43)&amp;"/"&amp;SUM(BH36:BH43)</f>
        <v>0/0</v>
      </c>
      <c r="Y44" s="74" t="str">
        <f>SUM(BI36:BI43)&amp;"/"&amp;SUM(BJ36:BJ43)</f>
        <v>0/0</v>
      </c>
      <c r="AL44" s="81">
        <f t="shared" si="16"/>
        <v>0.053763440860215055</v>
      </c>
      <c r="AM44" s="60">
        <f t="shared" si="17"/>
        <v>1</v>
      </c>
    </row>
    <row r="45" spans="1:39" s="16" customFormat="1" ht="16.5" thickTop="1">
      <c r="A45" s="188"/>
      <c r="B45" s="176"/>
      <c r="C45" s="188"/>
      <c r="D45" s="188"/>
      <c r="E45" s="188"/>
      <c r="F45" s="8"/>
      <c r="G45" s="188"/>
      <c r="H45" s="188"/>
      <c r="I45" s="354">
        <f>SUM(AA45:AF45,M45)</f>
        <v>0</v>
      </c>
      <c r="J45" s="7"/>
      <c r="K45" s="188"/>
      <c r="L45" s="7"/>
      <c r="M45" s="188"/>
      <c r="N45" s="188"/>
      <c r="O45" s="188"/>
      <c r="P45" s="188"/>
      <c r="Q45" s="188"/>
      <c r="R45" s="8"/>
      <c r="S45" s="5"/>
      <c r="T45" s="8"/>
      <c r="U45" s="8" t="str">
        <f>SUM($AA45,$AC45,$AE45)&amp;"/"&amp;SUM($AB45,$AD45,$AF45)</f>
        <v>0/0</v>
      </c>
      <c r="V45" s="8"/>
      <c r="W45" s="17"/>
      <c r="X45" s="17"/>
      <c r="Y45" s="17"/>
      <c r="AL45" s="81" t="e">
        <f>I45/H45</f>
        <v>#DIV/0!</v>
      </c>
      <c r="AM45" s="60">
        <f t="shared" si="17"/>
        <v>1</v>
      </c>
    </row>
    <row r="46" spans="1:39" s="16" customFormat="1" ht="15.75">
      <c r="A46" s="188"/>
      <c r="B46" s="176"/>
      <c r="C46" s="188"/>
      <c r="D46" s="188"/>
      <c r="E46" s="188"/>
      <c r="F46" s="8"/>
      <c r="G46" s="188"/>
      <c r="H46" s="188"/>
      <c r="I46" s="354">
        <f>SUM(AA46:AF46,M46)</f>
        <v>0</v>
      </c>
      <c r="J46" s="7"/>
      <c r="K46" s="188"/>
      <c r="L46" s="7"/>
      <c r="M46" s="188"/>
      <c r="N46" s="188"/>
      <c r="O46" s="188"/>
      <c r="P46" s="188"/>
      <c r="Q46" s="188"/>
      <c r="R46" s="8"/>
      <c r="S46" s="5"/>
      <c r="T46" s="8" t="str">
        <f>SUM($AA46,$AC46,$AE46)&amp;"/"&amp;SUM($AB46,$AD46,$AF46)</f>
        <v>0/0</v>
      </c>
      <c r="U46" s="8"/>
      <c r="V46" s="8"/>
      <c r="W46" s="17"/>
      <c r="X46" s="17"/>
      <c r="Y46" s="17"/>
      <c r="AL46" s="81" t="e">
        <f aca="true" t="shared" si="75" ref="AL46:AL52">I46/H46</f>
        <v>#DIV/0!</v>
      </c>
      <c r="AM46" s="60">
        <f t="shared" si="17"/>
        <v>1</v>
      </c>
    </row>
    <row r="47" spans="1:39" s="16" customFormat="1" ht="15.75">
      <c r="A47" s="188"/>
      <c r="B47" s="176"/>
      <c r="C47" s="188"/>
      <c r="D47" s="188"/>
      <c r="E47" s="188"/>
      <c r="F47" s="8"/>
      <c r="G47" s="188"/>
      <c r="H47" s="188"/>
      <c r="I47" s="354">
        <f>SUM(AA47:AF47,M47)</f>
        <v>0</v>
      </c>
      <c r="J47" s="7"/>
      <c r="K47" s="188"/>
      <c r="L47" s="7"/>
      <c r="M47" s="188"/>
      <c r="N47" s="188"/>
      <c r="O47" s="188"/>
      <c r="P47" s="188"/>
      <c r="Q47" s="188"/>
      <c r="R47" s="8"/>
      <c r="S47" s="5" t="str">
        <f>SUM($AA47,$AC47,$AE47)&amp;"/"&amp;SUM($AB47,$AD47,$AF47)</f>
        <v>0/0</v>
      </c>
      <c r="T47" s="8"/>
      <c r="U47" s="8"/>
      <c r="V47" s="8"/>
      <c r="W47" s="17"/>
      <c r="X47" s="17"/>
      <c r="Y47" s="17"/>
      <c r="AL47" s="81" t="e">
        <f t="shared" si="75"/>
        <v>#DIV/0!</v>
      </c>
      <c r="AM47" s="60">
        <f t="shared" si="17"/>
        <v>1</v>
      </c>
    </row>
    <row r="48" spans="1:39" s="16" customFormat="1" ht="15.75" hidden="1" outlineLevel="2">
      <c r="A48" s="188"/>
      <c r="B48" s="176"/>
      <c r="C48" s="188"/>
      <c r="D48" s="188"/>
      <c r="E48" s="188"/>
      <c r="F48" s="8"/>
      <c r="G48" s="188"/>
      <c r="H48" s="188"/>
      <c r="I48" s="354">
        <f>SUM(AA48:AF48,M48)</f>
        <v>0</v>
      </c>
      <c r="J48" s="7"/>
      <c r="K48" s="188"/>
      <c r="L48" s="7"/>
      <c r="M48" s="188"/>
      <c r="N48" s="188"/>
      <c r="O48" s="188"/>
      <c r="P48" s="188"/>
      <c r="Q48" s="188"/>
      <c r="R48" s="8"/>
      <c r="S48" s="5"/>
      <c r="T48" s="8"/>
      <c r="U48" s="8"/>
      <c r="V48" s="8"/>
      <c r="W48" s="17"/>
      <c r="X48" s="17"/>
      <c r="Y48" s="17"/>
      <c r="AL48" s="81" t="e">
        <f t="shared" si="75"/>
        <v>#DIV/0!</v>
      </c>
      <c r="AM48" s="60">
        <f t="shared" si="17"/>
        <v>0</v>
      </c>
    </row>
    <row r="49" spans="1:39" s="16" customFormat="1" ht="15.75" hidden="1" outlineLevel="2">
      <c r="A49" s="188"/>
      <c r="B49" s="176"/>
      <c r="C49" s="188"/>
      <c r="D49" s="188"/>
      <c r="E49" s="188"/>
      <c r="F49" s="8"/>
      <c r="G49" s="188"/>
      <c r="H49" s="188"/>
      <c r="I49" s="354"/>
      <c r="J49" s="7"/>
      <c r="K49" s="188"/>
      <c r="L49" s="354"/>
      <c r="M49" s="188"/>
      <c r="N49" s="188"/>
      <c r="O49" s="188"/>
      <c r="P49" s="188"/>
      <c r="Q49" s="188"/>
      <c r="R49" s="8"/>
      <c r="S49" s="5"/>
      <c r="T49" s="8"/>
      <c r="U49" s="8"/>
      <c r="V49" s="8"/>
      <c r="W49" s="17"/>
      <c r="X49" s="17"/>
      <c r="Y49" s="17"/>
      <c r="AL49" s="81" t="e">
        <f t="shared" si="75"/>
        <v>#DIV/0!</v>
      </c>
      <c r="AM49" s="60">
        <f t="shared" si="17"/>
        <v>0</v>
      </c>
    </row>
    <row r="50" spans="1:39" s="16" customFormat="1" ht="15.75" hidden="1" outlineLevel="2">
      <c r="A50" s="188"/>
      <c r="B50" s="176"/>
      <c r="C50" s="188"/>
      <c r="D50" s="188"/>
      <c r="E50" s="188"/>
      <c r="F50" s="8"/>
      <c r="G50" s="188"/>
      <c r="H50" s="188"/>
      <c r="I50" s="354"/>
      <c r="J50" s="7"/>
      <c r="K50" s="188"/>
      <c r="L50" s="188"/>
      <c r="M50" s="188"/>
      <c r="N50" s="188"/>
      <c r="O50" s="188"/>
      <c r="P50" s="188"/>
      <c r="Q50" s="188"/>
      <c r="R50" s="8"/>
      <c r="S50" s="5"/>
      <c r="T50" s="8"/>
      <c r="U50" s="8"/>
      <c r="V50" s="8"/>
      <c r="W50" s="17"/>
      <c r="X50" s="17"/>
      <c r="Y50" s="17"/>
      <c r="AL50" s="81" t="e">
        <f t="shared" si="75"/>
        <v>#DIV/0!</v>
      </c>
      <c r="AM50" s="60">
        <f t="shared" si="17"/>
        <v>0</v>
      </c>
    </row>
    <row r="51" spans="1:39" s="16" customFormat="1" ht="15.75" hidden="1" outlineLevel="2">
      <c r="A51" s="188"/>
      <c r="B51" s="176"/>
      <c r="C51" s="188"/>
      <c r="D51" s="188"/>
      <c r="E51" s="188"/>
      <c r="F51" s="8"/>
      <c r="G51" s="188"/>
      <c r="H51" s="188"/>
      <c r="I51" s="354"/>
      <c r="J51" s="7"/>
      <c r="K51" s="188"/>
      <c r="L51" s="188"/>
      <c r="M51" s="188"/>
      <c r="N51" s="188"/>
      <c r="O51" s="188"/>
      <c r="P51" s="188"/>
      <c r="Q51" s="188"/>
      <c r="R51" s="8"/>
      <c r="S51" s="5"/>
      <c r="T51" s="8"/>
      <c r="U51" s="8"/>
      <c r="V51" s="8"/>
      <c r="W51" s="17"/>
      <c r="X51" s="17"/>
      <c r="Y51" s="17"/>
      <c r="AL51" s="81" t="e">
        <f t="shared" si="75"/>
        <v>#DIV/0!</v>
      </c>
      <c r="AM51" s="60">
        <f t="shared" si="17"/>
        <v>0</v>
      </c>
    </row>
    <row r="52" spans="1:39" s="16" customFormat="1" ht="15" customHeight="1" hidden="1" outlineLevel="2">
      <c r="A52" s="188"/>
      <c r="B52" s="176"/>
      <c r="C52" s="188"/>
      <c r="D52" s="188"/>
      <c r="E52" s="188"/>
      <c r="F52" s="8"/>
      <c r="G52" s="188"/>
      <c r="H52" s="188"/>
      <c r="I52" s="354"/>
      <c r="J52" s="7"/>
      <c r="K52" s="188"/>
      <c r="L52" s="7"/>
      <c r="M52" s="188"/>
      <c r="N52" s="188"/>
      <c r="O52" s="188"/>
      <c r="P52" s="188"/>
      <c r="Q52" s="188"/>
      <c r="R52" s="8"/>
      <c r="S52" s="5"/>
      <c r="T52" s="8"/>
      <c r="U52" s="8"/>
      <c r="V52" s="8"/>
      <c r="W52" s="17"/>
      <c r="X52" s="17"/>
      <c r="Y52" s="17"/>
      <c r="AL52" s="81" t="e">
        <f t="shared" si="75"/>
        <v>#DIV/0!</v>
      </c>
      <c r="AM52" s="60">
        <f t="shared" si="17"/>
        <v>0</v>
      </c>
    </row>
    <row r="53" spans="1:39" s="16" customFormat="1" ht="15.75" hidden="1" outlineLevel="2">
      <c r="A53" s="188"/>
      <c r="B53" s="176"/>
      <c r="C53" s="188"/>
      <c r="D53" s="188"/>
      <c r="E53" s="188"/>
      <c r="F53" s="8"/>
      <c r="G53" s="188"/>
      <c r="H53" s="188"/>
      <c r="I53" s="354"/>
      <c r="J53" s="7"/>
      <c r="K53" s="188"/>
      <c r="L53" s="7"/>
      <c r="M53" s="188"/>
      <c r="N53" s="188"/>
      <c r="O53" s="188"/>
      <c r="P53" s="188"/>
      <c r="Q53" s="188"/>
      <c r="R53" s="8"/>
      <c r="S53" s="5"/>
      <c r="T53" s="8"/>
      <c r="U53" s="8"/>
      <c r="V53" s="8"/>
      <c r="W53" s="17"/>
      <c r="X53" s="17"/>
      <c r="Y53" s="17"/>
      <c r="AL53" s="81" t="e">
        <f>I53/H53</f>
        <v>#DIV/0!</v>
      </c>
      <c r="AM53" s="60">
        <f t="shared" si="17"/>
        <v>0</v>
      </c>
    </row>
    <row r="54" spans="1:39" s="16" customFormat="1" ht="15.75" hidden="1" outlineLevel="2">
      <c r="A54" s="188"/>
      <c r="B54" s="176"/>
      <c r="C54" s="188"/>
      <c r="D54" s="188"/>
      <c r="E54" s="188"/>
      <c r="F54" s="8"/>
      <c r="G54" s="188"/>
      <c r="H54" s="188"/>
      <c r="I54" s="354"/>
      <c r="J54" s="7"/>
      <c r="K54" s="188"/>
      <c r="L54" s="7"/>
      <c r="M54" s="188"/>
      <c r="N54" s="188"/>
      <c r="O54" s="188"/>
      <c r="P54" s="188"/>
      <c r="Q54" s="188"/>
      <c r="R54" s="8"/>
      <c r="S54" s="5"/>
      <c r="T54" s="8"/>
      <c r="U54" s="8"/>
      <c r="V54" s="8"/>
      <c r="W54" s="17"/>
      <c r="X54" s="17"/>
      <c r="Y54" s="17"/>
      <c r="AL54" s="81" t="e">
        <f>I54/H54</f>
        <v>#DIV/0!</v>
      </c>
      <c r="AM54" s="60">
        <f t="shared" si="17"/>
        <v>0</v>
      </c>
    </row>
    <row r="55" spans="1:39" s="16" customFormat="1" ht="15.75" collapsed="1">
      <c r="A55" s="361"/>
      <c r="B55" s="362"/>
      <c r="C55" s="363" t="s">
        <v>123</v>
      </c>
      <c r="D55" s="364"/>
      <c r="E55" s="364"/>
      <c r="F55" s="18"/>
      <c r="G55" s="365"/>
      <c r="H55" s="365"/>
      <c r="I55" s="365"/>
      <c r="J55" s="365"/>
      <c r="K55" s="365"/>
      <c r="L55" s="365"/>
      <c r="M55" s="365"/>
      <c r="N55" s="366"/>
      <c r="O55" s="367"/>
      <c r="P55" s="368"/>
      <c r="Q55" s="369"/>
      <c r="R55" s="368"/>
      <c r="S55" s="148"/>
      <c r="T55" s="149"/>
      <c r="U55" s="149"/>
      <c r="V55" s="149"/>
      <c r="W55" s="149"/>
      <c r="X55" s="149"/>
      <c r="Y55" s="150"/>
      <c r="AL55" s="81" t="e">
        <f>I55/H55</f>
        <v>#DIV/0!</v>
      </c>
      <c r="AM55" s="60">
        <f t="shared" si="17"/>
        <v>0</v>
      </c>
    </row>
    <row r="56" spans="1:39" s="16" customFormat="1" ht="15.75">
      <c r="A56" s="361"/>
      <c r="B56" s="370" t="s">
        <v>132</v>
      </c>
      <c r="C56" s="370"/>
      <c r="D56" s="364"/>
      <c r="E56" s="364"/>
      <c r="F56" s="18"/>
      <c r="G56" s="365"/>
      <c r="H56" s="365"/>
      <c r="I56" s="365"/>
      <c r="J56" s="365"/>
      <c r="K56" s="365"/>
      <c r="L56" s="365"/>
      <c r="M56" s="365"/>
      <c r="N56" s="366"/>
      <c r="O56" s="368"/>
      <c r="P56" s="368"/>
      <c r="Q56" s="368"/>
      <c r="R56" s="368"/>
      <c r="S56" s="148"/>
      <c r="T56" s="149"/>
      <c r="U56" s="149"/>
      <c r="V56" s="149"/>
      <c r="W56" s="149"/>
      <c r="X56" s="149"/>
      <c r="Y56" s="150"/>
      <c r="AL56" s="81" t="e">
        <f t="shared" si="16"/>
        <v>#DIV/0!</v>
      </c>
      <c r="AM56" s="60">
        <f t="shared" si="17"/>
        <v>0</v>
      </c>
    </row>
    <row r="57" spans="1:62" s="19" customFormat="1" ht="47.25">
      <c r="A57" s="188">
        <v>1</v>
      </c>
      <c r="B57" s="176" t="s">
        <v>133</v>
      </c>
      <c r="C57" s="188">
        <v>2</v>
      </c>
      <c r="D57" s="188"/>
      <c r="E57" s="188"/>
      <c r="F57" s="8"/>
      <c r="G57" s="206">
        <v>3</v>
      </c>
      <c r="H57" s="188">
        <f>G57*36</f>
        <v>108</v>
      </c>
      <c r="I57" s="354">
        <f aca="true" t="shared" si="76" ref="I57:I62">SUM(AA57:AF57)</f>
        <v>12</v>
      </c>
      <c r="J57" s="7">
        <v>8</v>
      </c>
      <c r="K57" s="188"/>
      <c r="L57" s="7">
        <v>4</v>
      </c>
      <c r="M57" s="188"/>
      <c r="N57" s="188">
        <f aca="true" t="shared" si="77" ref="N57:N62">H57-I57</f>
        <v>96</v>
      </c>
      <c r="O57" s="188"/>
      <c r="P57" s="188" t="str">
        <f>SUM($AA57,$AC57,$AE57)&amp;IF(AND($AH$6&lt;&gt;"",SUM($AB57,$AD57,$AF57)=0),"","/"&amp;SUM($AB57,$AD57,$AF57))</f>
        <v>12</v>
      </c>
      <c r="Q57" s="188"/>
      <c r="R57" s="188"/>
      <c r="S57" s="5"/>
      <c r="T57" s="8"/>
      <c r="U57" s="8"/>
      <c r="V57" s="8"/>
      <c r="W57" s="17"/>
      <c r="X57" s="17"/>
      <c r="Y57" s="17"/>
      <c r="Z57" s="16"/>
      <c r="AA57" s="58">
        <f t="shared" si="9"/>
        <v>8</v>
      </c>
      <c r="AB57" s="59">
        <f t="shared" si="10"/>
        <v>0</v>
      </c>
      <c r="AC57" s="58">
        <f t="shared" si="11"/>
        <v>0</v>
      </c>
      <c r="AD57" s="59">
        <f t="shared" si="12"/>
        <v>0</v>
      </c>
      <c r="AE57" s="58">
        <f t="shared" si="13"/>
        <v>4</v>
      </c>
      <c r="AF57" s="59">
        <f t="shared" si="14"/>
        <v>0</v>
      </c>
      <c r="AH57" s="170">
        <f>IF(B57="",0,IF(AI57="",MAX(AH$12:AH56)+IF(B57=B56,0,1),AI57))</f>
        <v>11</v>
      </c>
      <c r="AI57" s="171"/>
      <c r="AJ57" s="60">
        <f t="shared" si="15"/>
        <v>1</v>
      </c>
      <c r="AL57" s="81">
        <f t="shared" si="16"/>
        <v>0.1111111111111111</v>
      </c>
      <c r="AM57" s="60">
        <f t="shared" si="17"/>
        <v>1</v>
      </c>
      <c r="AO57" s="58">
        <f aca="true" t="shared" si="78" ref="AO57:AO69">IF(O57="",0,IF(ISERROR(FIND("/",O57,1)),VALUE(O57),AM57*VALUE(LEFT(O57,FIND("/",O57,1)-1))))</f>
        <v>0</v>
      </c>
      <c r="AP57" s="59">
        <f>IF(OR(O57="",ISERROR(FIND("/",O57,1))),0,AM57*VALUE(RIGHT(O57,LEN(O57)-FIND("/",O57,1))))</f>
        <v>0</v>
      </c>
      <c r="AQ57" s="58">
        <f aca="true" t="shared" si="79" ref="AQ57:AQ69">IF(P57="",0,IF(ISERROR(FIND("/",P57,1)),VALUE(P57),AM57*VALUE(LEFT(P57,FIND("/",P57,1)-1))))</f>
        <v>12</v>
      </c>
      <c r="AR57" s="59">
        <f>IF(OR(P57="",ISERROR(FIND("/",P57,1))),0,AM57*VALUE(RIGHT(P57,LEN(P57)-FIND("/",P57,1))))</f>
        <v>0</v>
      </c>
      <c r="AS57" s="58">
        <f>IF(OR(Q57="",ISERROR(FIND("/",Q57,1))),0,VALUE(LEFT(Q57,FIND("/",Q57,1)-1)))</f>
        <v>0</v>
      </c>
      <c r="AT57" s="59">
        <f>IF(Q57="",0,VALUE(RIGHT(Q57,LEN(Q57)-IF(ISERROR(FIND("/",Q57,1)),0,FIND("/",Q57,1)))))</f>
        <v>0</v>
      </c>
      <c r="AU57" s="58">
        <f>IF(OR(R57="",ISERROR(FIND("/",R57,1))),0,VALUE(LEFT(R57,FIND("/",R57,1)-1)))</f>
        <v>0</v>
      </c>
      <c r="AV57" s="59">
        <f>IF(R57="",0,VALUE(RIGHT(R57,LEN(R57)-IF(ISERROR(FIND("/",R57,1)),0,FIND("/",R57,1)))))</f>
        <v>0</v>
      </c>
      <c r="AW57" s="58">
        <f>IF(OR(S57="",ISERROR(FIND("/",S57,1))),0,VALUE(LEFT(S57,FIND("/",S57,1)-1)))</f>
        <v>0</v>
      </c>
      <c r="AX57" s="59">
        <f>IF(S57="",0,VALUE(RIGHT(S57,LEN(S57)-IF(ISERROR(FIND("/",S57,1)),0,FIND("/",S57,1)))))</f>
        <v>0</v>
      </c>
      <c r="AY57" s="58">
        <f>IF(OR(T57="",ISERROR(FIND("/",T57,1))),0,VALUE(LEFT(T57,FIND("/",T57,1)-1)))</f>
        <v>0</v>
      </c>
      <c r="AZ57" s="59">
        <f>IF(T57="",0,VALUE(RIGHT(T57,LEN(T57)-IF(ISERROR(FIND("/",T57,1)),0,FIND("/",T57,1)))))</f>
        <v>0</v>
      </c>
      <c r="BA57" s="58">
        <f>IF(OR(U57="",ISERROR(FIND("/",U57,1))),0,VALUE(LEFT(U57,FIND("/",U57,1)-1)))</f>
        <v>0</v>
      </c>
      <c r="BB57" s="59">
        <f>IF(U57="",0,VALUE(RIGHT(U57,LEN(U57)-IF(ISERROR(FIND("/",U57,1)),0,FIND("/",U57,1)))))</f>
        <v>0</v>
      </c>
      <c r="BC57" s="58">
        <f>IF(OR(V57="",ISERROR(FIND("/",V57,1))),0,VALUE(LEFT(V57,FIND("/",V57,1)-1)))</f>
        <v>0</v>
      </c>
      <c r="BD57" s="59">
        <f>IF(V57="",0,VALUE(RIGHT(V57,LEN(V57)-IF(ISERROR(FIND("/",V57,1)),0,FIND("/",V57,1)))))</f>
        <v>0</v>
      </c>
      <c r="BE57" s="58">
        <f>IF(OR(W57="",ISERROR(FIND("/",W57,1))),0,VALUE(LEFT(W57,FIND("/",W57,1)-1)))</f>
        <v>0</v>
      </c>
      <c r="BF57" s="59">
        <f>IF(W57="",0,VALUE(RIGHT(W57,LEN(W57)-IF(ISERROR(FIND("/",W57,1)),0,FIND("/",W57,1)))))</f>
        <v>0</v>
      </c>
      <c r="BG57" s="58">
        <f>IF(OR(X57="",ISERROR(FIND("/",X57,1))),0,VALUE(LEFT(X57,FIND("/",X57,1)-1)))</f>
        <v>0</v>
      </c>
      <c r="BH57" s="59">
        <f>IF(X57="",0,VALUE(RIGHT(X57,LEN(X57)-IF(ISERROR(FIND("/",X57,1)),0,FIND("/",X57,1)))))</f>
        <v>0</v>
      </c>
      <c r="BI57" s="58">
        <f>IF(OR(Y57="",ISERROR(FIND("/",Y57,1))),0,VALUE(LEFT(Y57,FIND("/",Y57,1)-1)))</f>
        <v>0</v>
      </c>
      <c r="BJ57" s="59">
        <f>IF(Y57="",0,VALUE(RIGHT(Y57,LEN(Y57)-IF(ISERROR(FIND("/",Y57,1)),0,FIND("/",Y57,1)))))</f>
        <v>0</v>
      </c>
    </row>
    <row r="58" spans="1:62" s="19" customFormat="1" ht="15.75">
      <c r="A58" s="188">
        <v>2</v>
      </c>
      <c r="B58" s="176" t="s">
        <v>93</v>
      </c>
      <c r="C58" s="188"/>
      <c r="D58" s="188">
        <v>2</v>
      </c>
      <c r="E58" s="188"/>
      <c r="F58" s="8"/>
      <c r="G58" s="206">
        <v>2.5</v>
      </c>
      <c r="H58" s="188">
        <f>G58*36</f>
        <v>90</v>
      </c>
      <c r="I58" s="354">
        <f t="shared" si="76"/>
        <v>12</v>
      </c>
      <c r="J58" s="218" t="s">
        <v>186</v>
      </c>
      <c r="K58" s="188"/>
      <c r="L58" s="218" t="s">
        <v>187</v>
      </c>
      <c r="M58" s="188"/>
      <c r="N58" s="188">
        <f t="shared" si="77"/>
        <v>78</v>
      </c>
      <c r="O58" s="188"/>
      <c r="P58" s="188" t="str">
        <f>SUM($AA58,$AC58,$AE58)&amp;IF(AND($AH$6&lt;&gt;"",SUM($AB58,$AD58,$AF58)=0),"","/"&amp;SUM($AB58,$AD58,$AF58))</f>
        <v>6/6</v>
      </c>
      <c r="Q58" s="188"/>
      <c r="R58" s="188"/>
      <c r="S58" s="5"/>
      <c r="T58" s="8"/>
      <c r="U58" s="8"/>
      <c r="V58" s="8"/>
      <c r="W58" s="17"/>
      <c r="X58" s="17"/>
      <c r="Y58" s="17"/>
      <c r="AA58" s="58">
        <f t="shared" si="9"/>
        <v>4</v>
      </c>
      <c r="AB58" s="59">
        <f t="shared" si="10"/>
        <v>4</v>
      </c>
      <c r="AC58" s="58">
        <f t="shared" si="11"/>
        <v>0</v>
      </c>
      <c r="AD58" s="59">
        <f t="shared" si="12"/>
        <v>0</v>
      </c>
      <c r="AE58" s="58">
        <f t="shared" si="13"/>
        <v>2</v>
      </c>
      <c r="AF58" s="59">
        <f t="shared" si="14"/>
        <v>2</v>
      </c>
      <c r="AH58" s="170">
        <f>IF(B58="",0,IF(AI58="",MAX(AH$12:AH57)+IF(B58=B57,0,1),AI58))</f>
        <v>12</v>
      </c>
      <c r="AI58" s="171"/>
      <c r="AJ58" s="60">
        <f t="shared" si="15"/>
        <v>1</v>
      </c>
      <c r="AL58" s="81">
        <f t="shared" si="16"/>
        <v>0.13333333333333333</v>
      </c>
      <c r="AM58" s="60">
        <f t="shared" si="17"/>
        <v>1</v>
      </c>
      <c r="AO58" s="58">
        <f t="shared" si="78"/>
        <v>0</v>
      </c>
      <c r="AP58" s="59">
        <f aca="true" t="shared" si="80" ref="AP58:AP69">IF(OR(O58="",ISERROR(FIND("/",O58,1))),0,AM58*VALUE(RIGHT(O58,LEN(O58)-FIND("/",O58,1))))</f>
        <v>0</v>
      </c>
      <c r="AQ58" s="58">
        <f t="shared" si="79"/>
        <v>6</v>
      </c>
      <c r="AR58" s="59">
        <f aca="true" t="shared" si="81" ref="AR58:AR69">IF(OR(P58="",ISERROR(FIND("/",P58,1))),0,AM58*VALUE(RIGHT(P58,LEN(P58)-FIND("/",P58,1))))</f>
        <v>6</v>
      </c>
      <c r="AS58" s="58">
        <f aca="true" t="shared" si="82" ref="AS58:AS69">IF(OR(Q58="",ISERROR(FIND("/",Q58,1))),0,VALUE(LEFT(Q58,FIND("/",Q58,1)-1)))</f>
        <v>0</v>
      </c>
      <c r="AT58" s="59">
        <f aca="true" t="shared" si="83" ref="AT58:AT69">IF(Q58="",0,VALUE(RIGHT(Q58,LEN(Q58)-IF(ISERROR(FIND("/",Q58,1)),0,FIND("/",Q58,1)))))</f>
        <v>0</v>
      </c>
      <c r="AU58" s="58">
        <f aca="true" t="shared" si="84" ref="AU58:AU69">IF(OR(R58="",ISERROR(FIND("/",R58,1))),0,VALUE(LEFT(R58,FIND("/",R58,1)-1)))</f>
        <v>0</v>
      </c>
      <c r="AV58" s="59">
        <f aca="true" t="shared" si="85" ref="AV58:AV69">IF(R58="",0,VALUE(RIGHT(R58,LEN(R58)-IF(ISERROR(FIND("/",R58,1)),0,FIND("/",R58,1)))))</f>
        <v>0</v>
      </c>
      <c r="AW58" s="58">
        <f aca="true" t="shared" si="86" ref="AW58:AW69">IF(OR(S58="",ISERROR(FIND("/",S58,1))),0,VALUE(LEFT(S58,FIND("/",S58,1)-1)))</f>
        <v>0</v>
      </c>
      <c r="AX58" s="59">
        <f aca="true" t="shared" si="87" ref="AX58:AX69">IF(S58="",0,VALUE(RIGHT(S58,LEN(S58)-IF(ISERROR(FIND("/",S58,1)),0,FIND("/",S58,1)))))</f>
        <v>0</v>
      </c>
      <c r="AY58" s="58">
        <f aca="true" t="shared" si="88" ref="AY58:AY69">IF(OR(T58="",ISERROR(FIND("/",T58,1))),0,VALUE(LEFT(T58,FIND("/",T58,1)-1)))</f>
        <v>0</v>
      </c>
      <c r="AZ58" s="59">
        <f aca="true" t="shared" si="89" ref="AZ58:AZ69">IF(T58="",0,VALUE(RIGHT(T58,LEN(T58)-IF(ISERROR(FIND("/",T58,1)),0,FIND("/",T58,1)))))</f>
        <v>0</v>
      </c>
      <c r="BA58" s="58">
        <f aca="true" t="shared" si="90" ref="BA58:BA69">IF(OR(U58="",ISERROR(FIND("/",U58,1))),0,VALUE(LEFT(U58,FIND("/",U58,1)-1)))</f>
        <v>0</v>
      </c>
      <c r="BB58" s="59">
        <f aca="true" t="shared" si="91" ref="BB58:BB69">IF(U58="",0,VALUE(RIGHT(U58,LEN(U58)-IF(ISERROR(FIND("/",U58,1)),0,FIND("/",U58,1)))))</f>
        <v>0</v>
      </c>
      <c r="BC58" s="58">
        <f aca="true" t="shared" si="92" ref="BC58:BC69">IF(OR(V58="",ISERROR(FIND("/",V58,1))),0,VALUE(LEFT(V58,FIND("/",V58,1)-1)))</f>
        <v>0</v>
      </c>
      <c r="BD58" s="59">
        <f aca="true" t="shared" si="93" ref="BD58:BD69">IF(V58="",0,VALUE(RIGHT(V58,LEN(V58)-IF(ISERROR(FIND("/",V58,1)),0,FIND("/",V58,1)))))</f>
        <v>0</v>
      </c>
      <c r="BE58" s="58">
        <f aca="true" t="shared" si="94" ref="BE58:BE69">IF(OR(W58="",ISERROR(FIND("/",W58,1))),0,VALUE(LEFT(W58,FIND("/",W58,1)-1)))</f>
        <v>0</v>
      </c>
      <c r="BF58" s="59">
        <f aca="true" t="shared" si="95" ref="BF58:BF69">IF(W58="",0,VALUE(RIGHT(W58,LEN(W58)-IF(ISERROR(FIND("/",W58,1)),0,FIND("/",W58,1)))))</f>
        <v>0</v>
      </c>
      <c r="BG58" s="58">
        <f aca="true" t="shared" si="96" ref="BG58:BG69">IF(OR(X58="",ISERROR(FIND("/",X58,1))),0,VALUE(LEFT(X58,FIND("/",X58,1)-1)))</f>
        <v>0</v>
      </c>
      <c r="BH58" s="59">
        <f aca="true" t="shared" si="97" ref="BH58:BH69">IF(X58="",0,VALUE(RIGHT(X58,LEN(X58)-IF(ISERROR(FIND("/",X58,1)),0,FIND("/",X58,1)))))</f>
        <v>0</v>
      </c>
      <c r="BI58" s="58">
        <f aca="true" t="shared" si="98" ref="BI58:BI69">IF(OR(Y58="",ISERROR(FIND("/",Y58,1))),0,VALUE(LEFT(Y58,FIND("/",Y58,1)-1)))</f>
        <v>0</v>
      </c>
      <c r="BJ58" s="59">
        <f aca="true" t="shared" si="99" ref="BJ58:BJ69">IF(Y58="",0,VALUE(RIGHT(Y58,LEN(Y58)-IF(ISERROR(FIND("/",Y58,1)),0,FIND("/",Y58,1)))))</f>
        <v>0</v>
      </c>
    </row>
    <row r="59" spans="1:62" s="19" customFormat="1" ht="15.75">
      <c r="A59" s="188">
        <v>3</v>
      </c>
      <c r="B59" s="176" t="s">
        <v>113</v>
      </c>
      <c r="C59" s="188"/>
      <c r="D59" s="188">
        <v>1</v>
      </c>
      <c r="E59" s="188"/>
      <c r="F59" s="8"/>
      <c r="G59" s="206">
        <v>2.5</v>
      </c>
      <c r="H59" s="188">
        <f>G59*36</f>
        <v>90</v>
      </c>
      <c r="I59" s="354">
        <f t="shared" si="76"/>
        <v>12</v>
      </c>
      <c r="J59" s="7">
        <v>6</v>
      </c>
      <c r="K59" s="7" t="s">
        <v>185</v>
      </c>
      <c r="L59" s="7"/>
      <c r="M59" s="188"/>
      <c r="N59" s="188">
        <f t="shared" si="77"/>
        <v>78</v>
      </c>
      <c r="O59" s="188" t="str">
        <f>SUM($AA59,$AC59,$AE59)&amp;IF(AND($AH$6&lt;&gt;"",SUM($AB59,$AD59,$AF59)=0),"","/"&amp;SUM($AB59,$AD59,$AF59))</f>
        <v>6/6</v>
      </c>
      <c r="P59" s="188"/>
      <c r="Q59" s="188"/>
      <c r="R59" s="188"/>
      <c r="S59" s="5"/>
      <c r="T59" s="8"/>
      <c r="U59" s="8"/>
      <c r="V59" s="8"/>
      <c r="W59" s="17"/>
      <c r="X59" s="17"/>
      <c r="Y59" s="17"/>
      <c r="Z59" s="190" t="s">
        <v>115</v>
      </c>
      <c r="AA59" s="58">
        <f t="shared" si="9"/>
        <v>6</v>
      </c>
      <c r="AB59" s="59">
        <f t="shared" si="10"/>
        <v>0</v>
      </c>
      <c r="AC59" s="58">
        <f t="shared" si="11"/>
        <v>0</v>
      </c>
      <c r="AD59" s="59">
        <f t="shared" si="12"/>
        <v>6</v>
      </c>
      <c r="AE59" s="58">
        <f t="shared" si="13"/>
        <v>0</v>
      </c>
      <c r="AF59" s="59">
        <f t="shared" si="14"/>
        <v>0</v>
      </c>
      <c r="AH59" s="170">
        <f>IF(B59="",0,IF(AI59="",MAX(AH$12:AH58)+IF(B59=B58,0,1),AI59))</f>
        <v>13</v>
      </c>
      <c r="AI59" s="171"/>
      <c r="AJ59" s="60">
        <f t="shared" si="15"/>
        <v>1</v>
      </c>
      <c r="AL59" s="81">
        <f t="shared" si="16"/>
        <v>0.13333333333333333</v>
      </c>
      <c r="AM59" s="60">
        <f t="shared" si="17"/>
        <v>1</v>
      </c>
      <c r="AO59" s="58">
        <f t="shared" si="78"/>
        <v>6</v>
      </c>
      <c r="AP59" s="59">
        <f t="shared" si="80"/>
        <v>6</v>
      </c>
      <c r="AQ59" s="58">
        <f t="shared" si="79"/>
        <v>0</v>
      </c>
      <c r="AR59" s="59">
        <f t="shared" si="81"/>
        <v>0</v>
      </c>
      <c r="AS59" s="58">
        <f t="shared" si="82"/>
        <v>0</v>
      </c>
      <c r="AT59" s="59">
        <f t="shared" si="83"/>
        <v>0</v>
      </c>
      <c r="AU59" s="58">
        <f t="shared" si="84"/>
        <v>0</v>
      </c>
      <c r="AV59" s="59">
        <f t="shared" si="85"/>
        <v>0</v>
      </c>
      <c r="AW59" s="58">
        <f t="shared" si="86"/>
        <v>0</v>
      </c>
      <c r="AX59" s="59">
        <f t="shared" si="87"/>
        <v>0</v>
      </c>
      <c r="AY59" s="58">
        <f t="shared" si="88"/>
        <v>0</v>
      </c>
      <c r="AZ59" s="59">
        <f t="shared" si="89"/>
        <v>0</v>
      </c>
      <c r="BA59" s="58">
        <f t="shared" si="90"/>
        <v>0</v>
      </c>
      <c r="BB59" s="59">
        <f t="shared" si="91"/>
        <v>0</v>
      </c>
      <c r="BC59" s="58">
        <f t="shared" si="92"/>
        <v>0</v>
      </c>
      <c r="BD59" s="59">
        <f t="shared" si="93"/>
        <v>0</v>
      </c>
      <c r="BE59" s="58">
        <f t="shared" si="94"/>
        <v>0</v>
      </c>
      <c r="BF59" s="59">
        <f t="shared" si="95"/>
        <v>0</v>
      </c>
      <c r="BG59" s="58">
        <f t="shared" si="96"/>
        <v>0</v>
      </c>
      <c r="BH59" s="59">
        <f t="shared" si="97"/>
        <v>0</v>
      </c>
      <c r="BI59" s="58">
        <f t="shared" si="98"/>
        <v>0</v>
      </c>
      <c r="BJ59" s="59">
        <f t="shared" si="99"/>
        <v>0</v>
      </c>
    </row>
    <row r="60" spans="1:62" s="19" customFormat="1" ht="15.75" hidden="1" outlineLevel="2">
      <c r="A60" s="188"/>
      <c r="B60" s="176"/>
      <c r="C60" s="188"/>
      <c r="D60" s="188"/>
      <c r="E60" s="188"/>
      <c r="F60" s="8"/>
      <c r="G60" s="206"/>
      <c r="H60" s="188">
        <f>G60*36</f>
        <v>0</v>
      </c>
      <c r="I60" s="354">
        <f t="shared" si="76"/>
        <v>0</v>
      </c>
      <c r="J60" s="7"/>
      <c r="K60" s="188"/>
      <c r="L60" s="188"/>
      <c r="M60" s="188"/>
      <c r="N60" s="188">
        <f t="shared" si="77"/>
        <v>0</v>
      </c>
      <c r="O60" s="188"/>
      <c r="P60" s="188"/>
      <c r="Q60" s="188"/>
      <c r="R60" s="188"/>
      <c r="S60" s="5"/>
      <c r="T60" s="8"/>
      <c r="U60" s="8"/>
      <c r="V60" s="8"/>
      <c r="W60" s="17"/>
      <c r="X60" s="17"/>
      <c r="Y60" s="17"/>
      <c r="AA60" s="58">
        <f t="shared" si="9"/>
        <v>0</v>
      </c>
      <c r="AB60" s="59">
        <f t="shared" si="10"/>
        <v>0</v>
      </c>
      <c r="AC60" s="58">
        <f t="shared" si="11"/>
        <v>0</v>
      </c>
      <c r="AD60" s="59">
        <f t="shared" si="12"/>
        <v>0</v>
      </c>
      <c r="AE60" s="58">
        <f t="shared" si="13"/>
        <v>0</v>
      </c>
      <c r="AF60" s="59">
        <f t="shared" si="14"/>
        <v>0</v>
      </c>
      <c r="AH60" s="170">
        <f>IF(B60="",0,IF(AI60="",MAX(AH$12:AH59)+IF(B60=B59,0,1),AI60))</f>
        <v>0</v>
      </c>
      <c r="AI60" s="171"/>
      <c r="AJ60" s="60">
        <f t="shared" si="15"/>
        <v>0</v>
      </c>
      <c r="AL60" s="81" t="e">
        <f t="shared" si="16"/>
        <v>#DIV/0!</v>
      </c>
      <c r="AM60" s="60">
        <f t="shared" si="17"/>
        <v>0</v>
      </c>
      <c r="AO60" s="58">
        <f t="shared" si="78"/>
        <v>0</v>
      </c>
      <c r="AP60" s="59">
        <f t="shared" si="80"/>
        <v>0</v>
      </c>
      <c r="AQ60" s="58">
        <f t="shared" si="79"/>
        <v>0</v>
      </c>
      <c r="AR60" s="59">
        <f t="shared" si="81"/>
        <v>0</v>
      </c>
      <c r="AS60" s="58">
        <f t="shared" si="82"/>
        <v>0</v>
      </c>
      <c r="AT60" s="59">
        <f t="shared" si="83"/>
        <v>0</v>
      </c>
      <c r="AU60" s="58">
        <f t="shared" si="84"/>
        <v>0</v>
      </c>
      <c r="AV60" s="59">
        <f t="shared" si="85"/>
        <v>0</v>
      </c>
      <c r="AW60" s="58">
        <f t="shared" si="86"/>
        <v>0</v>
      </c>
      <c r="AX60" s="59">
        <f t="shared" si="87"/>
        <v>0</v>
      </c>
      <c r="AY60" s="58">
        <f t="shared" si="88"/>
        <v>0</v>
      </c>
      <c r="AZ60" s="59">
        <f t="shared" si="89"/>
        <v>0</v>
      </c>
      <c r="BA60" s="58">
        <f t="shared" si="90"/>
        <v>0</v>
      </c>
      <c r="BB60" s="59">
        <f t="shared" si="91"/>
        <v>0</v>
      </c>
      <c r="BC60" s="58">
        <f t="shared" si="92"/>
        <v>0</v>
      </c>
      <c r="BD60" s="59">
        <f t="shared" si="93"/>
        <v>0</v>
      </c>
      <c r="BE60" s="58">
        <f t="shared" si="94"/>
        <v>0</v>
      </c>
      <c r="BF60" s="59">
        <f t="shared" si="95"/>
        <v>0</v>
      </c>
      <c r="BG60" s="58">
        <f t="shared" si="96"/>
        <v>0</v>
      </c>
      <c r="BH60" s="59">
        <f t="shared" si="97"/>
        <v>0</v>
      </c>
      <c r="BI60" s="58">
        <f t="shared" si="98"/>
        <v>0</v>
      </c>
      <c r="BJ60" s="59">
        <f t="shared" si="99"/>
        <v>0</v>
      </c>
    </row>
    <row r="61" spans="1:62" s="19" customFormat="1" ht="31.5" collapsed="1">
      <c r="A61" s="188">
        <v>4</v>
      </c>
      <c r="B61" s="176" t="s">
        <v>94</v>
      </c>
      <c r="C61" s="188"/>
      <c r="D61" s="188">
        <v>2</v>
      </c>
      <c r="E61" s="188"/>
      <c r="F61" s="8"/>
      <c r="G61" s="206">
        <v>3</v>
      </c>
      <c r="H61" s="188">
        <f>G61*36</f>
        <v>108</v>
      </c>
      <c r="I61" s="354">
        <f t="shared" si="76"/>
        <v>18</v>
      </c>
      <c r="J61" s="7">
        <v>6</v>
      </c>
      <c r="K61" s="7" t="s">
        <v>185</v>
      </c>
      <c r="L61" s="7">
        <v>6</v>
      </c>
      <c r="M61" s="188"/>
      <c r="N61" s="188">
        <f t="shared" si="77"/>
        <v>90</v>
      </c>
      <c r="O61" s="188"/>
      <c r="P61" s="188" t="str">
        <f>SUM($AA61,$AC61,$AE61)&amp;IF(AND($AH$6&lt;&gt;"",SUM($AB61,$AD61,$AF61)=0),"","/"&amp;SUM($AB61,$AD61,$AF61))</f>
        <v>12/6</v>
      </c>
      <c r="Q61" s="188"/>
      <c r="R61" s="188"/>
      <c r="S61" s="5"/>
      <c r="T61" s="8"/>
      <c r="U61" s="8"/>
      <c r="V61" s="8"/>
      <c r="W61" s="17"/>
      <c r="X61" s="17"/>
      <c r="Y61" s="17"/>
      <c r="Z61" s="19">
        <v>2</v>
      </c>
      <c r="AA61" s="58">
        <f t="shared" si="9"/>
        <v>6</v>
      </c>
      <c r="AB61" s="59">
        <f t="shared" si="10"/>
        <v>0</v>
      </c>
      <c r="AC61" s="58">
        <f t="shared" si="11"/>
        <v>0</v>
      </c>
      <c r="AD61" s="59">
        <f t="shared" si="12"/>
        <v>6</v>
      </c>
      <c r="AE61" s="58">
        <f t="shared" si="13"/>
        <v>6</v>
      </c>
      <c r="AF61" s="59">
        <f t="shared" si="14"/>
        <v>0</v>
      </c>
      <c r="AH61" s="170">
        <f>IF(B61="",0,IF(AI61="",MAX(AH$12:AH60)+IF(B61=B60,0,1),AI61))</f>
        <v>14</v>
      </c>
      <c r="AI61" s="171"/>
      <c r="AJ61" s="60">
        <f t="shared" si="15"/>
        <v>1</v>
      </c>
      <c r="AL61" s="81">
        <f t="shared" si="16"/>
        <v>0.16666666666666666</v>
      </c>
      <c r="AM61" s="60">
        <f t="shared" si="17"/>
        <v>1</v>
      </c>
      <c r="AO61" s="58">
        <f t="shared" si="78"/>
        <v>0</v>
      </c>
      <c r="AP61" s="59">
        <f t="shared" si="80"/>
        <v>0</v>
      </c>
      <c r="AQ61" s="58">
        <f t="shared" si="79"/>
        <v>12</v>
      </c>
      <c r="AR61" s="59">
        <f t="shared" si="81"/>
        <v>6</v>
      </c>
      <c r="AS61" s="58">
        <f t="shared" si="82"/>
        <v>0</v>
      </c>
      <c r="AT61" s="59">
        <f t="shared" si="83"/>
        <v>0</v>
      </c>
      <c r="AU61" s="58">
        <f t="shared" si="84"/>
        <v>0</v>
      </c>
      <c r="AV61" s="59">
        <f t="shared" si="85"/>
        <v>0</v>
      </c>
      <c r="AW61" s="58">
        <f t="shared" si="86"/>
        <v>0</v>
      </c>
      <c r="AX61" s="59">
        <f t="shared" si="87"/>
        <v>0</v>
      </c>
      <c r="AY61" s="58">
        <f t="shared" si="88"/>
        <v>0</v>
      </c>
      <c r="AZ61" s="59">
        <f t="shared" si="89"/>
        <v>0</v>
      </c>
      <c r="BA61" s="58">
        <f t="shared" si="90"/>
        <v>0</v>
      </c>
      <c r="BB61" s="59">
        <f t="shared" si="91"/>
        <v>0</v>
      </c>
      <c r="BC61" s="58">
        <f t="shared" si="92"/>
        <v>0</v>
      </c>
      <c r="BD61" s="59">
        <f t="shared" si="93"/>
        <v>0</v>
      </c>
      <c r="BE61" s="58">
        <f t="shared" si="94"/>
        <v>0</v>
      </c>
      <c r="BF61" s="59">
        <f t="shared" si="95"/>
        <v>0</v>
      </c>
      <c r="BG61" s="58">
        <f t="shared" si="96"/>
        <v>0</v>
      </c>
      <c r="BH61" s="59">
        <f t="shared" si="97"/>
        <v>0</v>
      </c>
      <c r="BI61" s="58">
        <f t="shared" si="98"/>
        <v>0</v>
      </c>
      <c r="BJ61" s="59">
        <f t="shared" si="99"/>
        <v>0</v>
      </c>
    </row>
    <row r="62" spans="1:62" s="19" customFormat="1" ht="32.25" thickBot="1">
      <c r="A62" s="188">
        <v>5</v>
      </c>
      <c r="B62" s="176" t="s">
        <v>101</v>
      </c>
      <c r="C62" s="188"/>
      <c r="D62" s="188">
        <v>2</v>
      </c>
      <c r="E62" s="188"/>
      <c r="F62" s="8"/>
      <c r="G62" s="206">
        <v>2.5</v>
      </c>
      <c r="H62" s="188">
        <f>36*G62</f>
        <v>90</v>
      </c>
      <c r="I62" s="354">
        <f t="shared" si="76"/>
        <v>12</v>
      </c>
      <c r="J62" s="7">
        <v>8</v>
      </c>
      <c r="K62" s="188"/>
      <c r="L62" s="188">
        <v>4</v>
      </c>
      <c r="M62" s="188"/>
      <c r="N62" s="188">
        <f t="shared" si="77"/>
        <v>78</v>
      </c>
      <c r="O62" s="188"/>
      <c r="P62" s="188" t="str">
        <f>SUM($AA62,$AC62,$AE62)&amp;IF(AND($AH$6&lt;&gt;"",SUM($AB62,$AD62,$AF62)=0),"","/"&amp;SUM($AB62,$AD62,$AF62))</f>
        <v>12</v>
      </c>
      <c r="Q62" s="188"/>
      <c r="R62" s="188"/>
      <c r="S62" s="5"/>
      <c r="T62" s="8"/>
      <c r="U62" s="8"/>
      <c r="V62" s="8"/>
      <c r="W62" s="17"/>
      <c r="X62" s="17"/>
      <c r="Y62" s="17"/>
      <c r="AA62" s="58">
        <f t="shared" si="9"/>
        <v>8</v>
      </c>
      <c r="AB62" s="59">
        <f t="shared" si="10"/>
        <v>0</v>
      </c>
      <c r="AC62" s="58">
        <f t="shared" si="11"/>
        <v>0</v>
      </c>
      <c r="AD62" s="59">
        <f t="shared" si="12"/>
        <v>0</v>
      </c>
      <c r="AE62" s="58">
        <f t="shared" si="13"/>
        <v>4</v>
      </c>
      <c r="AF62" s="59">
        <f t="shared" si="14"/>
        <v>0</v>
      </c>
      <c r="AH62" s="170">
        <f>IF(B62="",0,IF(AI62="",MAX(AH$12:AH61)+IF(B62=B61,0,1),AI62))</f>
        <v>15</v>
      </c>
      <c r="AI62" s="171"/>
      <c r="AJ62" s="60">
        <f t="shared" si="15"/>
        <v>1</v>
      </c>
      <c r="AL62" s="81">
        <f t="shared" si="16"/>
        <v>0.13333333333333333</v>
      </c>
      <c r="AM62" s="60">
        <f t="shared" si="17"/>
        <v>1</v>
      </c>
      <c r="AO62" s="58">
        <f t="shared" si="78"/>
        <v>0</v>
      </c>
      <c r="AP62" s="59">
        <f t="shared" si="80"/>
        <v>0</v>
      </c>
      <c r="AQ62" s="58">
        <f t="shared" si="79"/>
        <v>12</v>
      </c>
      <c r="AR62" s="59">
        <f t="shared" si="81"/>
        <v>0</v>
      </c>
      <c r="AS62" s="58">
        <f t="shared" si="82"/>
        <v>0</v>
      </c>
      <c r="AT62" s="59">
        <f t="shared" si="83"/>
        <v>0</v>
      </c>
      <c r="AU62" s="58">
        <f t="shared" si="84"/>
        <v>0</v>
      </c>
      <c r="AV62" s="59">
        <f t="shared" si="85"/>
        <v>0</v>
      </c>
      <c r="AW62" s="58">
        <f t="shared" si="86"/>
        <v>0</v>
      </c>
      <c r="AX62" s="59">
        <f t="shared" si="87"/>
        <v>0</v>
      </c>
      <c r="AY62" s="58">
        <f t="shared" si="88"/>
        <v>0</v>
      </c>
      <c r="AZ62" s="59">
        <f t="shared" si="89"/>
        <v>0</v>
      </c>
      <c r="BA62" s="58">
        <f t="shared" si="90"/>
        <v>0</v>
      </c>
      <c r="BB62" s="59">
        <f t="shared" si="91"/>
        <v>0</v>
      </c>
      <c r="BC62" s="58">
        <f t="shared" si="92"/>
        <v>0</v>
      </c>
      <c r="BD62" s="59">
        <f t="shared" si="93"/>
        <v>0</v>
      </c>
      <c r="BE62" s="58">
        <f t="shared" si="94"/>
        <v>0</v>
      </c>
      <c r="BF62" s="59">
        <f t="shared" si="95"/>
        <v>0</v>
      </c>
      <c r="BG62" s="58">
        <f t="shared" si="96"/>
        <v>0</v>
      </c>
      <c r="BH62" s="59">
        <f t="shared" si="97"/>
        <v>0</v>
      </c>
      <c r="BI62" s="58">
        <f t="shared" si="98"/>
        <v>0</v>
      </c>
      <c r="BJ62" s="59">
        <f t="shared" si="99"/>
        <v>0</v>
      </c>
    </row>
    <row r="63" spans="1:62" s="19" customFormat="1" ht="15.75" hidden="1" outlineLevel="2">
      <c r="A63" s="188"/>
      <c r="B63" s="176"/>
      <c r="C63" s="188"/>
      <c r="D63" s="188"/>
      <c r="E63" s="188"/>
      <c r="F63" s="8"/>
      <c r="G63" s="206"/>
      <c r="H63" s="188"/>
      <c r="I63" s="354"/>
      <c r="J63" s="7"/>
      <c r="K63" s="188"/>
      <c r="L63" s="7"/>
      <c r="M63" s="188"/>
      <c r="N63" s="188"/>
      <c r="O63" s="188"/>
      <c r="P63" s="188"/>
      <c r="Q63" s="188"/>
      <c r="R63" s="188"/>
      <c r="S63" s="5"/>
      <c r="T63" s="8"/>
      <c r="U63" s="8"/>
      <c r="V63" s="8"/>
      <c r="W63" s="17"/>
      <c r="X63" s="17"/>
      <c r="Y63" s="17"/>
      <c r="AA63" s="58">
        <f t="shared" si="9"/>
        <v>0</v>
      </c>
      <c r="AB63" s="59">
        <f t="shared" si="10"/>
        <v>0</v>
      </c>
      <c r="AC63" s="58">
        <f t="shared" si="11"/>
        <v>0</v>
      </c>
      <c r="AD63" s="59">
        <f t="shared" si="12"/>
        <v>0</v>
      </c>
      <c r="AE63" s="58">
        <f t="shared" si="13"/>
        <v>0</v>
      </c>
      <c r="AF63" s="59">
        <f t="shared" si="14"/>
        <v>0</v>
      </c>
      <c r="AH63" s="170">
        <f>IF(B63="",0,IF(AI63="",MAX(AH$12:AH62)+IF(B63=B62,0,1),AI63))</f>
        <v>0</v>
      </c>
      <c r="AI63" s="171"/>
      <c r="AJ63" s="60">
        <f t="shared" si="15"/>
        <v>0</v>
      </c>
      <c r="AL63" s="81" t="e">
        <f t="shared" si="16"/>
        <v>#DIV/0!</v>
      </c>
      <c r="AM63" s="60">
        <f t="shared" si="17"/>
        <v>0</v>
      </c>
      <c r="AO63" s="58">
        <f t="shared" si="78"/>
        <v>0</v>
      </c>
      <c r="AP63" s="59">
        <f t="shared" si="80"/>
        <v>0</v>
      </c>
      <c r="AQ63" s="58">
        <f t="shared" si="79"/>
        <v>0</v>
      </c>
      <c r="AR63" s="59">
        <f t="shared" si="81"/>
        <v>0</v>
      </c>
      <c r="AS63" s="58">
        <f t="shared" si="82"/>
        <v>0</v>
      </c>
      <c r="AT63" s="59">
        <f t="shared" si="83"/>
        <v>0</v>
      </c>
      <c r="AU63" s="58">
        <f t="shared" si="84"/>
        <v>0</v>
      </c>
      <c r="AV63" s="59">
        <f t="shared" si="85"/>
        <v>0</v>
      </c>
      <c r="AW63" s="58">
        <f t="shared" si="86"/>
        <v>0</v>
      </c>
      <c r="AX63" s="59">
        <f t="shared" si="87"/>
        <v>0</v>
      </c>
      <c r="AY63" s="58">
        <f t="shared" si="88"/>
        <v>0</v>
      </c>
      <c r="AZ63" s="59">
        <f t="shared" si="89"/>
        <v>0</v>
      </c>
      <c r="BA63" s="58">
        <f t="shared" si="90"/>
        <v>0</v>
      </c>
      <c r="BB63" s="59">
        <f t="shared" si="91"/>
        <v>0</v>
      </c>
      <c r="BC63" s="58">
        <f t="shared" si="92"/>
        <v>0</v>
      </c>
      <c r="BD63" s="59">
        <f t="shared" si="93"/>
        <v>0</v>
      </c>
      <c r="BE63" s="58">
        <f t="shared" si="94"/>
        <v>0</v>
      </c>
      <c r="BF63" s="59">
        <f t="shared" si="95"/>
        <v>0</v>
      </c>
      <c r="BG63" s="58">
        <f t="shared" si="96"/>
        <v>0</v>
      </c>
      <c r="BH63" s="59">
        <f t="shared" si="97"/>
        <v>0</v>
      </c>
      <c r="BI63" s="58">
        <f t="shared" si="98"/>
        <v>0</v>
      </c>
      <c r="BJ63" s="59">
        <f t="shared" si="99"/>
        <v>0</v>
      </c>
    </row>
    <row r="64" spans="1:62" s="19" customFormat="1" ht="15.75" hidden="1" outlineLevel="2">
      <c r="A64" s="188"/>
      <c r="B64" s="176"/>
      <c r="C64" s="188"/>
      <c r="D64" s="188"/>
      <c r="E64" s="188"/>
      <c r="F64" s="8"/>
      <c r="G64" s="206"/>
      <c r="H64" s="188"/>
      <c r="I64" s="354"/>
      <c r="J64" s="7"/>
      <c r="K64" s="188"/>
      <c r="L64" s="188"/>
      <c r="M64" s="188"/>
      <c r="N64" s="188"/>
      <c r="O64" s="188"/>
      <c r="P64" s="188"/>
      <c r="Q64" s="188"/>
      <c r="R64" s="188"/>
      <c r="S64" s="5"/>
      <c r="T64" s="8"/>
      <c r="U64" s="8"/>
      <c r="V64" s="8"/>
      <c r="W64" s="17"/>
      <c r="X64" s="17"/>
      <c r="Y64" s="17"/>
      <c r="AA64" s="58">
        <f t="shared" si="9"/>
        <v>0</v>
      </c>
      <c r="AB64" s="59">
        <f t="shared" si="10"/>
        <v>0</v>
      </c>
      <c r="AC64" s="58">
        <f t="shared" si="11"/>
        <v>0</v>
      </c>
      <c r="AD64" s="59">
        <f t="shared" si="12"/>
        <v>0</v>
      </c>
      <c r="AE64" s="58">
        <f t="shared" si="13"/>
        <v>0</v>
      </c>
      <c r="AF64" s="59">
        <f t="shared" si="14"/>
        <v>0</v>
      </c>
      <c r="AH64" s="170">
        <f>IF(B64="",0,IF(AI64="",MAX(AH$12:AH63)+IF(B64=B63,0,1),AI64))</f>
        <v>0</v>
      </c>
      <c r="AI64" s="171"/>
      <c r="AJ64" s="60">
        <f t="shared" si="15"/>
        <v>0</v>
      </c>
      <c r="AL64" s="81" t="e">
        <f t="shared" si="16"/>
        <v>#DIV/0!</v>
      </c>
      <c r="AM64" s="60">
        <f t="shared" si="17"/>
        <v>0</v>
      </c>
      <c r="AO64" s="58">
        <f t="shared" si="78"/>
        <v>0</v>
      </c>
      <c r="AP64" s="59">
        <f t="shared" si="80"/>
        <v>0</v>
      </c>
      <c r="AQ64" s="58">
        <f t="shared" si="79"/>
        <v>0</v>
      </c>
      <c r="AR64" s="59">
        <f t="shared" si="81"/>
        <v>0</v>
      </c>
      <c r="AS64" s="58">
        <f t="shared" si="82"/>
        <v>0</v>
      </c>
      <c r="AT64" s="59">
        <f t="shared" si="83"/>
        <v>0</v>
      </c>
      <c r="AU64" s="58">
        <f t="shared" si="84"/>
        <v>0</v>
      </c>
      <c r="AV64" s="59">
        <f t="shared" si="85"/>
        <v>0</v>
      </c>
      <c r="AW64" s="58">
        <f t="shared" si="86"/>
        <v>0</v>
      </c>
      <c r="AX64" s="59">
        <f t="shared" si="87"/>
        <v>0</v>
      </c>
      <c r="AY64" s="58">
        <f t="shared" si="88"/>
        <v>0</v>
      </c>
      <c r="AZ64" s="59">
        <f t="shared" si="89"/>
        <v>0</v>
      </c>
      <c r="BA64" s="58">
        <f t="shared" si="90"/>
        <v>0</v>
      </c>
      <c r="BB64" s="59">
        <f t="shared" si="91"/>
        <v>0</v>
      </c>
      <c r="BC64" s="58">
        <f t="shared" si="92"/>
        <v>0</v>
      </c>
      <c r="BD64" s="59">
        <f t="shared" si="93"/>
        <v>0</v>
      </c>
      <c r="BE64" s="58">
        <f t="shared" si="94"/>
        <v>0</v>
      </c>
      <c r="BF64" s="59">
        <f t="shared" si="95"/>
        <v>0</v>
      </c>
      <c r="BG64" s="58">
        <f t="shared" si="96"/>
        <v>0</v>
      </c>
      <c r="BH64" s="59">
        <f t="shared" si="97"/>
        <v>0</v>
      </c>
      <c r="BI64" s="58">
        <f t="shared" si="98"/>
        <v>0</v>
      </c>
      <c r="BJ64" s="59">
        <f t="shared" si="99"/>
        <v>0</v>
      </c>
    </row>
    <row r="65" spans="1:62" s="19" customFormat="1" ht="15.75" hidden="1" outlineLevel="2">
      <c r="A65" s="188"/>
      <c r="B65" s="176"/>
      <c r="C65" s="188"/>
      <c r="D65" s="188"/>
      <c r="E65" s="188"/>
      <c r="F65" s="8"/>
      <c r="G65" s="206"/>
      <c r="H65" s="188"/>
      <c r="I65" s="354"/>
      <c r="J65" s="192"/>
      <c r="K65" s="7"/>
      <c r="L65" s="192"/>
      <c r="M65" s="188"/>
      <c r="N65" s="188"/>
      <c r="O65" s="188"/>
      <c r="P65" s="188"/>
      <c r="Q65" s="188"/>
      <c r="R65" s="188"/>
      <c r="S65" s="5"/>
      <c r="T65" s="8"/>
      <c r="U65" s="8"/>
      <c r="V65" s="8"/>
      <c r="W65" s="17"/>
      <c r="X65" s="17"/>
      <c r="Y65" s="17"/>
      <c r="AA65" s="58">
        <f t="shared" si="9"/>
        <v>0</v>
      </c>
      <c r="AB65" s="59">
        <f t="shared" si="10"/>
        <v>0</v>
      </c>
      <c r="AC65" s="58">
        <f t="shared" si="11"/>
        <v>0</v>
      </c>
      <c r="AD65" s="59">
        <f t="shared" si="12"/>
        <v>0</v>
      </c>
      <c r="AE65" s="58">
        <f t="shared" si="13"/>
        <v>0</v>
      </c>
      <c r="AF65" s="59">
        <f t="shared" si="14"/>
        <v>0</v>
      </c>
      <c r="AH65" s="170">
        <f>IF(B65="",0,IF(AI65="",MAX(AH$12:AH64)+IF(B65=B64,0,1),AI65))</f>
        <v>0</v>
      </c>
      <c r="AI65" s="171"/>
      <c r="AJ65" s="60">
        <f t="shared" si="15"/>
        <v>0</v>
      </c>
      <c r="AL65" s="81" t="e">
        <f t="shared" si="16"/>
        <v>#DIV/0!</v>
      </c>
      <c r="AM65" s="60">
        <f t="shared" si="17"/>
        <v>0</v>
      </c>
      <c r="AO65" s="58">
        <f t="shared" si="78"/>
        <v>0</v>
      </c>
      <c r="AP65" s="59">
        <f t="shared" si="80"/>
        <v>0</v>
      </c>
      <c r="AQ65" s="58">
        <f t="shared" si="79"/>
        <v>0</v>
      </c>
      <c r="AR65" s="59">
        <f t="shared" si="81"/>
        <v>0</v>
      </c>
      <c r="AS65" s="58">
        <f t="shared" si="82"/>
        <v>0</v>
      </c>
      <c r="AT65" s="59">
        <f t="shared" si="83"/>
        <v>0</v>
      </c>
      <c r="AU65" s="58">
        <f t="shared" si="84"/>
        <v>0</v>
      </c>
      <c r="AV65" s="59">
        <f t="shared" si="85"/>
        <v>0</v>
      </c>
      <c r="AW65" s="58">
        <f t="shared" si="86"/>
        <v>0</v>
      </c>
      <c r="AX65" s="59">
        <f t="shared" si="87"/>
        <v>0</v>
      </c>
      <c r="AY65" s="58">
        <f t="shared" si="88"/>
        <v>0</v>
      </c>
      <c r="AZ65" s="59">
        <f t="shared" si="89"/>
        <v>0</v>
      </c>
      <c r="BA65" s="58">
        <f t="shared" si="90"/>
        <v>0</v>
      </c>
      <c r="BB65" s="59">
        <f t="shared" si="91"/>
        <v>0</v>
      </c>
      <c r="BC65" s="58">
        <f t="shared" si="92"/>
        <v>0</v>
      </c>
      <c r="BD65" s="59">
        <f t="shared" si="93"/>
        <v>0</v>
      </c>
      <c r="BE65" s="58">
        <f t="shared" si="94"/>
        <v>0</v>
      </c>
      <c r="BF65" s="59">
        <f t="shared" si="95"/>
        <v>0</v>
      </c>
      <c r="BG65" s="58">
        <f t="shared" si="96"/>
        <v>0</v>
      </c>
      <c r="BH65" s="59">
        <f t="shared" si="97"/>
        <v>0</v>
      </c>
      <c r="BI65" s="58">
        <f t="shared" si="98"/>
        <v>0</v>
      </c>
      <c r="BJ65" s="59">
        <f t="shared" si="99"/>
        <v>0</v>
      </c>
    </row>
    <row r="66" spans="1:62" s="19" customFormat="1" ht="15.75" hidden="1" outlineLevel="2">
      <c r="A66" s="188"/>
      <c r="B66" s="176"/>
      <c r="C66" s="188"/>
      <c r="D66" s="188"/>
      <c r="E66" s="188"/>
      <c r="F66" s="8"/>
      <c r="G66" s="206"/>
      <c r="H66" s="188"/>
      <c r="I66" s="354"/>
      <c r="J66" s="7"/>
      <c r="K66" s="188"/>
      <c r="L66" s="7"/>
      <c r="M66" s="188"/>
      <c r="N66" s="188"/>
      <c r="O66" s="188"/>
      <c r="P66" s="188"/>
      <c r="Q66" s="188"/>
      <c r="R66" s="188"/>
      <c r="S66" s="5"/>
      <c r="T66" s="8"/>
      <c r="U66" s="8"/>
      <c r="V66" s="8"/>
      <c r="W66" s="17"/>
      <c r="X66" s="17"/>
      <c r="Y66" s="17"/>
      <c r="AA66" s="58">
        <f t="shared" si="9"/>
        <v>0</v>
      </c>
      <c r="AB66" s="59">
        <f t="shared" si="10"/>
        <v>0</v>
      </c>
      <c r="AC66" s="58">
        <f t="shared" si="11"/>
        <v>0</v>
      </c>
      <c r="AD66" s="59">
        <f t="shared" si="12"/>
        <v>0</v>
      </c>
      <c r="AE66" s="58">
        <f t="shared" si="13"/>
        <v>0</v>
      </c>
      <c r="AF66" s="59">
        <f t="shared" si="14"/>
        <v>0</v>
      </c>
      <c r="AH66" s="170">
        <f>IF(B66="",0,IF(AI66="",MAX(AH$12:AH65)+IF(B66=B65,0,1),AI66))</f>
        <v>0</v>
      </c>
      <c r="AI66" s="171"/>
      <c r="AJ66" s="60">
        <f t="shared" si="15"/>
        <v>0</v>
      </c>
      <c r="AL66" s="81" t="e">
        <f t="shared" si="16"/>
        <v>#DIV/0!</v>
      </c>
      <c r="AM66" s="60">
        <f t="shared" si="17"/>
        <v>0</v>
      </c>
      <c r="AO66" s="58">
        <f t="shared" si="78"/>
        <v>0</v>
      </c>
      <c r="AP66" s="59">
        <f t="shared" si="80"/>
        <v>0</v>
      </c>
      <c r="AQ66" s="58">
        <f t="shared" si="79"/>
        <v>0</v>
      </c>
      <c r="AR66" s="59">
        <f t="shared" si="81"/>
        <v>0</v>
      </c>
      <c r="AS66" s="58">
        <f t="shared" si="82"/>
        <v>0</v>
      </c>
      <c r="AT66" s="59">
        <f t="shared" si="83"/>
        <v>0</v>
      </c>
      <c r="AU66" s="58">
        <f t="shared" si="84"/>
        <v>0</v>
      </c>
      <c r="AV66" s="59">
        <f t="shared" si="85"/>
        <v>0</v>
      </c>
      <c r="AW66" s="58">
        <f t="shared" si="86"/>
        <v>0</v>
      </c>
      <c r="AX66" s="59">
        <f t="shared" si="87"/>
        <v>0</v>
      </c>
      <c r="AY66" s="58">
        <f t="shared" si="88"/>
        <v>0</v>
      </c>
      <c r="AZ66" s="59">
        <f t="shared" si="89"/>
        <v>0</v>
      </c>
      <c r="BA66" s="58">
        <f t="shared" si="90"/>
        <v>0</v>
      </c>
      <c r="BB66" s="59">
        <f t="shared" si="91"/>
        <v>0</v>
      </c>
      <c r="BC66" s="58">
        <f t="shared" si="92"/>
        <v>0</v>
      </c>
      <c r="BD66" s="59">
        <f t="shared" si="93"/>
        <v>0</v>
      </c>
      <c r="BE66" s="58">
        <f t="shared" si="94"/>
        <v>0</v>
      </c>
      <c r="BF66" s="59">
        <f t="shared" si="95"/>
        <v>0</v>
      </c>
      <c r="BG66" s="58">
        <f t="shared" si="96"/>
        <v>0</v>
      </c>
      <c r="BH66" s="59">
        <f t="shared" si="97"/>
        <v>0</v>
      </c>
      <c r="BI66" s="58">
        <f t="shared" si="98"/>
        <v>0</v>
      </c>
      <c r="BJ66" s="59">
        <f t="shared" si="99"/>
        <v>0</v>
      </c>
    </row>
    <row r="67" spans="1:62" s="19" customFormat="1" ht="17.25" customHeight="1" hidden="1" outlineLevel="2">
      <c r="A67" s="188"/>
      <c r="B67" s="176"/>
      <c r="C67" s="188"/>
      <c r="D67" s="188"/>
      <c r="E67" s="188"/>
      <c r="F67" s="8"/>
      <c r="G67" s="206"/>
      <c r="H67" s="188"/>
      <c r="I67" s="354"/>
      <c r="J67" s="7"/>
      <c r="K67" s="188"/>
      <c r="L67" s="7"/>
      <c r="M67" s="188"/>
      <c r="N67" s="188"/>
      <c r="O67" s="188"/>
      <c r="P67" s="188"/>
      <c r="Q67" s="188"/>
      <c r="R67" s="188"/>
      <c r="S67" s="5"/>
      <c r="T67" s="8"/>
      <c r="U67" s="8"/>
      <c r="V67" s="8"/>
      <c r="W67" s="17"/>
      <c r="X67" s="17"/>
      <c r="Y67" s="17"/>
      <c r="AA67" s="58">
        <f t="shared" si="9"/>
        <v>0</v>
      </c>
      <c r="AB67" s="59">
        <f t="shared" si="10"/>
        <v>0</v>
      </c>
      <c r="AC67" s="58">
        <f t="shared" si="11"/>
        <v>0</v>
      </c>
      <c r="AD67" s="59">
        <f t="shared" si="12"/>
        <v>0</v>
      </c>
      <c r="AE67" s="58">
        <f t="shared" si="13"/>
        <v>0</v>
      </c>
      <c r="AF67" s="59">
        <f t="shared" si="14"/>
        <v>0</v>
      </c>
      <c r="AH67" s="170">
        <f>IF(B67="",0,IF(AI67="",MAX(AH$12:AH66)+IF(B67=#REF!,0,1),AI67))</f>
        <v>0</v>
      </c>
      <c r="AI67" s="171"/>
      <c r="AJ67" s="60">
        <f>IF(COUNTA(O67:Y67)&gt;0,1,0)</f>
        <v>0</v>
      </c>
      <c r="AL67" s="81" t="e">
        <f>I67/H67</f>
        <v>#DIV/0!</v>
      </c>
      <c r="AM67" s="60">
        <f t="shared" si="17"/>
        <v>0</v>
      </c>
      <c r="AO67" s="58">
        <f t="shared" si="78"/>
        <v>0</v>
      </c>
      <c r="AP67" s="59">
        <f t="shared" si="80"/>
        <v>0</v>
      </c>
      <c r="AQ67" s="58">
        <f t="shared" si="79"/>
        <v>0</v>
      </c>
      <c r="AR67" s="59">
        <f t="shared" si="81"/>
        <v>0</v>
      </c>
      <c r="AS67" s="58">
        <f t="shared" si="82"/>
        <v>0</v>
      </c>
      <c r="AT67" s="59">
        <f t="shared" si="83"/>
        <v>0</v>
      </c>
      <c r="AU67" s="58">
        <f t="shared" si="84"/>
        <v>0</v>
      </c>
      <c r="AV67" s="59">
        <f t="shared" si="85"/>
        <v>0</v>
      </c>
      <c r="AW67" s="58">
        <f t="shared" si="86"/>
        <v>0</v>
      </c>
      <c r="AX67" s="59">
        <f t="shared" si="87"/>
        <v>0</v>
      </c>
      <c r="AY67" s="58">
        <f t="shared" si="88"/>
        <v>0</v>
      </c>
      <c r="AZ67" s="59">
        <f t="shared" si="89"/>
        <v>0</v>
      </c>
      <c r="BA67" s="58">
        <f t="shared" si="90"/>
        <v>0</v>
      </c>
      <c r="BB67" s="59">
        <f t="shared" si="91"/>
        <v>0</v>
      </c>
      <c r="BC67" s="58">
        <f t="shared" si="92"/>
        <v>0</v>
      </c>
      <c r="BD67" s="59">
        <f t="shared" si="93"/>
        <v>0</v>
      </c>
      <c r="BE67" s="58">
        <f t="shared" si="94"/>
        <v>0</v>
      </c>
      <c r="BF67" s="59">
        <f t="shared" si="95"/>
        <v>0</v>
      </c>
      <c r="BG67" s="58">
        <f t="shared" si="96"/>
        <v>0</v>
      </c>
      <c r="BH67" s="59">
        <f t="shared" si="97"/>
        <v>0</v>
      </c>
      <c r="BI67" s="58">
        <f t="shared" si="98"/>
        <v>0</v>
      </c>
      <c r="BJ67" s="59">
        <f t="shared" si="99"/>
        <v>0</v>
      </c>
    </row>
    <row r="68" spans="1:62" s="19" customFormat="1" ht="15.75" hidden="1" outlineLevel="2">
      <c r="A68" s="188"/>
      <c r="B68" s="176"/>
      <c r="C68" s="188"/>
      <c r="D68" s="188"/>
      <c r="E68" s="188"/>
      <c r="F68" s="8"/>
      <c r="G68" s="206"/>
      <c r="H68" s="188"/>
      <c r="I68" s="354"/>
      <c r="J68" s="7"/>
      <c r="K68" s="188"/>
      <c r="L68" s="7"/>
      <c r="M68" s="188"/>
      <c r="N68" s="188"/>
      <c r="O68" s="188"/>
      <c r="P68" s="188"/>
      <c r="Q68" s="188"/>
      <c r="R68" s="188"/>
      <c r="S68" s="5"/>
      <c r="T68" s="8"/>
      <c r="U68" s="8"/>
      <c r="V68" s="8"/>
      <c r="W68" s="17"/>
      <c r="X68" s="17"/>
      <c r="Y68" s="17"/>
      <c r="AA68" s="58">
        <f t="shared" si="9"/>
        <v>0</v>
      </c>
      <c r="AB68" s="59">
        <f t="shared" si="10"/>
        <v>0</v>
      </c>
      <c r="AC68" s="58">
        <f t="shared" si="11"/>
        <v>0</v>
      </c>
      <c r="AD68" s="59">
        <f t="shared" si="12"/>
        <v>0</v>
      </c>
      <c r="AE68" s="58">
        <f t="shared" si="13"/>
        <v>0</v>
      </c>
      <c r="AF68" s="59">
        <f t="shared" si="14"/>
        <v>0</v>
      </c>
      <c r="AH68" s="170">
        <f>IF(B68="",0,IF(AI68="",MAX(AH$12:AH67)+IF(B68=B67,0,1),AI68))</f>
        <v>0</v>
      </c>
      <c r="AI68" s="171"/>
      <c r="AJ68" s="60">
        <f>IF(COUNTA(O68:Y68)&gt;0,1,0)</f>
        <v>0</v>
      </c>
      <c r="AL68" s="81" t="e">
        <f>I68/H68</f>
        <v>#DIV/0!</v>
      </c>
      <c r="AM68" s="60">
        <f t="shared" si="17"/>
        <v>0</v>
      </c>
      <c r="AO68" s="58">
        <f t="shared" si="78"/>
        <v>0</v>
      </c>
      <c r="AP68" s="59">
        <f t="shared" si="80"/>
        <v>0</v>
      </c>
      <c r="AQ68" s="58">
        <f t="shared" si="79"/>
        <v>0</v>
      </c>
      <c r="AR68" s="59">
        <f t="shared" si="81"/>
        <v>0</v>
      </c>
      <c r="AS68" s="58">
        <f t="shared" si="82"/>
        <v>0</v>
      </c>
      <c r="AT68" s="59">
        <f t="shared" si="83"/>
        <v>0</v>
      </c>
      <c r="AU68" s="58">
        <f t="shared" si="84"/>
        <v>0</v>
      </c>
      <c r="AV68" s="59">
        <f t="shared" si="85"/>
        <v>0</v>
      </c>
      <c r="AW68" s="58">
        <f t="shared" si="86"/>
        <v>0</v>
      </c>
      <c r="AX68" s="59">
        <f t="shared" si="87"/>
        <v>0</v>
      </c>
      <c r="AY68" s="58">
        <f t="shared" si="88"/>
        <v>0</v>
      </c>
      <c r="AZ68" s="59">
        <f t="shared" si="89"/>
        <v>0</v>
      </c>
      <c r="BA68" s="58">
        <f t="shared" si="90"/>
        <v>0</v>
      </c>
      <c r="BB68" s="59">
        <f t="shared" si="91"/>
        <v>0</v>
      </c>
      <c r="BC68" s="58">
        <f t="shared" si="92"/>
        <v>0</v>
      </c>
      <c r="BD68" s="59">
        <f t="shared" si="93"/>
        <v>0</v>
      </c>
      <c r="BE68" s="58">
        <f t="shared" si="94"/>
        <v>0</v>
      </c>
      <c r="BF68" s="59">
        <f t="shared" si="95"/>
        <v>0</v>
      </c>
      <c r="BG68" s="58">
        <f t="shared" si="96"/>
        <v>0</v>
      </c>
      <c r="BH68" s="59">
        <f t="shared" si="97"/>
        <v>0</v>
      </c>
      <c r="BI68" s="58">
        <f t="shared" si="98"/>
        <v>0</v>
      </c>
      <c r="BJ68" s="59">
        <f t="shared" si="99"/>
        <v>0</v>
      </c>
    </row>
    <row r="69" spans="1:62" s="19" customFormat="1" ht="16.5" hidden="1" outlineLevel="2" thickBot="1">
      <c r="A69" s="188"/>
      <c r="B69" s="176"/>
      <c r="C69" s="188"/>
      <c r="D69" s="188"/>
      <c r="E69" s="188"/>
      <c r="F69" s="8"/>
      <c r="G69" s="206"/>
      <c r="H69" s="188"/>
      <c r="I69" s="354"/>
      <c r="J69" s="7"/>
      <c r="K69" s="188"/>
      <c r="L69" s="7"/>
      <c r="M69" s="188"/>
      <c r="N69" s="188"/>
      <c r="O69" s="188"/>
      <c r="P69" s="188"/>
      <c r="Q69" s="188"/>
      <c r="R69" s="188"/>
      <c r="S69" s="5"/>
      <c r="T69" s="8"/>
      <c r="U69" s="8"/>
      <c r="V69" s="8"/>
      <c r="W69" s="17"/>
      <c r="X69" s="17"/>
      <c r="Y69" s="17"/>
      <c r="AA69" s="58">
        <f t="shared" si="9"/>
        <v>0</v>
      </c>
      <c r="AB69" s="59">
        <f t="shared" si="10"/>
        <v>0</v>
      </c>
      <c r="AC69" s="58">
        <f t="shared" si="11"/>
        <v>0</v>
      </c>
      <c r="AD69" s="59">
        <f t="shared" si="12"/>
        <v>0</v>
      </c>
      <c r="AE69" s="58">
        <f t="shared" si="13"/>
        <v>0</v>
      </c>
      <c r="AF69" s="59">
        <f t="shared" si="14"/>
        <v>0</v>
      </c>
      <c r="AH69" s="170">
        <f>IF(B69="",0,IF(AI69="",MAX(AH$12:AH68)+IF(B69=B68,0,1),AI69))</f>
        <v>0</v>
      </c>
      <c r="AI69" s="171"/>
      <c r="AJ69" s="60">
        <f>IF(COUNTA(O69:Y69)&gt;0,1,0)</f>
        <v>0</v>
      </c>
      <c r="AL69" s="81" t="e">
        <f>I69/H69</f>
        <v>#DIV/0!</v>
      </c>
      <c r="AM69" s="60">
        <f t="shared" si="17"/>
        <v>0</v>
      </c>
      <c r="AO69" s="58">
        <f t="shared" si="78"/>
        <v>0</v>
      </c>
      <c r="AP69" s="59">
        <f t="shared" si="80"/>
        <v>0</v>
      </c>
      <c r="AQ69" s="58">
        <f t="shared" si="79"/>
        <v>0</v>
      </c>
      <c r="AR69" s="59">
        <f t="shared" si="81"/>
        <v>0</v>
      </c>
      <c r="AS69" s="58">
        <f t="shared" si="82"/>
        <v>0</v>
      </c>
      <c r="AT69" s="59">
        <f t="shared" si="83"/>
        <v>0</v>
      </c>
      <c r="AU69" s="58">
        <f t="shared" si="84"/>
        <v>0</v>
      </c>
      <c r="AV69" s="59">
        <f t="shared" si="85"/>
        <v>0</v>
      </c>
      <c r="AW69" s="58">
        <f t="shared" si="86"/>
        <v>0</v>
      </c>
      <c r="AX69" s="59">
        <f t="shared" si="87"/>
        <v>0</v>
      </c>
      <c r="AY69" s="58">
        <f t="shared" si="88"/>
        <v>0</v>
      </c>
      <c r="AZ69" s="59">
        <f t="shared" si="89"/>
        <v>0</v>
      </c>
      <c r="BA69" s="58">
        <f t="shared" si="90"/>
        <v>0</v>
      </c>
      <c r="BB69" s="59">
        <f t="shared" si="91"/>
        <v>0</v>
      </c>
      <c r="BC69" s="58">
        <f t="shared" si="92"/>
        <v>0</v>
      </c>
      <c r="BD69" s="59">
        <f t="shared" si="93"/>
        <v>0</v>
      </c>
      <c r="BE69" s="58">
        <f t="shared" si="94"/>
        <v>0</v>
      </c>
      <c r="BF69" s="59">
        <f t="shared" si="95"/>
        <v>0</v>
      </c>
      <c r="BG69" s="58">
        <f t="shared" si="96"/>
        <v>0</v>
      </c>
      <c r="BH69" s="59">
        <f t="shared" si="97"/>
        <v>0</v>
      </c>
      <c r="BI69" s="58">
        <f t="shared" si="98"/>
        <v>0</v>
      </c>
      <c r="BJ69" s="59">
        <f t="shared" si="99"/>
        <v>0</v>
      </c>
    </row>
    <row r="70" spans="1:39" s="19" customFormat="1" ht="17.25" collapsed="1" thickBot="1" thickTop="1">
      <c r="A70" s="357"/>
      <c r="B70" s="358" t="s">
        <v>128</v>
      </c>
      <c r="C70" s="359"/>
      <c r="D70" s="359"/>
      <c r="E70" s="359"/>
      <c r="F70" s="64"/>
      <c r="G70" s="65">
        <f>SUMPRODUCT(G57:G69,$AM57:$AM69)</f>
        <v>13.5</v>
      </c>
      <c r="H70" s="82">
        <f>SUMPRODUCT(H57:H69,$AM57:$AM69)</f>
        <v>486</v>
      </c>
      <c r="I70" s="82">
        <f>SUMPRODUCT(I57:I69,$AM57:$AM69)</f>
        <v>66</v>
      </c>
      <c r="J70" s="82">
        <f>SUMPRODUCT(AA57:AA69,$AM57:$AM69)+SUMPRODUCT(AB57:AB69,$AM57:$AM69)</f>
        <v>36</v>
      </c>
      <c r="K70" s="82">
        <f>SUMPRODUCT(AC57:AC69,$AM57:$AM69)+SUMPRODUCT(AD57:AD69,$AM57:$AM69)</f>
        <v>12</v>
      </c>
      <c r="L70" s="82">
        <f>SUMPRODUCT(AE57:AE69,$AM57:$AM69)+SUMPRODUCT(AF57:AF69,$AM57:$AM69)</f>
        <v>18</v>
      </c>
      <c r="M70" s="82"/>
      <c r="N70" s="82">
        <f>SUMPRODUCT(N57:N69,$AM57:$AM69)</f>
        <v>420</v>
      </c>
      <c r="O70" s="74" t="str">
        <f>SUMPRODUCT(AO57:AO69,$AM57:$AM69)&amp;IF(AND($AH$6&lt;&gt;"",SUMPRODUCT(AP57:AP69,$AM57:$AM69)=0),"","/"&amp;SUMPRODUCT(AP57:AP69,$AM57:$AM69))</f>
        <v>6/6</v>
      </c>
      <c r="P70" s="74" t="str">
        <f>SUMPRODUCT(AQ57:AQ69,$AM57:$AM69)&amp;IF(AND($AH$6&lt;&gt;"",SUMPRODUCT(AR57:AR69,$AM57:$AM69)=0),"","/"&amp;SUMPRODUCT(AR57:AR69,$AM57:$AM69))</f>
        <v>42/12</v>
      </c>
      <c r="Q70" s="74">
        <v>0</v>
      </c>
      <c r="R70" s="74" t="str">
        <f>SUM(AU57:AU69)&amp;"/"&amp;SUM(AV57:AV69)</f>
        <v>0/0</v>
      </c>
      <c r="S70" s="74" t="str">
        <f>SUM(AW57:AW69)&amp;"/"&amp;SUM(AX57:AX69)</f>
        <v>0/0</v>
      </c>
      <c r="T70" s="74" t="str">
        <f>SUM(AY57:AY69)&amp;"/"&amp;SUM(AZ57:AZ69)</f>
        <v>0/0</v>
      </c>
      <c r="U70" s="74" t="str">
        <f>SUM(BA57:BA69)&amp;"/"&amp;SUM(BB57:BB69)</f>
        <v>0/0</v>
      </c>
      <c r="V70" s="74" t="str">
        <f>SUM(BC57:BC69)&amp;"/"&amp;SUM(BD57:BD69)</f>
        <v>0/0</v>
      </c>
      <c r="W70" s="74" t="str">
        <f>SUM(BE57:BE69)&amp;"/"&amp;SUM(BF57:BF69)</f>
        <v>0/0</v>
      </c>
      <c r="X70" s="74" t="str">
        <f>SUM(BG57:BG69)&amp;"/"&amp;SUM(BH57:BH69)</f>
        <v>0/0</v>
      </c>
      <c r="Y70" s="74" t="str">
        <f>SUM(BI57:BI69)&amp;"/"&amp;SUM(BJ57:BJ69)</f>
        <v>0/0</v>
      </c>
      <c r="AA70" s="16"/>
      <c r="AB70" s="16"/>
      <c r="AC70" s="16"/>
      <c r="AD70" s="16"/>
      <c r="AE70" s="16"/>
      <c r="AF70" s="16"/>
      <c r="AL70" s="81">
        <f>I70/H70</f>
        <v>0.13580246913580246</v>
      </c>
      <c r="AM70" s="60">
        <f t="shared" si="17"/>
        <v>1</v>
      </c>
    </row>
    <row r="71" spans="1:18" s="20" customFormat="1" ht="17.25" thickBot="1" thickTop="1">
      <c r="A71" s="75"/>
      <c r="B71" s="98"/>
      <c r="C71" s="99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151"/>
      <c r="O71" s="155"/>
      <c r="P71" s="154"/>
      <c r="Q71" s="154"/>
      <c r="R71" s="154"/>
    </row>
    <row r="72" spans="1:26" s="20" customFormat="1" ht="15.75" hidden="1" outlineLevel="1">
      <c r="A72" s="78"/>
      <c r="B72" s="191"/>
      <c r="C72" s="100"/>
      <c r="D72" s="76"/>
      <c r="E72" s="76"/>
      <c r="F72" s="77"/>
      <c r="G72" s="175"/>
      <c r="H72" s="76"/>
      <c r="I72" s="76"/>
      <c r="J72" s="76"/>
      <c r="K72" s="76"/>
      <c r="L72" s="76"/>
      <c r="M72" s="7"/>
      <c r="N72" s="78"/>
      <c r="O72" s="77"/>
      <c r="P72" s="77"/>
      <c r="Q72" s="77"/>
      <c r="R72" s="77"/>
      <c r="S72" s="77"/>
      <c r="T72" s="77"/>
      <c r="U72" s="77"/>
      <c r="V72" s="77"/>
      <c r="W72" s="77"/>
      <c r="X72" s="77"/>
      <c r="Y72" s="77"/>
      <c r="Z72" s="16"/>
    </row>
    <row r="73" spans="1:26" s="20" customFormat="1" ht="16.5" hidden="1" outlineLevel="1" thickBot="1">
      <c r="A73" s="78"/>
      <c r="B73" s="79"/>
      <c r="C73" s="76"/>
      <c r="D73" s="76"/>
      <c r="E73" s="76"/>
      <c r="F73" s="77"/>
      <c r="G73" s="175"/>
      <c r="H73" s="76"/>
      <c r="I73" s="76"/>
      <c r="J73" s="76"/>
      <c r="K73" s="76"/>
      <c r="L73" s="76"/>
      <c r="M73" s="76"/>
      <c r="N73" s="78"/>
      <c r="O73" s="77"/>
      <c r="P73" s="77"/>
      <c r="Q73" s="77"/>
      <c r="R73" s="77"/>
      <c r="S73" s="77"/>
      <c r="T73" s="77"/>
      <c r="U73" s="77"/>
      <c r="V73" s="77"/>
      <c r="W73" s="77"/>
      <c r="X73" s="93"/>
      <c r="Y73" s="77"/>
      <c r="Z73" s="16"/>
    </row>
    <row r="74" spans="1:25" s="20" customFormat="1" ht="17.25" collapsed="1" thickBot="1" thickTop="1">
      <c r="A74" s="85"/>
      <c r="B74" s="86" t="s">
        <v>124</v>
      </c>
      <c r="C74" s="87"/>
      <c r="D74" s="88"/>
      <c r="E74" s="88"/>
      <c r="F74" s="88"/>
      <c r="G74" s="65">
        <f>G70</f>
        <v>13.5</v>
      </c>
      <c r="H74" s="82">
        <f>H70</f>
        <v>486</v>
      </c>
      <c r="I74" s="82">
        <f aca="true" t="shared" si="100" ref="I74:Q74">I70</f>
        <v>66</v>
      </c>
      <c r="J74" s="82">
        <f t="shared" si="100"/>
        <v>36</v>
      </c>
      <c r="K74" s="82">
        <f t="shared" si="100"/>
        <v>12</v>
      </c>
      <c r="L74" s="82">
        <f t="shared" si="100"/>
        <v>18</v>
      </c>
      <c r="M74" s="82">
        <f t="shared" si="100"/>
        <v>0</v>
      </c>
      <c r="N74" s="82">
        <f t="shared" si="100"/>
        <v>420</v>
      </c>
      <c r="O74" s="82" t="str">
        <f t="shared" si="100"/>
        <v>6/6</v>
      </c>
      <c r="P74" s="82" t="str">
        <f t="shared" si="100"/>
        <v>42/12</v>
      </c>
      <c r="Q74" s="82">
        <f t="shared" si="100"/>
        <v>0</v>
      </c>
      <c r="R74" s="92"/>
      <c r="S74" s="91"/>
      <c r="T74" s="92"/>
      <c r="U74" s="91"/>
      <c r="V74" s="92"/>
      <c r="W74" s="91"/>
      <c r="X74" s="94"/>
      <c r="Y74" s="92"/>
    </row>
    <row r="75" spans="1:25" s="20" customFormat="1" ht="16.5" hidden="1" outlineLevel="2" thickTop="1">
      <c r="A75" s="80"/>
      <c r="B75" s="98"/>
      <c r="C75" s="99" t="s">
        <v>67</v>
      </c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98"/>
      <c r="O75" s="152"/>
      <c r="P75" s="153"/>
      <c r="Q75" s="153"/>
      <c r="R75" s="153"/>
      <c r="S75" s="153"/>
      <c r="T75" s="153"/>
      <c r="U75" s="153"/>
      <c r="V75" s="153"/>
      <c r="W75" s="153"/>
      <c r="X75" s="153"/>
      <c r="Y75" s="153"/>
    </row>
    <row r="76" spans="1:25" s="20" customFormat="1" ht="15.75" hidden="1" outlineLevel="2">
      <c r="A76" s="6">
        <v>1</v>
      </c>
      <c r="B76" s="17" t="s">
        <v>66</v>
      </c>
      <c r="C76" s="8"/>
      <c r="D76" s="8"/>
      <c r="E76" s="8"/>
      <c r="F76" s="8"/>
      <c r="G76" s="196"/>
      <c r="H76" s="76"/>
      <c r="I76" s="8"/>
      <c r="J76" s="8"/>
      <c r="K76" s="8"/>
      <c r="L76" s="8"/>
      <c r="M76" s="8"/>
      <c r="N76" s="8"/>
      <c r="O76" s="8"/>
      <c r="P76" s="8"/>
      <c r="Q76" s="8"/>
      <c r="R76" s="8"/>
      <c r="S76" s="15"/>
      <c r="T76" s="15"/>
      <c r="U76" s="15"/>
      <c r="V76" s="15"/>
      <c r="W76" s="15"/>
      <c r="X76" s="15"/>
      <c r="Y76" s="15"/>
    </row>
    <row r="77" spans="1:28" s="20" customFormat="1" ht="16.5" collapsed="1" thickTop="1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106"/>
      <c r="AB77"/>
    </row>
    <row r="78" spans="1:28" s="20" customFormat="1" ht="18.75" hidden="1" outlineLevel="1">
      <c r="A78" s="111"/>
      <c r="B78" s="112" t="s">
        <v>69</v>
      </c>
      <c r="C78" s="105"/>
      <c r="D78" s="113"/>
      <c r="E78" s="113"/>
      <c r="F78" s="114"/>
      <c r="G78" s="115">
        <f>G22+G34+G44+G70+G74+G76</f>
        <v>96</v>
      </c>
      <c r="H78" s="116">
        <f>36*G78</f>
        <v>3456</v>
      </c>
      <c r="I78" s="163">
        <f>I22+I34+I44+I70</f>
        <v>246</v>
      </c>
      <c r="J78" s="371" t="str">
        <f>SUM(J79:N79)&amp;"+"&amp;H73&amp;"+"&amp;H76&amp;"="&amp;SUM(J79:N79)+H73+H76</f>
        <v>1296++=1296</v>
      </c>
      <c r="K78" s="372"/>
      <c r="L78" s="372"/>
      <c r="M78" s="372"/>
      <c r="N78" s="117"/>
      <c r="O78" s="373" t="s">
        <v>75</v>
      </c>
      <c r="P78" s="109"/>
      <c r="Q78" s="109"/>
      <c r="R78" s="109"/>
      <c r="S78" s="118"/>
      <c r="T78" s="118"/>
      <c r="U78" s="119"/>
      <c r="V78" s="51"/>
      <c r="W78" s="12"/>
      <c r="X78" s="12"/>
      <c r="Y78" s="12"/>
      <c r="Z78" s="141"/>
      <c r="AA78" s="106"/>
      <c r="AB78"/>
    </row>
    <row r="79" spans="1:28" s="20" customFormat="1" ht="18.75" collapsed="1">
      <c r="A79" s="165"/>
      <c r="B79" s="198" t="s">
        <v>127</v>
      </c>
      <c r="C79" s="166"/>
      <c r="D79" s="167"/>
      <c r="E79" s="167"/>
      <c r="F79" s="168"/>
      <c r="G79" s="189">
        <f aca="true" t="shared" si="101" ref="G79:L79">SUM(G44,G74)</f>
        <v>60</v>
      </c>
      <c r="H79" s="120">
        <f t="shared" si="101"/>
        <v>2160</v>
      </c>
      <c r="I79" s="120">
        <f t="shared" si="101"/>
        <v>156</v>
      </c>
      <c r="J79" s="120">
        <f t="shared" si="101"/>
        <v>88</v>
      </c>
      <c r="K79" s="120">
        <f t="shared" si="101"/>
        <v>22</v>
      </c>
      <c r="L79" s="120">
        <f t="shared" si="101"/>
        <v>46</v>
      </c>
      <c r="M79" s="120"/>
      <c r="N79" s="120">
        <f>SUM(N44,N74)</f>
        <v>1140</v>
      </c>
      <c r="O79" s="143"/>
      <c r="P79" s="143"/>
      <c r="Q79" s="143"/>
      <c r="R79" s="143"/>
      <c r="S79" s="143"/>
      <c r="T79" s="143"/>
      <c r="U79" s="143"/>
      <c r="V79" s="143"/>
      <c r="W79" s="143"/>
      <c r="X79" s="143"/>
      <c r="Y79" s="143"/>
      <c r="Z79" s="51"/>
      <c r="AA79" s="162"/>
      <c r="AB79"/>
    </row>
    <row r="80" spans="1:28" s="20" customFormat="1" ht="15.75" hidden="1" outlineLevel="1">
      <c r="A80" s="121"/>
      <c r="B80" s="122"/>
      <c r="C80" s="107"/>
      <c r="D80" s="107"/>
      <c r="E80" s="107"/>
      <c r="F80" s="107"/>
      <c r="G80" s="123"/>
      <c r="H80" s="124"/>
      <c r="I80" s="124"/>
      <c r="J80" s="124"/>
      <c r="K80" s="124"/>
      <c r="L80" s="125" t="s">
        <v>70</v>
      </c>
      <c r="N80" s="126">
        <v>1.5</v>
      </c>
      <c r="O80" s="6">
        <f>$N80*O$7</f>
        <v>22.5</v>
      </c>
      <c r="P80" s="6">
        <f>$N80*P$7</f>
        <v>13.5</v>
      </c>
      <c r="Q80" s="6">
        <f>$N80*Q$7</f>
        <v>15</v>
      </c>
      <c r="R80" s="6"/>
      <c r="S80" s="6"/>
      <c r="T80" s="6"/>
      <c r="U80" s="6"/>
      <c r="V80" s="6"/>
      <c r="W80" s="6"/>
      <c r="X80" s="6"/>
      <c r="Y80" s="6"/>
      <c r="Z80" s="145">
        <f>SUM(O80:Q80)</f>
        <v>51</v>
      </c>
      <c r="AA80" s="106"/>
      <c r="AB80"/>
    </row>
    <row r="81" spans="1:28" s="20" customFormat="1" ht="15.75" hidden="1" outlineLevel="1">
      <c r="A81" s="12"/>
      <c r="B81" s="127"/>
      <c r="C81" s="128"/>
      <c r="D81" s="128"/>
      <c r="E81" s="128"/>
      <c r="F81" s="128"/>
      <c r="G81" s="129"/>
      <c r="H81" s="130"/>
      <c r="I81" s="130"/>
      <c r="J81" s="130"/>
      <c r="K81" s="130"/>
      <c r="L81" s="110" t="s">
        <v>71</v>
      </c>
      <c r="N81" s="131"/>
      <c r="O81" s="144">
        <f>SUM($G12:$G21)-SUMIF(O12:O21,"",$G12:$G21)+SUM($G24:$G33)-SUMIF(O24:O33,"",$G24:$G33)+SUM($G36:$G43)-SUMIF(O36:O43,"",$G36:$G43)+SUM($G57:$G69)-SUMIF(O57:O69,"",$G57:$G69)+IF(O5=$D$72,$G$72,0)+IF(O5=$D$73,$G$73,0)+IF(O5=$C$76,$G$76,0)-2</f>
        <v>20</v>
      </c>
      <c r="P81" s="144">
        <f>SUM($G12:$G21)-SUMIF(P12:P21,"",$G12:$G21)+SUM($G24:$G33)-SUMIF(P24:P33,"",$G24:$G33)+SUM($G36:$G43)-SUMIF(P36:P43,"",$G36:$G43)+SUM($G57:$G69)-SUMIF(P57:P69,"",$G57:$G69)+IF(P5=$D$72,$G$72,0)+IF(P5=$D$73,$G$73,0)+IF(P5=$C$76,$G$76,0)</f>
        <v>14</v>
      </c>
      <c r="Q81" s="144">
        <f>SUM($G12:$G21)-SUMIF(Q12:Q21,"",$G12:$G21)+SUM($G24:$G33)-SUMIF(Q24:Q33,"",$G24:$G33)+SUM($G36:$G43)-SUMIF(Q36:Q43,"",$G36:$G43)+SUM($G57:$G69)-SUMIF(Q57:Q69,"",$G57:$G69)+IF(Q5=$D$72,$G$72,0)+IF(Q5=$D$73,$G$73,0)+IF(Q5=$C$76,$G$76,0)</f>
        <v>0</v>
      </c>
      <c r="R81" s="144"/>
      <c r="S81" s="144"/>
      <c r="T81" s="144"/>
      <c r="U81" s="144"/>
      <c r="V81" s="144"/>
      <c r="W81" s="144"/>
      <c r="X81" s="144"/>
      <c r="Y81" s="144"/>
      <c r="Z81" s="145">
        <f>SUM(O81:Q81)</f>
        <v>34</v>
      </c>
      <c r="AA81" s="106"/>
      <c r="AB81"/>
    </row>
    <row r="82" spans="1:28" s="20" customFormat="1" ht="15.75" hidden="1" outlineLevel="1">
      <c r="A82" s="12"/>
      <c r="B82" s="129"/>
      <c r="C82" s="128"/>
      <c r="D82" s="128"/>
      <c r="E82" s="128"/>
      <c r="F82" s="128"/>
      <c r="G82" s="129"/>
      <c r="H82" s="130"/>
      <c r="I82" s="130"/>
      <c r="J82" s="130"/>
      <c r="K82" s="130"/>
      <c r="L82" s="110" t="s">
        <v>72</v>
      </c>
      <c r="N82" s="131"/>
      <c r="O82" s="177"/>
      <c r="P82" s="178">
        <f>SUM(O81:Q81)</f>
        <v>34</v>
      </c>
      <c r="Q82" s="179"/>
      <c r="R82" s="132" t="s">
        <v>95</v>
      </c>
      <c r="S82" s="133"/>
      <c r="T82" s="132"/>
      <c r="U82" s="133"/>
      <c r="V82" s="132"/>
      <c r="W82" s="134"/>
      <c r="X82" s="135"/>
      <c r="Y82" s="136"/>
      <c r="Z82" s="12"/>
      <c r="AA82" s="106"/>
      <c r="AB82"/>
    </row>
    <row r="83" spans="1:28" s="20" customFormat="1" ht="15.75" hidden="1" outlineLevel="2">
      <c r="A83" s="12"/>
      <c r="B83" s="129"/>
      <c r="C83" s="128"/>
      <c r="D83" s="128"/>
      <c r="E83" s="128"/>
      <c r="F83" s="128"/>
      <c r="G83" s="129"/>
      <c r="H83" s="130"/>
      <c r="I83" s="130"/>
      <c r="J83" s="130"/>
      <c r="K83" s="130"/>
      <c r="L83" s="130"/>
      <c r="M83" s="130"/>
      <c r="N83" s="138"/>
      <c r="O83" s="130"/>
      <c r="P83" s="130"/>
      <c r="Q83" s="119"/>
      <c r="R83" s="119"/>
      <c r="S83" s="119"/>
      <c r="T83" s="119"/>
      <c r="U83" s="119"/>
      <c r="V83" s="137"/>
      <c r="W83" s="12"/>
      <c r="X83" s="12"/>
      <c r="Y83" s="12"/>
      <c r="Z83" s="12"/>
      <c r="AA83" s="106"/>
      <c r="AB83"/>
    </row>
    <row r="84" spans="1:28" s="20" customFormat="1" ht="15.75" hidden="1" outlineLevel="2">
      <c r="A84" s="12"/>
      <c r="B84" s="129"/>
      <c r="C84" s="128"/>
      <c r="D84" s="128"/>
      <c r="E84" s="128"/>
      <c r="F84" s="128"/>
      <c r="G84" s="129"/>
      <c r="H84" s="130"/>
      <c r="I84" s="130"/>
      <c r="J84" s="130"/>
      <c r="K84" s="130"/>
      <c r="L84" s="130"/>
      <c r="M84" s="130"/>
      <c r="N84" s="108" t="s">
        <v>73</v>
      </c>
      <c r="O84" s="157"/>
      <c r="P84" s="6"/>
      <c r="Q84" s="6"/>
      <c r="R84" s="6"/>
      <c r="S84" s="6"/>
      <c r="T84" s="6"/>
      <c r="U84" s="6"/>
      <c r="V84" s="158"/>
      <c r="W84" s="6"/>
      <c r="X84" s="6"/>
      <c r="Y84" s="6"/>
      <c r="Z84" s="12"/>
      <c r="AA84" s="106"/>
      <c r="AB84"/>
    </row>
    <row r="85" spans="1:28" s="20" customFormat="1" ht="15.75" collapsed="1">
      <c r="A85" s="374"/>
      <c r="B85" s="374"/>
      <c r="C85" s="374"/>
      <c r="D85" s="374"/>
      <c r="E85" s="374"/>
      <c r="F85" s="374"/>
      <c r="G85" s="374"/>
      <c r="H85" s="374"/>
      <c r="I85" s="374"/>
      <c r="J85" s="374"/>
      <c r="K85" s="374"/>
      <c r="L85" s="374"/>
      <c r="M85" s="374"/>
      <c r="N85" s="374" t="s">
        <v>42</v>
      </c>
      <c r="O85" s="84" t="str">
        <f>SUMPRODUCT(AO12:AO69,$AM12:$AM69)&amp;IF(AND($AH$6&lt;&gt;"",SUMPRODUCT(AP12:AP69,$AM12:$AM69)=0),"","/"&amp;SUMPRODUCT(AP12:AP69,$AM12:$AM69))</f>
        <v>62/22</v>
      </c>
      <c r="P85" s="84" t="str">
        <f>SUMPRODUCT(AQ12:AQ69,$AM12:$AM69)&amp;IF(AND($AH$6&lt;&gt;"",SUMPRODUCT(AR12:AR69,$AM12:$AM69)=0),"","/"&amp;SUMPRODUCT(AR12:AR69,$AM12:$AM69))</f>
        <v>54/18</v>
      </c>
      <c r="Q85" s="84"/>
      <c r="R85" s="84" t="str">
        <f>SUM(AU12:AU70)&amp;"/"&amp;SUM(AV12:AV70)</f>
        <v>0/0</v>
      </c>
      <c r="S85" s="84" t="str">
        <f>SUM(AW12:AW70)&amp;"/"&amp;SUM(AX12:AX70)</f>
        <v>0/0</v>
      </c>
      <c r="T85" s="84" t="str">
        <f>SUM(AY12:AY70)&amp;"/"&amp;SUM(AZ12:AZ70)</f>
        <v>0/0</v>
      </c>
      <c r="U85" s="84" t="str">
        <f>SUM(BA12:BA70)&amp;"/"&amp;SUM(BB12:BB70)</f>
        <v>0/0</v>
      </c>
      <c r="V85" s="84" t="str">
        <f>SUM(BC12:BC70)&amp;"/"&amp;SUM(BD12:BD70)</f>
        <v>0/0</v>
      </c>
      <c r="W85" s="84" t="str">
        <f>SUM(BE12:BE70)&amp;"/"&amp;SUM(BF12:BF70)</f>
        <v>0/0</v>
      </c>
      <c r="X85" s="84" t="str">
        <f>SUM(BG12:BG70)&amp;"/"&amp;SUM(BH12:BH70)</f>
        <v>0/0</v>
      </c>
      <c r="Y85" s="84" t="str">
        <f>SUM(BI12:BI70)&amp;"/"&amp;SUM(BJ12:BJ70)</f>
        <v>0/0</v>
      </c>
      <c r="AA85" s="106"/>
      <c r="AB85"/>
    </row>
    <row r="86" spans="1:26" s="20" customFormat="1" ht="15.75" hidden="1" outlineLevel="1">
      <c r="A86" s="374"/>
      <c r="B86" s="374"/>
      <c r="C86" s="374"/>
      <c r="D86" s="374"/>
      <c r="E86" s="374"/>
      <c r="F86" s="374"/>
      <c r="G86" s="374"/>
      <c r="H86" s="374"/>
      <c r="I86" s="374"/>
      <c r="J86" s="374"/>
      <c r="K86" s="374"/>
      <c r="L86" s="374"/>
      <c r="M86" s="374"/>
      <c r="N86" s="374"/>
      <c r="O86" s="159">
        <f>SUM(AO12:AP70)</f>
        <v>84</v>
      </c>
      <c r="P86" s="159">
        <f>SUM(AQ12:AR70)</f>
        <v>72</v>
      </c>
      <c r="Q86" s="159">
        <f>SUM(AS12:AT70)</f>
        <v>0</v>
      </c>
      <c r="R86" s="159">
        <f>SUM(AU12:AV70)</f>
        <v>0</v>
      </c>
      <c r="S86" s="159">
        <f>SUM(AW12:AX70)</f>
        <v>0</v>
      </c>
      <c r="T86" s="159">
        <f>SUM(AY12:AZ70)</f>
        <v>0</v>
      </c>
      <c r="U86" s="159">
        <f>SUM(BA12:BB70)</f>
        <v>0</v>
      </c>
      <c r="V86" s="159">
        <f>SUM(BC12:BD70)</f>
        <v>0</v>
      </c>
      <c r="W86" s="159">
        <f>SUM(BE12:BF70)</f>
        <v>0</v>
      </c>
      <c r="X86" s="159">
        <f>SUM(BG12:BH70)</f>
        <v>0</v>
      </c>
      <c r="Y86" s="159">
        <f>SUM(BI12:BJ70)</f>
        <v>0</v>
      </c>
      <c r="Z86" s="145">
        <f>SUM(O86:Y86)</f>
        <v>156</v>
      </c>
    </row>
    <row r="87" spans="1:28" s="20" customFormat="1" ht="15.75" collapsed="1">
      <c r="A87" s="375"/>
      <c r="B87" s="375"/>
      <c r="C87" s="375"/>
      <c r="D87" s="375"/>
      <c r="E87" s="375"/>
      <c r="F87" s="375"/>
      <c r="G87" s="375"/>
      <c r="H87" s="375"/>
      <c r="I87" s="375"/>
      <c r="J87" s="375"/>
      <c r="K87" s="375"/>
      <c r="L87" s="375"/>
      <c r="M87" s="375"/>
      <c r="N87" s="375" t="s">
        <v>43</v>
      </c>
      <c r="O87" s="160">
        <f>COUNTIF($C$12:$C$74,O$5)</f>
        <v>3</v>
      </c>
      <c r="P87" s="160">
        <f>COUNTIF($C$12:$C$74,P$5)</f>
        <v>1</v>
      </c>
      <c r="Q87" s="160">
        <f>COUNTIF($C$12:$C$74,Q$5)</f>
        <v>0</v>
      </c>
      <c r="R87" s="160">
        <f aca="true" t="shared" si="102" ref="R87:Y87">COUNTIF($C$12:$C$74,R$3)</f>
        <v>0</v>
      </c>
      <c r="S87" s="160">
        <f t="shared" si="102"/>
        <v>0</v>
      </c>
      <c r="T87" s="160">
        <f t="shared" si="102"/>
        <v>0</v>
      </c>
      <c r="U87" s="160">
        <f t="shared" si="102"/>
        <v>0</v>
      </c>
      <c r="V87" s="160">
        <f t="shared" si="102"/>
        <v>0</v>
      </c>
      <c r="W87" s="160">
        <f t="shared" si="102"/>
        <v>0</v>
      </c>
      <c r="X87" s="160">
        <f t="shared" si="102"/>
        <v>0</v>
      </c>
      <c r="Y87" s="160">
        <f t="shared" si="102"/>
        <v>0</v>
      </c>
      <c r="Z87" s="164">
        <f>I79-I74-I76-M79</f>
        <v>90</v>
      </c>
      <c r="AB87"/>
    </row>
    <row r="88" spans="1:28" s="20" customFormat="1" ht="15.75">
      <c r="A88" s="375"/>
      <c r="B88" s="375"/>
      <c r="C88" s="375"/>
      <c r="D88" s="375"/>
      <c r="E88" s="375"/>
      <c r="F88" s="375"/>
      <c r="G88" s="375"/>
      <c r="H88" s="375"/>
      <c r="I88" s="375"/>
      <c r="J88" s="375"/>
      <c r="K88" s="375"/>
      <c r="L88" s="375"/>
      <c r="M88" s="375"/>
      <c r="N88" s="375" t="s">
        <v>44</v>
      </c>
      <c r="O88" s="160">
        <f>COUNTIF($D$12:$D$74,O$5)</f>
        <v>5</v>
      </c>
      <c r="P88" s="160">
        <f>COUNTIF($D$12:$D$74,P$5)</f>
        <v>4</v>
      </c>
      <c r="Q88" s="160"/>
      <c r="R88" s="160">
        <f aca="true" t="shared" si="103" ref="R88:Y88">COUNTIF($D$12:$D$74,R$3)</f>
        <v>0</v>
      </c>
      <c r="S88" s="160">
        <f t="shared" si="103"/>
        <v>0</v>
      </c>
      <c r="T88" s="160">
        <f t="shared" si="103"/>
        <v>0</v>
      </c>
      <c r="U88" s="160">
        <f t="shared" si="103"/>
        <v>0</v>
      </c>
      <c r="V88" s="160">
        <f t="shared" si="103"/>
        <v>0</v>
      </c>
      <c r="W88" s="160">
        <f t="shared" si="103"/>
        <v>0</v>
      </c>
      <c r="X88" s="160">
        <f t="shared" si="103"/>
        <v>0</v>
      </c>
      <c r="Y88" s="160">
        <f t="shared" si="103"/>
        <v>0</v>
      </c>
      <c r="Z88" s="12"/>
      <c r="AA88" s="106"/>
      <c r="AB88"/>
    </row>
    <row r="89" spans="1:28" s="20" customFormat="1" ht="15.75">
      <c r="A89" s="375"/>
      <c r="B89" s="375"/>
      <c r="C89" s="375"/>
      <c r="D89" s="375"/>
      <c r="E89" s="375"/>
      <c r="F89" s="375"/>
      <c r="G89" s="375"/>
      <c r="H89" s="375"/>
      <c r="I89" s="375"/>
      <c r="J89" s="375"/>
      <c r="K89" s="375"/>
      <c r="L89" s="375"/>
      <c r="M89" s="375"/>
      <c r="N89" s="375" t="s">
        <v>45</v>
      </c>
      <c r="O89" s="160">
        <f>COUNTIF($E$12:$E$74,O$5)+COUNTIF($F$12:$F$74,O$5)</f>
        <v>1</v>
      </c>
      <c r="P89" s="160">
        <f>COUNTIF($E$12:$E$74,P$5)+COUNTIF($F$12:$F$74,P$5)</f>
        <v>0</v>
      </c>
      <c r="Q89" s="160">
        <f>COUNTIF($E$12:$E$74,Q$5)+COUNTIF($F$12:$F$74,Q$5)</f>
        <v>0</v>
      </c>
      <c r="R89" s="160">
        <f aca="true" t="shared" si="104" ref="R89:Y89">COUNTIF($F$12:$F$74,R$3)</f>
        <v>0</v>
      </c>
      <c r="S89" s="160">
        <f t="shared" si="104"/>
        <v>0</v>
      </c>
      <c r="T89" s="160">
        <f t="shared" si="104"/>
        <v>0</v>
      </c>
      <c r="U89" s="160">
        <f t="shared" si="104"/>
        <v>0</v>
      </c>
      <c r="V89" s="160">
        <f t="shared" si="104"/>
        <v>0</v>
      </c>
      <c r="W89" s="160">
        <f t="shared" si="104"/>
        <v>0</v>
      </c>
      <c r="X89" s="160">
        <f t="shared" si="104"/>
        <v>0</v>
      </c>
      <c r="Y89" s="160">
        <f t="shared" si="104"/>
        <v>0</v>
      </c>
      <c r="Z89" s="12"/>
      <c r="AA89" s="106"/>
      <c r="AB89"/>
    </row>
    <row r="90" spans="1:28" s="20" customFormat="1" ht="15.75" hidden="1" outlineLevel="1">
      <c r="A90" s="142"/>
      <c r="B90" s="142"/>
      <c r="C90" s="142"/>
      <c r="D90" s="142"/>
      <c r="E90" s="142"/>
      <c r="F90" s="142"/>
      <c r="G90" s="142"/>
      <c r="H90" s="142"/>
      <c r="I90" s="142"/>
      <c r="J90" s="142"/>
      <c r="K90" s="142"/>
      <c r="L90" s="142"/>
      <c r="M90" s="142"/>
      <c r="N90" s="142" t="s">
        <v>34</v>
      </c>
      <c r="O90" s="160"/>
      <c r="P90" s="160"/>
      <c r="Q90" s="160"/>
      <c r="R90" s="160"/>
      <c r="S90" s="160"/>
      <c r="T90" s="160"/>
      <c r="U90" s="160"/>
      <c r="V90" s="161"/>
      <c r="W90" s="6"/>
      <c r="X90" s="6"/>
      <c r="Y90" s="6"/>
      <c r="Z90" s="12"/>
      <c r="AA90" s="106"/>
      <c r="AB90"/>
    </row>
    <row r="91" spans="1:63" s="20" customFormat="1" ht="15.75" collapsed="1">
      <c r="A91" s="142"/>
      <c r="B91" s="142"/>
      <c r="C91" s="142"/>
      <c r="D91" s="142"/>
      <c r="E91" s="142"/>
      <c r="F91" s="142"/>
      <c r="G91" s="142"/>
      <c r="H91" s="142"/>
      <c r="I91" s="142"/>
      <c r="J91" s="142"/>
      <c r="K91" s="142"/>
      <c r="L91" s="142"/>
      <c r="M91" s="142"/>
      <c r="N91" s="142" t="s">
        <v>46</v>
      </c>
      <c r="O91" s="472" t="s">
        <v>129</v>
      </c>
      <c r="P91" s="473"/>
      <c r="Q91" s="472"/>
      <c r="R91" s="473"/>
      <c r="S91" s="474" t="s">
        <v>74</v>
      </c>
      <c r="T91" s="475"/>
      <c r="U91" s="156"/>
      <c r="V91" s="51"/>
      <c r="W91" s="12"/>
      <c r="X91" s="12"/>
      <c r="Y91" s="12"/>
      <c r="Z91" s="199"/>
      <c r="AA91" s="106"/>
      <c r="AB91"/>
      <c r="BK91" s="200"/>
    </row>
    <row r="92" spans="1:28" s="20" customFormat="1" ht="15.75" hidden="1" outlineLevel="2">
      <c r="A92" s="12"/>
      <c r="B92" s="51"/>
      <c r="C92" s="139"/>
      <c r="D92" s="29"/>
      <c r="E92" s="29"/>
      <c r="F92" s="139"/>
      <c r="G92" s="139"/>
      <c r="H92" s="51"/>
      <c r="I92" s="51"/>
      <c r="J92" s="140"/>
      <c r="K92" s="51"/>
      <c r="L92" s="140"/>
      <c r="M92" s="51"/>
      <c r="N92" s="142" t="s">
        <v>46</v>
      </c>
      <c r="O92" s="471" t="s">
        <v>47</v>
      </c>
      <c r="P92" s="471"/>
      <c r="Q92" s="471" t="s">
        <v>48</v>
      </c>
      <c r="R92" s="471"/>
      <c r="S92" s="471" t="s">
        <v>49</v>
      </c>
      <c r="T92" s="471"/>
      <c r="U92" s="471" t="s">
        <v>49</v>
      </c>
      <c r="V92" s="471"/>
      <c r="W92" s="471" t="s">
        <v>76</v>
      </c>
      <c r="X92" s="471"/>
      <c r="Y92" s="471"/>
      <c r="Z92" s="12"/>
      <c r="AA92" s="106"/>
      <c r="AB92"/>
    </row>
    <row r="93" spans="1:28" s="20" customFormat="1" ht="15.75" hidden="1" outlineLevel="2">
      <c r="A93" s="12"/>
      <c r="B93" s="51"/>
      <c r="C93" s="139"/>
      <c r="D93" s="29"/>
      <c r="E93" s="29"/>
      <c r="F93" s="139"/>
      <c r="G93" s="139"/>
      <c r="H93" s="51"/>
      <c r="I93" s="51"/>
      <c r="J93" s="140"/>
      <c r="K93" s="51"/>
      <c r="L93" s="140"/>
      <c r="M93" s="51"/>
      <c r="N93" s="142"/>
      <c r="O93" s="180"/>
      <c r="P93" s="180"/>
      <c r="Q93" s="180"/>
      <c r="R93" s="180"/>
      <c r="S93" s="180"/>
      <c r="T93" s="180"/>
      <c r="U93" s="180"/>
      <c r="V93" s="180"/>
      <c r="W93" s="180"/>
      <c r="X93" s="180"/>
      <c r="Y93" s="180"/>
      <c r="Z93" s="12"/>
      <c r="AA93" s="106"/>
      <c r="AB93"/>
    </row>
    <row r="94" spans="1:28" s="20" customFormat="1" ht="15.75" hidden="1" outlineLevel="2">
      <c r="A94" s="12"/>
      <c r="B94" s="51"/>
      <c r="C94" s="139"/>
      <c r="D94" s="181" t="s">
        <v>102</v>
      </c>
      <c r="E94" s="181"/>
      <c r="F94" s="182"/>
      <c r="G94" s="182"/>
      <c r="H94" s="182"/>
      <c r="I94" s="183"/>
      <c r="J94" s="183"/>
      <c r="K94" s="183"/>
      <c r="L94" s="183"/>
      <c r="M94" s="183"/>
      <c r="N94" s="183"/>
      <c r="O94" s="184" t="str">
        <f>O97+O99&amp;IF(O98&gt;0,"+"&amp;O98,"")</f>
        <v>9</v>
      </c>
      <c r="P94" s="184" t="str">
        <f>P97+P99&amp;IF(P98&gt;0,"+"&amp;P98,"")</f>
        <v>5</v>
      </c>
      <c r="Q94" s="184" t="str">
        <f>Q97+Q99&amp;IF(Q98&gt;0,"+"&amp;Q98,"")</f>
        <v>0</v>
      </c>
      <c r="R94" s="180"/>
      <c r="S94" s="180"/>
      <c r="T94" s="180"/>
      <c r="U94" s="180"/>
      <c r="V94" s="180"/>
      <c r="W94" s="180"/>
      <c r="X94" s="180"/>
      <c r="Y94" s="180"/>
      <c r="Z94" s="12"/>
      <c r="AA94" s="106"/>
      <c r="AB94"/>
    </row>
    <row r="95" spans="1:28" s="20" customFormat="1" ht="15.75" hidden="1" outlineLevel="2">
      <c r="A95" s="12"/>
      <c r="B95" s="51"/>
      <c r="C95" s="139"/>
      <c r="D95" s="183"/>
      <c r="E95" s="183"/>
      <c r="F95" s="183"/>
      <c r="G95" s="182"/>
      <c r="H95" s="108" t="s">
        <v>103</v>
      </c>
      <c r="I95" s="183"/>
      <c r="J95" s="183"/>
      <c r="K95" s="183"/>
      <c r="L95" s="183"/>
      <c r="M95" s="185"/>
      <c r="N95" s="108" t="s">
        <v>104</v>
      </c>
      <c r="O95" s="186">
        <v>6</v>
      </c>
      <c r="P95" s="186">
        <v>6</v>
      </c>
      <c r="Q95" s="186">
        <v>6</v>
      </c>
      <c r="R95" s="180"/>
      <c r="S95" s="180"/>
      <c r="T95" s="180"/>
      <c r="U95" s="180"/>
      <c r="V95" s="180"/>
      <c r="W95" s="180"/>
      <c r="X95" s="180"/>
      <c r="Y95" s="180"/>
      <c r="Z95" s="12"/>
      <c r="AA95" s="106"/>
      <c r="AB95"/>
    </row>
    <row r="96" spans="1:28" s="20" customFormat="1" ht="15.75" hidden="1" outlineLevel="2">
      <c r="A96" s="12"/>
      <c r="B96" s="51"/>
      <c r="C96" s="139"/>
      <c r="D96" s="185"/>
      <c r="E96" s="185"/>
      <c r="F96" s="185"/>
      <c r="G96" s="185"/>
      <c r="H96" s="185"/>
      <c r="I96" s="185"/>
      <c r="J96" s="185"/>
      <c r="K96" s="185"/>
      <c r="L96" s="185"/>
      <c r="M96" s="185"/>
      <c r="N96" s="108" t="s">
        <v>105</v>
      </c>
      <c r="O96" s="376">
        <f>COUNTA(O$12:O$21,O24:O33,O36:O43,O57:O69)</f>
        <v>9</v>
      </c>
      <c r="P96" s="376">
        <f>COUNTA(P$12:P$21,P24:P33,P36:P43,P57:P69)</f>
        <v>5</v>
      </c>
      <c r="Q96" s="376">
        <f>COUNTA(Q$12:Q$21,Q24:Q33,Q36:Q43,Q57:Q69)</f>
        <v>0</v>
      </c>
      <c r="R96" s="180"/>
      <c r="S96" s="180"/>
      <c r="T96" s="180"/>
      <c r="U96" s="180"/>
      <c r="V96" s="180"/>
      <c r="W96" s="180"/>
      <c r="X96" s="180"/>
      <c r="Y96" s="180"/>
      <c r="Z96" s="12"/>
      <c r="AA96" s="106"/>
      <c r="AB96"/>
    </row>
    <row r="97" spans="1:28" s="20" customFormat="1" ht="15.75" hidden="1" outlineLevel="2">
      <c r="A97" s="12"/>
      <c r="B97" s="51"/>
      <c r="C97" s="139"/>
      <c r="D97" s="185"/>
      <c r="E97" s="185"/>
      <c r="F97" s="185"/>
      <c r="G97" s="185"/>
      <c r="H97" s="185"/>
      <c r="I97" s="185"/>
      <c r="J97" s="185"/>
      <c r="K97" s="185"/>
      <c r="L97" s="185"/>
      <c r="M97" s="185"/>
      <c r="N97" s="108" t="s">
        <v>106</v>
      </c>
      <c r="O97" s="376">
        <f>O96-O98-O99</f>
        <v>8</v>
      </c>
      <c r="P97" s="376">
        <f>P96-P98-P99</f>
        <v>1</v>
      </c>
      <c r="Q97" s="376">
        <f>Q96-Q98-Q99</f>
        <v>0</v>
      </c>
      <c r="R97" s="180"/>
      <c r="S97" s="180"/>
      <c r="T97" s="180"/>
      <c r="U97" s="180"/>
      <c r="V97" s="180"/>
      <c r="W97" s="180"/>
      <c r="X97" s="180"/>
      <c r="Y97" s="180"/>
      <c r="Z97" s="12"/>
      <c r="AA97" s="106"/>
      <c r="AB97"/>
    </row>
    <row r="98" spans="1:28" s="20" customFormat="1" ht="15.75" hidden="1" outlineLevel="2">
      <c r="A98" s="12"/>
      <c r="B98" s="51"/>
      <c r="C98" s="139"/>
      <c r="D98" s="185"/>
      <c r="E98" s="185"/>
      <c r="F98" s="185"/>
      <c r="G98" s="185"/>
      <c r="H98" s="185"/>
      <c r="I98" s="185"/>
      <c r="J98" s="185"/>
      <c r="K98" s="185"/>
      <c r="L98" s="185"/>
      <c r="M98" s="185"/>
      <c r="N98" s="108" t="s">
        <v>107</v>
      </c>
      <c r="O98" s="376">
        <f>COUNTA(O36:O43)</f>
        <v>0</v>
      </c>
      <c r="P98" s="376">
        <f>COUNTA(P36:P43)</f>
        <v>0</v>
      </c>
      <c r="Q98" s="376">
        <f>COUNTA(Q36:Q43)</f>
        <v>0</v>
      </c>
      <c r="R98" s="180"/>
      <c r="S98" s="180"/>
      <c r="T98" s="180"/>
      <c r="U98" s="180"/>
      <c r="V98" s="180"/>
      <c r="W98" s="180"/>
      <c r="X98" s="180"/>
      <c r="Y98" s="180"/>
      <c r="Z98" s="12"/>
      <c r="AA98" s="106"/>
      <c r="AB98"/>
    </row>
    <row r="99" spans="1:28" s="20" customFormat="1" ht="15.75" hidden="1" outlineLevel="2">
      <c r="A99" s="12"/>
      <c r="B99" s="51"/>
      <c r="C99" s="139"/>
      <c r="D99" s="185"/>
      <c r="E99" s="185"/>
      <c r="F99" s="185"/>
      <c r="G99" s="185"/>
      <c r="H99" s="185"/>
      <c r="I99" s="185"/>
      <c r="J99" s="185"/>
      <c r="K99" s="185"/>
      <c r="L99" s="185"/>
      <c r="M99" s="185"/>
      <c r="N99" s="108" t="s">
        <v>108</v>
      </c>
      <c r="O99" s="376">
        <f>COUNTA(O57:O69)</f>
        <v>1</v>
      </c>
      <c r="P99" s="376">
        <f>COUNTA(P57:P69)</f>
        <v>4</v>
      </c>
      <c r="Q99" s="376">
        <f>COUNTA(Q57:Q69)</f>
        <v>0</v>
      </c>
      <c r="R99" s="180"/>
      <c r="S99" s="180"/>
      <c r="T99" s="180"/>
      <c r="U99" s="180"/>
      <c r="V99" s="180"/>
      <c r="W99" s="180"/>
      <c r="X99" s="180"/>
      <c r="Y99" s="180"/>
      <c r="Z99" s="12"/>
      <c r="AA99" s="106"/>
      <c r="AB99"/>
    </row>
    <row r="100" spans="1:28" s="20" customFormat="1" ht="15.75" hidden="1" outlineLevel="2">
      <c r="A100" s="12"/>
      <c r="B100" s="51"/>
      <c r="C100" s="139"/>
      <c r="D100" s="29"/>
      <c r="E100" s="29"/>
      <c r="F100" s="139"/>
      <c r="G100" s="139"/>
      <c r="H100" s="51"/>
      <c r="I100" s="51"/>
      <c r="J100" s="140"/>
      <c r="K100" s="51"/>
      <c r="L100" s="140"/>
      <c r="M100" s="51"/>
      <c r="N100" s="142"/>
      <c r="O100" s="180"/>
      <c r="P100" s="180"/>
      <c r="Q100" s="180"/>
      <c r="R100" s="180"/>
      <c r="S100" s="180"/>
      <c r="T100" s="180"/>
      <c r="U100" s="180"/>
      <c r="V100" s="180"/>
      <c r="W100" s="180"/>
      <c r="X100" s="180"/>
      <c r="Y100" s="180"/>
      <c r="Z100" s="12"/>
      <c r="AA100" s="106"/>
      <c r="AB100"/>
    </row>
    <row r="101" spans="1:28" s="20" customFormat="1" ht="15.75" hidden="1" outlineLevel="2">
      <c r="A101" s="12"/>
      <c r="B101" s="51"/>
      <c r="C101" s="139"/>
      <c r="D101" s="29"/>
      <c r="E101" s="29"/>
      <c r="F101" s="139"/>
      <c r="G101" s="139"/>
      <c r="H101" s="51"/>
      <c r="I101" s="51"/>
      <c r="J101" s="140"/>
      <c r="K101" s="51"/>
      <c r="L101" s="140"/>
      <c r="M101" s="51"/>
      <c r="N101" s="142"/>
      <c r="O101" s="180"/>
      <c r="P101" s="180"/>
      <c r="Q101" s="180"/>
      <c r="R101" s="180"/>
      <c r="S101" s="180"/>
      <c r="T101" s="180"/>
      <c r="U101" s="180"/>
      <c r="V101" s="180"/>
      <c r="W101" s="180"/>
      <c r="X101" s="180"/>
      <c r="Y101" s="180"/>
      <c r="Z101" s="12"/>
      <c r="AA101" s="106"/>
      <c r="AB101"/>
    </row>
    <row r="102" spans="1:28" s="20" customFormat="1" ht="15.75" hidden="1" outlineLevel="2">
      <c r="A102" s="12"/>
      <c r="B102" s="51"/>
      <c r="C102" s="139"/>
      <c r="D102" s="29"/>
      <c r="E102" s="29"/>
      <c r="F102" s="139"/>
      <c r="G102" s="139"/>
      <c r="H102" s="51"/>
      <c r="I102" s="51"/>
      <c r="J102" s="140"/>
      <c r="K102" s="51"/>
      <c r="L102" s="140"/>
      <c r="M102" s="51"/>
      <c r="N102" s="142"/>
      <c r="O102" s="180"/>
      <c r="P102" s="180"/>
      <c r="Q102" s="180"/>
      <c r="R102" s="180"/>
      <c r="S102" s="180"/>
      <c r="T102" s="180"/>
      <c r="U102" s="180"/>
      <c r="V102" s="180"/>
      <c r="W102" s="180"/>
      <c r="X102" s="180"/>
      <c r="Y102" s="180"/>
      <c r="Z102" s="12"/>
      <c r="AA102" s="106"/>
      <c r="AB102"/>
    </row>
    <row r="103" spans="1:28" s="20" customFormat="1" ht="15.75" hidden="1" outlineLevel="2">
      <c r="A103" s="12"/>
      <c r="B103" s="51"/>
      <c r="C103" s="139"/>
      <c r="D103" s="29"/>
      <c r="E103" s="29"/>
      <c r="F103" s="139"/>
      <c r="G103" s="139"/>
      <c r="H103" s="51"/>
      <c r="I103" s="51"/>
      <c r="J103" s="140"/>
      <c r="K103" s="51"/>
      <c r="L103" s="140"/>
      <c r="M103" s="51"/>
      <c r="N103" s="142"/>
      <c r="O103" s="180"/>
      <c r="P103" s="180"/>
      <c r="Q103" s="180"/>
      <c r="R103" s="180"/>
      <c r="S103" s="180"/>
      <c r="T103" s="180"/>
      <c r="U103" s="180"/>
      <c r="V103" s="180"/>
      <c r="W103" s="180"/>
      <c r="X103" s="180"/>
      <c r="Y103" s="180"/>
      <c r="Z103" s="12"/>
      <c r="AA103" s="106"/>
      <c r="AB103"/>
    </row>
    <row r="104" spans="1:28" s="20" customFormat="1" ht="15.75" hidden="1" outlineLevel="2">
      <c r="A104" s="12"/>
      <c r="B104" s="51"/>
      <c r="C104" s="139"/>
      <c r="D104" s="29"/>
      <c r="E104" s="29"/>
      <c r="F104" s="139"/>
      <c r="G104" s="139"/>
      <c r="H104" s="51"/>
      <c r="I104" s="51"/>
      <c r="J104" s="140"/>
      <c r="K104" s="51"/>
      <c r="L104" s="140"/>
      <c r="M104" s="51"/>
      <c r="N104" s="142"/>
      <c r="O104" s="180"/>
      <c r="P104" s="180"/>
      <c r="Q104" s="180"/>
      <c r="R104" s="180"/>
      <c r="S104" s="180"/>
      <c r="T104" s="180"/>
      <c r="U104" s="180"/>
      <c r="V104" s="180"/>
      <c r="W104" s="180"/>
      <c r="X104" s="180"/>
      <c r="Y104" s="180"/>
      <c r="Z104" s="12"/>
      <c r="AA104" s="106"/>
      <c r="AB104"/>
    </row>
    <row r="105" spans="1:28" s="20" customFormat="1" ht="15.75" hidden="1" outlineLevel="2">
      <c r="A105" s="12"/>
      <c r="B105" s="51"/>
      <c r="C105" s="139"/>
      <c r="D105" s="29"/>
      <c r="E105" s="29"/>
      <c r="F105" s="139"/>
      <c r="G105" s="139"/>
      <c r="H105" s="51"/>
      <c r="I105" s="51"/>
      <c r="J105" s="140"/>
      <c r="K105" s="51"/>
      <c r="L105" s="140"/>
      <c r="M105" s="51"/>
      <c r="N105" s="142"/>
      <c r="O105" s="180"/>
      <c r="P105" s="180"/>
      <c r="Q105" s="180"/>
      <c r="R105" s="180"/>
      <c r="S105" s="180"/>
      <c r="T105" s="180"/>
      <c r="U105" s="180"/>
      <c r="V105" s="180"/>
      <c r="W105" s="180"/>
      <c r="X105" s="180"/>
      <c r="Y105" s="180"/>
      <c r="Z105" s="12"/>
      <c r="AA105" s="106"/>
      <c r="AB105"/>
    </row>
    <row r="106" spans="1:28" s="20" customFormat="1" ht="15.75" collapsed="1">
      <c r="A106" s="12"/>
      <c r="B106" s="377"/>
      <c r="C106" s="377"/>
      <c r="D106" s="377"/>
      <c r="E106" s="377"/>
      <c r="F106" s="377"/>
      <c r="G106" s="378"/>
      <c r="H106" s="476"/>
      <c r="I106" s="477"/>
      <c r="J106" s="377"/>
      <c r="K106" s="51"/>
      <c r="L106" s="140"/>
      <c r="M106" s="51"/>
      <c r="N106" s="51"/>
      <c r="O106" s="51"/>
      <c r="P106" s="141"/>
      <c r="Q106" s="141"/>
      <c r="R106" s="141"/>
      <c r="S106" s="141"/>
      <c r="T106" s="141"/>
      <c r="U106" s="141"/>
      <c r="V106" s="51"/>
      <c r="W106" s="12"/>
      <c r="X106" s="12"/>
      <c r="Y106" s="12"/>
      <c r="Z106" s="12"/>
      <c r="AA106" s="106"/>
      <c r="AB106"/>
    </row>
    <row r="107" spans="1:28" s="20" customFormat="1" ht="15.75">
      <c r="A107" s="12"/>
      <c r="B107" s="379"/>
      <c r="C107" s="379"/>
      <c r="D107" s="379"/>
      <c r="E107" s="379"/>
      <c r="F107" s="379"/>
      <c r="G107" s="380"/>
      <c r="H107" s="477"/>
      <c r="I107" s="477"/>
      <c r="J107" s="379"/>
      <c r="K107" s="51"/>
      <c r="L107" s="140"/>
      <c r="M107" s="51"/>
      <c r="N107" s="51"/>
      <c r="O107" s="51"/>
      <c r="P107" s="141"/>
      <c r="Q107" s="141"/>
      <c r="R107" s="141"/>
      <c r="S107" s="141"/>
      <c r="T107" s="141"/>
      <c r="U107" s="141"/>
      <c r="V107" s="51"/>
      <c r="W107" s="12"/>
      <c r="X107" s="12"/>
      <c r="Y107" s="12"/>
      <c r="Z107" s="12"/>
      <c r="AA107" s="106"/>
      <c r="AB107"/>
    </row>
    <row r="108" spans="1:28" s="20" customFormat="1" ht="15.75">
      <c r="A108" s="12"/>
      <c r="B108" s="16"/>
      <c r="C108" s="377"/>
      <c r="D108" s="377"/>
      <c r="E108" s="377"/>
      <c r="F108" s="377"/>
      <c r="G108" s="378"/>
      <c r="H108" s="476"/>
      <c r="I108" s="478"/>
      <c r="J108" s="377"/>
      <c r="K108" s="51"/>
      <c r="L108" s="140"/>
      <c r="M108" s="51"/>
      <c r="N108" s="51"/>
      <c r="O108" s="51"/>
      <c r="P108" s="141"/>
      <c r="Q108" s="141"/>
      <c r="R108" s="141"/>
      <c r="S108" s="141"/>
      <c r="T108" s="141"/>
      <c r="U108" s="141"/>
      <c r="V108" s="51"/>
      <c r="W108" s="12"/>
      <c r="X108" s="12"/>
      <c r="Y108" s="12"/>
      <c r="Z108" s="12"/>
      <c r="AA108" s="106"/>
      <c r="AB108"/>
    </row>
    <row r="109" spans="1:22" s="16" customFormat="1" ht="15.75">
      <c r="A109" s="10"/>
      <c r="B109" s="21"/>
      <c r="C109" s="22"/>
      <c r="D109" s="22"/>
      <c r="E109" s="11"/>
      <c r="F109" s="11"/>
      <c r="G109" s="11"/>
      <c r="J109" s="10"/>
      <c r="M109" s="23"/>
      <c r="N109" s="23"/>
      <c r="O109" s="23"/>
      <c r="P109" s="23"/>
      <c r="Q109" s="23"/>
      <c r="R109" s="23"/>
      <c r="S109" s="23"/>
      <c r="T109" s="11"/>
      <c r="U109" s="11"/>
      <c r="V109" s="10"/>
    </row>
    <row r="110" spans="1:22" s="16" customFormat="1" ht="15.75">
      <c r="A110" s="10"/>
      <c r="B110" s="21"/>
      <c r="C110" s="22"/>
      <c r="D110" s="22"/>
      <c r="E110" s="22"/>
      <c r="F110" s="21"/>
      <c r="G110" s="21"/>
      <c r="H110" s="21"/>
      <c r="I110" s="21"/>
      <c r="J110" s="11"/>
      <c r="K110" s="23"/>
      <c r="L110" s="23"/>
      <c r="M110" s="23"/>
      <c r="N110" s="23"/>
      <c r="O110" s="23"/>
      <c r="P110" s="23"/>
      <c r="Q110" s="23"/>
      <c r="R110" s="23"/>
      <c r="S110" s="23"/>
      <c r="T110" s="11"/>
      <c r="U110" s="11"/>
      <c r="V110" s="10"/>
    </row>
    <row r="111" spans="1:22" s="16" customFormat="1" ht="15.75">
      <c r="A111" s="10"/>
      <c r="B111" s="21"/>
      <c r="C111" s="22"/>
      <c r="D111" s="22"/>
      <c r="E111" s="22"/>
      <c r="F111" s="21"/>
      <c r="G111" s="21"/>
      <c r="H111" s="21"/>
      <c r="I111" s="21"/>
      <c r="J111" s="11"/>
      <c r="K111" s="23"/>
      <c r="L111" s="23"/>
      <c r="M111" s="23"/>
      <c r="N111" s="23"/>
      <c r="O111" s="23"/>
      <c r="P111" s="23"/>
      <c r="Q111" s="23"/>
      <c r="R111" s="23"/>
      <c r="S111" s="23"/>
      <c r="T111" s="11"/>
      <c r="U111" s="11"/>
      <c r="V111" s="10"/>
    </row>
    <row r="112" spans="1:22" s="16" customFormat="1" ht="15.75">
      <c r="A112" s="10"/>
      <c r="B112" s="21"/>
      <c r="C112" s="22"/>
      <c r="D112" s="22"/>
      <c r="E112" s="22"/>
      <c r="F112" s="21"/>
      <c r="G112" s="21"/>
      <c r="H112" s="21"/>
      <c r="I112" s="21"/>
      <c r="J112" s="11"/>
      <c r="K112" s="23"/>
      <c r="L112" s="23"/>
      <c r="M112" s="23"/>
      <c r="N112" s="23"/>
      <c r="O112" s="23"/>
      <c r="P112" s="23"/>
      <c r="Q112" s="23"/>
      <c r="R112" s="23"/>
      <c r="S112" s="23"/>
      <c r="T112" s="11"/>
      <c r="U112" s="11"/>
      <c r="V112" s="10"/>
    </row>
    <row r="113" spans="1:22" s="16" customFormat="1" ht="15.75">
      <c r="A113" s="10"/>
      <c r="B113" s="21"/>
      <c r="C113" s="22"/>
      <c r="D113" s="22"/>
      <c r="E113" s="22"/>
      <c r="F113" s="21"/>
      <c r="G113" s="21"/>
      <c r="H113" s="21"/>
      <c r="I113" s="21"/>
      <c r="J113" s="11"/>
      <c r="K113" s="23"/>
      <c r="L113" s="23"/>
      <c r="M113" s="23"/>
      <c r="N113" s="23"/>
      <c r="O113" s="23"/>
      <c r="P113" s="23"/>
      <c r="Q113" s="23"/>
      <c r="R113" s="23"/>
      <c r="S113" s="23"/>
      <c r="T113" s="11"/>
      <c r="U113" s="11"/>
      <c r="V113" s="10"/>
    </row>
    <row r="114" spans="1:25" s="16" customFormat="1" ht="15.75">
      <c r="A114" s="12"/>
      <c r="B114" s="24"/>
      <c r="C114" s="25"/>
      <c r="D114" s="25"/>
      <c r="E114" s="22"/>
      <c r="F114" s="21"/>
      <c r="G114" s="21"/>
      <c r="H114" s="21"/>
      <c r="I114" s="21"/>
      <c r="J114" s="11"/>
      <c r="K114" s="23"/>
      <c r="L114" s="23"/>
      <c r="M114" s="26"/>
      <c r="N114" s="26"/>
      <c r="O114" s="26"/>
      <c r="P114" s="26"/>
      <c r="Q114" s="26"/>
      <c r="R114" s="26"/>
      <c r="S114" s="26"/>
      <c r="T114" s="13"/>
      <c r="U114" s="13"/>
      <c r="V114" s="27"/>
      <c r="W114" s="28"/>
      <c r="X114" s="28"/>
      <c r="Y114" s="28"/>
    </row>
    <row r="115" spans="1:25" s="16" customFormat="1" ht="15.75">
      <c r="A115" s="12"/>
      <c r="B115" s="24"/>
      <c r="C115" s="25"/>
      <c r="D115" s="25"/>
      <c r="E115" s="25"/>
      <c r="F115" s="24"/>
      <c r="G115" s="24"/>
      <c r="H115" s="24"/>
      <c r="I115" s="24"/>
      <c r="J115" s="13"/>
      <c r="K115" s="26"/>
      <c r="L115" s="26"/>
      <c r="M115" s="26"/>
      <c r="N115" s="26"/>
      <c r="O115" s="26"/>
      <c r="P115" s="26"/>
      <c r="Q115" s="26"/>
      <c r="R115" s="26"/>
      <c r="S115" s="26"/>
      <c r="T115" s="13"/>
      <c r="U115" s="13"/>
      <c r="V115" s="27"/>
      <c r="W115" s="28"/>
      <c r="X115" s="28"/>
      <c r="Y115" s="28"/>
    </row>
    <row r="116" spans="2:21" ht="15.75">
      <c r="B116" s="24"/>
      <c r="C116" s="25"/>
      <c r="D116" s="25"/>
      <c r="E116" s="25"/>
      <c r="F116" s="24"/>
      <c r="G116" s="24"/>
      <c r="H116" s="24"/>
      <c r="I116" s="24"/>
      <c r="J116" s="13"/>
      <c r="K116" s="26"/>
      <c r="L116" s="26"/>
      <c r="M116" s="26"/>
      <c r="N116" s="26"/>
      <c r="O116" s="26"/>
      <c r="P116" s="26"/>
      <c r="Q116" s="26"/>
      <c r="R116" s="26"/>
      <c r="S116" s="26"/>
      <c r="T116" s="13"/>
      <c r="U116" s="13"/>
    </row>
    <row r="117" spans="2:21" ht="15.75">
      <c r="B117" s="24"/>
      <c r="C117" s="25"/>
      <c r="D117" s="25"/>
      <c r="E117" s="25"/>
      <c r="F117" s="24"/>
      <c r="G117" s="24"/>
      <c r="H117" s="24"/>
      <c r="I117" s="24"/>
      <c r="J117" s="13"/>
      <c r="K117" s="26"/>
      <c r="L117" s="26"/>
      <c r="M117" s="26"/>
      <c r="N117" s="26"/>
      <c r="O117" s="26"/>
      <c r="P117" s="26"/>
      <c r="Q117" s="26"/>
      <c r="R117" s="26"/>
      <c r="S117" s="26"/>
      <c r="T117" s="13"/>
      <c r="U117" s="13"/>
    </row>
    <row r="118" spans="2:21" ht="15.75">
      <c r="B118" s="24"/>
      <c r="C118" s="25"/>
      <c r="D118" s="25"/>
      <c r="E118" s="25"/>
      <c r="F118" s="24"/>
      <c r="G118" s="24"/>
      <c r="H118" s="24"/>
      <c r="I118" s="24"/>
      <c r="J118" s="13"/>
      <c r="K118" s="26"/>
      <c r="L118" s="26"/>
      <c r="M118" s="26"/>
      <c r="N118" s="26"/>
      <c r="O118" s="26"/>
      <c r="P118" s="26"/>
      <c r="Q118" s="26"/>
      <c r="R118" s="26"/>
      <c r="S118" s="26"/>
      <c r="T118" s="13"/>
      <c r="U118" s="13"/>
    </row>
    <row r="119" spans="2:21" ht="15.75">
      <c r="B119" s="24"/>
      <c r="C119" s="25"/>
      <c r="D119" s="25"/>
      <c r="E119" s="25"/>
      <c r="F119" s="24"/>
      <c r="G119" s="24"/>
      <c r="H119" s="24"/>
      <c r="I119" s="24"/>
      <c r="J119" s="13"/>
      <c r="K119" s="26"/>
      <c r="L119" s="26"/>
      <c r="M119" s="26"/>
      <c r="N119" s="26"/>
      <c r="O119" s="26"/>
      <c r="P119" s="26"/>
      <c r="Q119" s="26"/>
      <c r="R119" s="26"/>
      <c r="S119" s="26"/>
      <c r="T119" s="13"/>
      <c r="U119" s="13"/>
    </row>
    <row r="120" spans="2:21" ht="15.75">
      <c r="B120" s="24"/>
      <c r="C120" s="25"/>
      <c r="D120" s="25"/>
      <c r="E120" s="25"/>
      <c r="F120" s="24"/>
      <c r="G120" s="24"/>
      <c r="H120" s="24"/>
      <c r="I120" s="24"/>
      <c r="J120" s="13"/>
      <c r="K120" s="26"/>
      <c r="L120" s="26"/>
      <c r="M120" s="26"/>
      <c r="N120" s="26"/>
      <c r="O120" s="26"/>
      <c r="P120" s="26"/>
      <c r="Q120" s="26"/>
      <c r="R120" s="26"/>
      <c r="S120" s="26"/>
      <c r="T120" s="13"/>
      <c r="U120" s="13"/>
    </row>
    <row r="121" spans="2:21" ht="15.75">
      <c r="B121" s="24"/>
      <c r="C121" s="25"/>
      <c r="D121" s="25"/>
      <c r="E121" s="25"/>
      <c r="F121" s="24"/>
      <c r="G121" s="24"/>
      <c r="H121" s="24"/>
      <c r="I121" s="24"/>
      <c r="J121" s="13"/>
      <c r="K121" s="26"/>
      <c r="L121" s="26"/>
      <c r="M121" s="26"/>
      <c r="N121" s="26"/>
      <c r="O121" s="26"/>
      <c r="P121" s="26"/>
      <c r="Q121" s="26"/>
      <c r="R121" s="26"/>
      <c r="S121" s="26"/>
      <c r="T121" s="13"/>
      <c r="U121" s="13"/>
    </row>
    <row r="122" spans="2:21" ht="15.75">
      <c r="B122" s="24"/>
      <c r="C122" s="25"/>
      <c r="D122" s="25"/>
      <c r="E122" s="25"/>
      <c r="F122" s="24"/>
      <c r="G122" s="24"/>
      <c r="H122" s="24"/>
      <c r="I122" s="24"/>
      <c r="J122" s="13"/>
      <c r="K122" s="26"/>
      <c r="L122" s="26"/>
      <c r="M122" s="26"/>
      <c r="N122" s="26"/>
      <c r="O122" s="26"/>
      <c r="P122" s="26"/>
      <c r="Q122" s="26"/>
      <c r="R122" s="26"/>
      <c r="S122" s="26"/>
      <c r="T122" s="13"/>
      <c r="U122" s="13"/>
    </row>
    <row r="123" spans="2:21" ht="15.75">
      <c r="B123" s="24"/>
      <c r="C123" s="25"/>
      <c r="D123" s="25"/>
      <c r="E123" s="25"/>
      <c r="F123" s="24"/>
      <c r="G123" s="24"/>
      <c r="H123" s="24"/>
      <c r="I123" s="24"/>
      <c r="J123" s="13"/>
      <c r="K123" s="26"/>
      <c r="L123" s="26"/>
      <c r="M123" s="26"/>
      <c r="N123" s="26"/>
      <c r="O123" s="26"/>
      <c r="P123" s="26"/>
      <c r="Q123" s="26"/>
      <c r="R123" s="26"/>
      <c r="S123" s="26"/>
      <c r="T123" s="13"/>
      <c r="U123" s="13"/>
    </row>
    <row r="124" spans="2:21" ht="15.75">
      <c r="B124" s="24"/>
      <c r="C124" s="25"/>
      <c r="D124" s="25"/>
      <c r="E124" s="25"/>
      <c r="F124" s="24"/>
      <c r="G124" s="24"/>
      <c r="H124" s="24"/>
      <c r="I124" s="24"/>
      <c r="J124" s="13"/>
      <c r="K124" s="26"/>
      <c r="L124" s="26"/>
      <c r="M124" s="26"/>
      <c r="N124" s="26"/>
      <c r="O124" s="26"/>
      <c r="P124" s="26"/>
      <c r="Q124" s="26"/>
      <c r="R124" s="26"/>
      <c r="S124" s="26"/>
      <c r="T124" s="13"/>
      <c r="U124" s="13"/>
    </row>
    <row r="125" spans="2:21" ht="15.75">
      <c r="B125" s="24"/>
      <c r="C125" s="25"/>
      <c r="D125" s="25"/>
      <c r="E125" s="25"/>
      <c r="F125" s="24"/>
      <c r="G125" s="24"/>
      <c r="H125" s="24"/>
      <c r="I125" s="24"/>
      <c r="J125" s="13"/>
      <c r="K125" s="26"/>
      <c r="L125" s="26"/>
      <c r="M125" s="26"/>
      <c r="N125" s="26"/>
      <c r="O125" s="26"/>
      <c r="P125" s="26"/>
      <c r="Q125" s="26"/>
      <c r="R125" s="26"/>
      <c r="S125" s="26"/>
      <c r="T125" s="13"/>
      <c r="U125" s="13"/>
    </row>
    <row r="126" spans="5:12" ht="15.75">
      <c r="E126" s="25"/>
      <c r="F126" s="24"/>
      <c r="G126" s="24"/>
      <c r="H126" s="24"/>
      <c r="I126" s="24"/>
      <c r="J126" s="13"/>
      <c r="K126" s="26"/>
      <c r="L126" s="26"/>
    </row>
    <row r="128" spans="21:25" ht="15.75">
      <c r="U128" s="29"/>
      <c r="V128" s="29"/>
      <c r="W128" s="29"/>
      <c r="X128" s="29"/>
      <c r="Y128" s="29"/>
    </row>
    <row r="129" spans="21:25" ht="15.75">
      <c r="U129" s="13"/>
      <c r="V129" s="13"/>
      <c r="W129" s="13"/>
      <c r="X129" s="13"/>
      <c r="Y129" s="13"/>
    </row>
    <row r="130" spans="21:25" ht="15.75">
      <c r="U130" s="13"/>
      <c r="V130" s="13"/>
      <c r="W130" s="13"/>
      <c r="X130" s="13"/>
      <c r="Y130" s="13"/>
    </row>
    <row r="131" spans="21:25" ht="15.75">
      <c r="U131" s="13"/>
      <c r="V131" s="13"/>
      <c r="W131" s="13"/>
      <c r="X131" s="13"/>
      <c r="Y131" s="13"/>
    </row>
  </sheetData>
  <sheetProtection/>
  <mergeCells count="30">
    <mergeCell ref="W92:Y92"/>
    <mergeCell ref="Q91:R91"/>
    <mergeCell ref="S91:T91"/>
    <mergeCell ref="O92:P92"/>
    <mergeCell ref="Q92:R92"/>
    <mergeCell ref="S92:T92"/>
    <mergeCell ref="O91:P91"/>
    <mergeCell ref="U92:V92"/>
    <mergeCell ref="A2:A7"/>
    <mergeCell ref="G2:G7"/>
    <mergeCell ref="C4:C7"/>
    <mergeCell ref="D4:D7"/>
    <mergeCell ref="E5:E7"/>
    <mergeCell ref="F5:F7"/>
    <mergeCell ref="J4:J7"/>
    <mergeCell ref="K4:K7"/>
    <mergeCell ref="B2:B7"/>
    <mergeCell ref="I4:I7"/>
    <mergeCell ref="H2:N2"/>
    <mergeCell ref="N3:N7"/>
    <mergeCell ref="I3:M3"/>
    <mergeCell ref="M4:M7"/>
    <mergeCell ref="H3:H7"/>
    <mergeCell ref="AE3:AE6"/>
    <mergeCell ref="L4:L7"/>
    <mergeCell ref="AF3:AF6"/>
    <mergeCell ref="AA3:AA6"/>
    <mergeCell ref="AB3:AB6"/>
    <mergeCell ref="AC3:AC6"/>
    <mergeCell ref="AD3:AD6"/>
  </mergeCells>
  <conditionalFormatting sqref="A12:Y21 I36 A45:Y54 A41:Q43 R36:Y43 A24:Y33 A57:Y69">
    <cfRule type="expression" priority="1" dxfId="9" stopIfTrue="1">
      <formula>AND($AJ$3&lt;&gt;"",$AM12&gt;0)</formula>
    </cfRule>
  </conditionalFormatting>
  <conditionalFormatting sqref="A75:W75 H76 A76 J36:L36 Y75 A80:A84 X72:X75 Y72:Y73 W72:W73 A71:H73 I71:R71 I73:V73 I72:L72 N72:V72 A39:Q39 H40 A40 A36:H37 I37:Q37 N36:Q36 A23:Y23">
    <cfRule type="expression" priority="2" dxfId="8" stopIfTrue="1">
      <formula>$AI23&gt;0</formula>
    </cfRule>
  </conditionalFormatting>
  <conditionalFormatting sqref="O95:Q95">
    <cfRule type="cellIs" priority="11" dxfId="3" operator="lessThan" stopIfTrue="1">
      <formula>O96</formula>
    </cfRule>
    <cfRule type="cellIs" priority="12" dxfId="1" operator="greaterThan" stopIfTrue="1">
      <formula>O96</formula>
    </cfRule>
  </conditionalFormatting>
  <conditionalFormatting sqref="P82 R82:Y82">
    <cfRule type="cellIs" priority="3" dxfId="3" operator="greaterThan" stopIfTrue="1">
      <formula>60</formula>
    </cfRule>
    <cfRule type="cellIs" priority="4" dxfId="1" operator="lessThan" stopIfTrue="1">
      <formula>60</formula>
    </cfRule>
  </conditionalFormatting>
  <conditionalFormatting sqref="O80:Z80 Z86 W83:Y84 W78:Z78 W90:Y108 Z88:Z108 Z81:Z84 P84:U84">
    <cfRule type="cellIs" priority="5" dxfId="3" operator="lessThan" stopIfTrue="1">
      <formula>#REF!</formula>
    </cfRule>
    <cfRule type="cellIs" priority="6" dxfId="1" operator="greaterThan" stopIfTrue="1">
      <formula>#REF!</formula>
    </cfRule>
  </conditionalFormatting>
  <conditionalFormatting sqref="AL12:AL70">
    <cfRule type="cellIs" priority="9" dxfId="1" operator="lessThan" stopIfTrue="1">
      <formula>1/3</formula>
    </cfRule>
    <cfRule type="cellIs" priority="10" dxfId="0" operator="greaterThan" stopIfTrue="1">
      <formula>2/3</formula>
    </cfRule>
  </conditionalFormatting>
  <printOptions horizontalCentered="1"/>
  <pageMargins left="0.3937007874015748" right="0.3937007874015748" top="0.55" bottom="0.1968503937007874" header="0.23" footer="0.3937007874015748"/>
  <pageSetup fitToHeight="4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</dc:creator>
  <cp:keywords/>
  <dc:description/>
  <cp:lastModifiedBy>Администратор</cp:lastModifiedBy>
  <cp:lastPrinted>2014-06-24T10:42:41Z</cp:lastPrinted>
  <dcterms:created xsi:type="dcterms:W3CDTF">2003-06-23T04:55:14Z</dcterms:created>
  <dcterms:modified xsi:type="dcterms:W3CDTF">2014-06-24T10:42:50Z</dcterms:modified>
  <cp:category/>
  <cp:version/>
  <cp:contentType/>
  <cp:contentStatus/>
</cp:coreProperties>
</file>