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акалаври ОМТ_ОБЩИЙ_ОМД13-1" sheetId="1" r:id="rId1"/>
    <sheet name="Титулка" sheetId="2" r:id="rId2"/>
  </sheets>
  <definedNames/>
  <calcPr fullCalcOnLoad="1"/>
</workbook>
</file>

<file path=xl/sharedStrings.xml><?xml version="1.0" encoding="utf-8"?>
<sst xmlns="http://schemas.openxmlformats.org/spreadsheetml/2006/main" count="1497" uniqueCount="287">
  <si>
    <t>ЗАТВЕРДЖУЮ</t>
  </si>
  <si>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</si>
  <si>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</si>
  <si>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</si>
  <si>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</si>
  <si>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</si>
  <si>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</si>
  <si>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</si>
  <si>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</si>
  <si>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</si>
  <si>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</si>
  <si>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</si>
  <si>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</si>
  <si>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</si>
  <si>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</si>
  <si>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</si>
  <si>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</si>
  <si>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</si>
  <si>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</si>
  <si>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</si>
  <si>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</si>
  <si>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</si>
  <si>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</si>
  <si>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</si>
  <si>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</si>
  <si>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Всього</t>
  </si>
  <si>
    <t>1</t>
  </si>
  <si>
    <t>8</t>
  </si>
  <si>
    <t>2</t>
  </si>
  <si>
    <t>Триместр</t>
  </si>
  <si>
    <t>Переддипломна практика</t>
  </si>
  <si>
    <t>№ п/п</t>
  </si>
  <si>
    <t>НАЗВА ДИСЦИПЛІН</t>
  </si>
  <si>
    <t>Курс.проект.</t>
  </si>
  <si>
    <t>Кредити ECTS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</si>
  <si>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</si>
  <si>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</si>
  <si>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</si>
  <si>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</si>
  <si>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</si>
  <si>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</si>
  <si>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</si>
  <si>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</si>
  <si>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</si>
  <si>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</si>
  <si>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</si>
  <si>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</si>
  <si>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</si>
  <si>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</si>
  <si>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1.1</t>
  </si>
  <si>
    <t>1.2</t>
  </si>
  <si>
    <t>1.3</t>
  </si>
  <si>
    <t>1.4</t>
  </si>
  <si>
    <t>ф*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</si>
  <si>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</si>
  <si>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</si>
  <si>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</si>
  <si>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</si>
  <si>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Українська мова (за професійним спрямуванням) (курс. робота)</t>
  </si>
  <si>
    <t>Філософія</t>
  </si>
  <si>
    <t>Разом:</t>
  </si>
  <si>
    <t>Фізичне виховання</t>
  </si>
  <si>
    <t>6.1</t>
  </si>
  <si>
    <t>6.2</t>
  </si>
  <si>
    <t>6.3</t>
  </si>
  <si>
    <t>3</t>
  </si>
  <si>
    <t>6.4</t>
  </si>
  <si>
    <t>6.5</t>
  </si>
  <si>
    <t>6.6</t>
  </si>
  <si>
    <t>6</t>
  </si>
  <si>
    <t>6.7</t>
  </si>
  <si>
    <t>с*</t>
  </si>
  <si>
    <t>6.8</t>
  </si>
  <si>
    <t>6.9</t>
  </si>
  <si>
    <t>9</t>
  </si>
  <si>
    <t>6.10</t>
  </si>
  <si>
    <t>6.11</t>
  </si>
  <si>
    <t>11</t>
  </si>
  <si>
    <t>Етика та естетика</t>
  </si>
  <si>
    <t>5</t>
  </si>
  <si>
    <t>7</t>
  </si>
  <si>
    <t>Логіка</t>
  </si>
  <si>
    <t>Політологія</t>
  </si>
  <si>
    <t>Психологія</t>
  </si>
  <si>
    <t>12</t>
  </si>
  <si>
    <t>Соціологія</t>
  </si>
  <si>
    <t>Вступ до навчального процесу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</si>
  <si>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</si>
  <si>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</si>
  <si>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</si>
  <si>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</si>
  <si>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</si>
  <si>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</si>
  <si>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</si>
  <si>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</si>
  <si>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</si>
  <si>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8 по 12 год+3</t>
  </si>
  <si>
    <t>-</t>
  </si>
  <si>
    <t>5.1</t>
  </si>
  <si>
    <t>5.2</t>
  </si>
  <si>
    <t>Релігієознавство</t>
  </si>
  <si>
    <t>Історія науки і техніки</t>
  </si>
  <si>
    <t>Основи економічної теорії</t>
  </si>
  <si>
    <t>10</t>
  </si>
  <si>
    <t xml:space="preserve"> Т</t>
  </si>
  <si>
    <t>І . ГРАФІК НАВЧАЛЬНОГО ПРОЦЕСУ</t>
  </si>
  <si>
    <t>Т/П/Д</t>
  </si>
  <si>
    <t>Т</t>
  </si>
  <si>
    <t>Т/П</t>
  </si>
  <si>
    <t>Т/Д</t>
  </si>
  <si>
    <t>ЗД</t>
  </si>
  <si>
    <t>Безпека життєдіяльності</t>
  </si>
  <si>
    <t>12.1</t>
  </si>
  <si>
    <t>12.2</t>
  </si>
  <si>
    <t>Підприємницька діяльність та економіка підприємства</t>
  </si>
  <si>
    <t>Менеджмент та організація виробництва</t>
  </si>
  <si>
    <t>3л</t>
  </si>
  <si>
    <t>9л</t>
  </si>
  <si>
    <t>1+84 год*</t>
  </si>
  <si>
    <t>6+84 год*</t>
  </si>
  <si>
    <t xml:space="preserve">Електротехніка </t>
  </si>
  <si>
    <t>Електротехніка</t>
  </si>
  <si>
    <t>Вища математика</t>
  </si>
  <si>
    <t>Прикладна математика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</si>
  <si>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</si>
  <si>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</si>
  <si>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</si>
  <si>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План навчального процесу                                                        ОМТ</t>
  </si>
  <si>
    <t>Триместровий контроль</t>
  </si>
  <si>
    <t>Кількість аудиторних годин по курсах і триместрах</t>
  </si>
  <si>
    <t>модульний</t>
  </si>
  <si>
    <t>кількість тижнів у триместрі</t>
  </si>
  <si>
    <t>ЦИКЛИ ДИСЦИПЛІН ПІДГОТОВКИ БАКАЛАВРА</t>
  </si>
  <si>
    <t>1 Цикл гуманітарних дисциплін</t>
  </si>
  <si>
    <t/>
  </si>
  <si>
    <t>4.1</t>
  </si>
  <si>
    <t>4.2</t>
  </si>
  <si>
    <t>Дисципліни вільного вибору  6 триместру</t>
  </si>
  <si>
    <t>Дисципліни вільного вибору  8 триместру</t>
  </si>
  <si>
    <t>2 Цикл природничо-наукових та загально-професійних дисциплін</t>
  </si>
  <si>
    <t>2.1</t>
  </si>
  <si>
    <t>2.2</t>
  </si>
  <si>
    <t>3.1</t>
  </si>
  <si>
    <t>3.2</t>
  </si>
  <si>
    <t>3.3</t>
  </si>
  <si>
    <t>Корозія та захист металів</t>
  </si>
  <si>
    <t>5.3</t>
  </si>
  <si>
    <t>5.4</t>
  </si>
  <si>
    <t>7.1</t>
  </si>
  <si>
    <t>7.2</t>
  </si>
  <si>
    <t>7.3</t>
  </si>
  <si>
    <t>Прикладна механіка</t>
  </si>
  <si>
    <t>13</t>
  </si>
  <si>
    <t>14</t>
  </si>
  <si>
    <t>4.3</t>
  </si>
  <si>
    <t>Теорія будови рідкого, кристалічного та аморфного стану речовини</t>
  </si>
  <si>
    <t>3 Цикл  професійно-орієнтованих дисциплін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</si>
  <si>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</si>
  <si>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</si>
  <si>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</si>
  <si>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Комп'ютерне забезпечення процесів обробки металів тиском</t>
  </si>
  <si>
    <t>Обладнання цехів ОМТ</t>
  </si>
  <si>
    <t>Теорія процесів ковальсько-штампувального виробництва</t>
  </si>
  <si>
    <t>10.1</t>
  </si>
  <si>
    <t>10.2</t>
  </si>
  <si>
    <t>Технологія кування</t>
  </si>
  <si>
    <t xml:space="preserve">Технологія кування </t>
  </si>
  <si>
    <t>Дисципліни вільного вибору 10 триместру</t>
  </si>
  <si>
    <t>Дисципліни вільного вибору 11 триместру</t>
  </si>
  <si>
    <t>Дисципліни вільного вибору 12 триместру</t>
  </si>
  <si>
    <t>Конструювання на ПК</t>
  </si>
  <si>
    <t>Термообробка інструменту для обробки тиском</t>
  </si>
  <si>
    <t>3.4 Практична підготовка</t>
  </si>
  <si>
    <t>3 5 Державна атестація</t>
  </si>
  <si>
    <t>Захист дипломного проекту</t>
  </si>
  <si>
    <t xml:space="preserve"> Кількість курсових проектів і робіт</t>
  </si>
  <si>
    <t>Усього іспитів, заліків та курсових проектів за триместр</t>
  </si>
  <si>
    <t>Конструкції технологічних агрегатів за фахом</t>
  </si>
  <si>
    <t>Інженерна та комп'ютерна графіка</t>
  </si>
  <si>
    <t>24+8 по 18 год</t>
  </si>
  <si>
    <t>123+8 по 18 год</t>
  </si>
  <si>
    <t>Теоретичні основи процесів за фахом</t>
  </si>
  <si>
    <t xml:space="preserve">Основи технологічних процесів за фахом </t>
  </si>
  <si>
    <t>4.4</t>
  </si>
  <si>
    <t>15.1</t>
  </si>
  <si>
    <t>15.2</t>
  </si>
  <si>
    <t>Теорія і технологія металургійного виробництва</t>
  </si>
  <si>
    <t>Матеріалознавство та обробка металів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</si>
  <si>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</si>
  <si>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</si>
  <si>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</si>
  <si>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5.1.1</t>
  </si>
  <si>
    <t>2.3</t>
  </si>
  <si>
    <t>2.4</t>
  </si>
  <si>
    <t>5.2.1</t>
  </si>
  <si>
    <t>5.2.2</t>
  </si>
  <si>
    <t>13.1</t>
  </si>
  <si>
    <t>13.2</t>
  </si>
  <si>
    <t>13.3</t>
  </si>
  <si>
    <t>15</t>
  </si>
  <si>
    <t>Технології психічної саморегуляції та взаємодії</t>
  </si>
  <si>
    <t>6.1.1</t>
  </si>
  <si>
    <t>6.1.2</t>
  </si>
  <si>
    <t>6.4.1</t>
  </si>
  <si>
    <t>6.4.2</t>
  </si>
  <si>
    <t>6.2.1</t>
  </si>
  <si>
    <t>6.2.2</t>
  </si>
  <si>
    <t>5.2.3</t>
  </si>
  <si>
    <t>6.4.3</t>
  </si>
  <si>
    <t xml:space="preserve">Основи технології металообробки </t>
  </si>
  <si>
    <t>Разом вибіркова частина:</t>
  </si>
  <si>
    <t>Разом нормативна частина:</t>
  </si>
  <si>
    <t xml:space="preserve">2.1 Дисципліни самостійного вибору навчального закладу </t>
  </si>
  <si>
    <t>2.1.1 Цикл природничо-наукових та загально-професійних дисциплін</t>
  </si>
  <si>
    <t>2.1.2 Цикл  професійно-орієнтованих дисциплін</t>
  </si>
  <si>
    <t>НОРМАТИЧВНІ НАВЧАЛЬНІ ДИСЦИПЛІНИ</t>
  </si>
  <si>
    <t xml:space="preserve">Комп'ютерне моделювання та оптимальні технологічні системи </t>
  </si>
  <si>
    <t>2 Дисципліни вільного вибору студента</t>
  </si>
  <si>
    <t>2.1 Цикл гуманітарних дисциплін</t>
  </si>
  <si>
    <t>2.2  Цикл  професійно-орієнтованих дисциплін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</si>
  <si>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</si>
  <si>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</si>
  <si>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</si>
  <si>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</si>
  <si>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</si>
  <si>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</si>
  <si>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2 ВИБІРКОВІ НАВЧАЛЬНІ ДИСЦИПЛІНИ</t>
  </si>
  <si>
    <r>
      <t xml:space="preserve">Обладнання цехів ОМТ. </t>
    </r>
    <r>
      <rPr>
        <i/>
        <sz val="12"/>
        <color indexed="8"/>
        <rFont val="Times New Roman"/>
        <family val="1"/>
      </rPr>
      <t>Курсовий проект</t>
    </r>
  </si>
  <si>
    <t>Проектування оснастки ЛШ</t>
  </si>
  <si>
    <t>ТКШВ ЛШ. Листове штампування складнопрофільованих деталей.</t>
  </si>
  <si>
    <t>ТКШВ ЛШ. Спеціальне технологічне оснащення для листового штампування.</t>
  </si>
  <si>
    <t>ТТМВ. Волочіння</t>
  </si>
  <si>
    <t>Основи САПР</t>
  </si>
  <si>
    <t>Егнргозберігаюче нагрівання</t>
  </si>
  <si>
    <t>НДРС</t>
  </si>
  <si>
    <t>Технологія кування. Художнє кування</t>
  </si>
  <si>
    <t>Теорія і технологія прокатного та пресувального виробництва</t>
  </si>
  <si>
    <t>ІТ-технології та програмування</t>
  </si>
  <si>
    <r>
      <t xml:space="preserve">Металургійні печі (Теплоенергетика). </t>
    </r>
    <r>
      <rPr>
        <i/>
        <sz val="12"/>
        <rFont val="Times New Roman"/>
        <family val="1"/>
      </rPr>
      <t>Курсовий проект</t>
    </r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</si>
  <si>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</si>
  <si>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color indexed="8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</si>
  <si>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</si>
  <si>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</si>
  <si>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</si>
  <si>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Дисципліни вільного вибору 7 триместру</t>
  </si>
  <si>
    <t>Обробка тиском порошкових  матеріалів (ТТМВ)</t>
  </si>
  <si>
    <t>Кваліфікація: Технічний фахівець з металургії</t>
  </si>
  <si>
    <t>"___" ____________ 2014 р.</t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</si>
  <si>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</si>
  <si>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</si>
  <si>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 xml:space="preserve">галузь знань: </t>
    </r>
    <r>
      <rPr>
        <b/>
        <sz val="20"/>
        <rFont val="Times New Roman"/>
        <family val="1"/>
      </rPr>
      <t>0504 "Металургія та металознавство"</t>
    </r>
  </si>
  <si>
    <t xml:space="preserve">На основі повної загальної середньої освіти </t>
  </si>
  <si>
    <r>
      <t xml:space="preserve"> напрям: </t>
    </r>
    <r>
      <rPr>
        <b/>
        <sz val="20"/>
        <rFont val="Times New Roman"/>
        <family val="1"/>
      </rPr>
      <t>6.050401 "Металургія"</t>
    </r>
  </si>
  <si>
    <r>
      <t xml:space="preserve">спеціалізація: </t>
    </r>
    <r>
      <rPr>
        <b/>
        <sz val="20"/>
        <rFont val="Times New Roman"/>
        <family val="1"/>
      </rPr>
      <t xml:space="preserve"> "Обробка металів тиском"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</si>
  <si>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</si>
  <si>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</si>
  <si>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</si>
  <si>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</si>
  <si>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</si>
  <si>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</si>
  <si>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</si>
  <si>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</si>
  <si>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</si>
  <si>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</si>
  <si>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(ознайомча)</t>
  </si>
  <si>
    <t>Виробнича (технологічна)</t>
  </si>
  <si>
    <t>Переддипломна</t>
  </si>
  <si>
    <t xml:space="preserve">       II. ЗВЕДЕНІ ДАНІ ПРО БЮДЖЕТ ЧАСУ, тижні                                    ІІІ. ПРАКТИКА                                         IV. ДЕРЖАВНА АТЕСТАЦІЯ</t>
  </si>
  <si>
    <r>
      <t>_______(</t>
    </r>
    <r>
      <rPr>
        <u val="single"/>
        <sz val="20"/>
        <rFont val="Times New Roman"/>
        <family val="1"/>
      </rPr>
      <t>Федорінов В.А.)</t>
    </r>
  </si>
  <si>
    <t>3.1.1</t>
  </si>
  <si>
    <t>3.1.2</t>
  </si>
  <si>
    <t>3.1.3</t>
  </si>
  <si>
    <t>5.3.1</t>
  </si>
  <si>
    <t>5.3.2</t>
  </si>
  <si>
    <t>Блок А (технологи)</t>
  </si>
  <si>
    <t>Блок Б (технологи)</t>
  </si>
  <si>
    <t>Основи охорони праці починаючи з 16/17 н.р.</t>
  </si>
  <si>
    <t>9.1</t>
  </si>
  <si>
    <t>Основи охорони праці та безпека життєдіяльності,  тільки 14/15 і 15/16 н.р.</t>
  </si>
  <si>
    <t>Правознавство</t>
  </si>
  <si>
    <t xml:space="preserve">3+96год </t>
  </si>
  <si>
    <t>Зав.кафедри ОМТ</t>
  </si>
  <si>
    <t>І.С. Алієв</t>
  </si>
  <si>
    <t>Декан факультету ФІТО</t>
  </si>
  <si>
    <t>О.Г. Гринь</t>
  </si>
  <si>
    <t>11ф*</t>
  </si>
  <si>
    <t>Примітка: Ф* - факультатив ;  С* - секційне заняття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</si>
</sst>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#,##0_-;\-* #,##0_-;\ &quot;&quot;_-;_-@_-"/>
    <numFmt numFmtId="177" formatCode="#,##0;\-* #,##0_-;\ &quot;&quot;_-;_-@_-"/>
    <numFmt numFmtId="178" formatCode="0.000"/>
    <numFmt numFmtId="179" formatCode="#,##0.00_ ;\-#,##0.00\ "/>
    <numFmt numFmtId="180" formatCode="#,##0.000_ ;\-#,##0.0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</numFmts>
  <fonts count="8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 Cyr"/>
      <family val="2"/>
    </font>
    <font>
      <sz val="12"/>
      <color rgb="FFFFFF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8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174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 applyProtection="1">
      <alignment horizontal="center" vertical="center"/>
      <protection/>
    </xf>
    <xf numFmtId="174" fontId="6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4" fontId="2" fillId="0" borderId="24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 applyProtection="1">
      <alignment horizontal="center" vertical="center"/>
      <protection/>
    </xf>
    <xf numFmtId="172" fontId="2" fillId="0" borderId="15" xfId="0" applyNumberFormat="1" applyFont="1" applyFill="1" applyBorder="1" applyAlignment="1" applyProtection="1">
      <alignment vertical="center"/>
      <protection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74" fontId="2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77" fillId="0" borderId="15" xfId="0" applyNumberFormat="1" applyFont="1" applyFill="1" applyBorder="1" applyAlignment="1">
      <alignment vertical="center" wrapText="1"/>
    </xf>
    <xf numFmtId="49" fontId="77" fillId="0" borderId="15" xfId="0" applyNumberFormat="1" applyFont="1" applyFill="1" applyBorder="1" applyAlignment="1">
      <alignment horizontal="left" vertical="center" wrapText="1"/>
    </xf>
    <xf numFmtId="174" fontId="78" fillId="0" borderId="15" xfId="0" applyNumberFormat="1" applyFont="1" applyFill="1" applyBorder="1" applyAlignment="1" applyProtection="1">
      <alignment horizontal="center" vertical="center"/>
      <protection/>
    </xf>
    <xf numFmtId="0" fontId="77" fillId="0" borderId="15" xfId="0" applyFont="1" applyFill="1" applyBorder="1" applyAlignment="1">
      <alignment horizontal="center" vertical="center" wrapText="1"/>
    </xf>
    <xf numFmtId="173" fontId="77" fillId="0" borderId="15" xfId="0" applyNumberFormat="1" applyFont="1" applyFill="1" applyBorder="1" applyAlignment="1" applyProtection="1">
      <alignment horizontal="center" vertical="center"/>
      <protection/>
    </xf>
    <xf numFmtId="0" fontId="77" fillId="0" borderId="15" xfId="0" applyNumberFormat="1" applyFont="1" applyFill="1" applyBorder="1" applyAlignment="1" applyProtection="1">
      <alignment horizontal="center" vertical="center"/>
      <protection/>
    </xf>
    <xf numFmtId="0" fontId="78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49" fontId="77" fillId="0" borderId="23" xfId="0" applyNumberFormat="1" applyFont="1" applyFill="1" applyBorder="1" applyAlignment="1">
      <alignment vertical="center" wrapText="1"/>
    </xf>
    <xf numFmtId="1" fontId="77" fillId="0" borderId="23" xfId="0" applyNumberFormat="1" applyFont="1" applyFill="1" applyBorder="1" applyAlignment="1">
      <alignment horizontal="center" vertical="center"/>
    </xf>
    <xf numFmtId="0" fontId="77" fillId="0" borderId="23" xfId="0" applyNumberFormat="1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 wrapText="1"/>
    </xf>
    <xf numFmtId="174" fontId="77" fillId="0" borderId="15" xfId="0" applyNumberFormat="1" applyFont="1" applyFill="1" applyBorder="1" applyAlignment="1" applyProtection="1">
      <alignment horizontal="center" vertical="center"/>
      <protection/>
    </xf>
    <xf numFmtId="49" fontId="77" fillId="0" borderId="17" xfId="0" applyNumberFormat="1" applyFont="1" applyFill="1" applyBorder="1" applyAlignment="1">
      <alignment vertical="center" wrapText="1"/>
    </xf>
    <xf numFmtId="49" fontId="77" fillId="0" borderId="21" xfId="0" applyNumberFormat="1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72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174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74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74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/>
    </xf>
    <xf numFmtId="172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74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2" fontId="77" fillId="0" borderId="15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2" fontId="79" fillId="0" borderId="15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vertical="center"/>
      <protection/>
    </xf>
    <xf numFmtId="1" fontId="2" fillId="0" borderId="41" xfId="0" applyNumberFormat="1" applyFont="1" applyFill="1" applyBorder="1" applyAlignment="1">
      <alignment horizontal="center" vertical="center" wrapText="1"/>
    </xf>
    <xf numFmtId="174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" fontId="77" fillId="0" borderId="18" xfId="0" applyNumberFormat="1" applyFont="1" applyFill="1" applyBorder="1" applyAlignment="1">
      <alignment horizontal="center" vertical="center" wrapText="1"/>
    </xf>
    <xf numFmtId="1" fontId="77" fillId="0" borderId="15" xfId="0" applyNumberFormat="1" applyFont="1" applyFill="1" applyBorder="1" applyAlignment="1">
      <alignment horizontal="center" vertical="center" wrapText="1"/>
    </xf>
    <xf numFmtId="1" fontId="77" fillId="0" borderId="19" xfId="0" applyNumberFormat="1" applyFont="1" applyFill="1" applyBorder="1" applyAlignment="1">
      <alignment horizontal="center" vertical="center" wrapText="1"/>
    </xf>
    <xf numFmtId="1" fontId="77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172" fontId="2" fillId="0" borderId="47" xfId="0" applyNumberFormat="1" applyFont="1" applyFill="1" applyBorder="1" applyAlignment="1" applyProtection="1">
      <alignment horizontal="center" vertical="center" wrapText="1"/>
      <protection/>
    </xf>
    <xf numFmtId="174" fontId="6" fillId="0" borderId="48" xfId="0" applyNumberFormat="1" applyFont="1" applyFill="1" applyBorder="1" applyAlignment="1" applyProtection="1">
      <alignment horizontal="center" vertical="center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72" fontId="2" fillId="0" borderId="46" xfId="0" applyNumberFormat="1" applyFont="1" applyFill="1" applyBorder="1" applyAlignment="1" applyProtection="1">
      <alignment vertical="center"/>
      <protection/>
    </xf>
    <xf numFmtId="172" fontId="2" fillId="0" borderId="42" xfId="0" applyNumberFormat="1" applyFont="1" applyFill="1" applyBorder="1" applyAlignment="1" applyProtection="1">
      <alignment vertical="center"/>
      <protection/>
    </xf>
    <xf numFmtId="172" fontId="2" fillId="0" borderId="50" xfId="0" applyNumberFormat="1" applyFont="1" applyFill="1" applyBorder="1" applyAlignment="1" applyProtection="1">
      <alignment vertical="center"/>
      <protection/>
    </xf>
    <xf numFmtId="172" fontId="2" fillId="0" borderId="51" xfId="0" applyNumberFormat="1" applyFont="1" applyFill="1" applyBorder="1" applyAlignment="1" applyProtection="1">
      <alignment vertical="center"/>
      <protection/>
    </xf>
    <xf numFmtId="172" fontId="2" fillId="0" borderId="43" xfId="0" applyNumberFormat="1" applyFont="1" applyFill="1" applyBorder="1" applyAlignment="1" applyProtection="1">
      <alignment vertical="center"/>
      <protection/>
    </xf>
    <xf numFmtId="172" fontId="2" fillId="0" borderId="49" xfId="0" applyNumberFormat="1" applyFont="1" applyFill="1" applyBorder="1" applyAlignment="1" applyProtection="1">
      <alignment vertical="center"/>
      <protection/>
    </xf>
    <xf numFmtId="172" fontId="2" fillId="0" borderId="47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73" fontId="7" fillId="0" borderId="52" xfId="0" applyNumberFormat="1" applyFont="1" applyFill="1" applyBorder="1" applyAlignment="1" applyProtection="1">
      <alignment horizontal="center" vertical="center"/>
      <protection/>
    </xf>
    <xf numFmtId="174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172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/>
    </xf>
    <xf numFmtId="0" fontId="2" fillId="0" borderId="5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172" fontId="2" fillId="0" borderId="52" xfId="0" applyNumberFormat="1" applyFont="1" applyFill="1" applyBorder="1" applyAlignment="1" applyProtection="1">
      <alignment horizontal="center" vertical="center" wrapText="1"/>
      <protection/>
    </xf>
    <xf numFmtId="174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49" fontId="7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174" fontId="6" fillId="0" borderId="59" xfId="0" applyNumberFormat="1" applyFont="1" applyFill="1" applyBorder="1" applyAlignment="1" applyProtection="1">
      <alignment horizontal="center" vertical="center" wrapText="1"/>
      <protection/>
    </xf>
    <xf numFmtId="1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2" fontId="6" fillId="0" borderId="60" xfId="0" applyNumberFormat="1" applyFont="1" applyFill="1" applyBorder="1" applyAlignment="1" applyProtection="1">
      <alignment horizontal="center" vertical="center" wrapText="1"/>
      <protection/>
    </xf>
    <xf numFmtId="179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78" fillId="0" borderId="17" xfId="0" applyNumberFormat="1" applyFont="1" applyFill="1" applyBorder="1" applyAlignment="1" applyProtection="1">
      <alignment horizontal="center" vertical="center"/>
      <protection/>
    </xf>
    <xf numFmtId="0" fontId="78" fillId="0" borderId="17" xfId="0" applyFont="1" applyFill="1" applyBorder="1" applyAlignment="1">
      <alignment horizontal="center" vertical="center" wrapText="1"/>
    </xf>
    <xf numFmtId="1" fontId="78" fillId="0" borderId="17" xfId="0" applyNumberFormat="1" applyFont="1" applyFill="1" applyBorder="1" applyAlignment="1">
      <alignment horizontal="center" vertical="center" wrapText="1"/>
    </xf>
    <xf numFmtId="1" fontId="78" fillId="0" borderId="17" xfId="0" applyNumberFormat="1" applyFont="1" applyFill="1" applyBorder="1" applyAlignment="1">
      <alignment horizontal="center" vertical="center"/>
    </xf>
    <xf numFmtId="0" fontId="78" fillId="0" borderId="1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77" fillId="0" borderId="15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0" fontId="78" fillId="0" borderId="15" xfId="0" applyFont="1" applyFill="1" applyBorder="1" applyAlignment="1">
      <alignment horizontal="center" vertical="center" wrapText="1"/>
    </xf>
    <xf numFmtId="1" fontId="78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15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 applyProtection="1">
      <alignment horizontal="center" vertical="center"/>
      <protection/>
    </xf>
    <xf numFmtId="1" fontId="78" fillId="0" borderId="15" xfId="0" applyNumberFormat="1" applyFont="1" applyFill="1" applyBorder="1" applyAlignment="1" applyProtection="1">
      <alignment horizontal="center" vertical="center"/>
      <protection/>
    </xf>
    <xf numFmtId="49" fontId="77" fillId="0" borderId="15" xfId="0" applyNumberFormat="1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 wrapText="1"/>
    </xf>
    <xf numFmtId="2" fontId="77" fillId="0" borderId="18" xfId="0" applyNumberFormat="1" applyFont="1" applyFill="1" applyBorder="1" applyAlignment="1">
      <alignment horizontal="center" vertical="center" wrapText="1"/>
    </xf>
    <xf numFmtId="2" fontId="77" fillId="0" borderId="19" xfId="0" applyNumberFormat="1" applyFont="1" applyFill="1" applyBorder="1" applyAlignment="1">
      <alignment horizontal="center" vertical="center" wrapText="1"/>
    </xf>
    <xf numFmtId="1" fontId="78" fillId="0" borderId="15" xfId="0" applyNumberFormat="1" applyFont="1" applyFill="1" applyBorder="1" applyAlignment="1">
      <alignment horizontal="center" vertical="center"/>
    </xf>
    <xf numFmtId="0" fontId="78" fillId="0" borderId="15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 wrapText="1"/>
    </xf>
    <xf numFmtId="174" fontId="78" fillId="0" borderId="1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2" fontId="79" fillId="0" borderId="19" xfId="0" applyNumberFormat="1" applyFont="1" applyFill="1" applyBorder="1" applyAlignment="1">
      <alignment horizontal="center" vertical="center" wrapText="1"/>
    </xf>
    <xf numFmtId="2" fontId="79" fillId="0" borderId="18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center" vertical="center" wrapText="1"/>
    </xf>
    <xf numFmtId="1" fontId="78" fillId="0" borderId="20" xfId="0" applyNumberFormat="1" applyFont="1" applyFill="1" applyBorder="1" applyAlignment="1">
      <alignment horizontal="center" vertical="center" wrapText="1"/>
    </xf>
    <xf numFmtId="2" fontId="78" fillId="0" borderId="15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49" fontId="77" fillId="0" borderId="23" xfId="0" applyNumberFormat="1" applyFont="1" applyFill="1" applyBorder="1" applyAlignment="1">
      <alignment horizontal="center" vertical="center"/>
    </xf>
    <xf numFmtId="0" fontId="77" fillId="0" borderId="23" xfId="0" applyNumberFormat="1" applyFont="1" applyFill="1" applyBorder="1" applyAlignment="1" applyProtection="1">
      <alignment horizontal="center" vertical="center"/>
      <protection/>
    </xf>
    <xf numFmtId="1" fontId="77" fillId="0" borderId="23" xfId="0" applyNumberFormat="1" applyFont="1" applyFill="1" applyBorder="1" applyAlignment="1">
      <alignment horizontal="center" vertical="center" wrapText="1"/>
    </xf>
    <xf numFmtId="2" fontId="77" fillId="0" borderId="31" xfId="0" applyNumberFormat="1" applyFont="1" applyFill="1" applyBorder="1" applyAlignment="1">
      <alignment horizontal="center" vertical="center" wrapText="1"/>
    </xf>
    <xf numFmtId="2" fontId="77" fillId="0" borderId="23" xfId="0" applyNumberFormat="1" applyFont="1" applyFill="1" applyBorder="1" applyAlignment="1">
      <alignment horizontal="center" vertical="center" wrapText="1"/>
    </xf>
    <xf numFmtId="2" fontId="77" fillId="0" borderId="63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174" fontId="6" fillId="0" borderId="57" xfId="0" applyNumberFormat="1" applyFont="1" applyFill="1" applyBorder="1" applyAlignment="1" applyProtection="1">
      <alignment horizontal="center" vertical="center" wrapText="1"/>
      <protection/>
    </xf>
    <xf numFmtId="2" fontId="6" fillId="0" borderId="57" xfId="0" applyNumberFormat="1" applyFont="1" applyFill="1" applyBorder="1" applyAlignment="1" applyProtection="1">
      <alignment horizontal="center" vertical="center" wrapText="1"/>
      <protection/>
    </xf>
    <xf numFmtId="2" fontId="6" fillId="0" borderId="61" xfId="0" applyNumberFormat="1" applyFont="1" applyFill="1" applyBorder="1" applyAlignment="1" applyProtection="1">
      <alignment horizontal="center" vertical="center" wrapText="1"/>
      <protection/>
    </xf>
    <xf numFmtId="174" fontId="6" fillId="0" borderId="60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>
      <alignment horizontal="center" vertical="center" wrapText="1"/>
    </xf>
    <xf numFmtId="2" fontId="77" fillId="0" borderId="20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 applyProtection="1">
      <alignment vertical="center"/>
      <protection/>
    </xf>
    <xf numFmtId="0" fontId="80" fillId="0" borderId="45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78" fontId="17" fillId="0" borderId="15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178" fontId="77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center" vertical="center" wrapText="1"/>
    </xf>
    <xf numFmtId="176" fontId="77" fillId="0" borderId="15" xfId="0" applyNumberFormat="1" applyFont="1" applyFill="1" applyBorder="1" applyAlignment="1" applyProtection="1">
      <alignment vertical="center"/>
      <protection/>
    </xf>
    <xf numFmtId="176" fontId="77" fillId="0" borderId="15" xfId="0" applyNumberFormat="1" applyFont="1" applyFill="1" applyBorder="1" applyAlignment="1" applyProtection="1">
      <alignment horizontal="center" vertical="center"/>
      <protection/>
    </xf>
    <xf numFmtId="176" fontId="77" fillId="0" borderId="15" xfId="0" applyNumberFormat="1" applyFont="1" applyFill="1" applyBorder="1" applyAlignment="1">
      <alignment horizontal="center" vertical="center" wrapText="1"/>
    </xf>
    <xf numFmtId="0" fontId="77" fillId="0" borderId="15" xfId="0" applyNumberFormat="1" applyFont="1" applyFill="1" applyBorder="1" applyAlignment="1" applyProtection="1">
      <alignment horizontal="center" vertical="center" wrapText="1"/>
      <protection/>
    </xf>
    <xf numFmtId="2" fontId="17" fillId="0" borderId="1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1" fontId="2" fillId="0" borderId="64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174" fontId="6" fillId="0" borderId="57" xfId="0" applyNumberFormat="1" applyFont="1" applyFill="1" applyBorder="1" applyAlignment="1" applyProtection="1">
      <alignment horizontal="center" vertical="center"/>
      <protection/>
    </xf>
    <xf numFmtId="2" fontId="6" fillId="0" borderId="57" xfId="0" applyNumberFormat="1" applyFont="1" applyFill="1" applyBorder="1" applyAlignment="1" applyProtection="1">
      <alignment horizontal="center" vertical="center"/>
      <protection/>
    </xf>
    <xf numFmtId="2" fontId="6" fillId="0" borderId="58" xfId="0" applyNumberFormat="1" applyFont="1" applyFill="1" applyBorder="1" applyAlignment="1" applyProtection="1">
      <alignment horizontal="center" vertical="center"/>
      <protection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6" fillId="0" borderId="65" xfId="0" applyNumberFormat="1" applyFont="1" applyFill="1" applyBorder="1" applyAlignment="1" applyProtection="1">
      <alignment horizontal="center" vertical="center"/>
      <protection/>
    </xf>
    <xf numFmtId="176" fontId="6" fillId="0" borderId="57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horizontal="center" vertical="center"/>
    </xf>
    <xf numFmtId="174" fontId="6" fillId="0" borderId="60" xfId="0" applyNumberFormat="1" applyFont="1" applyFill="1" applyBorder="1" applyAlignment="1" applyProtection="1">
      <alignment horizontal="center" vertical="center"/>
      <protection/>
    </xf>
    <xf numFmtId="2" fontId="6" fillId="0" borderId="41" xfId="0" applyNumberFormat="1" applyFont="1" applyFill="1" applyBorder="1" applyAlignment="1" applyProtection="1">
      <alignment horizontal="center" vertical="center"/>
      <protection/>
    </xf>
    <xf numFmtId="2" fontId="6" fillId="0" borderId="21" xfId="0" applyNumberFormat="1" applyFont="1" applyFill="1" applyBorder="1" applyAlignment="1" applyProtection="1">
      <alignment horizontal="center" vertical="center"/>
      <protection/>
    </xf>
    <xf numFmtId="2" fontId="6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34" xfId="0" applyNumberFormat="1" applyFont="1" applyFill="1" applyBorder="1" applyAlignment="1" applyProtection="1">
      <alignment horizontal="center" vertical="center"/>
      <protection/>
    </xf>
    <xf numFmtId="2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81" fillId="0" borderId="15" xfId="0" applyFon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77" fillId="0" borderId="57" xfId="0" applyNumberFormat="1" applyFont="1" applyFill="1" applyBorder="1" applyAlignment="1">
      <alignment horizontal="center" vertical="center"/>
    </xf>
    <xf numFmtId="49" fontId="77" fillId="0" borderId="57" xfId="0" applyNumberFormat="1" applyFont="1" applyFill="1" applyBorder="1" applyAlignment="1">
      <alignment horizontal="center" vertical="center"/>
    </xf>
    <xf numFmtId="49" fontId="77" fillId="0" borderId="61" xfId="0" applyNumberFormat="1" applyFont="1" applyFill="1" applyBorder="1" applyAlignment="1">
      <alignment horizontal="center" vertical="center"/>
    </xf>
    <xf numFmtId="174" fontId="78" fillId="0" borderId="60" xfId="0" applyNumberFormat="1" applyFont="1" applyFill="1" applyBorder="1" applyAlignment="1" applyProtection="1">
      <alignment horizontal="center" vertical="center"/>
      <protection/>
    </xf>
    <xf numFmtId="174" fontId="78" fillId="0" borderId="57" xfId="0" applyNumberFormat="1" applyFont="1" applyFill="1" applyBorder="1" applyAlignment="1" applyProtection="1">
      <alignment horizontal="center" vertical="center"/>
      <protection/>
    </xf>
    <xf numFmtId="2" fontId="6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78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45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vertical="center"/>
      <protection/>
    </xf>
    <xf numFmtId="176" fontId="2" fillId="0" borderId="63" xfId="0" applyNumberFormat="1" applyFont="1" applyFill="1" applyBorder="1" applyAlignment="1" applyProtection="1">
      <alignment vertical="center"/>
      <protection/>
    </xf>
    <xf numFmtId="176" fontId="2" fillId="0" borderId="64" xfId="0" applyNumberFormat="1" applyFont="1" applyFill="1" applyBorder="1" applyAlignment="1" applyProtection="1">
      <alignment vertical="center"/>
      <protection/>
    </xf>
    <xf numFmtId="176" fontId="2" fillId="0" borderId="57" xfId="0" applyNumberFormat="1" applyFont="1" applyFill="1" applyBorder="1" applyAlignment="1" applyProtection="1">
      <alignment vertical="center"/>
      <protection/>
    </xf>
    <xf numFmtId="176" fontId="2" fillId="0" borderId="61" xfId="0" applyNumberFormat="1" applyFont="1" applyFill="1" applyBorder="1" applyAlignment="1" applyProtection="1">
      <alignment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49" fontId="77" fillId="0" borderId="16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 wrapText="1"/>
    </xf>
    <xf numFmtId="49" fontId="77" fillId="0" borderId="17" xfId="0" applyNumberFormat="1" applyFont="1" applyFill="1" applyBorder="1" applyAlignment="1">
      <alignment horizontal="center" vertical="center"/>
    </xf>
    <xf numFmtId="174" fontId="77" fillId="0" borderId="17" xfId="0" applyNumberFormat="1" applyFont="1" applyFill="1" applyBorder="1" applyAlignment="1" applyProtection="1">
      <alignment horizontal="center" vertical="center"/>
      <protection/>
    </xf>
    <xf numFmtId="1" fontId="77" fillId="0" borderId="17" xfId="0" applyNumberFormat="1" applyFont="1" applyFill="1" applyBorder="1" applyAlignment="1">
      <alignment horizontal="center" vertical="center" wrapText="1"/>
    </xf>
    <xf numFmtId="1" fontId="77" fillId="0" borderId="17" xfId="0" applyNumberFormat="1" applyFont="1" applyFill="1" applyBorder="1" applyAlignment="1">
      <alignment horizontal="center" vertical="center"/>
    </xf>
    <xf numFmtId="178" fontId="77" fillId="0" borderId="17" xfId="0" applyNumberFormat="1" applyFont="1" applyFill="1" applyBorder="1" applyAlignment="1">
      <alignment horizontal="center" vertical="center" wrapText="1"/>
    </xf>
    <xf numFmtId="2" fontId="77" fillId="0" borderId="17" xfId="0" applyNumberFormat="1" applyFont="1" applyFill="1" applyBorder="1" applyAlignment="1">
      <alignment horizontal="center" vertical="center" wrapText="1"/>
    </xf>
    <xf numFmtId="2" fontId="77" fillId="0" borderId="32" xfId="0" applyNumberFormat="1" applyFont="1" applyFill="1" applyBorder="1" applyAlignment="1">
      <alignment horizontal="center" vertical="center" wrapText="1"/>
    </xf>
    <xf numFmtId="174" fontId="77" fillId="0" borderId="16" xfId="0" applyNumberFormat="1" applyFont="1" applyFill="1" applyBorder="1" applyAlignment="1">
      <alignment horizontal="center" vertical="center" wrapText="1"/>
    </xf>
    <xf numFmtId="174" fontId="77" fillId="0" borderId="17" xfId="0" applyNumberFormat="1" applyFont="1" applyFill="1" applyBorder="1" applyAlignment="1">
      <alignment horizontal="center" vertical="center" wrapText="1"/>
    </xf>
    <xf numFmtId="174" fontId="77" fillId="0" borderId="25" xfId="0" applyNumberFormat="1" applyFont="1" applyFill="1" applyBorder="1" applyAlignment="1">
      <alignment horizontal="center" vertical="center" wrapText="1"/>
    </xf>
    <xf numFmtId="1" fontId="77" fillId="0" borderId="16" xfId="0" applyNumberFormat="1" applyFont="1" applyFill="1" applyBorder="1" applyAlignment="1">
      <alignment horizontal="center" vertical="center" wrapText="1"/>
    </xf>
    <xf numFmtId="1" fontId="77" fillId="0" borderId="25" xfId="0" applyNumberFormat="1" applyFont="1" applyFill="1" applyBorder="1" applyAlignment="1">
      <alignment horizontal="center" vertical="center" wrapText="1"/>
    </xf>
    <xf numFmtId="1" fontId="77" fillId="0" borderId="66" xfId="0" applyNumberFormat="1" applyFont="1" applyFill="1" applyBorder="1" applyAlignment="1">
      <alignment horizontal="center" vertical="center" wrapText="1"/>
    </xf>
    <xf numFmtId="174" fontId="77" fillId="0" borderId="18" xfId="0" applyNumberFormat="1" applyFont="1" applyFill="1" applyBorder="1" applyAlignment="1">
      <alignment horizontal="center" vertical="center" wrapText="1"/>
    </xf>
    <xf numFmtId="174" fontId="77" fillId="0" borderId="15" xfId="0" applyNumberFormat="1" applyFont="1" applyFill="1" applyBorder="1" applyAlignment="1">
      <alignment horizontal="center" vertical="center" wrapText="1"/>
    </xf>
    <xf numFmtId="174" fontId="77" fillId="0" borderId="19" xfId="0" applyNumberFormat="1" applyFont="1" applyFill="1" applyBorder="1" applyAlignment="1">
      <alignment horizontal="center" vertical="center" wrapText="1"/>
    </xf>
    <xf numFmtId="2" fontId="77" fillId="0" borderId="15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center" vertical="center" wrapText="1"/>
    </xf>
    <xf numFmtId="174" fontId="77" fillId="0" borderId="21" xfId="0" applyNumberFormat="1" applyFont="1" applyFill="1" applyBorder="1" applyAlignment="1" applyProtection="1">
      <alignment horizontal="center" vertical="center"/>
      <protection/>
    </xf>
    <xf numFmtId="178" fontId="77" fillId="0" borderId="21" xfId="0" applyNumberFormat="1" applyFont="1" applyFill="1" applyBorder="1" applyAlignment="1">
      <alignment horizontal="center" vertical="center" wrapText="1"/>
    </xf>
    <xf numFmtId="2" fontId="77" fillId="0" borderId="21" xfId="0" applyNumberFormat="1" applyFont="1" applyFill="1" applyBorder="1" applyAlignment="1">
      <alignment horizontal="center" vertical="center" wrapText="1"/>
    </xf>
    <xf numFmtId="2" fontId="77" fillId="0" borderId="34" xfId="0" applyNumberFormat="1" applyFont="1" applyFill="1" applyBorder="1" applyAlignment="1">
      <alignment horizontal="center" vertical="center" wrapText="1"/>
    </xf>
    <xf numFmtId="174" fontId="77" fillId="0" borderId="41" xfId="0" applyNumberFormat="1" applyFont="1" applyFill="1" applyBorder="1" applyAlignment="1">
      <alignment horizontal="center" vertical="center" wrapText="1"/>
    </xf>
    <xf numFmtId="174" fontId="77" fillId="0" borderId="21" xfId="0" applyNumberFormat="1" applyFont="1" applyFill="1" applyBorder="1" applyAlignment="1">
      <alignment horizontal="center" vertical="center" wrapText="1"/>
    </xf>
    <xf numFmtId="174" fontId="77" fillId="0" borderId="22" xfId="0" applyNumberFormat="1" applyFont="1" applyFill="1" applyBorder="1" applyAlignment="1">
      <alignment horizontal="center" vertical="center" wrapText="1"/>
    </xf>
    <xf numFmtId="1" fontId="77" fillId="0" borderId="41" xfId="0" applyNumberFormat="1" applyFont="1" applyFill="1" applyBorder="1" applyAlignment="1">
      <alignment horizontal="center" vertical="center" wrapText="1"/>
    </xf>
    <xf numFmtId="1" fontId="77" fillId="0" borderId="21" xfId="0" applyNumberFormat="1" applyFont="1" applyFill="1" applyBorder="1" applyAlignment="1">
      <alignment horizontal="center" vertical="center" wrapText="1"/>
    </xf>
    <xf numFmtId="1" fontId="77" fillId="0" borderId="22" xfId="0" applyNumberFormat="1" applyFont="1" applyFill="1" applyBorder="1" applyAlignment="1">
      <alignment horizontal="center" vertical="center" wrapText="1"/>
    </xf>
    <xf numFmtId="1" fontId="77" fillId="0" borderId="67" xfId="0" applyNumberFormat="1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174" fontId="6" fillId="0" borderId="69" xfId="0" applyNumberFormat="1" applyFont="1" applyFill="1" applyBorder="1" applyAlignment="1" applyProtection="1">
      <alignment horizontal="center" vertical="center"/>
      <protection/>
    </xf>
    <xf numFmtId="1" fontId="6" fillId="0" borderId="69" xfId="0" applyNumberFormat="1" applyFont="1" applyFill="1" applyBorder="1" applyAlignment="1" applyProtection="1">
      <alignment horizontal="center" vertical="center"/>
      <protection/>
    </xf>
    <xf numFmtId="178" fontId="17" fillId="0" borderId="68" xfId="0" applyNumberFormat="1" applyFont="1" applyFill="1" applyBorder="1" applyAlignment="1">
      <alignment horizontal="center" vertical="center" wrapText="1"/>
    </xf>
    <xf numFmtId="178" fontId="17" fillId="0" borderId="69" xfId="0" applyNumberFormat="1" applyFont="1" applyFill="1" applyBorder="1" applyAlignment="1">
      <alignment horizontal="center" vertical="center" wrapText="1"/>
    </xf>
    <xf numFmtId="178" fontId="17" fillId="0" borderId="70" xfId="0" applyNumberFormat="1" applyFont="1" applyFill="1" applyBorder="1" applyAlignment="1">
      <alignment horizontal="center" vertical="center" wrapText="1"/>
    </xf>
    <xf numFmtId="2" fontId="17" fillId="0" borderId="68" xfId="0" applyNumberFormat="1" applyFont="1" applyFill="1" applyBorder="1" applyAlignment="1">
      <alignment horizontal="center" vertical="center" wrapText="1"/>
    </xf>
    <xf numFmtId="2" fontId="17" fillId="0" borderId="69" xfId="0" applyNumberFormat="1" applyFont="1" applyFill="1" applyBorder="1" applyAlignment="1">
      <alignment horizontal="center" vertical="center" wrapText="1"/>
    </xf>
    <xf numFmtId="2" fontId="17" fillId="0" borderId="70" xfId="0" applyNumberFormat="1" applyFont="1" applyFill="1" applyBorder="1" applyAlignment="1">
      <alignment horizontal="center" vertical="center" wrapText="1"/>
    </xf>
    <xf numFmtId="2" fontId="2" fillId="0" borderId="71" xfId="0" applyNumberFormat="1" applyFont="1" applyFill="1" applyBorder="1" applyAlignment="1">
      <alignment horizontal="center" vertical="center" wrapText="1"/>
    </xf>
    <xf numFmtId="2" fontId="2" fillId="0" borderId="69" xfId="0" applyNumberFormat="1" applyFont="1" applyFill="1" applyBorder="1" applyAlignment="1">
      <alignment horizontal="center" vertical="center" wrapText="1"/>
    </xf>
    <xf numFmtId="2" fontId="2" fillId="0" borderId="72" xfId="0" applyNumberFormat="1" applyFont="1" applyFill="1" applyBorder="1" applyAlignment="1">
      <alignment horizontal="center" vertical="center" wrapText="1"/>
    </xf>
    <xf numFmtId="0" fontId="77" fillId="0" borderId="68" xfId="0" applyNumberFormat="1" applyFont="1" applyFill="1" applyBorder="1" applyAlignment="1">
      <alignment horizontal="center" vertical="center" wrapText="1"/>
    </xf>
    <xf numFmtId="0" fontId="77" fillId="0" borderId="69" xfId="0" applyNumberFormat="1" applyFont="1" applyFill="1" applyBorder="1" applyAlignment="1">
      <alignment horizontal="center" vertical="center" wrapText="1"/>
    </xf>
    <xf numFmtId="0" fontId="77" fillId="0" borderId="70" xfId="0" applyNumberFormat="1" applyFont="1" applyFill="1" applyBorder="1" applyAlignment="1">
      <alignment horizontal="center" vertical="center" wrapText="1"/>
    </xf>
    <xf numFmtId="1" fontId="77" fillId="0" borderId="68" xfId="0" applyNumberFormat="1" applyFont="1" applyFill="1" applyBorder="1" applyAlignment="1">
      <alignment horizontal="center" vertical="center" wrapText="1"/>
    </xf>
    <xf numFmtId="1" fontId="77" fillId="0" borderId="69" xfId="0" applyNumberFormat="1" applyFont="1" applyFill="1" applyBorder="1" applyAlignment="1">
      <alignment horizontal="center" vertical="center" wrapText="1"/>
    </xf>
    <xf numFmtId="1" fontId="77" fillId="0" borderId="70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174" fontId="6" fillId="0" borderId="17" xfId="0" applyNumberFormat="1" applyFont="1" applyFill="1" applyBorder="1" applyAlignment="1" applyProtection="1">
      <alignment horizontal="center" vertical="center"/>
      <protection/>
    </xf>
    <xf numFmtId="174" fontId="6" fillId="0" borderId="32" xfId="0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76" fontId="82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176" fontId="6" fillId="0" borderId="4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7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77" fillId="0" borderId="18" xfId="0" applyNumberFormat="1" applyFont="1" applyFill="1" applyBorder="1" applyAlignment="1">
      <alignment horizontal="center" vertical="center" wrapText="1"/>
    </xf>
    <xf numFmtId="0" fontId="77" fillId="0" borderId="1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178" fontId="77" fillId="0" borderId="15" xfId="0" applyNumberFormat="1" applyFont="1" applyFill="1" applyBorder="1" applyAlignment="1">
      <alignment horizontal="left" vertical="center" wrapText="1"/>
    </xf>
    <xf numFmtId="178" fontId="2" fillId="0" borderId="15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178" fontId="2" fillId="0" borderId="20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6" fillId="0" borderId="57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174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left" vertical="center" wrapText="1"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76" fontId="6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10" fillId="0" borderId="0" xfId="53" applyFont="1">
      <alignment/>
      <protection/>
    </xf>
    <xf numFmtId="0" fontId="14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1" fontId="79" fillId="0" borderId="41" xfId="0" applyNumberFormat="1" applyFont="1" applyFill="1" applyBorder="1" applyAlignment="1">
      <alignment horizontal="center" vertical="center" wrapText="1"/>
    </xf>
    <xf numFmtId="1" fontId="79" fillId="0" borderId="21" xfId="0" applyNumberFormat="1" applyFont="1" applyFill="1" applyBorder="1" applyAlignment="1">
      <alignment horizontal="center" vertical="center" wrapText="1"/>
    </xf>
    <xf numFmtId="1" fontId="79" fillId="0" borderId="22" xfId="0" applyNumberFormat="1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center" vertical="center" wrapText="1"/>
    </xf>
    <xf numFmtId="1" fontId="77" fillId="0" borderId="2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85" fontId="6" fillId="0" borderId="60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78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>
      <alignment horizontal="center" vertical="center"/>
    </xf>
    <xf numFmtId="0" fontId="77" fillId="33" borderId="15" xfId="0" applyNumberFormat="1" applyFont="1" applyFill="1" applyBorder="1" applyAlignment="1">
      <alignment horizontal="center" vertical="center"/>
    </xf>
    <xf numFmtId="0" fontId="77" fillId="33" borderId="15" xfId="0" applyNumberFormat="1" applyFont="1" applyFill="1" applyBorder="1" applyAlignment="1" applyProtection="1">
      <alignment horizontal="center" vertical="center"/>
      <protection/>
    </xf>
    <xf numFmtId="1" fontId="77" fillId="33" borderId="15" xfId="0" applyNumberFormat="1" applyFont="1" applyFill="1" applyBorder="1" applyAlignment="1">
      <alignment horizontal="center" vertical="center"/>
    </xf>
    <xf numFmtId="0" fontId="77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49" fontId="77" fillId="33" borderId="15" xfId="0" applyNumberFormat="1" applyFont="1" applyFill="1" applyBorder="1" applyAlignment="1">
      <alignment vertical="center" wrapText="1"/>
    </xf>
    <xf numFmtId="0" fontId="77" fillId="33" borderId="15" xfId="0" applyFont="1" applyFill="1" applyBorder="1" applyAlignment="1">
      <alignment horizontal="center" vertical="center" wrapText="1"/>
    </xf>
    <xf numFmtId="49" fontId="77" fillId="33" borderId="15" xfId="0" applyNumberFormat="1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1" fontId="78" fillId="33" borderId="15" xfId="0" applyNumberFormat="1" applyFont="1" applyFill="1" applyBorder="1" applyAlignment="1">
      <alignment horizontal="center" vertical="center" wrapText="1"/>
    </xf>
    <xf numFmtId="1" fontId="78" fillId="33" borderId="15" xfId="0" applyNumberFormat="1" applyFont="1" applyFill="1" applyBorder="1" applyAlignment="1">
      <alignment horizontal="center" vertical="center"/>
    </xf>
    <xf numFmtId="0" fontId="78" fillId="33" borderId="15" xfId="0" applyNumberFormat="1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 wrapText="1"/>
    </xf>
    <xf numFmtId="2" fontId="77" fillId="33" borderId="18" xfId="0" applyNumberFormat="1" applyFont="1" applyFill="1" applyBorder="1" applyAlignment="1">
      <alignment horizontal="center" vertical="center" wrapText="1"/>
    </xf>
    <xf numFmtId="2" fontId="77" fillId="33" borderId="15" xfId="0" applyNumberFormat="1" applyFont="1" applyFill="1" applyBorder="1" applyAlignment="1">
      <alignment horizontal="center" vertical="center" wrapText="1"/>
    </xf>
    <xf numFmtId="2" fontId="77" fillId="33" borderId="19" xfId="0" applyNumberFormat="1" applyFont="1" applyFill="1" applyBorder="1" applyAlignment="1">
      <alignment horizontal="center" vertical="center" wrapText="1"/>
    </xf>
    <xf numFmtId="2" fontId="79" fillId="33" borderId="19" xfId="0" applyNumberFormat="1" applyFont="1" applyFill="1" applyBorder="1" applyAlignment="1">
      <alignment horizontal="center" vertical="center" wrapText="1"/>
    </xf>
    <xf numFmtId="2" fontId="79" fillId="33" borderId="18" xfId="0" applyNumberFormat="1" applyFont="1" applyFill="1" applyBorder="1" applyAlignment="1">
      <alignment horizontal="center" vertical="center" wrapText="1"/>
    </xf>
    <xf numFmtId="2" fontId="79" fillId="33" borderId="15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right" vertical="center" wrapText="1"/>
    </xf>
    <xf numFmtId="176" fontId="7" fillId="0" borderId="74" xfId="0" applyNumberFormat="1" applyFont="1" applyFill="1" applyBorder="1" applyAlignment="1" applyProtection="1">
      <alignment horizontal="center" vertical="center"/>
      <protection/>
    </xf>
    <xf numFmtId="176" fontId="7" fillId="0" borderId="75" xfId="0" applyNumberFormat="1" applyFont="1" applyFill="1" applyBorder="1" applyAlignment="1" applyProtection="1">
      <alignment horizontal="center" vertical="center"/>
      <protection/>
    </xf>
    <xf numFmtId="176" fontId="7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>
      <alignment horizontal="right" vertical="center" wrapText="1"/>
    </xf>
    <xf numFmtId="0" fontId="6" fillId="0" borderId="78" xfId="0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 applyProtection="1">
      <alignment horizontal="left" vertical="center"/>
      <protection/>
    </xf>
    <xf numFmtId="176" fontId="2" fillId="0" borderId="15" xfId="0" applyNumberFormat="1" applyFont="1" applyFill="1" applyBorder="1" applyAlignment="1" applyProtection="1">
      <alignment horizontal="left" vertical="center"/>
      <protection/>
    </xf>
    <xf numFmtId="176" fontId="2" fillId="0" borderId="31" xfId="0" applyNumberFormat="1" applyFont="1" applyFill="1" applyBorder="1" applyAlignment="1" applyProtection="1">
      <alignment horizontal="left" vertical="center"/>
      <protection/>
    </xf>
    <xf numFmtId="176" fontId="2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57" xfId="0" applyNumberFormat="1" applyFont="1" applyFill="1" applyBorder="1" applyAlignment="1" applyProtection="1">
      <alignment horizontal="right" vertical="center"/>
      <protection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83" fillId="0" borderId="79" xfId="0" applyFont="1" applyFill="1" applyBorder="1" applyAlignment="1">
      <alignment horizontal="center"/>
    </xf>
    <xf numFmtId="0" fontId="83" fillId="0" borderId="80" xfId="0" applyFont="1" applyFill="1" applyBorder="1" applyAlignment="1">
      <alignment horizontal="center"/>
    </xf>
    <xf numFmtId="0" fontId="83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right" vertical="center" wrapText="1"/>
    </xf>
    <xf numFmtId="0" fontId="6" fillId="0" borderId="83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 applyProtection="1">
      <alignment horizontal="left" vertical="center"/>
      <protection/>
    </xf>
    <xf numFmtId="176" fontId="2" fillId="0" borderId="17" xfId="0" applyNumberFormat="1" applyFont="1" applyFill="1" applyBorder="1" applyAlignment="1" applyProtection="1">
      <alignment horizontal="left" vertical="center"/>
      <protection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8" fillId="0" borderId="60" xfId="0" applyFont="1" applyFill="1" applyBorder="1" applyAlignment="1">
      <alignment horizontal="right" vertical="center" wrapText="1"/>
    </xf>
    <xf numFmtId="0" fontId="78" fillId="0" borderId="57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87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0" fontId="2" fillId="0" borderId="79" xfId="0" applyNumberFormat="1" applyFont="1" applyFill="1" applyBorder="1" applyAlignment="1" applyProtection="1">
      <alignment horizontal="center" vertical="center" textRotation="90"/>
      <protection/>
    </xf>
    <xf numFmtId="0" fontId="2" fillId="0" borderId="91" xfId="0" applyNumberFormat="1" applyFont="1" applyFill="1" applyBorder="1" applyAlignment="1" applyProtection="1">
      <alignment horizontal="center" vertical="center" textRotation="90"/>
      <protection/>
    </xf>
    <xf numFmtId="176" fontId="2" fillId="0" borderId="69" xfId="0" applyNumberFormat="1" applyFont="1" applyFill="1" applyBorder="1" applyAlignment="1" applyProtection="1">
      <alignment horizontal="center" vertical="center"/>
      <protection/>
    </xf>
    <xf numFmtId="176" fontId="2" fillId="0" borderId="80" xfId="0" applyNumberFormat="1" applyFont="1" applyFill="1" applyBorder="1" applyAlignment="1" applyProtection="1">
      <alignment horizontal="center" vertical="center"/>
      <protection/>
    </xf>
    <xf numFmtId="176" fontId="2" fillId="0" borderId="92" xfId="0" applyNumberFormat="1" applyFont="1" applyFill="1" applyBorder="1" applyAlignment="1" applyProtection="1">
      <alignment horizontal="center" vertical="center"/>
      <protection/>
    </xf>
    <xf numFmtId="176" fontId="2" fillId="0" borderId="72" xfId="0" applyNumberFormat="1" applyFont="1" applyFill="1" applyBorder="1" applyAlignment="1" applyProtection="1">
      <alignment horizontal="center" vertical="center" wrapText="1"/>
      <protection/>
    </xf>
    <xf numFmtId="176" fontId="2" fillId="0" borderId="39" xfId="0" applyNumberFormat="1" applyFont="1" applyFill="1" applyBorder="1" applyAlignment="1" applyProtection="1">
      <alignment horizontal="center" vertical="center" wrapText="1"/>
      <protection/>
    </xf>
    <xf numFmtId="176" fontId="2" fillId="0" borderId="71" xfId="0" applyNumberFormat="1" applyFont="1" applyFill="1" applyBorder="1" applyAlignment="1" applyProtection="1">
      <alignment horizontal="center" vertical="center" wrapText="1"/>
      <protection/>
    </xf>
    <xf numFmtId="176" fontId="2" fillId="0" borderId="93" xfId="0" applyNumberFormat="1" applyFont="1" applyFill="1" applyBorder="1" applyAlignment="1" applyProtection="1">
      <alignment horizontal="center" vertical="center" wrapText="1"/>
      <protection/>
    </xf>
    <xf numFmtId="176" fontId="2" fillId="0" borderId="94" xfId="0" applyNumberFormat="1" applyFont="1" applyFill="1" applyBorder="1" applyAlignment="1" applyProtection="1">
      <alignment horizontal="center" vertical="center" wrapText="1"/>
      <protection/>
    </xf>
    <xf numFmtId="176" fontId="2" fillId="0" borderId="95" xfId="0" applyNumberFormat="1" applyFont="1" applyFill="1" applyBorder="1" applyAlignment="1" applyProtection="1">
      <alignment horizontal="center" vertical="center" wrapText="1"/>
      <protection/>
    </xf>
    <xf numFmtId="176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76" fontId="2" fillId="0" borderId="80" xfId="0" applyNumberFormat="1" applyFont="1" applyFill="1" applyBorder="1" applyAlignment="1" applyProtection="1">
      <alignment horizontal="center" vertical="center" textRotation="90" wrapText="1"/>
      <protection/>
    </xf>
    <xf numFmtId="176" fontId="2" fillId="0" borderId="92" xfId="0" applyNumberFormat="1" applyFont="1" applyFill="1" applyBorder="1" applyAlignment="1" applyProtection="1">
      <alignment horizontal="center" vertical="center" textRotation="90" wrapText="1"/>
      <protection/>
    </xf>
    <xf numFmtId="176" fontId="2" fillId="0" borderId="32" xfId="0" applyNumberFormat="1" applyFont="1" applyFill="1" applyBorder="1" applyAlignment="1" applyProtection="1">
      <alignment horizontal="center" vertical="center" wrapText="1"/>
      <protection/>
    </xf>
    <xf numFmtId="176" fontId="2" fillId="0" borderId="96" xfId="0" applyNumberFormat="1" applyFont="1" applyFill="1" applyBorder="1" applyAlignment="1" applyProtection="1">
      <alignment horizontal="center" vertical="center" wrapText="1"/>
      <protection/>
    </xf>
    <xf numFmtId="176" fontId="2" fillId="0" borderId="66" xfId="0" applyNumberFormat="1" applyFont="1" applyFill="1" applyBorder="1" applyAlignment="1" applyProtection="1">
      <alignment horizontal="center" vertical="center" wrapText="1"/>
      <protection/>
    </xf>
    <xf numFmtId="176" fontId="2" fillId="0" borderId="72" xfId="0" applyNumberFormat="1" applyFont="1" applyFill="1" applyBorder="1" applyAlignment="1" applyProtection="1">
      <alignment horizontal="center" vertical="center"/>
      <protection/>
    </xf>
    <xf numFmtId="176" fontId="2" fillId="0" borderId="39" xfId="0" applyNumberFormat="1" applyFont="1" applyFill="1" applyBorder="1" applyAlignment="1" applyProtection="1">
      <alignment horizontal="center" vertical="center"/>
      <protection/>
    </xf>
    <xf numFmtId="176" fontId="2" fillId="0" borderId="71" xfId="0" applyNumberFormat="1" applyFont="1" applyFill="1" applyBorder="1" applyAlignment="1" applyProtection="1">
      <alignment horizontal="center" vertical="center"/>
      <protection/>
    </xf>
    <xf numFmtId="176" fontId="2" fillId="0" borderId="93" xfId="0" applyNumberFormat="1" applyFont="1" applyFill="1" applyBorder="1" applyAlignment="1" applyProtection="1">
      <alignment horizontal="center" vertical="center"/>
      <protection/>
    </xf>
    <xf numFmtId="176" fontId="2" fillId="0" borderId="94" xfId="0" applyNumberFormat="1" applyFont="1" applyFill="1" applyBorder="1" applyAlignment="1" applyProtection="1">
      <alignment horizontal="center" vertical="center"/>
      <protection/>
    </xf>
    <xf numFmtId="176" fontId="2" fillId="0" borderId="95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76" fontId="2" fillId="0" borderId="97" xfId="0" applyNumberFormat="1" applyFont="1" applyFill="1" applyBorder="1" applyAlignment="1" applyProtection="1">
      <alignment horizontal="center" vertical="center"/>
      <protection/>
    </xf>
    <xf numFmtId="176" fontId="2" fillId="0" borderId="98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75" xfId="0" applyNumberFormat="1" applyFont="1" applyFill="1" applyBorder="1" applyAlignment="1" applyProtection="1">
      <alignment horizontal="center" vertical="center"/>
      <protection/>
    </xf>
    <xf numFmtId="176" fontId="2" fillId="0" borderId="45" xfId="0" applyNumberFormat="1" applyFont="1" applyFill="1" applyBorder="1" applyAlignment="1" applyProtection="1">
      <alignment horizontal="center" vertical="center"/>
      <protection/>
    </xf>
    <xf numFmtId="176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right" vertical="center" wrapText="1"/>
    </xf>
    <xf numFmtId="0" fontId="6" fillId="0" borderId="57" xfId="0" applyNumberFormat="1" applyFont="1" applyFill="1" applyBorder="1" applyAlignment="1">
      <alignment horizontal="right" vertical="center" wrapText="1"/>
    </xf>
    <xf numFmtId="176" fontId="6" fillId="0" borderId="84" xfId="0" applyNumberFormat="1" applyFont="1" applyFill="1" applyBorder="1" applyAlignment="1" applyProtection="1">
      <alignment horizontal="center" vertical="center"/>
      <protection/>
    </xf>
    <xf numFmtId="176" fontId="6" fillId="0" borderId="85" xfId="0" applyNumberFormat="1" applyFont="1" applyFill="1" applyBorder="1" applyAlignment="1" applyProtection="1">
      <alignment horizontal="center" vertical="center"/>
      <protection/>
    </xf>
    <xf numFmtId="176" fontId="6" fillId="0" borderId="86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>
      <alignment horizontal="right" vertical="center" wrapText="1"/>
    </xf>
    <xf numFmtId="0" fontId="6" fillId="0" borderId="62" xfId="0" applyNumberFormat="1" applyFont="1" applyFill="1" applyBorder="1" applyAlignment="1">
      <alignment horizontal="right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0" fontId="7" fillId="0" borderId="81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 wrapText="1"/>
      <protection/>
    </xf>
    <xf numFmtId="49" fontId="7" fillId="0" borderId="99" xfId="0" applyNumberFormat="1" applyFont="1" applyFill="1" applyBorder="1" applyAlignment="1" applyProtection="1">
      <alignment horizontal="center" vertical="center" wrapText="1"/>
      <protection/>
    </xf>
    <xf numFmtId="49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NumberFormat="1" applyFont="1" applyFill="1" applyBorder="1" applyAlignment="1" applyProtection="1">
      <alignment horizontal="right" vertical="center"/>
      <protection/>
    </xf>
    <xf numFmtId="0" fontId="2" fillId="0" borderId="100" xfId="0" applyNumberFormat="1" applyFont="1" applyFill="1" applyBorder="1" applyAlignment="1" applyProtection="1">
      <alignment horizontal="right" vertical="center"/>
      <protection/>
    </xf>
    <xf numFmtId="0" fontId="2" fillId="0" borderId="67" xfId="0" applyNumberFormat="1" applyFont="1" applyFill="1" applyBorder="1" applyAlignment="1" applyProtection="1">
      <alignment horizontal="right" vertical="center"/>
      <protection/>
    </xf>
    <xf numFmtId="49" fontId="7" fillId="0" borderId="79" xfId="0" applyNumberFormat="1" applyFont="1" applyFill="1" applyBorder="1" applyAlignment="1" applyProtection="1">
      <alignment horizontal="center" vertical="center" wrapText="1"/>
      <protection/>
    </xf>
    <xf numFmtId="49" fontId="7" fillId="0" borderId="80" xfId="0" applyNumberFormat="1" applyFont="1" applyFill="1" applyBorder="1" applyAlignment="1" applyProtection="1">
      <alignment horizontal="center" vertical="center" wrapText="1"/>
      <protection/>
    </xf>
    <xf numFmtId="49" fontId="7" fillId="0" borderId="81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74" xfId="0" applyFont="1" applyFill="1" applyBorder="1" applyAlignment="1" applyProtection="1">
      <alignment horizontal="right" vertical="center"/>
      <protection/>
    </xf>
    <xf numFmtId="0" fontId="2" fillId="0" borderId="75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49" fontId="7" fillId="0" borderId="8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30" fillId="0" borderId="30" xfId="53" applyFont="1" applyBorder="1" applyAlignment="1">
      <alignment horizontal="center" vertical="center" wrapText="1"/>
      <protection/>
    </xf>
    <xf numFmtId="0" fontId="14" fillId="0" borderId="64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93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3" fillId="0" borderId="30" xfId="53" applyFont="1" applyBorder="1" applyAlignment="1">
      <alignment horizontal="center" vertical="center" wrapText="1"/>
      <protection/>
    </xf>
    <xf numFmtId="0" fontId="14" fillId="0" borderId="103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0" fontId="14" fillId="0" borderId="101" xfId="0" applyFont="1" applyBorder="1" applyAlignment="1">
      <alignment wrapText="1"/>
    </xf>
    <xf numFmtId="0" fontId="14" fillId="0" borderId="102" xfId="0" applyFont="1" applyBorder="1" applyAlignment="1">
      <alignment wrapText="1"/>
    </xf>
    <xf numFmtId="0" fontId="14" fillId="0" borderId="93" xfId="0" applyFont="1" applyBorder="1" applyAlignment="1">
      <alignment wrapText="1"/>
    </xf>
    <xf numFmtId="0" fontId="14" fillId="0" borderId="94" xfId="0" applyFont="1" applyBorder="1" applyAlignment="1">
      <alignment wrapText="1"/>
    </xf>
    <xf numFmtId="0" fontId="14" fillId="0" borderId="95" xfId="0" applyFont="1" applyBorder="1" applyAlignment="1">
      <alignment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03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0" borderId="93" xfId="0" applyFont="1" applyBorder="1" applyAlignment="1">
      <alignment vertical="center" wrapText="1"/>
    </xf>
    <xf numFmtId="0" fontId="14" fillId="0" borderId="94" xfId="0" applyFont="1" applyBorder="1" applyAlignment="1">
      <alignment vertical="center" wrapText="1"/>
    </xf>
    <xf numFmtId="0" fontId="14" fillId="0" borderId="95" xfId="0" applyFont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13" fillId="0" borderId="45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64" xfId="53" applyFont="1" applyBorder="1" applyAlignment="1">
      <alignment horizontal="center" vertical="center" wrapText="1"/>
      <protection/>
    </xf>
    <xf numFmtId="0" fontId="13" fillId="0" borderId="23" xfId="53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wrapText="1"/>
    </xf>
    <xf numFmtId="49" fontId="10" fillId="0" borderId="20" xfId="53" applyNumberFormat="1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4" fillId="0" borderId="75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0" fillId="0" borderId="104" xfId="0" applyFont="1" applyBorder="1" applyAlignment="1">
      <alignment horizontal="center" wrapText="1"/>
    </xf>
    <xf numFmtId="0" fontId="14" fillId="0" borderId="105" xfId="0" applyFont="1" applyBorder="1" applyAlignment="1">
      <alignment horizontal="center" wrapText="1"/>
    </xf>
    <xf numFmtId="0" fontId="10" fillId="0" borderId="106" xfId="0" applyFont="1" applyBorder="1" applyAlignment="1">
      <alignment horizontal="center" wrapText="1"/>
    </xf>
    <xf numFmtId="0" fontId="14" fillId="0" borderId="107" xfId="0" applyFont="1" applyBorder="1" applyAlignment="1">
      <alignment horizontal="center" wrapText="1"/>
    </xf>
    <xf numFmtId="0" fontId="13" fillId="0" borderId="20" xfId="53" applyFont="1" applyBorder="1" applyAlignment="1">
      <alignment horizontal="center" vertical="center" wrapText="1"/>
      <protection/>
    </xf>
    <xf numFmtId="0" fontId="10" fillId="0" borderId="75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4" fillId="0" borderId="108" xfId="0" applyFont="1" applyBorder="1" applyAlignment="1">
      <alignment horizontal="center" wrapText="1"/>
    </xf>
    <xf numFmtId="49" fontId="10" fillId="0" borderId="15" xfId="53" applyNumberFormat="1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>
      <alignment horizontal="left" wrapText="1"/>
    </xf>
    <xf numFmtId="0" fontId="14" fillId="0" borderId="75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4" fillId="0" borderId="109" xfId="0" applyFont="1" applyBorder="1" applyAlignment="1">
      <alignment horizontal="center" wrapText="1"/>
    </xf>
    <xf numFmtId="0" fontId="10" fillId="0" borderId="110" xfId="0" applyFont="1" applyBorder="1" applyAlignment="1">
      <alignment horizontal="center" wrapText="1"/>
    </xf>
    <xf numFmtId="0" fontId="14" fillId="0" borderId="111" xfId="0" applyFont="1" applyBorder="1" applyAlignment="1">
      <alignment horizontal="center" wrapText="1"/>
    </xf>
    <xf numFmtId="49" fontId="10" fillId="0" borderId="15" xfId="53" applyNumberFormat="1" applyFont="1" applyBorder="1" applyAlignment="1">
      <alignment horizontal="left" vertical="center" wrapText="1"/>
      <protection/>
    </xf>
    <xf numFmtId="0" fontId="14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103" xfId="53" applyFont="1" applyBorder="1" applyAlignment="1">
      <alignment horizontal="center" vertical="center" wrapText="1"/>
      <protection/>
    </xf>
    <xf numFmtId="0" fontId="2" fillId="0" borderId="106" xfId="0" applyFont="1" applyBorder="1" applyAlignment="1">
      <alignment horizontal="center" wrapText="1"/>
    </xf>
    <xf numFmtId="0" fontId="9" fillId="0" borderId="107" xfId="0" applyFont="1" applyBorder="1" applyAlignment="1">
      <alignment horizontal="center" wrapText="1"/>
    </xf>
    <xf numFmtId="0" fontId="9" fillId="0" borderId="105" xfId="0" applyFont="1" applyBorder="1" applyAlignment="1">
      <alignment horizontal="center" wrapText="1"/>
    </xf>
    <xf numFmtId="0" fontId="10" fillId="0" borderId="20" xfId="53" applyFont="1" applyBorder="1" applyAlignment="1">
      <alignment horizontal="center" vertical="center" wrapText="1"/>
      <protection/>
    </xf>
    <xf numFmtId="49" fontId="10" fillId="0" borderId="110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64" xfId="0" applyFont="1" applyBorder="1" applyAlignment="1">
      <alignment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0" fillId="0" borderId="10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10" fillId="0" borderId="64" xfId="53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101" xfId="0" applyBorder="1" applyAlignment="1">
      <alignment wrapText="1"/>
    </xf>
    <xf numFmtId="0" fontId="0" fillId="0" borderId="102" xfId="0" applyBorder="1" applyAlignment="1">
      <alignment wrapText="1"/>
    </xf>
    <xf numFmtId="0" fontId="0" fillId="0" borderId="93" xfId="0" applyBorder="1" applyAlignment="1">
      <alignment wrapText="1"/>
    </xf>
    <xf numFmtId="0" fontId="0" fillId="0" borderId="94" xfId="0" applyBorder="1" applyAlignment="1">
      <alignment wrapText="1"/>
    </xf>
    <xf numFmtId="0" fontId="0" fillId="0" borderId="95" xfId="0" applyBorder="1" applyAlignment="1">
      <alignment wrapText="1"/>
    </xf>
    <xf numFmtId="0" fontId="5" fillId="0" borderId="106" xfId="0" applyFont="1" applyBorder="1" applyAlignment="1">
      <alignment horizontal="center" wrapText="1"/>
    </xf>
    <xf numFmtId="0" fontId="0" fillId="0" borderId="107" xfId="0" applyFont="1" applyBorder="1" applyAlignment="1">
      <alignment horizontal="center" wrapText="1"/>
    </xf>
    <xf numFmtId="0" fontId="0" fillId="0" borderId="105" xfId="0" applyFont="1" applyBorder="1" applyAlignment="1">
      <alignment horizontal="center" wrapText="1"/>
    </xf>
    <xf numFmtId="0" fontId="11" fillId="0" borderId="110" xfId="0" applyFont="1" applyBorder="1" applyAlignment="1">
      <alignment horizontal="center" wrapText="1"/>
    </xf>
    <xf numFmtId="0" fontId="57" fillId="0" borderId="111" xfId="0" applyFont="1" applyBorder="1" applyAlignment="1">
      <alignment horizontal="center" wrapText="1"/>
    </xf>
    <xf numFmtId="0" fontId="57" fillId="0" borderId="109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4" xfId="0" applyFont="1" applyBorder="1" applyAlignment="1" applyProtection="1">
      <alignment horizontal="right" vertical="center"/>
      <protection/>
    </xf>
    <xf numFmtId="0" fontId="0" fillId="0" borderId="94" xfId="0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33" borderId="29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lef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194"/>
  <sheetViews>
    <sheetView tabSelected="1" zoomScale="75" zoomScaleNormal="75" zoomScalePageLayoutView="0" workbookViewId="0" topLeftCell="A181">
      <selection activeCell="A36" sqref="A36:AK36"/>
    </sheetView>
  </sheetViews>
  <sheetFormatPr defaultColWidth="9.00390625" defaultRowHeight="12.75"/>
  <cols>
    <col min="1" max="1" width="6.75390625" style="0" customWidth="1"/>
    <col min="2" max="2" width="35.375" style="0" customWidth="1"/>
    <col min="3" max="3" width="5.125" style="0" customWidth="1"/>
    <col min="4" max="4" width="6.625" style="0" customWidth="1"/>
    <col min="5" max="5" width="0" style="0" hidden="1" customWidth="1"/>
    <col min="6" max="6" width="4.75390625" style="0" customWidth="1"/>
    <col min="7" max="7" width="8.00390625" style="0" customWidth="1"/>
    <col min="8" max="9" width="7.625" style="0" customWidth="1"/>
    <col min="10" max="10" width="7.125" style="0" customWidth="1"/>
    <col min="11" max="11" width="8.375" style="0" customWidth="1"/>
    <col min="12" max="12" width="8.00390625" style="0" customWidth="1"/>
    <col min="13" max="13" width="7.375" style="0" customWidth="1"/>
    <col min="14" max="22" width="6.25390625" style="0" hidden="1" customWidth="1"/>
    <col min="23" max="23" width="5.875" style="0" hidden="1" customWidth="1"/>
    <col min="24" max="24" width="6.25390625" style="0" hidden="1" customWidth="1"/>
    <col min="25" max="25" width="5.75390625" style="0" hidden="1" customWidth="1"/>
    <col min="26" max="26" width="6.00390625" style="0" customWidth="1"/>
    <col min="27" max="27" width="5.625" style="0" customWidth="1"/>
    <col min="28" max="28" width="5.375" style="119" customWidth="1"/>
    <col min="29" max="29" width="5.00390625" style="119" customWidth="1"/>
    <col min="30" max="30" width="5.375" style="119" customWidth="1"/>
    <col min="31" max="31" width="5.25390625" style="119" customWidth="1"/>
    <col min="32" max="33" width="5.625" style="119" customWidth="1"/>
    <col min="34" max="34" width="5.875" style="119" customWidth="1"/>
    <col min="35" max="35" width="5.375" style="119" customWidth="1"/>
    <col min="36" max="36" width="5.625" style="119" customWidth="1"/>
    <col min="37" max="37" width="6.75390625" style="119" customWidth="1"/>
  </cols>
  <sheetData>
    <row r="1" spans="1:37" ht="16.5" thickBot="1">
      <c r="A1" s="684" t="s">
        <v>127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</row>
    <row r="2" spans="1:37" ht="15.75">
      <c r="A2" s="685" t="s">
        <v>31</v>
      </c>
      <c r="B2" s="688" t="s">
        <v>32</v>
      </c>
      <c r="C2" s="691" t="s">
        <v>128</v>
      </c>
      <c r="D2" s="692"/>
      <c r="E2" s="693"/>
      <c r="F2" s="697" t="s">
        <v>33</v>
      </c>
      <c r="G2" s="697" t="s">
        <v>34</v>
      </c>
      <c r="H2" s="700" t="s">
        <v>35</v>
      </c>
      <c r="I2" s="701"/>
      <c r="J2" s="701"/>
      <c r="K2" s="701"/>
      <c r="L2" s="701"/>
      <c r="M2" s="702"/>
      <c r="N2" s="703" t="s">
        <v>129</v>
      </c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5"/>
      <c r="Z2" s="703" t="s">
        <v>129</v>
      </c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10"/>
    </row>
    <row r="3" spans="1:37" ht="15.75">
      <c r="A3" s="686"/>
      <c r="B3" s="689"/>
      <c r="C3" s="694"/>
      <c r="D3" s="695"/>
      <c r="E3" s="696"/>
      <c r="F3" s="698"/>
      <c r="G3" s="698"/>
      <c r="H3" s="709" t="s">
        <v>36</v>
      </c>
      <c r="I3" s="712" t="s">
        <v>37</v>
      </c>
      <c r="J3" s="713"/>
      <c r="K3" s="713"/>
      <c r="L3" s="714"/>
      <c r="M3" s="709" t="s">
        <v>38</v>
      </c>
      <c r="N3" s="706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8"/>
      <c r="Z3" s="706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11"/>
    </row>
    <row r="4" spans="1:37" ht="15.75">
      <c r="A4" s="686"/>
      <c r="B4" s="689"/>
      <c r="C4" s="709" t="s">
        <v>39</v>
      </c>
      <c r="D4" s="709" t="s">
        <v>40</v>
      </c>
      <c r="E4" s="709" t="s">
        <v>130</v>
      </c>
      <c r="F4" s="698"/>
      <c r="G4" s="698"/>
      <c r="H4" s="698"/>
      <c r="I4" s="709" t="s">
        <v>25</v>
      </c>
      <c r="J4" s="709" t="s">
        <v>41</v>
      </c>
      <c r="K4" s="709" t="s">
        <v>42</v>
      </c>
      <c r="L4" s="709" t="s">
        <v>43</v>
      </c>
      <c r="M4" s="698"/>
      <c r="N4" s="712" t="s">
        <v>44</v>
      </c>
      <c r="O4" s="713"/>
      <c r="P4" s="714"/>
      <c r="Q4" s="712" t="s">
        <v>45</v>
      </c>
      <c r="R4" s="713"/>
      <c r="S4" s="714"/>
      <c r="T4" s="712" t="s">
        <v>46</v>
      </c>
      <c r="U4" s="713"/>
      <c r="V4" s="714"/>
      <c r="W4" s="712" t="s">
        <v>47</v>
      </c>
      <c r="X4" s="713"/>
      <c r="Y4" s="714"/>
      <c r="Z4" s="712" t="s">
        <v>44</v>
      </c>
      <c r="AA4" s="713"/>
      <c r="AB4" s="714"/>
      <c r="AC4" s="712" t="s">
        <v>45</v>
      </c>
      <c r="AD4" s="713"/>
      <c r="AE4" s="714"/>
      <c r="AF4" s="712" t="s">
        <v>46</v>
      </c>
      <c r="AG4" s="713"/>
      <c r="AH4" s="714"/>
      <c r="AI4" s="712" t="s">
        <v>47</v>
      </c>
      <c r="AJ4" s="713"/>
      <c r="AK4" s="715"/>
    </row>
    <row r="5" spans="1:37" ht="15.75">
      <c r="A5" s="686"/>
      <c r="B5" s="689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258">
        <v>1</v>
      </c>
      <c r="O5" s="258">
        <v>2</v>
      </c>
      <c r="P5" s="258">
        <v>3</v>
      </c>
      <c r="Q5" s="258">
        <v>4</v>
      </c>
      <c r="R5" s="258">
        <v>5</v>
      </c>
      <c r="S5" s="258">
        <v>6</v>
      </c>
      <c r="T5" s="258">
        <v>7</v>
      </c>
      <c r="U5" s="258">
        <v>8</v>
      </c>
      <c r="V5" s="258">
        <v>9</v>
      </c>
      <c r="W5" s="258">
        <v>10</v>
      </c>
      <c r="X5" s="258">
        <v>11</v>
      </c>
      <c r="Y5" s="258">
        <v>12</v>
      </c>
      <c r="Z5" s="258">
        <v>1</v>
      </c>
      <c r="AA5" s="258">
        <v>2</v>
      </c>
      <c r="AB5" s="258">
        <v>3</v>
      </c>
      <c r="AC5" s="258">
        <v>4</v>
      </c>
      <c r="AD5" s="258">
        <v>5</v>
      </c>
      <c r="AE5" s="258">
        <v>6</v>
      </c>
      <c r="AF5" s="258">
        <v>7</v>
      </c>
      <c r="AG5" s="258">
        <v>8</v>
      </c>
      <c r="AH5" s="258">
        <v>9</v>
      </c>
      <c r="AI5" s="258">
        <v>10</v>
      </c>
      <c r="AJ5" s="258">
        <v>11</v>
      </c>
      <c r="AK5" s="259">
        <v>12</v>
      </c>
    </row>
    <row r="6" spans="1:37" ht="15.75">
      <c r="A6" s="686"/>
      <c r="B6" s="689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712" t="s">
        <v>131</v>
      </c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4"/>
      <c r="Z6" s="712" t="s">
        <v>131</v>
      </c>
      <c r="AA6" s="713"/>
      <c r="AB6" s="713"/>
      <c r="AC6" s="713"/>
      <c r="AD6" s="713"/>
      <c r="AE6" s="713"/>
      <c r="AF6" s="713"/>
      <c r="AG6" s="713"/>
      <c r="AH6" s="713"/>
      <c r="AI6" s="713"/>
      <c r="AJ6" s="713"/>
      <c r="AK6" s="715"/>
    </row>
    <row r="7" spans="1:37" ht="26.25" customHeight="1" thickBot="1">
      <c r="A7" s="687"/>
      <c r="B7" s="690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260">
        <v>18</v>
      </c>
      <c r="O7" s="260">
        <v>10</v>
      </c>
      <c r="P7" s="260">
        <v>12</v>
      </c>
      <c r="Q7" s="260">
        <v>18</v>
      </c>
      <c r="R7" s="260">
        <v>10</v>
      </c>
      <c r="S7" s="260">
        <v>12</v>
      </c>
      <c r="T7" s="260">
        <v>18</v>
      </c>
      <c r="U7" s="260">
        <v>10</v>
      </c>
      <c r="V7" s="260">
        <v>12</v>
      </c>
      <c r="W7" s="260">
        <v>18</v>
      </c>
      <c r="X7" s="260">
        <v>10</v>
      </c>
      <c r="Y7" s="260">
        <v>12</v>
      </c>
      <c r="Z7" s="260">
        <v>18</v>
      </c>
      <c r="AA7" s="260">
        <v>10</v>
      </c>
      <c r="AB7" s="260">
        <v>12</v>
      </c>
      <c r="AC7" s="260">
        <v>18</v>
      </c>
      <c r="AD7" s="260">
        <v>10</v>
      </c>
      <c r="AE7" s="260">
        <v>12</v>
      </c>
      <c r="AF7" s="260">
        <v>18</v>
      </c>
      <c r="AG7" s="260">
        <v>10</v>
      </c>
      <c r="AH7" s="260">
        <v>12</v>
      </c>
      <c r="AI7" s="260">
        <v>18</v>
      </c>
      <c r="AJ7" s="260">
        <v>10</v>
      </c>
      <c r="AK7" s="261">
        <v>12</v>
      </c>
    </row>
    <row r="8" spans="1:37" ht="15.75">
      <c r="A8" s="718" t="s">
        <v>132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20"/>
    </row>
    <row r="9" spans="1:37" ht="15.75">
      <c r="A9" s="645" t="s">
        <v>215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7"/>
    </row>
    <row r="10" spans="1:37" ht="16.5" thickBot="1">
      <c r="A10" s="677" t="s">
        <v>133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678"/>
      <c r="AB10" s="678"/>
      <c r="AC10" s="678"/>
      <c r="AD10" s="678"/>
      <c r="AE10" s="678"/>
      <c r="AF10" s="678"/>
      <c r="AG10" s="678"/>
      <c r="AH10" s="678"/>
      <c r="AI10" s="678"/>
      <c r="AJ10" s="678"/>
      <c r="AK10" s="679"/>
    </row>
    <row r="11" spans="1:37" ht="31.5">
      <c r="A11" s="203">
        <v>1</v>
      </c>
      <c r="B11" s="204" t="s">
        <v>48</v>
      </c>
      <c r="C11" s="205"/>
      <c r="D11" s="206"/>
      <c r="E11" s="206"/>
      <c r="F11" s="207"/>
      <c r="G11" s="208">
        <f aca="true" t="shared" si="0" ref="G11:M11">G12+G13+G14</f>
        <v>6</v>
      </c>
      <c r="H11" s="209">
        <f t="shared" si="0"/>
        <v>216</v>
      </c>
      <c r="I11" s="210">
        <f t="shared" si="0"/>
        <v>81</v>
      </c>
      <c r="J11" s="210">
        <f t="shared" si="0"/>
        <v>0</v>
      </c>
      <c r="K11" s="210">
        <f t="shared" si="0"/>
        <v>0</v>
      </c>
      <c r="L11" s="210">
        <f t="shared" si="0"/>
        <v>81</v>
      </c>
      <c r="M11" s="211">
        <f t="shared" si="0"/>
        <v>135</v>
      </c>
      <c r="N11" s="212"/>
      <c r="O11" s="205"/>
      <c r="P11" s="213"/>
      <c r="Q11" s="214"/>
      <c r="R11" s="215"/>
      <c r="S11" s="216"/>
      <c r="T11" s="217"/>
      <c r="U11" s="215"/>
      <c r="V11" s="218"/>
      <c r="W11" s="217"/>
      <c r="X11" s="215"/>
      <c r="Y11" s="218"/>
      <c r="Z11" s="234"/>
      <c r="AA11" s="235"/>
      <c r="AB11" s="236"/>
      <c r="AC11" s="219"/>
      <c r="AD11" s="215"/>
      <c r="AE11" s="220"/>
      <c r="AF11" s="219"/>
      <c r="AG11" s="215"/>
      <c r="AH11" s="218"/>
      <c r="AI11" s="217"/>
      <c r="AJ11" s="215"/>
      <c r="AK11" s="216"/>
    </row>
    <row r="12" spans="1:37" ht="31.5">
      <c r="A12" s="113" t="s">
        <v>49</v>
      </c>
      <c r="B12" s="53" t="s">
        <v>48</v>
      </c>
      <c r="C12" s="7"/>
      <c r="D12" s="255" t="s">
        <v>26</v>
      </c>
      <c r="E12" s="54"/>
      <c r="F12" s="8"/>
      <c r="G12" s="55">
        <v>3.5</v>
      </c>
      <c r="H12" s="9">
        <f aca="true" t="shared" si="1" ref="H12:H22">G12*36</f>
        <v>126</v>
      </c>
      <c r="I12" s="16">
        <v>45</v>
      </c>
      <c r="J12" s="7"/>
      <c r="K12" s="7"/>
      <c r="L12" s="7">
        <v>45</v>
      </c>
      <c r="M12" s="56">
        <f>H12-I12</f>
        <v>81</v>
      </c>
      <c r="N12" s="57">
        <f>G12/N7</f>
        <v>0.19444444444444445</v>
      </c>
      <c r="O12" s="7"/>
      <c r="P12" s="11"/>
      <c r="Q12" s="105"/>
      <c r="R12" s="7"/>
      <c r="S12" s="101"/>
      <c r="T12" s="103"/>
      <c r="U12" s="7"/>
      <c r="V12" s="10"/>
      <c r="W12" s="12"/>
      <c r="X12" s="7"/>
      <c r="Y12" s="10"/>
      <c r="Z12" s="72">
        <v>3</v>
      </c>
      <c r="AA12" s="73"/>
      <c r="AB12" s="74"/>
      <c r="AC12" s="9"/>
      <c r="AD12" s="7"/>
      <c r="AE12" s="11"/>
      <c r="AF12" s="58"/>
      <c r="AG12" s="7"/>
      <c r="AH12" s="10"/>
      <c r="AI12" s="12"/>
      <c r="AJ12" s="7"/>
      <c r="AK12" s="101"/>
    </row>
    <row r="13" spans="1:37" ht="31.5">
      <c r="A13" s="113" t="s">
        <v>50</v>
      </c>
      <c r="B13" s="53" t="s">
        <v>48</v>
      </c>
      <c r="C13" s="7"/>
      <c r="D13" s="54"/>
      <c r="E13" s="54"/>
      <c r="F13" s="8"/>
      <c r="G13" s="55">
        <v>1</v>
      </c>
      <c r="H13" s="9">
        <f t="shared" si="1"/>
        <v>36</v>
      </c>
      <c r="I13" s="16">
        <f aca="true" t="shared" si="2" ref="I13:I20">J13+K13+L13</f>
        <v>18</v>
      </c>
      <c r="J13" s="7"/>
      <c r="K13" s="7"/>
      <c r="L13" s="7">
        <v>18</v>
      </c>
      <c r="M13" s="11">
        <f>H13-I13</f>
        <v>18</v>
      </c>
      <c r="N13" s="9"/>
      <c r="O13" s="59">
        <f>G13/O7</f>
        <v>0.1</v>
      </c>
      <c r="P13" s="11"/>
      <c r="Q13" s="105"/>
      <c r="R13" s="7"/>
      <c r="S13" s="101"/>
      <c r="T13" s="103"/>
      <c r="U13" s="7"/>
      <c r="V13" s="10"/>
      <c r="W13" s="12"/>
      <c r="X13" s="7"/>
      <c r="Y13" s="10"/>
      <c r="Z13" s="72"/>
      <c r="AA13" s="73">
        <v>2</v>
      </c>
      <c r="AB13" s="74"/>
      <c r="AC13" s="9"/>
      <c r="AD13" s="7"/>
      <c r="AE13" s="11"/>
      <c r="AF13" s="58"/>
      <c r="AG13" s="7"/>
      <c r="AH13" s="10"/>
      <c r="AI13" s="12"/>
      <c r="AJ13" s="7"/>
      <c r="AK13" s="101"/>
    </row>
    <row r="14" spans="1:37" ht="31.5">
      <c r="A14" s="113" t="s">
        <v>51</v>
      </c>
      <c r="B14" s="53" t="s">
        <v>48</v>
      </c>
      <c r="C14" s="7">
        <v>3</v>
      </c>
      <c r="D14" s="54"/>
      <c r="E14" s="54"/>
      <c r="F14" s="8"/>
      <c r="G14" s="55">
        <v>1.5</v>
      </c>
      <c r="H14" s="9">
        <f t="shared" si="1"/>
        <v>54</v>
      </c>
      <c r="I14" s="16">
        <f t="shared" si="2"/>
        <v>18</v>
      </c>
      <c r="J14" s="7"/>
      <c r="K14" s="7"/>
      <c r="L14" s="7">
        <v>18</v>
      </c>
      <c r="M14" s="11">
        <f>H14-I14</f>
        <v>36</v>
      </c>
      <c r="N14" s="9"/>
      <c r="O14" s="7"/>
      <c r="P14" s="60">
        <f>G14/P7</f>
        <v>0.125</v>
      </c>
      <c r="Q14" s="105"/>
      <c r="R14" s="7"/>
      <c r="S14" s="101"/>
      <c r="T14" s="103"/>
      <c r="U14" s="7"/>
      <c r="V14" s="10"/>
      <c r="W14" s="12"/>
      <c r="X14" s="7"/>
      <c r="Y14" s="10"/>
      <c r="Z14" s="72"/>
      <c r="AA14" s="73"/>
      <c r="AB14" s="74">
        <v>2</v>
      </c>
      <c r="AC14" s="9"/>
      <c r="AD14" s="7"/>
      <c r="AE14" s="11"/>
      <c r="AF14" s="58"/>
      <c r="AG14" s="7"/>
      <c r="AH14" s="10"/>
      <c r="AI14" s="12"/>
      <c r="AJ14" s="7"/>
      <c r="AK14" s="101"/>
    </row>
    <row r="15" spans="1:37" ht="31.5">
      <c r="A15" s="113" t="s">
        <v>52</v>
      </c>
      <c r="B15" s="53" t="s">
        <v>48</v>
      </c>
      <c r="C15" s="7"/>
      <c r="D15" s="54"/>
      <c r="E15" s="54"/>
      <c r="F15" s="8"/>
      <c r="G15" s="55"/>
      <c r="H15" s="9"/>
      <c r="I15" s="16">
        <f t="shared" si="2"/>
        <v>0</v>
      </c>
      <c r="J15" s="7"/>
      <c r="K15" s="7"/>
      <c r="L15" s="7"/>
      <c r="M15" s="11"/>
      <c r="N15" s="9"/>
      <c r="O15" s="7"/>
      <c r="P15" s="11"/>
      <c r="Q15" s="105" t="s">
        <v>53</v>
      </c>
      <c r="R15" s="7" t="s">
        <v>53</v>
      </c>
      <c r="S15" s="101" t="s">
        <v>53</v>
      </c>
      <c r="T15" s="103" t="s">
        <v>53</v>
      </c>
      <c r="U15" s="7" t="s">
        <v>53</v>
      </c>
      <c r="V15" s="10" t="s">
        <v>53</v>
      </c>
      <c r="W15" s="12" t="s">
        <v>53</v>
      </c>
      <c r="X15" s="7" t="s">
        <v>53</v>
      </c>
      <c r="Y15" s="10" t="s">
        <v>53</v>
      </c>
      <c r="Z15" s="9"/>
      <c r="AA15" s="7"/>
      <c r="AB15" s="11"/>
      <c r="AC15" s="9" t="s">
        <v>53</v>
      </c>
      <c r="AD15" s="7" t="s">
        <v>53</v>
      </c>
      <c r="AE15" s="11" t="s">
        <v>53</v>
      </c>
      <c r="AF15" s="58" t="s">
        <v>53</v>
      </c>
      <c r="AG15" s="7" t="s">
        <v>53</v>
      </c>
      <c r="AH15" s="10" t="s">
        <v>53</v>
      </c>
      <c r="AI15" s="12" t="s">
        <v>53</v>
      </c>
      <c r="AJ15" s="7" t="s">
        <v>53</v>
      </c>
      <c r="AK15" s="101" t="s">
        <v>53</v>
      </c>
    </row>
    <row r="16" spans="1:37" ht="15.75">
      <c r="A16" s="105">
        <v>2</v>
      </c>
      <c r="B16" s="53" t="s">
        <v>54</v>
      </c>
      <c r="C16" s="7">
        <v>1</v>
      </c>
      <c r="D16" s="7"/>
      <c r="E16" s="7"/>
      <c r="F16" s="13"/>
      <c r="G16" s="61">
        <v>3.5</v>
      </c>
      <c r="H16" s="62">
        <f t="shared" si="1"/>
        <v>126</v>
      </c>
      <c r="I16" s="14">
        <f t="shared" si="2"/>
        <v>45</v>
      </c>
      <c r="J16" s="63">
        <v>30</v>
      </c>
      <c r="K16" s="63"/>
      <c r="L16" s="63">
        <v>15</v>
      </c>
      <c r="M16" s="64">
        <f>H16-I16</f>
        <v>81</v>
      </c>
      <c r="N16" s="65">
        <f>G16/N7</f>
        <v>0.19444444444444445</v>
      </c>
      <c r="O16" s="59"/>
      <c r="P16" s="66"/>
      <c r="Q16" s="116"/>
      <c r="R16" s="7"/>
      <c r="S16" s="101"/>
      <c r="T16" s="12"/>
      <c r="U16" s="7"/>
      <c r="V16" s="10"/>
      <c r="W16" s="12"/>
      <c r="X16" s="7"/>
      <c r="Y16" s="10"/>
      <c r="Z16" s="76">
        <v>3</v>
      </c>
      <c r="AA16" s="73"/>
      <c r="AB16" s="74"/>
      <c r="AC16" s="72"/>
      <c r="AD16" s="73"/>
      <c r="AE16" s="74"/>
      <c r="AF16" s="9"/>
      <c r="AG16" s="7"/>
      <c r="AH16" s="10"/>
      <c r="AI16" s="12"/>
      <c r="AJ16" s="7"/>
      <c r="AK16" s="101"/>
    </row>
    <row r="17" spans="1:37" ht="15.75">
      <c r="A17" s="105">
        <v>3</v>
      </c>
      <c r="B17" s="53" t="s">
        <v>55</v>
      </c>
      <c r="C17" s="7">
        <v>5</v>
      </c>
      <c r="D17" s="7"/>
      <c r="E17" s="7"/>
      <c r="F17" s="13"/>
      <c r="G17" s="61">
        <v>2</v>
      </c>
      <c r="H17" s="62">
        <f t="shared" si="1"/>
        <v>72</v>
      </c>
      <c r="I17" s="14">
        <f t="shared" si="2"/>
        <v>27</v>
      </c>
      <c r="J17" s="63">
        <v>18</v>
      </c>
      <c r="K17" s="63"/>
      <c r="L17" s="63">
        <v>9</v>
      </c>
      <c r="M17" s="67">
        <f>H17-I17</f>
        <v>45</v>
      </c>
      <c r="N17" s="9"/>
      <c r="O17" s="7"/>
      <c r="P17" s="60"/>
      <c r="Q17" s="105"/>
      <c r="R17" s="60">
        <f>G17/R7</f>
        <v>0.2</v>
      </c>
      <c r="S17" s="101"/>
      <c r="T17" s="12"/>
      <c r="U17" s="7"/>
      <c r="V17" s="10"/>
      <c r="W17" s="12"/>
      <c r="X17" s="7"/>
      <c r="Y17" s="10"/>
      <c r="Z17" s="72"/>
      <c r="AA17" s="73"/>
      <c r="AB17" s="74"/>
      <c r="AC17" s="72"/>
      <c r="AD17" s="73">
        <v>3</v>
      </c>
      <c r="AE17" s="74"/>
      <c r="AF17" s="9"/>
      <c r="AG17" s="7"/>
      <c r="AH17" s="10"/>
      <c r="AI17" s="12"/>
      <c r="AJ17" s="7"/>
      <c r="AK17" s="101"/>
    </row>
    <row r="18" spans="1:37" ht="15.75">
      <c r="A18" s="105">
        <v>4</v>
      </c>
      <c r="B18" s="53" t="s">
        <v>82</v>
      </c>
      <c r="C18" s="7">
        <v>6</v>
      </c>
      <c r="D18" s="7"/>
      <c r="E18" s="7"/>
      <c r="F18" s="6"/>
      <c r="G18" s="61">
        <v>2</v>
      </c>
      <c r="H18" s="62">
        <f t="shared" si="1"/>
        <v>72</v>
      </c>
      <c r="I18" s="14">
        <f t="shared" si="2"/>
        <v>27</v>
      </c>
      <c r="J18" s="63">
        <v>18</v>
      </c>
      <c r="K18" s="63"/>
      <c r="L18" s="63">
        <v>9</v>
      </c>
      <c r="M18" s="67">
        <f>H18-I18</f>
        <v>45</v>
      </c>
      <c r="N18" s="9"/>
      <c r="O18" s="7"/>
      <c r="P18" s="11"/>
      <c r="Q18" s="105"/>
      <c r="R18" s="68"/>
      <c r="S18" s="106">
        <f>G18/S7</f>
        <v>0.16666666666666666</v>
      </c>
      <c r="T18" s="12"/>
      <c r="U18" s="7"/>
      <c r="V18" s="10"/>
      <c r="W18" s="12"/>
      <c r="X18" s="7"/>
      <c r="Y18" s="10"/>
      <c r="Z18" s="72"/>
      <c r="AA18" s="73"/>
      <c r="AB18" s="74"/>
      <c r="AC18" s="72"/>
      <c r="AD18" s="73"/>
      <c r="AE18" s="74">
        <v>3</v>
      </c>
      <c r="AF18" s="9"/>
      <c r="AG18" s="7"/>
      <c r="AH18" s="10"/>
      <c r="AI18" s="12"/>
      <c r="AJ18" s="7"/>
      <c r="AK18" s="101"/>
    </row>
    <row r="19" spans="1:37" ht="31.5">
      <c r="A19" s="113" t="s">
        <v>79</v>
      </c>
      <c r="B19" s="53" t="s">
        <v>57</v>
      </c>
      <c r="C19" s="7"/>
      <c r="D19" s="7"/>
      <c r="E19" s="7"/>
      <c r="F19" s="5"/>
      <c r="G19" s="61">
        <v>3</v>
      </c>
      <c r="H19" s="62">
        <f t="shared" si="1"/>
        <v>108</v>
      </c>
      <c r="I19" s="14">
        <f t="shared" si="2"/>
        <v>39</v>
      </c>
      <c r="J19" s="14">
        <f>J20+J21</f>
        <v>0</v>
      </c>
      <c r="K19" s="14">
        <f>K20+K21</f>
        <v>0</v>
      </c>
      <c r="L19" s="14">
        <f>L20+L21</f>
        <v>39</v>
      </c>
      <c r="M19" s="69">
        <f>M20+M21</f>
        <v>69</v>
      </c>
      <c r="N19" s="9"/>
      <c r="O19" s="68"/>
      <c r="P19" s="70"/>
      <c r="Q19" s="117"/>
      <c r="R19" s="7"/>
      <c r="S19" s="101"/>
      <c r="T19" s="12"/>
      <c r="U19" s="7"/>
      <c r="V19" s="10"/>
      <c r="W19" s="12"/>
      <c r="X19" s="7"/>
      <c r="Y19" s="10"/>
      <c r="Z19" s="72"/>
      <c r="AA19" s="73"/>
      <c r="AB19" s="74"/>
      <c r="AC19" s="72"/>
      <c r="AD19" s="73"/>
      <c r="AE19" s="74"/>
      <c r="AF19" s="9"/>
      <c r="AG19" s="7"/>
      <c r="AH19" s="10"/>
      <c r="AI19" s="12"/>
      <c r="AJ19" s="7"/>
      <c r="AK19" s="101"/>
    </row>
    <row r="20" spans="1:37" ht="31.5">
      <c r="A20" s="113" t="s">
        <v>98</v>
      </c>
      <c r="B20" s="53" t="s">
        <v>57</v>
      </c>
      <c r="C20" s="7">
        <v>4</v>
      </c>
      <c r="D20" s="7"/>
      <c r="E20" s="7"/>
      <c r="F20" s="5"/>
      <c r="G20" s="55">
        <v>2.5</v>
      </c>
      <c r="H20" s="9">
        <f t="shared" si="1"/>
        <v>90</v>
      </c>
      <c r="I20" s="16">
        <f t="shared" si="2"/>
        <v>30</v>
      </c>
      <c r="J20" s="7"/>
      <c r="K20" s="7"/>
      <c r="L20" s="7">
        <v>30</v>
      </c>
      <c r="M20" s="11">
        <f>H20-I20</f>
        <v>60</v>
      </c>
      <c r="N20" s="9"/>
      <c r="O20" s="68"/>
      <c r="P20" s="70"/>
      <c r="Q20" s="104">
        <f>G20/Q7</f>
        <v>0.1388888888888889</v>
      </c>
      <c r="R20" s="7"/>
      <c r="S20" s="101"/>
      <c r="T20" s="12"/>
      <c r="U20" s="7"/>
      <c r="V20" s="10"/>
      <c r="W20" s="12"/>
      <c r="X20" s="7"/>
      <c r="Y20" s="10"/>
      <c r="Z20" s="72"/>
      <c r="AA20" s="73"/>
      <c r="AB20" s="74"/>
      <c r="AC20" s="72">
        <v>2</v>
      </c>
      <c r="AD20" s="73"/>
      <c r="AE20" s="74"/>
      <c r="AF20" s="9"/>
      <c r="AG20" s="7"/>
      <c r="AH20" s="10"/>
      <c r="AI20" s="12"/>
      <c r="AJ20" s="7"/>
      <c r="AK20" s="101"/>
    </row>
    <row r="21" spans="1:38" ht="31.5">
      <c r="A21" s="113" t="s">
        <v>99</v>
      </c>
      <c r="B21" s="53" t="s">
        <v>58</v>
      </c>
      <c r="C21" s="7"/>
      <c r="D21" s="7"/>
      <c r="E21" s="7"/>
      <c r="F21" s="5">
        <v>5</v>
      </c>
      <c r="G21" s="71">
        <v>0.5</v>
      </c>
      <c r="H21" s="9">
        <f t="shared" si="1"/>
        <v>18</v>
      </c>
      <c r="I21" s="16">
        <f>J21+K21+L21</f>
        <v>9</v>
      </c>
      <c r="J21" s="7"/>
      <c r="K21" s="7"/>
      <c r="L21" s="7">
        <v>9</v>
      </c>
      <c r="M21" s="11">
        <f>H21-I21</f>
        <v>9</v>
      </c>
      <c r="N21" s="9"/>
      <c r="O21" s="68"/>
      <c r="P21" s="70"/>
      <c r="Q21" s="104"/>
      <c r="R21" s="59">
        <f>G21/R7</f>
        <v>0.05</v>
      </c>
      <c r="S21" s="101"/>
      <c r="T21" s="12"/>
      <c r="U21" s="7"/>
      <c r="V21" s="10"/>
      <c r="W21" s="12"/>
      <c r="X21" s="7"/>
      <c r="Y21" s="10"/>
      <c r="Z21" s="72"/>
      <c r="AA21" s="73"/>
      <c r="AB21" s="74"/>
      <c r="AC21" s="72"/>
      <c r="AD21" s="73">
        <v>1</v>
      </c>
      <c r="AE21" s="74"/>
      <c r="AF21" s="9"/>
      <c r="AG21" s="7"/>
      <c r="AH21" s="10"/>
      <c r="AI21" s="12"/>
      <c r="AJ21" s="7"/>
      <c r="AK21" s="101"/>
      <c r="AL21" s="92"/>
    </row>
    <row r="22" spans="1:37" ht="16.5" thickBot="1">
      <c r="A22" s="118">
        <v>6</v>
      </c>
      <c r="B22" s="221" t="s">
        <v>59</v>
      </c>
      <c r="C22" s="107">
        <v>5</v>
      </c>
      <c r="D22" s="107"/>
      <c r="E22" s="107"/>
      <c r="F22" s="222"/>
      <c r="G22" s="223">
        <v>3.5</v>
      </c>
      <c r="H22" s="224">
        <f t="shared" si="1"/>
        <v>126</v>
      </c>
      <c r="I22" s="225">
        <f>J22+K22+L22</f>
        <v>45</v>
      </c>
      <c r="J22" s="226">
        <v>27</v>
      </c>
      <c r="K22" s="226"/>
      <c r="L22" s="226">
        <v>18</v>
      </c>
      <c r="M22" s="227">
        <f>H22-I22</f>
        <v>81</v>
      </c>
      <c r="N22" s="228"/>
      <c r="O22" s="107"/>
      <c r="P22" s="229"/>
      <c r="Q22" s="118"/>
      <c r="R22" s="114">
        <f>G22/R7</f>
        <v>0.35</v>
      </c>
      <c r="S22" s="102"/>
      <c r="T22" s="230"/>
      <c r="U22" s="107"/>
      <c r="V22" s="231"/>
      <c r="W22" s="230"/>
      <c r="X22" s="107"/>
      <c r="Y22" s="231"/>
      <c r="Z22" s="538"/>
      <c r="AA22" s="246"/>
      <c r="AB22" s="247"/>
      <c r="AC22" s="245"/>
      <c r="AD22" s="246">
        <v>5</v>
      </c>
      <c r="AE22" s="247"/>
      <c r="AF22" s="232"/>
      <c r="AG22" s="107"/>
      <c r="AH22" s="231"/>
      <c r="AI22" s="230"/>
      <c r="AJ22" s="107"/>
      <c r="AK22" s="102"/>
    </row>
    <row r="23" spans="1:37" ht="16.5" thickBot="1">
      <c r="A23" s="721" t="s">
        <v>60</v>
      </c>
      <c r="B23" s="722"/>
      <c r="C23" s="262"/>
      <c r="D23" s="263"/>
      <c r="E23" s="263"/>
      <c r="F23" s="264"/>
      <c r="G23" s="265">
        <f>SUM(G11:G22)-G11-G19</f>
        <v>20</v>
      </c>
      <c r="H23" s="266">
        <f>SUM(H11:H22)-H11-H19</f>
        <v>720</v>
      </c>
      <c r="I23" s="267">
        <f>SUM(I11:I21)-I11</f>
        <v>258</v>
      </c>
      <c r="J23" s="267">
        <f>SUM(J11:J21)</f>
        <v>66</v>
      </c>
      <c r="K23" s="267">
        <f>SUM(K21,K19,K11,K17,K16)</f>
        <v>0</v>
      </c>
      <c r="L23" s="267">
        <f>SUM(L11:L21)-L11</f>
        <v>192</v>
      </c>
      <c r="M23" s="268">
        <f>SUM(M11:M21)-M11</f>
        <v>444</v>
      </c>
      <c r="N23" s="269">
        <f>SUM(N11:N22)</f>
        <v>0.3888888888888889</v>
      </c>
      <c r="O23" s="267">
        <f aca="true" t="shared" si="3" ref="O23:Y23">SUM(O11:O21)</f>
        <v>0.1</v>
      </c>
      <c r="P23" s="270">
        <f t="shared" si="3"/>
        <v>0.125</v>
      </c>
      <c r="Q23" s="271">
        <f>SUM(Q11:Q22)</f>
        <v>0.1388888888888889</v>
      </c>
      <c r="R23" s="272">
        <f>SUM(R11:R22)</f>
        <v>0.6</v>
      </c>
      <c r="S23" s="270">
        <f>SUM(S11:S22)</f>
        <v>0.16666666666666666</v>
      </c>
      <c r="T23" s="269">
        <f t="shared" si="3"/>
        <v>0</v>
      </c>
      <c r="U23" s="267">
        <f>SUM(U11:U22)</f>
        <v>0</v>
      </c>
      <c r="V23" s="270">
        <f t="shared" si="3"/>
        <v>0</v>
      </c>
      <c r="W23" s="273">
        <f t="shared" si="3"/>
        <v>0</v>
      </c>
      <c r="X23" s="267">
        <f t="shared" si="3"/>
        <v>0</v>
      </c>
      <c r="Y23" s="267">
        <f t="shared" si="3"/>
        <v>0</v>
      </c>
      <c r="Z23" s="269">
        <f>SUM(Z11:Z22)</f>
        <v>6</v>
      </c>
      <c r="AA23" s="267">
        <f aca="true" t="shared" si="4" ref="AA23:AK23">SUM(AA11:AA22)</f>
        <v>2</v>
      </c>
      <c r="AB23" s="273">
        <f t="shared" si="4"/>
        <v>2</v>
      </c>
      <c r="AC23" s="269">
        <f t="shared" si="4"/>
        <v>2</v>
      </c>
      <c r="AD23" s="267">
        <f t="shared" si="4"/>
        <v>9</v>
      </c>
      <c r="AE23" s="273">
        <f t="shared" si="4"/>
        <v>3</v>
      </c>
      <c r="AF23" s="269">
        <f t="shared" si="4"/>
        <v>0</v>
      </c>
      <c r="AG23" s="267">
        <f t="shared" si="4"/>
        <v>0</v>
      </c>
      <c r="AH23" s="273">
        <f t="shared" si="4"/>
        <v>0</v>
      </c>
      <c r="AI23" s="269">
        <f t="shared" si="4"/>
        <v>0</v>
      </c>
      <c r="AJ23" s="267">
        <f t="shared" si="4"/>
        <v>0</v>
      </c>
      <c r="AK23" s="274">
        <f t="shared" si="4"/>
        <v>0</v>
      </c>
    </row>
    <row r="24" spans="1:37" ht="15.75">
      <c r="A24" s="203">
        <v>6</v>
      </c>
      <c r="B24" s="204" t="s">
        <v>61</v>
      </c>
      <c r="C24" s="205"/>
      <c r="D24" s="206"/>
      <c r="E24" s="206"/>
      <c r="F24" s="207"/>
      <c r="G24" s="233"/>
      <c r="H24" s="212"/>
      <c r="I24" s="175">
        <f>J24+K24+L24</f>
        <v>492</v>
      </c>
      <c r="J24" s="205">
        <v>12</v>
      </c>
      <c r="K24" s="205"/>
      <c r="L24" s="205">
        <v>480</v>
      </c>
      <c r="M24" s="213"/>
      <c r="N24" s="234"/>
      <c r="O24" s="235"/>
      <c r="P24" s="236"/>
      <c r="Q24" s="234"/>
      <c r="R24" s="235"/>
      <c r="S24" s="236"/>
      <c r="T24" s="234"/>
      <c r="U24" s="235"/>
      <c r="V24" s="237"/>
      <c r="W24" s="238"/>
      <c r="X24" s="235"/>
      <c r="Y24" s="239"/>
      <c r="Z24" s="234"/>
      <c r="AA24" s="235"/>
      <c r="AB24" s="236"/>
      <c r="AC24" s="234"/>
      <c r="AD24" s="235"/>
      <c r="AE24" s="236"/>
      <c r="AF24" s="234"/>
      <c r="AG24" s="235"/>
      <c r="AH24" s="237"/>
      <c r="AI24" s="238"/>
      <c r="AJ24" s="235"/>
      <c r="AK24" s="240"/>
    </row>
    <row r="25" spans="1:37" ht="15.75">
      <c r="A25" s="113" t="s">
        <v>62</v>
      </c>
      <c r="B25" s="53" t="s">
        <v>61</v>
      </c>
      <c r="C25" s="7"/>
      <c r="D25" s="54" t="s">
        <v>26</v>
      </c>
      <c r="E25" s="54"/>
      <c r="F25" s="8"/>
      <c r="G25" s="55"/>
      <c r="H25" s="9"/>
      <c r="I25" s="7">
        <f aca="true" t="shared" si="5" ref="I25:I35">J25+K25+L25</f>
        <v>60</v>
      </c>
      <c r="J25" s="7">
        <v>8</v>
      </c>
      <c r="K25" s="7"/>
      <c r="L25" s="7">
        <v>52</v>
      </c>
      <c r="M25" s="11"/>
      <c r="N25" s="72"/>
      <c r="O25" s="73"/>
      <c r="P25" s="74"/>
      <c r="Q25" s="72"/>
      <c r="R25" s="73"/>
      <c r="S25" s="74"/>
      <c r="T25" s="72"/>
      <c r="U25" s="73"/>
      <c r="V25" s="75"/>
      <c r="W25" s="76"/>
      <c r="X25" s="73"/>
      <c r="Y25" s="10"/>
      <c r="Z25" s="72">
        <v>4</v>
      </c>
      <c r="AA25" s="73"/>
      <c r="AB25" s="74"/>
      <c r="AC25" s="72"/>
      <c r="AD25" s="73"/>
      <c r="AE25" s="74"/>
      <c r="AF25" s="72"/>
      <c r="AG25" s="73"/>
      <c r="AH25" s="75"/>
      <c r="AI25" s="76"/>
      <c r="AJ25" s="73"/>
      <c r="AK25" s="101"/>
    </row>
    <row r="26" spans="1:37" ht="15.75">
      <c r="A26" s="113" t="s">
        <v>63</v>
      </c>
      <c r="B26" s="53" t="s">
        <v>61</v>
      </c>
      <c r="C26" s="7"/>
      <c r="D26" s="54"/>
      <c r="E26" s="54"/>
      <c r="F26" s="8"/>
      <c r="G26" s="55"/>
      <c r="H26" s="9"/>
      <c r="I26" s="7">
        <f t="shared" si="5"/>
        <v>36</v>
      </c>
      <c r="J26" s="7"/>
      <c r="K26" s="7"/>
      <c r="L26" s="7">
        <v>36</v>
      </c>
      <c r="M26" s="11"/>
      <c r="N26" s="72"/>
      <c r="O26" s="73"/>
      <c r="P26" s="74"/>
      <c r="Q26" s="72"/>
      <c r="R26" s="73"/>
      <c r="S26" s="74"/>
      <c r="T26" s="72"/>
      <c r="U26" s="73"/>
      <c r="V26" s="75"/>
      <c r="W26" s="76"/>
      <c r="X26" s="73"/>
      <c r="Y26" s="10"/>
      <c r="Z26" s="72"/>
      <c r="AA26" s="73">
        <v>4</v>
      </c>
      <c r="AB26" s="74"/>
      <c r="AC26" s="72"/>
      <c r="AD26" s="73"/>
      <c r="AE26" s="74"/>
      <c r="AF26" s="72"/>
      <c r="AG26" s="73"/>
      <c r="AH26" s="75"/>
      <c r="AI26" s="76"/>
      <c r="AJ26" s="73"/>
      <c r="AK26" s="101"/>
    </row>
    <row r="27" spans="1:37" ht="15.75">
      <c r="A27" s="113" t="s">
        <v>64</v>
      </c>
      <c r="B27" s="53" t="s">
        <v>61</v>
      </c>
      <c r="C27" s="7"/>
      <c r="D27" s="54" t="s">
        <v>65</v>
      </c>
      <c r="E27" s="54"/>
      <c r="F27" s="8"/>
      <c r="G27" s="55"/>
      <c r="H27" s="9"/>
      <c r="I27" s="7">
        <f t="shared" si="5"/>
        <v>36</v>
      </c>
      <c r="J27" s="7"/>
      <c r="K27" s="7"/>
      <c r="L27" s="7">
        <v>36</v>
      </c>
      <c r="M27" s="11"/>
      <c r="N27" s="72"/>
      <c r="O27" s="73"/>
      <c r="P27" s="74"/>
      <c r="Q27" s="72"/>
      <c r="R27" s="73"/>
      <c r="S27" s="74"/>
      <c r="T27" s="72"/>
      <c r="U27" s="73"/>
      <c r="V27" s="75"/>
      <c r="W27" s="76"/>
      <c r="X27" s="73"/>
      <c r="Y27" s="10"/>
      <c r="Z27" s="72"/>
      <c r="AA27" s="73"/>
      <c r="AB27" s="74">
        <v>4</v>
      </c>
      <c r="AC27" s="72"/>
      <c r="AD27" s="73"/>
      <c r="AE27" s="74"/>
      <c r="AF27" s="72"/>
      <c r="AG27" s="73"/>
      <c r="AH27" s="75"/>
      <c r="AI27" s="76"/>
      <c r="AJ27" s="73"/>
      <c r="AK27" s="101"/>
    </row>
    <row r="28" spans="1:37" s="119" customFormat="1" ht="15.75">
      <c r="A28" s="113" t="s">
        <v>66</v>
      </c>
      <c r="B28" s="53" t="s">
        <v>61</v>
      </c>
      <c r="C28" s="7"/>
      <c r="D28" s="54" t="s">
        <v>56</v>
      </c>
      <c r="E28" s="54"/>
      <c r="F28" s="8"/>
      <c r="G28" s="55"/>
      <c r="H28" s="9"/>
      <c r="I28" s="7">
        <f t="shared" si="5"/>
        <v>60</v>
      </c>
      <c r="J28" s="7">
        <v>4</v>
      </c>
      <c r="K28" s="7"/>
      <c r="L28" s="7">
        <v>56</v>
      </c>
      <c r="M28" s="11"/>
      <c r="N28" s="72"/>
      <c r="O28" s="73"/>
      <c r="P28" s="74"/>
      <c r="Q28" s="72"/>
      <c r="R28" s="73"/>
      <c r="S28" s="74"/>
      <c r="T28" s="72"/>
      <c r="U28" s="73"/>
      <c r="V28" s="75"/>
      <c r="W28" s="76"/>
      <c r="X28" s="73"/>
      <c r="Y28" s="10"/>
      <c r="Z28" s="72"/>
      <c r="AA28" s="73"/>
      <c r="AB28" s="74"/>
      <c r="AC28" s="72">
        <v>4</v>
      </c>
      <c r="AD28" s="73"/>
      <c r="AE28" s="74"/>
      <c r="AF28" s="72"/>
      <c r="AG28" s="73"/>
      <c r="AH28" s="75"/>
      <c r="AI28" s="76"/>
      <c r="AJ28" s="73"/>
      <c r="AK28" s="101"/>
    </row>
    <row r="29" spans="1:37" ht="15.75">
      <c r="A29" s="113" t="s">
        <v>67</v>
      </c>
      <c r="B29" s="53" t="s">
        <v>61</v>
      </c>
      <c r="C29" s="7"/>
      <c r="D29" s="54"/>
      <c r="E29" s="54"/>
      <c r="F29" s="8"/>
      <c r="G29" s="55"/>
      <c r="H29" s="9"/>
      <c r="I29" s="7">
        <f t="shared" si="5"/>
        <v>36</v>
      </c>
      <c r="J29" s="7"/>
      <c r="K29" s="7"/>
      <c r="L29" s="7">
        <v>36</v>
      </c>
      <c r="M29" s="11"/>
      <c r="N29" s="72"/>
      <c r="O29" s="73"/>
      <c r="P29" s="74"/>
      <c r="Q29" s="72"/>
      <c r="R29" s="73"/>
      <c r="S29" s="74"/>
      <c r="T29" s="72"/>
      <c r="U29" s="73"/>
      <c r="V29" s="75"/>
      <c r="W29" s="76"/>
      <c r="X29" s="73"/>
      <c r="Y29" s="10"/>
      <c r="Z29" s="72"/>
      <c r="AA29" s="73"/>
      <c r="AB29" s="74"/>
      <c r="AC29" s="72"/>
      <c r="AD29" s="73">
        <v>4</v>
      </c>
      <c r="AE29" s="74"/>
      <c r="AF29" s="72"/>
      <c r="AG29" s="73"/>
      <c r="AH29" s="75"/>
      <c r="AI29" s="76"/>
      <c r="AJ29" s="73"/>
      <c r="AK29" s="101"/>
    </row>
    <row r="30" spans="1:37" ht="15.75">
      <c r="A30" s="113" t="s">
        <v>68</v>
      </c>
      <c r="B30" s="53" t="s">
        <v>61</v>
      </c>
      <c r="C30" s="7"/>
      <c r="D30" s="54" t="s">
        <v>69</v>
      </c>
      <c r="E30" s="54"/>
      <c r="F30" s="8"/>
      <c r="G30" s="55"/>
      <c r="H30" s="9"/>
      <c r="I30" s="7">
        <f t="shared" si="5"/>
        <v>36</v>
      </c>
      <c r="J30" s="7"/>
      <c r="K30" s="7"/>
      <c r="L30" s="7">
        <v>36</v>
      </c>
      <c r="M30" s="11"/>
      <c r="N30" s="72"/>
      <c r="O30" s="73"/>
      <c r="P30" s="74"/>
      <c r="Q30" s="72"/>
      <c r="R30" s="73"/>
      <c r="S30" s="74"/>
      <c r="T30" s="72"/>
      <c r="U30" s="73"/>
      <c r="V30" s="75"/>
      <c r="W30" s="76"/>
      <c r="X30" s="73"/>
      <c r="Y30" s="10"/>
      <c r="Z30" s="72"/>
      <c r="AA30" s="73"/>
      <c r="AB30" s="74"/>
      <c r="AC30" s="72"/>
      <c r="AD30" s="73"/>
      <c r="AE30" s="74">
        <v>4</v>
      </c>
      <c r="AF30" s="72"/>
      <c r="AG30" s="73"/>
      <c r="AH30" s="75"/>
      <c r="AI30" s="76"/>
      <c r="AJ30" s="73"/>
      <c r="AK30" s="101"/>
    </row>
    <row r="31" spans="1:37" ht="15.75">
      <c r="A31" s="113" t="s">
        <v>70</v>
      </c>
      <c r="B31" s="53" t="s">
        <v>61</v>
      </c>
      <c r="C31" s="7"/>
      <c r="D31" s="54" t="s">
        <v>80</v>
      </c>
      <c r="E31" s="54"/>
      <c r="F31" s="8"/>
      <c r="G31" s="55"/>
      <c r="H31" s="9"/>
      <c r="I31" s="7">
        <f t="shared" si="5"/>
        <v>60</v>
      </c>
      <c r="J31" s="7"/>
      <c r="K31" s="7"/>
      <c r="L31" s="7">
        <v>60</v>
      </c>
      <c r="M31" s="11"/>
      <c r="N31" s="72"/>
      <c r="O31" s="73"/>
      <c r="P31" s="74"/>
      <c r="Q31" s="72"/>
      <c r="R31" s="73"/>
      <c r="S31" s="74"/>
      <c r="T31" s="72" t="s">
        <v>71</v>
      </c>
      <c r="U31" s="73"/>
      <c r="V31" s="75"/>
      <c r="W31" s="76"/>
      <c r="X31" s="73"/>
      <c r="Y31" s="10"/>
      <c r="Z31" s="72"/>
      <c r="AA31" s="73"/>
      <c r="AB31" s="74"/>
      <c r="AC31" s="72"/>
      <c r="AD31" s="73"/>
      <c r="AE31" s="74"/>
      <c r="AF31" s="72" t="s">
        <v>71</v>
      </c>
      <c r="AG31" s="73"/>
      <c r="AH31" s="75"/>
      <c r="AI31" s="76"/>
      <c r="AJ31" s="73"/>
      <c r="AK31" s="101"/>
    </row>
    <row r="32" spans="1:37" ht="15.75">
      <c r="A32" s="113" t="s">
        <v>72</v>
      </c>
      <c r="B32" s="53" t="s">
        <v>61</v>
      </c>
      <c r="C32" s="7"/>
      <c r="D32" s="54"/>
      <c r="E32" s="54"/>
      <c r="F32" s="8"/>
      <c r="G32" s="55"/>
      <c r="H32" s="9"/>
      <c r="I32" s="7">
        <f t="shared" si="5"/>
        <v>36</v>
      </c>
      <c r="J32" s="7"/>
      <c r="K32" s="7"/>
      <c r="L32" s="7">
        <v>36</v>
      </c>
      <c r="M32" s="11"/>
      <c r="N32" s="72"/>
      <c r="O32" s="73"/>
      <c r="P32" s="74"/>
      <c r="Q32" s="72"/>
      <c r="R32" s="73"/>
      <c r="S32" s="74"/>
      <c r="T32" s="72"/>
      <c r="U32" s="73" t="s">
        <v>71</v>
      </c>
      <c r="V32" s="75"/>
      <c r="W32" s="76"/>
      <c r="X32" s="73"/>
      <c r="Y32" s="10"/>
      <c r="Z32" s="72"/>
      <c r="AA32" s="73"/>
      <c r="AB32" s="74"/>
      <c r="AC32" s="72"/>
      <c r="AD32" s="73"/>
      <c r="AE32" s="74"/>
      <c r="AF32" s="72"/>
      <c r="AG32" s="73" t="s">
        <v>71</v>
      </c>
      <c r="AH32" s="75"/>
      <c r="AI32" s="76"/>
      <c r="AJ32" s="73"/>
      <c r="AK32" s="101"/>
    </row>
    <row r="33" spans="1:37" ht="15.75">
      <c r="A33" s="113" t="s">
        <v>73</v>
      </c>
      <c r="B33" s="53" t="s">
        <v>61</v>
      </c>
      <c r="C33" s="7"/>
      <c r="D33" s="54" t="s">
        <v>74</v>
      </c>
      <c r="E33" s="54"/>
      <c r="F33" s="8"/>
      <c r="G33" s="55"/>
      <c r="H33" s="9"/>
      <c r="I33" s="7">
        <f t="shared" si="5"/>
        <v>36</v>
      </c>
      <c r="J33" s="7"/>
      <c r="K33" s="7"/>
      <c r="L33" s="7">
        <v>36</v>
      </c>
      <c r="M33" s="11"/>
      <c r="N33" s="72"/>
      <c r="O33" s="73"/>
      <c r="P33" s="74"/>
      <c r="Q33" s="72"/>
      <c r="R33" s="73"/>
      <c r="S33" s="74"/>
      <c r="T33" s="72"/>
      <c r="U33" s="73"/>
      <c r="V33" s="75" t="s">
        <v>71</v>
      </c>
      <c r="W33" s="76"/>
      <c r="X33" s="73"/>
      <c r="Y33" s="10"/>
      <c r="Z33" s="72"/>
      <c r="AA33" s="73"/>
      <c r="AB33" s="74"/>
      <c r="AC33" s="72"/>
      <c r="AD33" s="73"/>
      <c r="AE33" s="74"/>
      <c r="AF33" s="72"/>
      <c r="AG33" s="73"/>
      <c r="AH33" s="75" t="s">
        <v>71</v>
      </c>
      <c r="AI33" s="76"/>
      <c r="AJ33" s="73"/>
      <c r="AK33" s="101"/>
    </row>
    <row r="34" spans="1:37" ht="15.75">
      <c r="A34" s="113" t="s">
        <v>75</v>
      </c>
      <c r="B34" s="53" t="s">
        <v>61</v>
      </c>
      <c r="C34" s="7"/>
      <c r="D34" s="54"/>
      <c r="E34" s="54"/>
      <c r="F34" s="8"/>
      <c r="G34" s="55"/>
      <c r="H34" s="9"/>
      <c r="I34" s="7">
        <f t="shared" si="5"/>
        <v>60</v>
      </c>
      <c r="J34" s="7"/>
      <c r="K34" s="7"/>
      <c r="L34" s="7">
        <v>60</v>
      </c>
      <c r="M34" s="11"/>
      <c r="N34" s="72"/>
      <c r="O34" s="73"/>
      <c r="P34" s="74"/>
      <c r="Q34" s="72"/>
      <c r="R34" s="73"/>
      <c r="S34" s="74"/>
      <c r="T34" s="72"/>
      <c r="U34" s="73"/>
      <c r="V34" s="75"/>
      <c r="W34" s="76" t="s">
        <v>71</v>
      </c>
      <c r="X34" s="73"/>
      <c r="Y34" s="10"/>
      <c r="Z34" s="72"/>
      <c r="AA34" s="73"/>
      <c r="AB34" s="74"/>
      <c r="AC34" s="72"/>
      <c r="AD34" s="73"/>
      <c r="AE34" s="74"/>
      <c r="AF34" s="72"/>
      <c r="AG34" s="73"/>
      <c r="AH34" s="75"/>
      <c r="AI34" s="76" t="s">
        <v>71</v>
      </c>
      <c r="AJ34" s="73"/>
      <c r="AK34" s="101"/>
    </row>
    <row r="35" spans="1:37" ht="29.25" customHeight="1" thickBot="1">
      <c r="A35" s="241" t="s">
        <v>76</v>
      </c>
      <c r="B35" s="221" t="s">
        <v>61</v>
      </c>
      <c r="C35" s="107"/>
      <c r="D35" s="884" t="s">
        <v>285</v>
      </c>
      <c r="E35" s="242"/>
      <c r="F35" s="243"/>
      <c r="G35" s="244"/>
      <c r="H35" s="232"/>
      <c r="I35" s="179">
        <f t="shared" si="5"/>
        <v>36</v>
      </c>
      <c r="J35" s="107"/>
      <c r="K35" s="107"/>
      <c r="L35" s="107">
        <v>36</v>
      </c>
      <c r="M35" s="229"/>
      <c r="N35" s="245"/>
      <c r="O35" s="246"/>
      <c r="P35" s="247"/>
      <c r="Q35" s="245"/>
      <c r="R35" s="246"/>
      <c r="S35" s="247"/>
      <c r="T35" s="245"/>
      <c r="U35" s="246"/>
      <c r="V35" s="248"/>
      <c r="W35" s="249"/>
      <c r="X35" s="246" t="s">
        <v>71</v>
      </c>
      <c r="Y35" s="231"/>
      <c r="Z35" s="245"/>
      <c r="AA35" s="246"/>
      <c r="AB35" s="247"/>
      <c r="AC35" s="245"/>
      <c r="AD35" s="246"/>
      <c r="AE35" s="247"/>
      <c r="AF35" s="245"/>
      <c r="AG35" s="246"/>
      <c r="AH35" s="248"/>
      <c r="AI35" s="249"/>
      <c r="AJ35" s="246" t="s">
        <v>71</v>
      </c>
      <c r="AK35" s="102"/>
    </row>
    <row r="36" spans="1:37" ht="15.75">
      <c r="A36" s="885" t="s">
        <v>286</v>
      </c>
      <c r="B36" s="886"/>
      <c r="C36" s="886"/>
      <c r="D36" s="886"/>
      <c r="E36" s="886"/>
      <c r="F36" s="886"/>
      <c r="G36" s="886"/>
      <c r="H36" s="886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86"/>
      <c r="T36" s="886"/>
      <c r="U36" s="886"/>
      <c r="V36" s="886"/>
      <c r="W36" s="886"/>
      <c r="X36" s="886"/>
      <c r="Y36" s="886"/>
      <c r="Z36" s="886"/>
      <c r="AA36" s="886"/>
      <c r="AB36" s="886"/>
      <c r="AC36" s="886"/>
      <c r="AD36" s="886"/>
      <c r="AE36" s="886"/>
      <c r="AF36" s="886"/>
      <c r="AG36" s="886"/>
      <c r="AH36" s="886"/>
      <c r="AI36" s="886"/>
      <c r="AJ36" s="886"/>
      <c r="AK36" s="887"/>
    </row>
    <row r="37" spans="1:37" ht="16.5" thickBot="1">
      <c r="A37" s="723" t="s">
        <v>139</v>
      </c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725"/>
    </row>
    <row r="38" spans="1:37" ht="15.75">
      <c r="A38" s="275" t="s">
        <v>26</v>
      </c>
      <c r="B38" s="94" t="s">
        <v>87</v>
      </c>
      <c r="C38" s="276"/>
      <c r="D38" s="276" t="s">
        <v>79</v>
      </c>
      <c r="E38" s="21"/>
      <c r="F38" s="98"/>
      <c r="G38" s="277">
        <v>2</v>
      </c>
      <c r="H38" s="278">
        <f>PRODUCT(G38,36)</f>
        <v>72</v>
      </c>
      <c r="I38" s="279">
        <f>SUM(J38+K38+L38)</f>
        <v>27</v>
      </c>
      <c r="J38" s="280">
        <v>18</v>
      </c>
      <c r="K38" s="281"/>
      <c r="L38" s="281">
        <v>9</v>
      </c>
      <c r="M38" s="282">
        <f aca="true" t="shared" si="6" ref="M38:M45">H38-I38</f>
        <v>45</v>
      </c>
      <c r="N38" s="188"/>
      <c r="O38" s="157"/>
      <c r="P38" s="189" t="s">
        <v>134</v>
      </c>
      <c r="Q38" s="188" t="s">
        <v>134</v>
      </c>
      <c r="R38" s="157">
        <f>G38/R7</f>
        <v>0.2</v>
      </c>
      <c r="S38" s="283" t="s">
        <v>134</v>
      </c>
      <c r="T38" s="284" t="s">
        <v>134</v>
      </c>
      <c r="U38" s="285" t="s">
        <v>134</v>
      </c>
      <c r="V38" s="283" t="s">
        <v>134</v>
      </c>
      <c r="W38" s="284" t="s">
        <v>134</v>
      </c>
      <c r="X38" s="285" t="s">
        <v>134</v>
      </c>
      <c r="Y38" s="283" t="s">
        <v>134</v>
      </c>
      <c r="Z38" s="518"/>
      <c r="AA38" s="519"/>
      <c r="AB38" s="252" t="s">
        <v>134</v>
      </c>
      <c r="AC38" s="518" t="s">
        <v>134</v>
      </c>
      <c r="AD38" s="519">
        <f>I38/9</f>
        <v>3</v>
      </c>
      <c r="AE38" s="520" t="s">
        <v>134</v>
      </c>
      <c r="AF38" s="521" t="s">
        <v>134</v>
      </c>
      <c r="AG38" s="522" t="s">
        <v>134</v>
      </c>
      <c r="AH38" s="520" t="s">
        <v>134</v>
      </c>
      <c r="AI38" s="521" t="s">
        <v>134</v>
      </c>
      <c r="AJ38" s="522" t="s">
        <v>134</v>
      </c>
      <c r="AK38" s="520" t="s">
        <v>134</v>
      </c>
    </row>
    <row r="39" spans="1:37" ht="15.75">
      <c r="A39" s="286" t="s">
        <v>28</v>
      </c>
      <c r="B39" s="31" t="s">
        <v>120</v>
      </c>
      <c r="C39" s="287"/>
      <c r="D39" s="287"/>
      <c r="E39" s="25"/>
      <c r="F39" s="37"/>
      <c r="G39" s="81">
        <f>G40+G41</f>
        <v>5</v>
      </c>
      <c r="H39" s="288">
        <f aca="true" t="shared" si="7" ref="H39:H45">PRODUCT(G39,36)</f>
        <v>180</v>
      </c>
      <c r="I39" s="289">
        <f>SUM(J39+K39+L39)</f>
        <v>72</v>
      </c>
      <c r="J39" s="289">
        <f>SUM(J40:J41)</f>
        <v>36</v>
      </c>
      <c r="K39" s="288">
        <f>SUM(K40:K41)</f>
        <v>18</v>
      </c>
      <c r="L39" s="288">
        <f>SUM(L40:L41)</f>
        <v>18</v>
      </c>
      <c r="M39" s="290">
        <f t="shared" si="6"/>
        <v>108</v>
      </c>
      <c r="N39" s="77"/>
      <c r="O39" s="52"/>
      <c r="P39" s="78"/>
      <c r="Q39" s="77"/>
      <c r="R39" s="291"/>
      <c r="S39" s="292"/>
      <c r="T39" s="293"/>
      <c r="U39" s="291"/>
      <c r="V39" s="292"/>
      <c r="W39" s="293"/>
      <c r="X39" s="291"/>
      <c r="Y39" s="292"/>
      <c r="Z39" s="523"/>
      <c r="AA39" s="348"/>
      <c r="AB39" s="253"/>
      <c r="AC39" s="523"/>
      <c r="AD39" s="82"/>
      <c r="AE39" s="524"/>
      <c r="AF39" s="525"/>
      <c r="AG39" s="82"/>
      <c r="AH39" s="524"/>
      <c r="AI39" s="525"/>
      <c r="AJ39" s="82"/>
      <c r="AK39" s="524"/>
    </row>
    <row r="40" spans="1:37" ht="15.75">
      <c r="A40" s="286" t="s">
        <v>140</v>
      </c>
      <c r="B40" s="31" t="s">
        <v>121</v>
      </c>
      <c r="C40" s="25"/>
      <c r="D40" s="25"/>
      <c r="E40" s="25"/>
      <c r="F40" s="37"/>
      <c r="G40" s="125">
        <v>2.5</v>
      </c>
      <c r="H40" s="123">
        <f t="shared" si="7"/>
        <v>90</v>
      </c>
      <c r="I40" s="200">
        <f aca="true" t="shared" si="8" ref="I40:I81">SUM(J40+K40+L40)</f>
        <v>36</v>
      </c>
      <c r="J40" s="294">
        <v>18</v>
      </c>
      <c r="K40" s="295">
        <v>9</v>
      </c>
      <c r="L40" s="295">
        <v>9</v>
      </c>
      <c r="M40" s="34">
        <f t="shared" si="6"/>
        <v>54</v>
      </c>
      <c r="N40" s="77" t="s">
        <v>134</v>
      </c>
      <c r="O40" s="52" t="s">
        <v>134</v>
      </c>
      <c r="P40" s="78" t="s">
        <v>134</v>
      </c>
      <c r="Q40" s="77" t="s">
        <v>134</v>
      </c>
      <c r="R40" s="52">
        <f>G40/R7</f>
        <v>0.25</v>
      </c>
      <c r="S40" s="78" t="s">
        <v>134</v>
      </c>
      <c r="T40" s="77" t="s">
        <v>134</v>
      </c>
      <c r="U40" s="52" t="s">
        <v>134</v>
      </c>
      <c r="V40" s="78" t="s">
        <v>134</v>
      </c>
      <c r="W40" s="77" t="s">
        <v>134</v>
      </c>
      <c r="X40" s="52" t="s">
        <v>134</v>
      </c>
      <c r="Y40" s="78" t="s">
        <v>134</v>
      </c>
      <c r="Z40" s="523" t="s">
        <v>134</v>
      </c>
      <c r="AA40" s="348" t="s">
        <v>134</v>
      </c>
      <c r="AB40" s="253" t="s">
        <v>134</v>
      </c>
      <c r="AC40" s="523" t="s">
        <v>134</v>
      </c>
      <c r="AD40" s="348">
        <f>I40/9</f>
        <v>4</v>
      </c>
      <c r="AE40" s="253" t="s">
        <v>134</v>
      </c>
      <c r="AF40" s="523" t="s">
        <v>134</v>
      </c>
      <c r="AG40" s="348" t="s">
        <v>134</v>
      </c>
      <c r="AH40" s="253" t="s">
        <v>134</v>
      </c>
      <c r="AI40" s="523" t="s">
        <v>134</v>
      </c>
      <c r="AJ40" s="348" t="s">
        <v>134</v>
      </c>
      <c r="AK40" s="253" t="s">
        <v>134</v>
      </c>
    </row>
    <row r="41" spans="1:37" ht="15.75">
      <c r="A41" s="286" t="s">
        <v>141</v>
      </c>
      <c r="B41" s="31" t="s">
        <v>121</v>
      </c>
      <c r="C41" s="25">
        <v>6</v>
      </c>
      <c r="D41" s="25"/>
      <c r="E41" s="25"/>
      <c r="F41" s="37"/>
      <c r="G41" s="125">
        <v>2.5</v>
      </c>
      <c r="H41" s="123">
        <f t="shared" si="7"/>
        <v>90</v>
      </c>
      <c r="I41" s="200">
        <f t="shared" si="8"/>
        <v>36</v>
      </c>
      <c r="J41" s="294">
        <v>18</v>
      </c>
      <c r="K41" s="295">
        <v>9</v>
      </c>
      <c r="L41" s="295">
        <v>9</v>
      </c>
      <c r="M41" s="34">
        <f t="shared" si="6"/>
        <v>54</v>
      </c>
      <c r="N41" s="77" t="s">
        <v>134</v>
      </c>
      <c r="O41" s="52" t="s">
        <v>134</v>
      </c>
      <c r="P41" s="78" t="s">
        <v>134</v>
      </c>
      <c r="Q41" s="77" t="s">
        <v>134</v>
      </c>
      <c r="R41" s="52" t="s">
        <v>134</v>
      </c>
      <c r="S41" s="296">
        <f>G41/S7</f>
        <v>0.20833333333333334</v>
      </c>
      <c r="T41" s="77" t="s">
        <v>134</v>
      </c>
      <c r="U41" s="52" t="s">
        <v>134</v>
      </c>
      <c r="V41" s="78" t="s">
        <v>134</v>
      </c>
      <c r="W41" s="77" t="s">
        <v>134</v>
      </c>
      <c r="X41" s="52" t="s">
        <v>134</v>
      </c>
      <c r="Y41" s="78" t="s">
        <v>134</v>
      </c>
      <c r="Z41" s="523" t="s">
        <v>134</v>
      </c>
      <c r="AA41" s="348" t="s">
        <v>134</v>
      </c>
      <c r="AB41" s="253" t="s">
        <v>134</v>
      </c>
      <c r="AC41" s="523" t="s">
        <v>134</v>
      </c>
      <c r="AD41" s="348" t="s">
        <v>134</v>
      </c>
      <c r="AE41" s="27">
        <f>I41/9</f>
        <v>4</v>
      </c>
      <c r="AF41" s="523" t="s">
        <v>134</v>
      </c>
      <c r="AG41" s="348" t="s">
        <v>134</v>
      </c>
      <c r="AH41" s="253" t="s">
        <v>134</v>
      </c>
      <c r="AI41" s="523" t="s">
        <v>134</v>
      </c>
      <c r="AJ41" s="348" t="s">
        <v>134</v>
      </c>
      <c r="AK41" s="253" t="s">
        <v>134</v>
      </c>
    </row>
    <row r="42" spans="1:37" ht="15.75">
      <c r="A42" s="286" t="s">
        <v>65</v>
      </c>
      <c r="B42" s="31" t="s">
        <v>237</v>
      </c>
      <c r="C42" s="25"/>
      <c r="D42" s="25"/>
      <c r="E42" s="25"/>
      <c r="F42" s="37"/>
      <c r="G42" s="614">
        <f>G43+G44+G45</f>
        <v>7.5</v>
      </c>
      <c r="H42" s="297">
        <f t="shared" si="7"/>
        <v>270</v>
      </c>
      <c r="I42" s="298">
        <f>SUM(J42+K42+L42)</f>
        <v>99</v>
      </c>
      <c r="J42" s="298">
        <f>J43+J44+J45</f>
        <v>33</v>
      </c>
      <c r="K42" s="298">
        <f>K43+K44+K45</f>
        <v>66</v>
      </c>
      <c r="L42" s="297"/>
      <c r="M42" s="290">
        <f t="shared" si="6"/>
        <v>171</v>
      </c>
      <c r="N42" s="77"/>
      <c r="O42" s="52"/>
      <c r="P42" s="78"/>
      <c r="Q42" s="77"/>
      <c r="R42" s="291"/>
      <c r="S42" s="292"/>
      <c r="T42" s="293"/>
      <c r="U42" s="291"/>
      <c r="V42" s="292"/>
      <c r="W42" s="293"/>
      <c r="X42" s="291"/>
      <c r="Y42" s="292"/>
      <c r="Z42" s="523"/>
      <c r="AA42" s="348"/>
      <c r="AB42" s="253"/>
      <c r="AC42" s="523"/>
      <c r="AD42" s="82"/>
      <c r="AE42" s="524"/>
      <c r="AF42" s="525"/>
      <c r="AG42" s="82"/>
      <c r="AH42" s="524"/>
      <c r="AI42" s="525"/>
      <c r="AJ42" s="82"/>
      <c r="AK42" s="524"/>
    </row>
    <row r="43" spans="1:37" ht="15.75">
      <c r="A43" s="286" t="s">
        <v>142</v>
      </c>
      <c r="B43" s="31" t="s">
        <v>237</v>
      </c>
      <c r="C43" s="25"/>
      <c r="D43" s="25">
        <v>1</v>
      </c>
      <c r="E43" s="26"/>
      <c r="F43" s="287"/>
      <c r="G43" s="613">
        <v>3.5</v>
      </c>
      <c r="H43" s="25">
        <f t="shared" si="7"/>
        <v>126</v>
      </c>
      <c r="I43" s="49">
        <v>45</v>
      </c>
      <c r="J43" s="88">
        <v>15</v>
      </c>
      <c r="K43" s="615">
        <v>30</v>
      </c>
      <c r="L43" s="37"/>
      <c r="M43" s="34">
        <f t="shared" si="6"/>
        <v>81</v>
      </c>
      <c r="N43" s="77">
        <f>G43/N7</f>
        <v>0.19444444444444445</v>
      </c>
      <c r="O43" s="52" t="s">
        <v>134</v>
      </c>
      <c r="P43" s="78" t="s">
        <v>134</v>
      </c>
      <c r="Q43" s="77" t="s">
        <v>134</v>
      </c>
      <c r="R43" s="52" t="s">
        <v>134</v>
      </c>
      <c r="S43" s="78" t="s">
        <v>134</v>
      </c>
      <c r="T43" s="77" t="s">
        <v>134</v>
      </c>
      <c r="U43" s="52" t="s">
        <v>134</v>
      </c>
      <c r="V43" s="78" t="s">
        <v>134</v>
      </c>
      <c r="W43" s="77" t="s">
        <v>134</v>
      </c>
      <c r="X43" s="52" t="s">
        <v>134</v>
      </c>
      <c r="Y43" s="78" t="s">
        <v>134</v>
      </c>
      <c r="Z43" s="523">
        <f>I43/15</f>
        <v>3</v>
      </c>
      <c r="AA43" s="348" t="s">
        <v>134</v>
      </c>
      <c r="AB43" s="253" t="s">
        <v>134</v>
      </c>
      <c r="AC43" s="523" t="s">
        <v>134</v>
      </c>
      <c r="AD43" s="348" t="s">
        <v>134</v>
      </c>
      <c r="AE43" s="253" t="s">
        <v>134</v>
      </c>
      <c r="AF43" s="523" t="s">
        <v>134</v>
      </c>
      <c r="AG43" s="348" t="s">
        <v>134</v>
      </c>
      <c r="AH43" s="253" t="s">
        <v>134</v>
      </c>
      <c r="AI43" s="523" t="s">
        <v>134</v>
      </c>
      <c r="AJ43" s="348" t="s">
        <v>134</v>
      </c>
      <c r="AK43" s="253" t="s">
        <v>134</v>
      </c>
    </row>
    <row r="44" spans="1:37" ht="15.75">
      <c r="A44" s="286" t="s">
        <v>143</v>
      </c>
      <c r="B44" s="31" t="s">
        <v>237</v>
      </c>
      <c r="C44" s="25"/>
      <c r="D44" s="25"/>
      <c r="E44" s="26"/>
      <c r="F44" s="287"/>
      <c r="G44" s="18">
        <v>2</v>
      </c>
      <c r="H44" s="25">
        <f t="shared" si="7"/>
        <v>72</v>
      </c>
      <c r="I44" s="49">
        <f t="shared" si="8"/>
        <v>27</v>
      </c>
      <c r="J44" s="88">
        <v>9</v>
      </c>
      <c r="K44" s="37">
        <v>18</v>
      </c>
      <c r="L44" s="37"/>
      <c r="M44" s="34">
        <f t="shared" si="6"/>
        <v>45</v>
      </c>
      <c r="N44" s="77" t="s">
        <v>134</v>
      </c>
      <c r="O44" s="52">
        <f>G44/O7</f>
        <v>0.2</v>
      </c>
      <c r="P44" s="78" t="s">
        <v>134</v>
      </c>
      <c r="Q44" s="77" t="s">
        <v>134</v>
      </c>
      <c r="R44" s="52" t="s">
        <v>134</v>
      </c>
      <c r="S44" s="78" t="s">
        <v>134</v>
      </c>
      <c r="T44" s="77" t="s">
        <v>134</v>
      </c>
      <c r="U44" s="52" t="s">
        <v>134</v>
      </c>
      <c r="V44" s="78" t="s">
        <v>134</v>
      </c>
      <c r="W44" s="77" t="s">
        <v>134</v>
      </c>
      <c r="X44" s="52" t="s">
        <v>134</v>
      </c>
      <c r="Y44" s="78" t="s">
        <v>134</v>
      </c>
      <c r="Z44" s="523" t="s">
        <v>134</v>
      </c>
      <c r="AA44" s="348">
        <f>I44/9</f>
        <v>3</v>
      </c>
      <c r="AB44" s="253" t="s">
        <v>134</v>
      </c>
      <c r="AC44" s="523" t="s">
        <v>134</v>
      </c>
      <c r="AD44" s="348" t="s">
        <v>134</v>
      </c>
      <c r="AE44" s="253" t="s">
        <v>134</v>
      </c>
      <c r="AF44" s="523" t="s">
        <v>134</v>
      </c>
      <c r="AG44" s="348" t="s">
        <v>134</v>
      </c>
      <c r="AH44" s="253" t="s">
        <v>134</v>
      </c>
      <c r="AI44" s="523" t="s">
        <v>134</v>
      </c>
      <c r="AJ44" s="348" t="s">
        <v>134</v>
      </c>
      <c r="AK44" s="253" t="s">
        <v>134</v>
      </c>
    </row>
    <row r="45" spans="1:37" ht="15.75">
      <c r="A45" s="286" t="s">
        <v>144</v>
      </c>
      <c r="B45" s="31" t="s">
        <v>237</v>
      </c>
      <c r="C45" s="25">
        <v>3</v>
      </c>
      <c r="D45" s="25"/>
      <c r="E45" s="25"/>
      <c r="F45" s="287"/>
      <c r="G45" s="18">
        <v>2</v>
      </c>
      <c r="H45" s="25">
        <f t="shared" si="7"/>
        <v>72</v>
      </c>
      <c r="I45" s="49">
        <f t="shared" si="8"/>
        <v>27</v>
      </c>
      <c r="J45" s="88">
        <v>9</v>
      </c>
      <c r="K45" s="37">
        <v>18</v>
      </c>
      <c r="L45" s="37"/>
      <c r="M45" s="34">
        <f t="shared" si="6"/>
        <v>45</v>
      </c>
      <c r="N45" s="77" t="s">
        <v>134</v>
      </c>
      <c r="O45" s="52" t="s">
        <v>134</v>
      </c>
      <c r="P45" s="78">
        <f>G45/P7</f>
        <v>0.16666666666666666</v>
      </c>
      <c r="Q45" s="77" t="s">
        <v>134</v>
      </c>
      <c r="R45" s="52" t="s">
        <v>134</v>
      </c>
      <c r="S45" s="78" t="s">
        <v>134</v>
      </c>
      <c r="T45" s="77" t="s">
        <v>134</v>
      </c>
      <c r="U45" s="52" t="s">
        <v>134</v>
      </c>
      <c r="V45" s="78" t="s">
        <v>134</v>
      </c>
      <c r="W45" s="77" t="s">
        <v>134</v>
      </c>
      <c r="X45" s="52" t="s">
        <v>134</v>
      </c>
      <c r="Y45" s="78" t="s">
        <v>134</v>
      </c>
      <c r="Z45" s="523" t="s">
        <v>134</v>
      </c>
      <c r="AA45" s="348" t="s">
        <v>134</v>
      </c>
      <c r="AB45" s="253">
        <f>I45/9</f>
        <v>3</v>
      </c>
      <c r="AC45" s="523" t="s">
        <v>134</v>
      </c>
      <c r="AD45" s="348" t="s">
        <v>134</v>
      </c>
      <c r="AE45" s="253" t="s">
        <v>134</v>
      </c>
      <c r="AF45" s="523" t="s">
        <v>134</v>
      </c>
      <c r="AG45" s="348" t="s">
        <v>134</v>
      </c>
      <c r="AH45" s="253" t="s">
        <v>134</v>
      </c>
      <c r="AI45" s="523" t="s">
        <v>134</v>
      </c>
      <c r="AJ45" s="348" t="s">
        <v>134</v>
      </c>
      <c r="AK45" s="253" t="s">
        <v>134</v>
      </c>
    </row>
    <row r="46" spans="1:37" ht="15.75">
      <c r="A46" s="299" t="s">
        <v>56</v>
      </c>
      <c r="B46" s="31" t="s">
        <v>122</v>
      </c>
      <c r="C46" s="300"/>
      <c r="D46" s="300"/>
      <c r="E46" s="300"/>
      <c r="F46" s="300"/>
      <c r="G46" s="51">
        <f>G47+G48+G49+G50</f>
        <v>17.5</v>
      </c>
      <c r="H46" s="288">
        <f>PRODUCT(G46,36)</f>
        <v>630</v>
      </c>
      <c r="I46" s="289">
        <f>SUM(J46+K46+L46)</f>
        <v>282</v>
      </c>
      <c r="J46" s="301">
        <f>J47+J50+J48+J49</f>
        <v>129</v>
      </c>
      <c r="K46" s="301">
        <f>K47+K50+K48+K49</f>
        <v>15</v>
      </c>
      <c r="L46" s="301">
        <f>L47+L50+L48+L49</f>
        <v>138</v>
      </c>
      <c r="M46" s="302">
        <f>SUM(M47:M50)</f>
        <v>348</v>
      </c>
      <c r="N46" s="303"/>
      <c r="O46" s="304"/>
      <c r="P46" s="305"/>
      <c r="Q46" s="303"/>
      <c r="R46" s="306"/>
      <c r="S46" s="307"/>
      <c r="T46" s="308"/>
      <c r="U46" s="306"/>
      <c r="V46" s="307"/>
      <c r="W46" s="308"/>
      <c r="X46" s="306"/>
      <c r="Y46" s="307"/>
      <c r="Z46" s="526"/>
      <c r="AA46" s="300"/>
      <c r="AB46" s="527"/>
      <c r="AC46" s="526"/>
      <c r="AD46" s="17"/>
      <c r="AE46" s="528"/>
      <c r="AF46" s="529"/>
      <c r="AG46" s="17"/>
      <c r="AH46" s="528"/>
      <c r="AI46" s="529"/>
      <c r="AJ46" s="17"/>
      <c r="AK46" s="528"/>
    </row>
    <row r="47" spans="1:37" ht="15.75">
      <c r="A47" s="286" t="s">
        <v>135</v>
      </c>
      <c r="B47" s="31" t="s">
        <v>122</v>
      </c>
      <c r="C47" s="25">
        <v>1</v>
      </c>
      <c r="D47" s="25"/>
      <c r="E47" s="26"/>
      <c r="F47" s="287"/>
      <c r="G47" s="18">
        <v>6</v>
      </c>
      <c r="H47" s="25">
        <f aca="true" t="shared" si="9" ref="H47:H81">PRODUCT(G47,36)</f>
        <v>216</v>
      </c>
      <c r="I47" s="200">
        <f>J47+L47</f>
        <v>105</v>
      </c>
      <c r="J47" s="294">
        <v>45</v>
      </c>
      <c r="K47" s="295"/>
      <c r="L47" s="616">
        <v>60</v>
      </c>
      <c r="M47" s="34">
        <f aca="true" t="shared" si="10" ref="M47:M59">H47-I47</f>
        <v>111</v>
      </c>
      <c r="N47" s="77">
        <f>G47/N7</f>
        <v>0.3333333333333333</v>
      </c>
      <c r="O47" s="52" t="s">
        <v>134</v>
      </c>
      <c r="P47" s="78" t="s">
        <v>134</v>
      </c>
      <c r="Q47" s="77" t="s">
        <v>134</v>
      </c>
      <c r="R47" s="52" t="s">
        <v>134</v>
      </c>
      <c r="S47" s="78" t="s">
        <v>134</v>
      </c>
      <c r="T47" s="77" t="s">
        <v>134</v>
      </c>
      <c r="U47" s="52" t="s">
        <v>134</v>
      </c>
      <c r="V47" s="78" t="s">
        <v>134</v>
      </c>
      <c r="W47" s="77" t="s">
        <v>134</v>
      </c>
      <c r="X47" s="52" t="s">
        <v>134</v>
      </c>
      <c r="Y47" s="78" t="s">
        <v>134</v>
      </c>
      <c r="Z47" s="523">
        <f>I47/15</f>
        <v>7</v>
      </c>
      <c r="AA47" s="348" t="s">
        <v>134</v>
      </c>
      <c r="AB47" s="253" t="s">
        <v>134</v>
      </c>
      <c r="AC47" s="523" t="s">
        <v>134</v>
      </c>
      <c r="AD47" s="348" t="s">
        <v>134</v>
      </c>
      <c r="AE47" s="253" t="s">
        <v>134</v>
      </c>
      <c r="AF47" s="523" t="s">
        <v>134</v>
      </c>
      <c r="AG47" s="348" t="s">
        <v>134</v>
      </c>
      <c r="AH47" s="253" t="s">
        <v>134</v>
      </c>
      <c r="AI47" s="523" t="s">
        <v>134</v>
      </c>
      <c r="AJ47" s="348" t="s">
        <v>134</v>
      </c>
      <c r="AK47" s="253" t="s">
        <v>134</v>
      </c>
    </row>
    <row r="48" spans="1:37" ht="15.75">
      <c r="A48" s="286" t="s">
        <v>136</v>
      </c>
      <c r="B48" s="31" t="s">
        <v>122</v>
      </c>
      <c r="C48" s="25"/>
      <c r="D48" s="25"/>
      <c r="E48" s="26"/>
      <c r="F48" s="287"/>
      <c r="G48" s="18">
        <v>3.5</v>
      </c>
      <c r="H48" s="25">
        <f t="shared" si="9"/>
        <v>126</v>
      </c>
      <c r="I48" s="200">
        <f t="shared" si="8"/>
        <v>63</v>
      </c>
      <c r="J48" s="294">
        <v>27</v>
      </c>
      <c r="K48" s="295"/>
      <c r="L48" s="295">
        <v>36</v>
      </c>
      <c r="M48" s="34">
        <f t="shared" si="10"/>
        <v>63</v>
      </c>
      <c r="N48" s="77" t="s">
        <v>134</v>
      </c>
      <c r="O48" s="52">
        <f>G48/O7</f>
        <v>0.35</v>
      </c>
      <c r="P48" s="78" t="s">
        <v>134</v>
      </c>
      <c r="Q48" s="77" t="s">
        <v>134</v>
      </c>
      <c r="R48" s="52" t="s">
        <v>134</v>
      </c>
      <c r="S48" s="78" t="s">
        <v>134</v>
      </c>
      <c r="T48" s="77" t="s">
        <v>134</v>
      </c>
      <c r="U48" s="52" t="s">
        <v>134</v>
      </c>
      <c r="V48" s="78" t="s">
        <v>134</v>
      </c>
      <c r="W48" s="77" t="s">
        <v>134</v>
      </c>
      <c r="X48" s="52" t="s">
        <v>134</v>
      </c>
      <c r="Y48" s="78" t="s">
        <v>134</v>
      </c>
      <c r="Z48" s="523" t="s">
        <v>134</v>
      </c>
      <c r="AA48" s="530">
        <f>I48/9</f>
        <v>7</v>
      </c>
      <c r="AB48" s="253" t="s">
        <v>134</v>
      </c>
      <c r="AC48" s="523" t="s">
        <v>134</v>
      </c>
      <c r="AD48" s="348" t="s">
        <v>134</v>
      </c>
      <c r="AE48" s="253" t="s">
        <v>134</v>
      </c>
      <c r="AF48" s="523" t="s">
        <v>134</v>
      </c>
      <c r="AG48" s="348" t="s">
        <v>134</v>
      </c>
      <c r="AH48" s="253" t="s">
        <v>134</v>
      </c>
      <c r="AI48" s="523" t="s">
        <v>134</v>
      </c>
      <c r="AJ48" s="348" t="s">
        <v>134</v>
      </c>
      <c r="AK48" s="253" t="s">
        <v>134</v>
      </c>
    </row>
    <row r="49" spans="1:37" ht="15.75">
      <c r="A49" s="286" t="s">
        <v>154</v>
      </c>
      <c r="B49" s="31" t="s">
        <v>122</v>
      </c>
      <c r="C49" s="25">
        <v>3</v>
      </c>
      <c r="D49" s="25"/>
      <c r="E49" s="25"/>
      <c r="F49" s="287"/>
      <c r="G49" s="18">
        <v>4</v>
      </c>
      <c r="H49" s="25">
        <f t="shared" si="9"/>
        <v>144</v>
      </c>
      <c r="I49" s="200">
        <f t="shared" si="8"/>
        <v>54</v>
      </c>
      <c r="J49" s="294">
        <v>27</v>
      </c>
      <c r="K49" s="295"/>
      <c r="L49" s="295">
        <v>27</v>
      </c>
      <c r="M49" s="34">
        <f t="shared" si="10"/>
        <v>90</v>
      </c>
      <c r="N49" s="77" t="s">
        <v>134</v>
      </c>
      <c r="O49" s="52" t="s">
        <v>134</v>
      </c>
      <c r="P49" s="78">
        <f>G49/P7</f>
        <v>0.3333333333333333</v>
      </c>
      <c r="Q49" s="77" t="s">
        <v>134</v>
      </c>
      <c r="R49" s="52" t="s">
        <v>134</v>
      </c>
      <c r="S49" s="78" t="s">
        <v>134</v>
      </c>
      <c r="T49" s="77" t="s">
        <v>134</v>
      </c>
      <c r="U49" s="52" t="s">
        <v>134</v>
      </c>
      <c r="V49" s="78" t="s">
        <v>134</v>
      </c>
      <c r="W49" s="77" t="s">
        <v>134</v>
      </c>
      <c r="X49" s="52" t="s">
        <v>134</v>
      </c>
      <c r="Y49" s="78" t="s">
        <v>134</v>
      </c>
      <c r="Z49" s="523" t="s">
        <v>134</v>
      </c>
      <c r="AA49" s="348" t="s">
        <v>134</v>
      </c>
      <c r="AB49" s="253">
        <f>I49/9</f>
        <v>6</v>
      </c>
      <c r="AC49" s="523" t="s">
        <v>134</v>
      </c>
      <c r="AD49" s="348" t="s">
        <v>134</v>
      </c>
      <c r="AE49" s="253" t="s">
        <v>134</v>
      </c>
      <c r="AF49" s="523" t="s">
        <v>134</v>
      </c>
      <c r="AG49" s="348" t="s">
        <v>134</v>
      </c>
      <c r="AH49" s="253" t="s">
        <v>134</v>
      </c>
      <c r="AI49" s="523" t="s">
        <v>134</v>
      </c>
      <c r="AJ49" s="348" t="s">
        <v>134</v>
      </c>
      <c r="AK49" s="253" t="s">
        <v>134</v>
      </c>
    </row>
    <row r="50" spans="1:37" s="119" customFormat="1" ht="15.75">
      <c r="A50" s="286" t="s">
        <v>183</v>
      </c>
      <c r="B50" s="31" t="s">
        <v>123</v>
      </c>
      <c r="C50" s="287"/>
      <c r="D50" s="287" t="s">
        <v>56</v>
      </c>
      <c r="E50" s="25"/>
      <c r="F50" s="37"/>
      <c r="G50" s="613">
        <v>4</v>
      </c>
      <c r="H50" s="25">
        <f>PRODUCT(G50,36)</f>
        <v>144</v>
      </c>
      <c r="I50" s="200">
        <f t="shared" si="8"/>
        <v>60</v>
      </c>
      <c r="J50" s="294">
        <v>30</v>
      </c>
      <c r="K50" s="295">
        <v>15</v>
      </c>
      <c r="L50" s="295">
        <v>15</v>
      </c>
      <c r="M50" s="34">
        <f t="shared" si="10"/>
        <v>84</v>
      </c>
      <c r="N50" s="77" t="s">
        <v>134</v>
      </c>
      <c r="O50" s="52" t="s">
        <v>134</v>
      </c>
      <c r="P50" s="78" t="s">
        <v>134</v>
      </c>
      <c r="Q50" s="77">
        <f>G50/Q7</f>
        <v>0.2222222222222222</v>
      </c>
      <c r="R50" s="291" t="s">
        <v>134</v>
      </c>
      <c r="S50" s="292" t="s">
        <v>134</v>
      </c>
      <c r="T50" s="293" t="s">
        <v>134</v>
      </c>
      <c r="U50" s="291" t="s">
        <v>134</v>
      </c>
      <c r="V50" s="292" t="s">
        <v>134</v>
      </c>
      <c r="W50" s="293" t="s">
        <v>134</v>
      </c>
      <c r="X50" s="291" t="s">
        <v>134</v>
      </c>
      <c r="Y50" s="292" t="s">
        <v>134</v>
      </c>
      <c r="Z50" s="523" t="s">
        <v>134</v>
      </c>
      <c r="AA50" s="348" t="s">
        <v>134</v>
      </c>
      <c r="AB50" s="253" t="s">
        <v>134</v>
      </c>
      <c r="AC50" s="523">
        <f>I50/15</f>
        <v>4</v>
      </c>
      <c r="AD50" s="82" t="s">
        <v>134</v>
      </c>
      <c r="AE50" s="524" t="s">
        <v>134</v>
      </c>
      <c r="AF50" s="525" t="s">
        <v>134</v>
      </c>
      <c r="AG50" s="82" t="s">
        <v>134</v>
      </c>
      <c r="AH50" s="524" t="s">
        <v>134</v>
      </c>
      <c r="AI50" s="525" t="s">
        <v>134</v>
      </c>
      <c r="AJ50" s="82" t="s">
        <v>134</v>
      </c>
      <c r="AK50" s="524" t="s">
        <v>134</v>
      </c>
    </row>
    <row r="51" spans="1:37" s="119" customFormat="1" ht="31.5">
      <c r="A51" s="286" t="s">
        <v>79</v>
      </c>
      <c r="B51" s="31" t="s">
        <v>187</v>
      </c>
      <c r="C51" s="25"/>
      <c r="D51" s="25"/>
      <c r="E51" s="25"/>
      <c r="F51" s="287"/>
      <c r="G51" s="81">
        <f>G52+G53+G59+G56</f>
        <v>15</v>
      </c>
      <c r="H51" s="288">
        <f t="shared" si="9"/>
        <v>540</v>
      </c>
      <c r="I51" s="309">
        <f>I52+I53+I59+I56</f>
        <v>219</v>
      </c>
      <c r="J51" s="309">
        <f>J52+J53+J59+J56</f>
        <v>135</v>
      </c>
      <c r="K51" s="126">
        <f>K52+K53+K57+K59+K58</f>
        <v>57</v>
      </c>
      <c r="L51" s="309">
        <f>L52+L53+L59+L56</f>
        <v>27</v>
      </c>
      <c r="M51" s="91">
        <f>M52+M53+M59+M56</f>
        <v>321</v>
      </c>
      <c r="N51" s="77"/>
      <c r="O51" s="52"/>
      <c r="P51" s="78"/>
      <c r="Q51" s="77"/>
      <c r="R51" s="52"/>
      <c r="S51" s="78"/>
      <c r="T51" s="77"/>
      <c r="U51" s="52"/>
      <c r="V51" s="78"/>
      <c r="W51" s="77"/>
      <c r="X51" s="52"/>
      <c r="Y51" s="78"/>
      <c r="Z51" s="523"/>
      <c r="AA51" s="348"/>
      <c r="AB51" s="253"/>
      <c r="AC51" s="523"/>
      <c r="AD51" s="348"/>
      <c r="AE51" s="253"/>
      <c r="AF51" s="523"/>
      <c r="AG51" s="348"/>
      <c r="AH51" s="253"/>
      <c r="AI51" s="523"/>
      <c r="AJ51" s="348"/>
      <c r="AK51" s="253"/>
    </row>
    <row r="52" spans="1:37" s="119" customFormat="1" ht="47.25">
      <c r="A52" s="286" t="s">
        <v>98</v>
      </c>
      <c r="B52" s="120" t="s">
        <v>155</v>
      </c>
      <c r="C52" s="37"/>
      <c r="D52" s="37">
        <v>5</v>
      </c>
      <c r="E52" s="25"/>
      <c r="F52" s="287"/>
      <c r="G52" s="18">
        <v>1</v>
      </c>
      <c r="H52" s="25">
        <f>PRODUCT(G52,36)</f>
        <v>36</v>
      </c>
      <c r="I52" s="123">
        <f>J52+K52+L52</f>
        <v>18</v>
      </c>
      <c r="J52" s="294">
        <v>9</v>
      </c>
      <c r="K52" s="295"/>
      <c r="L52" s="295">
        <v>9</v>
      </c>
      <c r="M52" s="34">
        <f t="shared" si="10"/>
        <v>18</v>
      </c>
      <c r="N52" s="77" t="s">
        <v>134</v>
      </c>
      <c r="O52" s="52" t="s">
        <v>134</v>
      </c>
      <c r="P52" s="78" t="s">
        <v>134</v>
      </c>
      <c r="Q52" s="77" t="s">
        <v>134</v>
      </c>
      <c r="R52" s="52">
        <f>G52/R7</f>
        <v>0.1</v>
      </c>
      <c r="S52" s="78" t="s">
        <v>134</v>
      </c>
      <c r="T52" s="190"/>
      <c r="U52" s="147"/>
      <c r="V52" s="191"/>
      <c r="W52" s="190"/>
      <c r="X52" s="147"/>
      <c r="Y52" s="78" t="s">
        <v>134</v>
      </c>
      <c r="Z52" s="523" t="s">
        <v>134</v>
      </c>
      <c r="AA52" s="348" t="s">
        <v>134</v>
      </c>
      <c r="AB52" s="253" t="s">
        <v>134</v>
      </c>
      <c r="AC52" s="523" t="s">
        <v>134</v>
      </c>
      <c r="AD52" s="348">
        <f>I52/9</f>
        <v>2</v>
      </c>
      <c r="AE52" s="253" t="s">
        <v>134</v>
      </c>
      <c r="AF52" s="531"/>
      <c r="AG52" s="532"/>
      <c r="AH52" s="254"/>
      <c r="AI52" s="531"/>
      <c r="AJ52" s="532"/>
      <c r="AK52" s="253" t="s">
        <v>134</v>
      </c>
    </row>
    <row r="53" spans="1:37" s="119" customFormat="1" ht="31.5">
      <c r="A53" s="286" t="s">
        <v>99</v>
      </c>
      <c r="B53" s="31" t="s">
        <v>124</v>
      </c>
      <c r="C53" s="37"/>
      <c r="D53" s="37"/>
      <c r="E53" s="25"/>
      <c r="F53" s="287"/>
      <c r="G53" s="18">
        <f>G54+G55</f>
        <v>8</v>
      </c>
      <c r="H53" s="25">
        <f t="shared" si="9"/>
        <v>288</v>
      </c>
      <c r="I53" s="125">
        <f>I54+I55</f>
        <v>120</v>
      </c>
      <c r="J53" s="125">
        <f>J54+J55</f>
        <v>72</v>
      </c>
      <c r="K53" s="125">
        <f>K54+K55</f>
        <v>48</v>
      </c>
      <c r="L53" s="125">
        <f>L54+L55</f>
        <v>0</v>
      </c>
      <c r="M53" s="34">
        <f>H53-I53</f>
        <v>168</v>
      </c>
      <c r="N53" s="77"/>
      <c r="O53" s="52"/>
      <c r="P53" s="78"/>
      <c r="Q53" s="77"/>
      <c r="R53" s="52"/>
      <c r="S53" s="78"/>
      <c r="T53" s="190"/>
      <c r="U53" s="147"/>
      <c r="V53" s="191"/>
      <c r="W53" s="190"/>
      <c r="X53" s="147"/>
      <c r="Y53" s="78"/>
      <c r="Z53" s="523"/>
      <c r="AA53" s="348"/>
      <c r="AB53" s="253"/>
      <c r="AC53" s="523"/>
      <c r="AD53" s="348"/>
      <c r="AE53" s="253"/>
      <c r="AF53" s="531"/>
      <c r="AG53" s="532"/>
      <c r="AH53" s="254"/>
      <c r="AI53" s="531"/>
      <c r="AJ53" s="532"/>
      <c r="AK53" s="253"/>
    </row>
    <row r="54" spans="1:37" s="119" customFormat="1" ht="31.5">
      <c r="A54" s="286" t="s">
        <v>194</v>
      </c>
      <c r="B54" s="31" t="s">
        <v>124</v>
      </c>
      <c r="C54" s="25"/>
      <c r="D54" s="25">
        <v>6</v>
      </c>
      <c r="E54" s="36"/>
      <c r="F54" s="287"/>
      <c r="G54" s="18">
        <v>4</v>
      </c>
      <c r="H54" s="25">
        <f t="shared" si="9"/>
        <v>144</v>
      </c>
      <c r="I54" s="200">
        <f t="shared" si="8"/>
        <v>45</v>
      </c>
      <c r="J54" s="294">
        <v>27</v>
      </c>
      <c r="K54" s="295">
        <v>18</v>
      </c>
      <c r="L54" s="295"/>
      <c r="M54" s="34">
        <f t="shared" si="10"/>
        <v>99</v>
      </c>
      <c r="N54" s="77" t="s">
        <v>134</v>
      </c>
      <c r="O54" s="52" t="s">
        <v>134</v>
      </c>
      <c r="P54" s="78" t="s">
        <v>134</v>
      </c>
      <c r="Q54" s="77" t="s">
        <v>134</v>
      </c>
      <c r="R54" s="52" t="s">
        <v>134</v>
      </c>
      <c r="S54" s="296">
        <f>G54/S7</f>
        <v>0.3333333333333333</v>
      </c>
      <c r="T54" s="77" t="s">
        <v>134</v>
      </c>
      <c r="U54" s="52" t="s">
        <v>134</v>
      </c>
      <c r="V54" s="78" t="s">
        <v>134</v>
      </c>
      <c r="W54" s="77"/>
      <c r="X54" s="52"/>
      <c r="Y54" s="78"/>
      <c r="Z54" s="523" t="s">
        <v>134</v>
      </c>
      <c r="AA54" s="348" t="s">
        <v>134</v>
      </c>
      <c r="AB54" s="253" t="s">
        <v>134</v>
      </c>
      <c r="AC54" s="523" t="s">
        <v>134</v>
      </c>
      <c r="AD54" s="348" t="s">
        <v>134</v>
      </c>
      <c r="AE54" s="27">
        <f>I54/9</f>
        <v>5</v>
      </c>
      <c r="AF54" s="523" t="s">
        <v>134</v>
      </c>
      <c r="AG54" s="348" t="s">
        <v>134</v>
      </c>
      <c r="AH54" s="253" t="s">
        <v>134</v>
      </c>
      <c r="AI54" s="523"/>
      <c r="AJ54" s="348"/>
      <c r="AK54" s="253"/>
    </row>
    <row r="55" spans="1:37" s="119" customFormat="1" ht="31.5">
      <c r="A55" s="286" t="s">
        <v>195</v>
      </c>
      <c r="B55" s="31" t="s">
        <v>124</v>
      </c>
      <c r="C55" s="25">
        <v>7</v>
      </c>
      <c r="D55" s="25"/>
      <c r="E55" s="25"/>
      <c r="F55" s="287"/>
      <c r="G55" s="18">
        <v>4</v>
      </c>
      <c r="H55" s="25">
        <f t="shared" si="9"/>
        <v>144</v>
      </c>
      <c r="I55" s="200">
        <f t="shared" si="8"/>
        <v>75</v>
      </c>
      <c r="J55" s="294">
        <v>45</v>
      </c>
      <c r="K55" s="295">
        <v>30</v>
      </c>
      <c r="L55" s="295"/>
      <c r="M55" s="34">
        <f t="shared" si="10"/>
        <v>69</v>
      </c>
      <c r="N55" s="77" t="s">
        <v>134</v>
      </c>
      <c r="O55" s="52" t="s">
        <v>134</v>
      </c>
      <c r="P55" s="78" t="s">
        <v>134</v>
      </c>
      <c r="Q55" s="77" t="s">
        <v>134</v>
      </c>
      <c r="R55" s="52" t="s">
        <v>134</v>
      </c>
      <c r="S55" s="78" t="s">
        <v>134</v>
      </c>
      <c r="T55" s="77">
        <f>G55/T7</f>
        <v>0.2222222222222222</v>
      </c>
      <c r="U55" s="52" t="s">
        <v>134</v>
      </c>
      <c r="V55" s="78" t="s">
        <v>134</v>
      </c>
      <c r="W55" s="77"/>
      <c r="X55" s="52"/>
      <c r="Y55" s="78"/>
      <c r="Z55" s="523" t="s">
        <v>134</v>
      </c>
      <c r="AA55" s="348" t="s">
        <v>134</v>
      </c>
      <c r="AB55" s="253" t="s">
        <v>134</v>
      </c>
      <c r="AC55" s="523" t="s">
        <v>134</v>
      </c>
      <c r="AD55" s="348" t="s">
        <v>134</v>
      </c>
      <c r="AE55" s="253" t="s">
        <v>134</v>
      </c>
      <c r="AF55" s="523">
        <f>I55/15</f>
        <v>5</v>
      </c>
      <c r="AG55" s="348" t="s">
        <v>134</v>
      </c>
      <c r="AH55" s="253" t="s">
        <v>134</v>
      </c>
      <c r="AI55" s="523"/>
      <c r="AJ55" s="348"/>
      <c r="AK55" s="253"/>
    </row>
    <row r="56" spans="1:37" s="119" customFormat="1" ht="15.75">
      <c r="A56" s="286" t="s">
        <v>146</v>
      </c>
      <c r="B56" s="120" t="s">
        <v>209</v>
      </c>
      <c r="C56" s="25"/>
      <c r="D56" s="25"/>
      <c r="E56" s="25"/>
      <c r="F56" s="287"/>
      <c r="G56" s="18">
        <f>G57+G58</f>
        <v>4</v>
      </c>
      <c r="H56" s="25">
        <f>G56*36</f>
        <v>144</v>
      </c>
      <c r="I56" s="200">
        <f>I57+I58</f>
        <v>54</v>
      </c>
      <c r="J56" s="294">
        <f>J57+J58</f>
        <v>36</v>
      </c>
      <c r="K56" s="295"/>
      <c r="L56" s="294">
        <f>L57+L58</f>
        <v>18</v>
      </c>
      <c r="M56" s="319">
        <f>M57+M58</f>
        <v>90</v>
      </c>
      <c r="N56" s="77"/>
      <c r="O56" s="52"/>
      <c r="P56" s="78"/>
      <c r="Q56" s="77"/>
      <c r="R56" s="52"/>
      <c r="S56" s="78"/>
      <c r="T56" s="77"/>
      <c r="U56" s="52"/>
      <c r="V56" s="78"/>
      <c r="W56" s="77"/>
      <c r="X56" s="52"/>
      <c r="Y56" s="78"/>
      <c r="Z56" s="523"/>
      <c r="AA56" s="348"/>
      <c r="AB56" s="253"/>
      <c r="AC56" s="523"/>
      <c r="AD56" s="348"/>
      <c r="AE56" s="253"/>
      <c r="AF56" s="523"/>
      <c r="AG56" s="348"/>
      <c r="AH56" s="253"/>
      <c r="AI56" s="523"/>
      <c r="AJ56" s="348"/>
      <c r="AK56" s="253"/>
    </row>
    <row r="57" spans="1:37" s="119" customFormat="1" ht="15.75">
      <c r="A57" s="286" t="s">
        <v>272</v>
      </c>
      <c r="B57" s="120" t="s">
        <v>209</v>
      </c>
      <c r="C57" s="123"/>
      <c r="D57" s="123"/>
      <c r="E57" s="123"/>
      <c r="F57" s="310"/>
      <c r="G57" s="125">
        <v>2</v>
      </c>
      <c r="H57" s="123">
        <f>PRODUCT(G57,36)</f>
        <v>72</v>
      </c>
      <c r="I57" s="200">
        <f>J57+K57+L57</f>
        <v>27</v>
      </c>
      <c r="J57" s="200">
        <v>18</v>
      </c>
      <c r="K57" s="295"/>
      <c r="L57" s="200">
        <v>9</v>
      </c>
      <c r="M57" s="311">
        <f t="shared" si="10"/>
        <v>45</v>
      </c>
      <c r="N57" s="312"/>
      <c r="O57" s="182"/>
      <c r="P57" s="313"/>
      <c r="Q57" s="312"/>
      <c r="R57" s="182"/>
      <c r="S57" s="313"/>
      <c r="T57" s="312"/>
      <c r="U57" s="182"/>
      <c r="V57" s="313"/>
      <c r="W57" s="312"/>
      <c r="X57" s="182"/>
      <c r="Y57" s="313"/>
      <c r="Z57" s="533"/>
      <c r="AA57" s="530">
        <f>I57/9</f>
        <v>3</v>
      </c>
      <c r="AB57" s="534"/>
      <c r="AC57" s="523"/>
      <c r="AD57" s="348"/>
      <c r="AE57" s="253"/>
      <c r="AF57" s="523"/>
      <c r="AG57" s="348"/>
      <c r="AH57" s="253"/>
      <c r="AI57" s="523"/>
      <c r="AJ57" s="348"/>
      <c r="AK57" s="253"/>
    </row>
    <row r="58" spans="1:37" s="119" customFormat="1" ht="15.75">
      <c r="A58" s="286" t="s">
        <v>273</v>
      </c>
      <c r="B58" s="120" t="s">
        <v>209</v>
      </c>
      <c r="C58" s="123">
        <v>3</v>
      </c>
      <c r="D58" s="123"/>
      <c r="E58" s="123"/>
      <c r="F58" s="310"/>
      <c r="G58" s="125">
        <v>2</v>
      </c>
      <c r="H58" s="123">
        <f>PRODUCT(G58,36)</f>
        <v>72</v>
      </c>
      <c r="I58" s="200">
        <f>J58+K58+L58</f>
        <v>27</v>
      </c>
      <c r="J58" s="200">
        <v>18</v>
      </c>
      <c r="K58" s="295"/>
      <c r="L58" s="200">
        <v>9</v>
      </c>
      <c r="M58" s="610">
        <f>H58-I58</f>
        <v>45</v>
      </c>
      <c r="N58" s="312"/>
      <c r="O58" s="182"/>
      <c r="P58" s="313"/>
      <c r="Q58" s="312"/>
      <c r="R58" s="182"/>
      <c r="S58" s="313"/>
      <c r="T58" s="312"/>
      <c r="U58" s="182"/>
      <c r="V58" s="313"/>
      <c r="W58" s="312"/>
      <c r="X58" s="182"/>
      <c r="Y58" s="313"/>
      <c r="Z58" s="533"/>
      <c r="AA58" s="530"/>
      <c r="AB58" s="534">
        <f>I58/9</f>
        <v>3</v>
      </c>
      <c r="AC58" s="523"/>
      <c r="AD58" s="348"/>
      <c r="AE58" s="253"/>
      <c r="AF58" s="523"/>
      <c r="AG58" s="348"/>
      <c r="AH58" s="253"/>
      <c r="AI58" s="523"/>
      <c r="AJ58" s="348"/>
      <c r="AK58" s="253"/>
    </row>
    <row r="59" spans="1:37" s="119" customFormat="1" ht="15.75">
      <c r="A59" s="286" t="s">
        <v>147</v>
      </c>
      <c r="B59" s="31" t="s">
        <v>145</v>
      </c>
      <c r="C59" s="287"/>
      <c r="D59" s="287" t="s">
        <v>27</v>
      </c>
      <c r="E59" s="25"/>
      <c r="F59" s="18"/>
      <c r="G59" s="18">
        <v>2</v>
      </c>
      <c r="H59" s="25">
        <f>PRODUCT(G59,36)</f>
        <v>72</v>
      </c>
      <c r="I59" s="200">
        <f>SUM(J59+K59+L59)</f>
        <v>27</v>
      </c>
      <c r="J59" s="294">
        <v>18</v>
      </c>
      <c r="K59" s="295">
        <v>9</v>
      </c>
      <c r="L59" s="295"/>
      <c r="M59" s="34">
        <f t="shared" si="10"/>
        <v>45</v>
      </c>
      <c r="N59" s="77" t="s">
        <v>134</v>
      </c>
      <c r="O59" s="52" t="s">
        <v>134</v>
      </c>
      <c r="P59" s="78" t="s">
        <v>134</v>
      </c>
      <c r="Q59" s="77" t="s">
        <v>134</v>
      </c>
      <c r="R59" s="52" t="s">
        <v>134</v>
      </c>
      <c r="S59" s="78" t="s">
        <v>134</v>
      </c>
      <c r="T59" s="77" t="s">
        <v>134</v>
      </c>
      <c r="U59" s="52">
        <f>G59/U7</f>
        <v>0.2</v>
      </c>
      <c r="V59" s="78"/>
      <c r="W59" s="77"/>
      <c r="X59" s="52"/>
      <c r="Y59" s="78"/>
      <c r="Z59" s="523" t="s">
        <v>134</v>
      </c>
      <c r="AA59" s="348" t="s">
        <v>134</v>
      </c>
      <c r="AB59" s="253" t="s">
        <v>134</v>
      </c>
      <c r="AC59" s="523" t="s">
        <v>134</v>
      </c>
      <c r="AD59" s="348" t="s">
        <v>134</v>
      </c>
      <c r="AE59" s="253" t="s">
        <v>134</v>
      </c>
      <c r="AF59" s="523" t="s">
        <v>134</v>
      </c>
      <c r="AG59" s="348">
        <f>I59/9</f>
        <v>3</v>
      </c>
      <c r="AH59" s="253"/>
      <c r="AI59" s="523"/>
      <c r="AJ59" s="348"/>
      <c r="AK59" s="253"/>
    </row>
    <row r="60" spans="1:37" s="119" customFormat="1" ht="31.5">
      <c r="A60" s="286" t="s">
        <v>69</v>
      </c>
      <c r="B60" s="31" t="s">
        <v>115</v>
      </c>
      <c r="C60" s="37"/>
      <c r="D60" s="295">
        <v>10</v>
      </c>
      <c r="E60" s="123"/>
      <c r="F60" s="125"/>
      <c r="G60" s="126">
        <v>2</v>
      </c>
      <c r="H60" s="297">
        <f>PRODUCT(G60,36)</f>
        <v>72</v>
      </c>
      <c r="I60" s="297">
        <v>30</v>
      </c>
      <c r="J60" s="314">
        <v>15</v>
      </c>
      <c r="K60" s="315"/>
      <c r="L60" s="315">
        <v>15</v>
      </c>
      <c r="M60" s="290">
        <f>H60-I60</f>
        <v>42</v>
      </c>
      <c r="N60" s="48"/>
      <c r="O60" s="25"/>
      <c r="P60" s="33"/>
      <c r="Q60" s="45"/>
      <c r="R60" s="25"/>
      <c r="S60" s="27"/>
      <c r="T60" s="48"/>
      <c r="U60" s="25"/>
      <c r="V60" s="33"/>
      <c r="W60" s="48">
        <f>G60/W7</f>
        <v>0.1111111111111111</v>
      </c>
      <c r="X60" s="25"/>
      <c r="Y60" s="33"/>
      <c r="Z60" s="523"/>
      <c r="AA60" s="348"/>
      <c r="AB60" s="253"/>
      <c r="AC60" s="523"/>
      <c r="AD60" s="348"/>
      <c r="AE60" s="27"/>
      <c r="AF60" s="523"/>
      <c r="AG60" s="348"/>
      <c r="AH60" s="253"/>
      <c r="AI60" s="533">
        <f>I60/15</f>
        <v>2</v>
      </c>
      <c r="AJ60" s="348"/>
      <c r="AK60" s="253"/>
    </row>
    <row r="61" spans="1:37" s="119" customFormat="1" ht="15.75">
      <c r="A61" s="286" t="s">
        <v>80</v>
      </c>
      <c r="B61" s="120" t="s">
        <v>178</v>
      </c>
      <c r="C61" s="123"/>
      <c r="D61" s="123"/>
      <c r="E61" s="123"/>
      <c r="F61" s="310"/>
      <c r="G61" s="317">
        <f>G62+G63+G64</f>
        <v>6.5</v>
      </c>
      <c r="H61" s="289">
        <f>H62+H63+H64</f>
        <v>234</v>
      </c>
      <c r="I61" s="298">
        <f>SUM(J61+K61+L61)</f>
        <v>114</v>
      </c>
      <c r="J61" s="298">
        <f>J62+J63+J64</f>
        <v>30</v>
      </c>
      <c r="K61" s="298">
        <f>K62+K63+K64</f>
        <v>0</v>
      </c>
      <c r="L61" s="298">
        <f>L62+L63+L64</f>
        <v>84</v>
      </c>
      <c r="M61" s="318">
        <f>M62+M63+M64</f>
        <v>120</v>
      </c>
      <c r="N61" s="77"/>
      <c r="O61" s="52"/>
      <c r="P61" s="78"/>
      <c r="Q61" s="77"/>
      <c r="R61" s="291"/>
      <c r="S61" s="292"/>
      <c r="T61" s="293"/>
      <c r="U61" s="291"/>
      <c r="V61" s="292"/>
      <c r="W61" s="293"/>
      <c r="X61" s="291"/>
      <c r="Y61" s="292"/>
      <c r="Z61" s="533"/>
      <c r="AA61" s="530"/>
      <c r="AB61" s="253"/>
      <c r="AC61" s="523"/>
      <c r="AD61" s="82"/>
      <c r="AE61" s="524"/>
      <c r="AF61" s="525"/>
      <c r="AG61" s="82"/>
      <c r="AH61" s="524"/>
      <c r="AI61" s="525"/>
      <c r="AJ61" s="82"/>
      <c r="AK61" s="524"/>
    </row>
    <row r="62" spans="1:37" s="119" customFormat="1" ht="15.75">
      <c r="A62" s="286" t="s">
        <v>148</v>
      </c>
      <c r="B62" s="120" t="s">
        <v>178</v>
      </c>
      <c r="C62" s="123">
        <v>1</v>
      </c>
      <c r="D62" s="123"/>
      <c r="E62" s="123"/>
      <c r="F62" s="295"/>
      <c r="G62" s="125">
        <v>3</v>
      </c>
      <c r="H62" s="25">
        <f t="shared" si="9"/>
        <v>108</v>
      </c>
      <c r="I62" s="200">
        <f t="shared" si="8"/>
        <v>60</v>
      </c>
      <c r="J62" s="294">
        <v>30</v>
      </c>
      <c r="K62" s="295"/>
      <c r="L62" s="295">
        <v>30</v>
      </c>
      <c r="M62" s="319">
        <f aca="true" t="shared" si="11" ref="M62:M74">H62-I62</f>
        <v>48</v>
      </c>
      <c r="N62" s="77">
        <f>G62/N7</f>
        <v>0.16666666666666666</v>
      </c>
      <c r="O62" s="52" t="s">
        <v>134</v>
      </c>
      <c r="P62" s="78" t="s">
        <v>134</v>
      </c>
      <c r="Q62" s="77" t="s">
        <v>134</v>
      </c>
      <c r="R62" s="52" t="s">
        <v>134</v>
      </c>
      <c r="S62" s="78" t="s">
        <v>134</v>
      </c>
      <c r="T62" s="77" t="s">
        <v>134</v>
      </c>
      <c r="U62" s="52" t="s">
        <v>134</v>
      </c>
      <c r="V62" s="78" t="s">
        <v>134</v>
      </c>
      <c r="W62" s="77" t="s">
        <v>134</v>
      </c>
      <c r="X62" s="52" t="s">
        <v>134</v>
      </c>
      <c r="Y62" s="78" t="s">
        <v>134</v>
      </c>
      <c r="Z62" s="533">
        <f>I62/15</f>
        <v>4</v>
      </c>
      <c r="AA62" s="530" t="s">
        <v>134</v>
      </c>
      <c r="AB62" s="253" t="s">
        <v>134</v>
      </c>
      <c r="AC62" s="523" t="s">
        <v>134</v>
      </c>
      <c r="AD62" s="348" t="s">
        <v>134</v>
      </c>
      <c r="AE62" s="253" t="s">
        <v>134</v>
      </c>
      <c r="AF62" s="523" t="s">
        <v>134</v>
      </c>
      <c r="AG62" s="348" t="s">
        <v>134</v>
      </c>
      <c r="AH62" s="253" t="s">
        <v>134</v>
      </c>
      <c r="AI62" s="523" t="s">
        <v>134</v>
      </c>
      <c r="AJ62" s="348" t="s">
        <v>134</v>
      </c>
      <c r="AK62" s="253" t="s">
        <v>134</v>
      </c>
    </row>
    <row r="63" spans="1:37" s="119" customFormat="1" ht="15.75">
      <c r="A63" s="286" t="s">
        <v>149</v>
      </c>
      <c r="B63" s="120" t="s">
        <v>178</v>
      </c>
      <c r="C63" s="123"/>
      <c r="D63" s="123">
        <v>2</v>
      </c>
      <c r="E63" s="123"/>
      <c r="F63" s="295"/>
      <c r="G63" s="125">
        <v>1.5</v>
      </c>
      <c r="H63" s="25">
        <f t="shared" si="9"/>
        <v>54</v>
      </c>
      <c r="I63" s="200">
        <f t="shared" si="8"/>
        <v>27</v>
      </c>
      <c r="J63" s="294"/>
      <c r="K63" s="295"/>
      <c r="L63" s="295">
        <v>27</v>
      </c>
      <c r="M63" s="34">
        <f t="shared" si="11"/>
        <v>27</v>
      </c>
      <c r="N63" s="77" t="s">
        <v>134</v>
      </c>
      <c r="O63" s="52">
        <f>G63/O7</f>
        <v>0.15</v>
      </c>
      <c r="P63" s="78" t="s">
        <v>134</v>
      </c>
      <c r="Q63" s="77" t="s">
        <v>134</v>
      </c>
      <c r="R63" s="52" t="s">
        <v>134</v>
      </c>
      <c r="S63" s="78" t="s">
        <v>134</v>
      </c>
      <c r="T63" s="77" t="s">
        <v>134</v>
      </c>
      <c r="U63" s="52" t="s">
        <v>134</v>
      </c>
      <c r="V63" s="78" t="s">
        <v>134</v>
      </c>
      <c r="W63" s="77" t="s">
        <v>134</v>
      </c>
      <c r="X63" s="52" t="s">
        <v>134</v>
      </c>
      <c r="Y63" s="78" t="s">
        <v>134</v>
      </c>
      <c r="Z63" s="533" t="s">
        <v>134</v>
      </c>
      <c r="AA63" s="530">
        <f>I63/9</f>
        <v>3</v>
      </c>
      <c r="AB63" s="253" t="s">
        <v>134</v>
      </c>
      <c r="AC63" s="523" t="s">
        <v>134</v>
      </c>
      <c r="AD63" s="348" t="s">
        <v>134</v>
      </c>
      <c r="AE63" s="253" t="s">
        <v>134</v>
      </c>
      <c r="AF63" s="523" t="s">
        <v>134</v>
      </c>
      <c r="AG63" s="348" t="s">
        <v>134</v>
      </c>
      <c r="AH63" s="253" t="s">
        <v>134</v>
      </c>
      <c r="AI63" s="523" t="s">
        <v>134</v>
      </c>
      <c r="AJ63" s="348" t="s">
        <v>134</v>
      </c>
      <c r="AK63" s="253" t="s">
        <v>134</v>
      </c>
    </row>
    <row r="64" spans="1:37" s="119" customFormat="1" ht="15.75">
      <c r="A64" s="286" t="s">
        <v>150</v>
      </c>
      <c r="B64" s="120" t="s">
        <v>178</v>
      </c>
      <c r="C64" s="123"/>
      <c r="D64" s="123">
        <v>3</v>
      </c>
      <c r="E64" s="123"/>
      <c r="F64" s="295"/>
      <c r="G64" s="125">
        <v>2</v>
      </c>
      <c r="H64" s="25">
        <f t="shared" si="9"/>
        <v>72</v>
      </c>
      <c r="I64" s="49">
        <f t="shared" si="8"/>
        <v>27</v>
      </c>
      <c r="J64" s="88"/>
      <c r="K64" s="37"/>
      <c r="L64" s="37">
        <v>27</v>
      </c>
      <c r="M64" s="34">
        <f t="shared" si="11"/>
        <v>45</v>
      </c>
      <c r="N64" s="77" t="s">
        <v>134</v>
      </c>
      <c r="O64" s="52" t="s">
        <v>134</v>
      </c>
      <c r="P64" s="78">
        <f>G64/P7</f>
        <v>0.16666666666666666</v>
      </c>
      <c r="Q64" s="77"/>
      <c r="R64" s="52"/>
      <c r="S64" s="78"/>
      <c r="T64" s="77"/>
      <c r="U64" s="52"/>
      <c r="V64" s="78"/>
      <c r="W64" s="77"/>
      <c r="X64" s="52"/>
      <c r="Y64" s="78"/>
      <c r="Z64" s="523" t="s">
        <v>134</v>
      </c>
      <c r="AA64" s="348" t="s">
        <v>134</v>
      </c>
      <c r="AB64" s="253">
        <f>I64/9</f>
        <v>3</v>
      </c>
      <c r="AC64" s="523"/>
      <c r="AD64" s="348"/>
      <c r="AE64" s="253"/>
      <c r="AF64" s="523"/>
      <c r="AG64" s="348"/>
      <c r="AH64" s="253"/>
      <c r="AI64" s="523"/>
      <c r="AJ64" s="348"/>
      <c r="AK64" s="253"/>
    </row>
    <row r="65" spans="1:37" s="119" customFormat="1" ht="15.75">
      <c r="A65" s="286" t="s">
        <v>27</v>
      </c>
      <c r="B65" s="120" t="s">
        <v>111</v>
      </c>
      <c r="C65" s="295"/>
      <c r="D65" s="295">
        <v>4</v>
      </c>
      <c r="E65" s="123"/>
      <c r="F65" s="310"/>
      <c r="G65" s="126">
        <v>2</v>
      </c>
      <c r="H65" s="288">
        <f t="shared" si="9"/>
        <v>72</v>
      </c>
      <c r="I65" s="289">
        <f t="shared" si="8"/>
        <v>24</v>
      </c>
      <c r="J65" s="301">
        <v>16</v>
      </c>
      <c r="K65" s="320"/>
      <c r="L65" s="320">
        <v>8</v>
      </c>
      <c r="M65" s="290">
        <f t="shared" si="11"/>
        <v>48</v>
      </c>
      <c r="N65" s="77" t="s">
        <v>134</v>
      </c>
      <c r="O65" s="52" t="s">
        <v>134</v>
      </c>
      <c r="P65" s="78" t="s">
        <v>134</v>
      </c>
      <c r="Q65" s="77">
        <f>G65/Q7</f>
        <v>0.1111111111111111</v>
      </c>
      <c r="R65" s="52" t="s">
        <v>134</v>
      </c>
      <c r="S65" s="78" t="s">
        <v>134</v>
      </c>
      <c r="T65" s="77" t="s">
        <v>134</v>
      </c>
      <c r="U65" s="52" t="s">
        <v>134</v>
      </c>
      <c r="V65" s="78"/>
      <c r="W65" s="77"/>
      <c r="X65" s="52"/>
      <c r="Y65" s="78"/>
      <c r="Z65" s="523" t="s">
        <v>134</v>
      </c>
      <c r="AA65" s="348" t="s">
        <v>134</v>
      </c>
      <c r="AB65" s="253" t="s">
        <v>134</v>
      </c>
      <c r="AC65" s="523">
        <v>1.5</v>
      </c>
      <c r="AD65" s="348" t="s">
        <v>134</v>
      </c>
      <c r="AE65" s="253" t="s">
        <v>134</v>
      </c>
      <c r="AF65" s="523" t="s">
        <v>134</v>
      </c>
      <c r="AG65" s="348" t="s">
        <v>134</v>
      </c>
      <c r="AH65" s="253"/>
      <c r="AI65" s="523"/>
      <c r="AJ65" s="348"/>
      <c r="AK65" s="253"/>
    </row>
    <row r="66" spans="1:37" ht="31.5">
      <c r="A66" s="321" t="s">
        <v>74</v>
      </c>
      <c r="B66" s="120" t="s">
        <v>276</v>
      </c>
      <c r="C66" s="295">
        <v>9</v>
      </c>
      <c r="D66" s="295"/>
      <c r="E66" s="123"/>
      <c r="F66" s="310"/>
      <c r="G66" s="126">
        <v>2</v>
      </c>
      <c r="H66" s="297">
        <f t="shared" si="9"/>
        <v>72</v>
      </c>
      <c r="I66" s="298">
        <f t="shared" si="8"/>
        <v>27</v>
      </c>
      <c r="J66" s="314">
        <v>18</v>
      </c>
      <c r="K66" s="315">
        <v>9</v>
      </c>
      <c r="L66" s="315"/>
      <c r="M66" s="322">
        <f t="shared" si="11"/>
        <v>45</v>
      </c>
      <c r="N66" s="312"/>
      <c r="O66" s="182"/>
      <c r="P66" s="313"/>
      <c r="Q66" s="312"/>
      <c r="R66" s="182"/>
      <c r="S66" s="323"/>
      <c r="T66" s="324"/>
      <c r="U66" s="184"/>
      <c r="V66" s="313">
        <f>G66/V7</f>
        <v>0.16666666666666666</v>
      </c>
      <c r="W66" s="77"/>
      <c r="X66" s="52"/>
      <c r="Y66" s="78"/>
      <c r="Z66" s="523"/>
      <c r="AA66" s="348"/>
      <c r="AB66" s="253"/>
      <c r="AC66" s="523"/>
      <c r="AD66" s="348"/>
      <c r="AE66" s="253"/>
      <c r="AF66" s="523"/>
      <c r="AG66" s="348"/>
      <c r="AH66" s="253">
        <f>I66/9</f>
        <v>3</v>
      </c>
      <c r="AI66" s="523"/>
      <c r="AJ66" s="348"/>
      <c r="AK66" s="253"/>
    </row>
    <row r="67" spans="1:37" ht="46.5" customHeight="1">
      <c r="A67" s="321" t="s">
        <v>277</v>
      </c>
      <c r="B67" s="621" t="s">
        <v>278</v>
      </c>
      <c r="C67" s="616">
        <v>9</v>
      </c>
      <c r="D67" s="616"/>
      <c r="E67" s="622"/>
      <c r="F67" s="623"/>
      <c r="G67" s="614">
        <v>2</v>
      </c>
      <c r="H67" s="624">
        <f>PRODUCT(G67,36)</f>
        <v>72</v>
      </c>
      <c r="I67" s="625">
        <f>SUM(J67+K67+L67)</f>
        <v>36</v>
      </c>
      <c r="J67" s="626">
        <v>18</v>
      </c>
      <c r="K67" s="627">
        <v>9</v>
      </c>
      <c r="L67" s="627">
        <v>9</v>
      </c>
      <c r="M67" s="628">
        <f>H67-I67</f>
        <v>36</v>
      </c>
      <c r="N67" s="629"/>
      <c r="O67" s="630"/>
      <c r="P67" s="631"/>
      <c r="Q67" s="629"/>
      <c r="R67" s="630"/>
      <c r="S67" s="632"/>
      <c r="T67" s="633"/>
      <c r="U67" s="634"/>
      <c r="V67" s="631" t="e">
        <f>G67/V8</f>
        <v>#DIV/0!</v>
      </c>
      <c r="W67" s="635"/>
      <c r="X67" s="636"/>
      <c r="Y67" s="637"/>
      <c r="Z67" s="638"/>
      <c r="AA67" s="639"/>
      <c r="AB67" s="640"/>
      <c r="AC67" s="638"/>
      <c r="AD67" s="639"/>
      <c r="AE67" s="640"/>
      <c r="AF67" s="638"/>
      <c r="AG67" s="639"/>
      <c r="AH67" s="640">
        <f>I67/9</f>
        <v>4</v>
      </c>
      <c r="AI67" s="638"/>
      <c r="AJ67" s="639"/>
      <c r="AK67" s="640"/>
    </row>
    <row r="68" spans="1:37" ht="31.5">
      <c r="A68" s="321" t="s">
        <v>103</v>
      </c>
      <c r="B68" s="325" t="s">
        <v>114</v>
      </c>
      <c r="C68" s="123"/>
      <c r="D68" s="123"/>
      <c r="E68" s="123"/>
      <c r="F68" s="123"/>
      <c r="G68" s="126">
        <f>G69+G70</f>
        <v>4</v>
      </c>
      <c r="H68" s="297">
        <f>PRODUCT(G68,36)</f>
        <v>144</v>
      </c>
      <c r="I68" s="297">
        <f>J68+K68+L68</f>
        <v>54</v>
      </c>
      <c r="J68" s="297">
        <f>J69+J70</f>
        <v>36</v>
      </c>
      <c r="K68" s="297"/>
      <c r="L68" s="297">
        <f>L69+L70</f>
        <v>18</v>
      </c>
      <c r="M68" s="322">
        <f>H68-I68</f>
        <v>90</v>
      </c>
      <c r="N68" s="316"/>
      <c r="O68" s="123"/>
      <c r="P68" s="326"/>
      <c r="Q68" s="199"/>
      <c r="R68" s="123"/>
      <c r="S68" s="27"/>
      <c r="T68" s="48"/>
      <c r="U68" s="25"/>
      <c r="V68" s="33"/>
      <c r="W68" s="48"/>
      <c r="X68" s="25"/>
      <c r="Y68" s="33"/>
      <c r="Z68" s="523"/>
      <c r="AA68" s="348"/>
      <c r="AB68" s="253"/>
      <c r="AC68" s="523"/>
      <c r="AD68" s="348"/>
      <c r="AE68" s="27"/>
      <c r="AF68" s="523"/>
      <c r="AG68" s="348"/>
      <c r="AH68" s="253"/>
      <c r="AI68" s="523"/>
      <c r="AJ68" s="348"/>
      <c r="AK68" s="253"/>
    </row>
    <row r="69" spans="1:37" ht="31.5">
      <c r="A69" s="321" t="s">
        <v>163</v>
      </c>
      <c r="B69" s="325" t="s">
        <v>114</v>
      </c>
      <c r="C69" s="123"/>
      <c r="D69" s="622"/>
      <c r="E69" s="123"/>
      <c r="F69" s="123"/>
      <c r="G69" s="125">
        <v>2</v>
      </c>
      <c r="H69" s="123">
        <f>PRODUCT(G69,36)</f>
        <v>72</v>
      </c>
      <c r="I69" s="123">
        <f>J69+K69+L69</f>
        <v>27</v>
      </c>
      <c r="J69" s="123">
        <v>18</v>
      </c>
      <c r="K69" s="123"/>
      <c r="L69" s="123">
        <v>9</v>
      </c>
      <c r="M69" s="311">
        <f>H69-I69</f>
        <v>45</v>
      </c>
      <c r="N69" s="316"/>
      <c r="O69" s="123"/>
      <c r="P69" s="326"/>
      <c r="Q69" s="199"/>
      <c r="R69" s="123"/>
      <c r="S69" s="27"/>
      <c r="T69" s="48"/>
      <c r="U69" s="52">
        <f>G69/U7</f>
        <v>0.2</v>
      </c>
      <c r="V69" s="33"/>
      <c r="W69" s="48"/>
      <c r="X69" s="25"/>
      <c r="Y69" s="33"/>
      <c r="Z69" s="523"/>
      <c r="AA69" s="348"/>
      <c r="AB69" s="253"/>
      <c r="AC69" s="523"/>
      <c r="AD69" s="348"/>
      <c r="AE69" s="27"/>
      <c r="AF69" s="523"/>
      <c r="AG69" s="348">
        <f>I69/9</f>
        <v>3</v>
      </c>
      <c r="AH69" s="253"/>
      <c r="AI69" s="523"/>
      <c r="AJ69" s="348"/>
      <c r="AK69" s="253"/>
    </row>
    <row r="70" spans="1:37" ht="31.5">
      <c r="A70" s="321" t="s">
        <v>164</v>
      </c>
      <c r="B70" s="325" t="s">
        <v>114</v>
      </c>
      <c r="C70" s="123">
        <v>9</v>
      </c>
      <c r="D70" s="123"/>
      <c r="E70" s="123"/>
      <c r="F70" s="123"/>
      <c r="G70" s="125">
        <v>2</v>
      </c>
      <c r="H70" s="123">
        <f>PRODUCT(G70,36)</f>
        <v>72</v>
      </c>
      <c r="I70" s="123">
        <f>J70+K70+L70</f>
        <v>27</v>
      </c>
      <c r="J70" s="123">
        <v>18</v>
      </c>
      <c r="K70" s="123"/>
      <c r="L70" s="123">
        <v>9</v>
      </c>
      <c r="M70" s="311">
        <f>H70-I70</f>
        <v>45</v>
      </c>
      <c r="N70" s="316"/>
      <c r="O70" s="123"/>
      <c r="P70" s="326"/>
      <c r="Q70" s="199"/>
      <c r="R70" s="123"/>
      <c r="S70" s="27"/>
      <c r="T70" s="48"/>
      <c r="U70" s="25"/>
      <c r="V70" s="33">
        <f>G70/V7</f>
        <v>0.16666666666666666</v>
      </c>
      <c r="W70" s="48"/>
      <c r="X70" s="25"/>
      <c r="Y70" s="33"/>
      <c r="Z70" s="523"/>
      <c r="AA70" s="348"/>
      <c r="AB70" s="253"/>
      <c r="AC70" s="523"/>
      <c r="AD70" s="348"/>
      <c r="AE70" s="27"/>
      <c r="AF70" s="523"/>
      <c r="AG70" s="348"/>
      <c r="AH70" s="253">
        <f>I70/9</f>
        <v>3</v>
      </c>
      <c r="AI70" s="523"/>
      <c r="AJ70" s="348"/>
      <c r="AK70" s="253"/>
    </row>
    <row r="71" spans="1:37" ht="15.75">
      <c r="A71" s="321" t="s">
        <v>77</v>
      </c>
      <c r="B71" s="120" t="s">
        <v>125</v>
      </c>
      <c r="C71" s="295">
        <v>7</v>
      </c>
      <c r="D71" s="295"/>
      <c r="E71" s="123"/>
      <c r="F71" s="310"/>
      <c r="G71" s="126">
        <v>5</v>
      </c>
      <c r="H71" s="297">
        <f t="shared" si="9"/>
        <v>180</v>
      </c>
      <c r="I71" s="298">
        <f t="shared" si="8"/>
        <v>60</v>
      </c>
      <c r="J71" s="314">
        <v>30</v>
      </c>
      <c r="K71" s="315">
        <v>15</v>
      </c>
      <c r="L71" s="315">
        <v>15</v>
      </c>
      <c r="M71" s="322">
        <f t="shared" si="11"/>
        <v>120</v>
      </c>
      <c r="N71" s="312" t="s">
        <v>134</v>
      </c>
      <c r="O71" s="182" t="s">
        <v>134</v>
      </c>
      <c r="P71" s="313" t="s">
        <v>134</v>
      </c>
      <c r="Q71" s="312" t="s">
        <v>134</v>
      </c>
      <c r="R71" s="182" t="s">
        <v>134</v>
      </c>
      <c r="S71" s="78" t="s">
        <v>134</v>
      </c>
      <c r="T71" s="77">
        <f>G71/T7</f>
        <v>0.2777777777777778</v>
      </c>
      <c r="U71" s="52"/>
      <c r="V71" s="78"/>
      <c r="W71" s="77"/>
      <c r="X71" s="52"/>
      <c r="Y71" s="78"/>
      <c r="Z71" s="523" t="s">
        <v>134</v>
      </c>
      <c r="AA71" s="348" t="s">
        <v>134</v>
      </c>
      <c r="AB71" s="253" t="s">
        <v>134</v>
      </c>
      <c r="AC71" s="523" t="s">
        <v>134</v>
      </c>
      <c r="AD71" s="348" t="s">
        <v>134</v>
      </c>
      <c r="AE71" s="253" t="s">
        <v>134</v>
      </c>
      <c r="AF71" s="523">
        <f>I71/15</f>
        <v>4</v>
      </c>
      <c r="AG71" s="348"/>
      <c r="AH71" s="253"/>
      <c r="AI71" s="523"/>
      <c r="AJ71" s="348"/>
      <c r="AK71" s="253"/>
    </row>
    <row r="72" spans="1:37" ht="15.75">
      <c r="A72" s="321" t="s">
        <v>84</v>
      </c>
      <c r="B72" s="120" t="s">
        <v>88</v>
      </c>
      <c r="C72" s="310"/>
      <c r="D72" s="310"/>
      <c r="E72" s="123"/>
      <c r="F72" s="125"/>
      <c r="G72" s="126">
        <v>4.5</v>
      </c>
      <c r="H72" s="297">
        <f t="shared" si="9"/>
        <v>162</v>
      </c>
      <c r="I72" s="298">
        <f>SUM(J72+K72+L72)</f>
        <v>66</v>
      </c>
      <c r="J72" s="298">
        <f>SUM(J73:J74)</f>
        <v>33</v>
      </c>
      <c r="K72" s="297">
        <f>SUM(K73:K74)</f>
        <v>0</v>
      </c>
      <c r="L72" s="297">
        <v>33</v>
      </c>
      <c r="M72" s="327">
        <f>H72-I72</f>
        <v>96</v>
      </c>
      <c r="N72" s="312"/>
      <c r="O72" s="182"/>
      <c r="P72" s="313"/>
      <c r="Q72" s="312"/>
      <c r="R72" s="182"/>
      <c r="S72" s="78"/>
      <c r="T72" s="77"/>
      <c r="U72" s="52"/>
      <c r="V72" s="78"/>
      <c r="W72" s="77"/>
      <c r="X72" s="52"/>
      <c r="Y72" s="78"/>
      <c r="Z72" s="523"/>
      <c r="AA72" s="348"/>
      <c r="AB72" s="253"/>
      <c r="AC72" s="523"/>
      <c r="AD72" s="348"/>
      <c r="AE72" s="253"/>
      <c r="AF72" s="523"/>
      <c r="AG72" s="348"/>
      <c r="AH72" s="253"/>
      <c r="AI72" s="523"/>
      <c r="AJ72" s="348"/>
      <c r="AK72" s="253"/>
    </row>
    <row r="73" spans="1:37" ht="15.75">
      <c r="A73" s="321" t="s">
        <v>112</v>
      </c>
      <c r="B73" s="120" t="s">
        <v>88</v>
      </c>
      <c r="C73" s="123"/>
      <c r="D73" s="123">
        <v>3</v>
      </c>
      <c r="E73" s="123"/>
      <c r="F73" s="310"/>
      <c r="G73" s="125">
        <v>3</v>
      </c>
      <c r="H73" s="123">
        <f t="shared" si="9"/>
        <v>108</v>
      </c>
      <c r="I73" s="200">
        <f t="shared" si="8"/>
        <v>36</v>
      </c>
      <c r="J73" s="294">
        <v>18</v>
      </c>
      <c r="K73" s="295"/>
      <c r="L73" s="295">
        <v>18</v>
      </c>
      <c r="M73" s="311">
        <f t="shared" si="11"/>
        <v>72</v>
      </c>
      <c r="N73" s="312" t="s">
        <v>134</v>
      </c>
      <c r="O73" s="182" t="s">
        <v>134</v>
      </c>
      <c r="P73" s="313">
        <f>G73/P7</f>
        <v>0.25</v>
      </c>
      <c r="Q73" s="312" t="s">
        <v>134</v>
      </c>
      <c r="R73" s="182" t="s">
        <v>134</v>
      </c>
      <c r="S73" s="78" t="s">
        <v>134</v>
      </c>
      <c r="T73" s="77" t="s">
        <v>134</v>
      </c>
      <c r="U73" s="52" t="s">
        <v>134</v>
      </c>
      <c r="V73" s="78"/>
      <c r="W73" s="77"/>
      <c r="X73" s="52"/>
      <c r="Y73" s="78"/>
      <c r="Z73" s="523" t="s">
        <v>134</v>
      </c>
      <c r="AA73" s="348" t="s">
        <v>134</v>
      </c>
      <c r="AB73" s="253">
        <f>I73/9</f>
        <v>4</v>
      </c>
      <c r="AC73" s="523" t="s">
        <v>134</v>
      </c>
      <c r="AD73" s="348" t="s">
        <v>134</v>
      </c>
      <c r="AE73" s="253" t="s">
        <v>134</v>
      </c>
      <c r="AF73" s="523" t="s">
        <v>134</v>
      </c>
      <c r="AG73" s="348" t="s">
        <v>134</v>
      </c>
      <c r="AH73" s="253"/>
      <c r="AI73" s="523"/>
      <c r="AJ73" s="348"/>
      <c r="AK73" s="253"/>
    </row>
    <row r="74" spans="1:37" s="119" customFormat="1" ht="15.75">
      <c r="A74" s="321" t="s">
        <v>113</v>
      </c>
      <c r="B74" s="120" t="s">
        <v>88</v>
      </c>
      <c r="C74" s="123">
        <v>4</v>
      </c>
      <c r="D74" s="123"/>
      <c r="E74" s="123"/>
      <c r="F74" s="310"/>
      <c r="G74" s="125">
        <v>1.5</v>
      </c>
      <c r="H74" s="123">
        <f t="shared" si="9"/>
        <v>54</v>
      </c>
      <c r="I74" s="200">
        <f t="shared" si="8"/>
        <v>30</v>
      </c>
      <c r="J74" s="294">
        <v>15</v>
      </c>
      <c r="K74" s="295"/>
      <c r="L74" s="295">
        <v>15</v>
      </c>
      <c r="M74" s="311">
        <f t="shared" si="11"/>
        <v>24</v>
      </c>
      <c r="N74" s="312" t="s">
        <v>134</v>
      </c>
      <c r="O74" s="182" t="s">
        <v>134</v>
      </c>
      <c r="P74" s="313"/>
      <c r="Q74" s="312">
        <f>G74/Q7</f>
        <v>0.08333333333333333</v>
      </c>
      <c r="R74" s="182" t="s">
        <v>134</v>
      </c>
      <c r="S74" s="78" t="s">
        <v>134</v>
      </c>
      <c r="T74" s="77" t="s">
        <v>134</v>
      </c>
      <c r="U74" s="52" t="s">
        <v>134</v>
      </c>
      <c r="V74" s="78"/>
      <c r="W74" s="77"/>
      <c r="X74" s="52"/>
      <c r="Y74" s="78"/>
      <c r="Z74" s="523" t="s">
        <v>134</v>
      </c>
      <c r="AA74" s="348" t="s">
        <v>134</v>
      </c>
      <c r="AB74" s="253"/>
      <c r="AC74" s="523">
        <f>I74/15</f>
        <v>2</v>
      </c>
      <c r="AD74" s="348" t="s">
        <v>134</v>
      </c>
      <c r="AE74" s="253" t="s">
        <v>134</v>
      </c>
      <c r="AF74" s="523" t="s">
        <v>134</v>
      </c>
      <c r="AG74" s="348" t="s">
        <v>134</v>
      </c>
      <c r="AH74" s="253"/>
      <c r="AI74" s="523"/>
      <c r="AJ74" s="348"/>
      <c r="AK74" s="253"/>
    </row>
    <row r="75" spans="1:37" ht="15.75">
      <c r="A75" s="321" t="s">
        <v>152</v>
      </c>
      <c r="B75" s="120" t="s">
        <v>89</v>
      </c>
      <c r="C75" s="310"/>
      <c r="D75" s="310"/>
      <c r="E75" s="123"/>
      <c r="F75" s="295"/>
      <c r="G75" s="126">
        <f>SUM(G76:G78)</f>
        <v>12</v>
      </c>
      <c r="H75" s="297">
        <f t="shared" si="9"/>
        <v>432</v>
      </c>
      <c r="I75" s="298">
        <f t="shared" si="8"/>
        <v>165</v>
      </c>
      <c r="J75" s="298">
        <f>SUM(J76:J78)</f>
        <v>99</v>
      </c>
      <c r="K75" s="298">
        <f>SUM(K76:K78)</f>
        <v>33</v>
      </c>
      <c r="L75" s="298">
        <f>SUM(L76:L78)</f>
        <v>33</v>
      </c>
      <c r="M75" s="327">
        <f>SUM(M76:M78)</f>
        <v>267</v>
      </c>
      <c r="N75" s="312"/>
      <c r="O75" s="182"/>
      <c r="P75" s="313"/>
      <c r="Q75" s="312"/>
      <c r="R75" s="182"/>
      <c r="S75" s="78"/>
      <c r="T75" s="77"/>
      <c r="U75" s="52"/>
      <c r="V75" s="78"/>
      <c r="W75" s="77"/>
      <c r="X75" s="52"/>
      <c r="Y75" s="78"/>
      <c r="Z75" s="523"/>
      <c r="AA75" s="348"/>
      <c r="AB75" s="253"/>
      <c r="AC75" s="523"/>
      <c r="AD75" s="348"/>
      <c r="AE75" s="253"/>
      <c r="AF75" s="523"/>
      <c r="AG75" s="348"/>
      <c r="AH75" s="253"/>
      <c r="AI75" s="523"/>
      <c r="AJ75" s="348"/>
      <c r="AK75" s="253"/>
    </row>
    <row r="76" spans="1:37" ht="15.75">
      <c r="A76" s="321" t="s">
        <v>196</v>
      </c>
      <c r="B76" s="120" t="s">
        <v>89</v>
      </c>
      <c r="C76" s="123"/>
      <c r="D76" s="123"/>
      <c r="E76" s="123"/>
      <c r="F76" s="310"/>
      <c r="G76" s="125">
        <v>3</v>
      </c>
      <c r="H76" s="123">
        <f t="shared" si="9"/>
        <v>108</v>
      </c>
      <c r="I76" s="200">
        <f t="shared" si="8"/>
        <v>45</v>
      </c>
      <c r="J76" s="294">
        <v>27</v>
      </c>
      <c r="K76" s="295">
        <v>9</v>
      </c>
      <c r="L76" s="295">
        <v>9</v>
      </c>
      <c r="M76" s="311">
        <f aca="true" t="shared" si="12" ref="M76:M82">H76-I76</f>
        <v>63</v>
      </c>
      <c r="N76" s="312" t="s">
        <v>134</v>
      </c>
      <c r="O76" s="182">
        <f>G76/O7</f>
        <v>0.3</v>
      </c>
      <c r="P76" s="313" t="s">
        <v>134</v>
      </c>
      <c r="Q76" s="312" t="s">
        <v>134</v>
      </c>
      <c r="R76" s="182" t="s">
        <v>134</v>
      </c>
      <c r="S76" s="78" t="s">
        <v>134</v>
      </c>
      <c r="T76" s="77"/>
      <c r="U76" s="52" t="s">
        <v>134</v>
      </c>
      <c r="V76" s="78" t="s">
        <v>134</v>
      </c>
      <c r="W76" s="77" t="s">
        <v>134</v>
      </c>
      <c r="X76" s="52" t="s">
        <v>134</v>
      </c>
      <c r="Y76" s="78" t="s">
        <v>134</v>
      </c>
      <c r="Z76" s="523" t="s">
        <v>134</v>
      </c>
      <c r="AA76" s="348">
        <f>I76/9</f>
        <v>5</v>
      </c>
      <c r="AB76" s="253" t="s">
        <v>134</v>
      </c>
      <c r="AC76" s="523" t="s">
        <v>134</v>
      </c>
      <c r="AD76" s="348" t="s">
        <v>134</v>
      </c>
      <c r="AE76" s="253" t="s">
        <v>134</v>
      </c>
      <c r="AF76" s="523"/>
      <c r="AG76" s="348" t="s">
        <v>134</v>
      </c>
      <c r="AH76" s="253" t="s">
        <v>134</v>
      </c>
      <c r="AI76" s="523" t="s">
        <v>134</v>
      </c>
      <c r="AJ76" s="348" t="s">
        <v>134</v>
      </c>
      <c r="AK76" s="253" t="s">
        <v>134</v>
      </c>
    </row>
    <row r="77" spans="1:37" ht="15.75">
      <c r="A77" s="321" t="s">
        <v>197</v>
      </c>
      <c r="B77" s="120" t="s">
        <v>89</v>
      </c>
      <c r="C77" s="123">
        <v>3</v>
      </c>
      <c r="D77" s="123"/>
      <c r="E77" s="123"/>
      <c r="F77" s="310"/>
      <c r="G77" s="125">
        <v>3.5</v>
      </c>
      <c r="H77" s="123">
        <f t="shared" si="9"/>
        <v>126</v>
      </c>
      <c r="I77" s="200">
        <f t="shared" si="8"/>
        <v>45</v>
      </c>
      <c r="J77" s="294">
        <v>27</v>
      </c>
      <c r="K77" s="295">
        <v>9</v>
      </c>
      <c r="L77" s="295">
        <v>9</v>
      </c>
      <c r="M77" s="311">
        <f t="shared" si="12"/>
        <v>81</v>
      </c>
      <c r="N77" s="312" t="s">
        <v>134</v>
      </c>
      <c r="O77" s="182" t="s">
        <v>134</v>
      </c>
      <c r="P77" s="313">
        <f>G77/P7</f>
        <v>0.2916666666666667</v>
      </c>
      <c r="Q77" s="312" t="s">
        <v>134</v>
      </c>
      <c r="R77" s="182" t="s">
        <v>134</v>
      </c>
      <c r="S77" s="78" t="s">
        <v>134</v>
      </c>
      <c r="T77" s="77" t="s">
        <v>134</v>
      </c>
      <c r="U77" s="52" t="s">
        <v>134</v>
      </c>
      <c r="V77" s="78" t="s">
        <v>134</v>
      </c>
      <c r="W77" s="77" t="s">
        <v>134</v>
      </c>
      <c r="X77" s="52" t="s">
        <v>134</v>
      </c>
      <c r="Y77" s="78" t="s">
        <v>134</v>
      </c>
      <c r="Z77" s="523" t="s">
        <v>134</v>
      </c>
      <c r="AA77" s="348" t="s">
        <v>134</v>
      </c>
      <c r="AB77" s="253">
        <f>I77/9</f>
        <v>5</v>
      </c>
      <c r="AC77" s="523" t="s">
        <v>134</v>
      </c>
      <c r="AD77" s="348" t="s">
        <v>134</v>
      </c>
      <c r="AE77" s="253" t="s">
        <v>134</v>
      </c>
      <c r="AF77" s="523" t="s">
        <v>134</v>
      </c>
      <c r="AG77" s="348" t="s">
        <v>134</v>
      </c>
      <c r="AH77" s="253" t="s">
        <v>134</v>
      </c>
      <c r="AI77" s="523" t="s">
        <v>134</v>
      </c>
      <c r="AJ77" s="348" t="s">
        <v>134</v>
      </c>
      <c r="AK77" s="253" t="s">
        <v>134</v>
      </c>
    </row>
    <row r="78" spans="1:37" s="119" customFormat="1" ht="15.75">
      <c r="A78" s="321" t="s">
        <v>198</v>
      </c>
      <c r="B78" s="120" t="s">
        <v>89</v>
      </c>
      <c r="C78" s="123">
        <v>4</v>
      </c>
      <c r="D78" s="123"/>
      <c r="E78" s="123"/>
      <c r="F78" s="310"/>
      <c r="G78" s="125">
        <v>5.5</v>
      </c>
      <c r="H78" s="123">
        <f t="shared" si="9"/>
        <v>198</v>
      </c>
      <c r="I78" s="200">
        <f t="shared" si="8"/>
        <v>75</v>
      </c>
      <c r="J78" s="294">
        <v>45</v>
      </c>
      <c r="K78" s="295">
        <v>15</v>
      </c>
      <c r="L78" s="295">
        <v>15</v>
      </c>
      <c r="M78" s="311">
        <f t="shared" si="12"/>
        <v>123</v>
      </c>
      <c r="N78" s="312" t="s">
        <v>134</v>
      </c>
      <c r="O78" s="182" t="s">
        <v>134</v>
      </c>
      <c r="P78" s="313" t="s">
        <v>134</v>
      </c>
      <c r="Q78" s="312">
        <f>G78/Q7</f>
        <v>0.3055555555555556</v>
      </c>
      <c r="R78" s="182" t="s">
        <v>134</v>
      </c>
      <c r="S78" s="78" t="s">
        <v>134</v>
      </c>
      <c r="T78" s="77" t="s">
        <v>134</v>
      </c>
      <c r="U78" s="52" t="s">
        <v>134</v>
      </c>
      <c r="V78" s="78" t="s">
        <v>134</v>
      </c>
      <c r="W78" s="77" t="s">
        <v>134</v>
      </c>
      <c r="X78" s="52" t="s">
        <v>134</v>
      </c>
      <c r="Y78" s="78" t="s">
        <v>134</v>
      </c>
      <c r="Z78" s="523" t="s">
        <v>134</v>
      </c>
      <c r="AA78" s="348" t="s">
        <v>134</v>
      </c>
      <c r="AB78" s="253" t="s">
        <v>134</v>
      </c>
      <c r="AC78" s="523">
        <f>I78/15</f>
        <v>5</v>
      </c>
      <c r="AD78" s="348" t="s">
        <v>134</v>
      </c>
      <c r="AE78" s="253" t="s">
        <v>134</v>
      </c>
      <c r="AF78" s="523" t="s">
        <v>134</v>
      </c>
      <c r="AG78" s="348" t="s">
        <v>134</v>
      </c>
      <c r="AH78" s="253" t="s">
        <v>134</v>
      </c>
      <c r="AI78" s="523" t="s">
        <v>134</v>
      </c>
      <c r="AJ78" s="348" t="s">
        <v>134</v>
      </c>
      <c r="AK78" s="253" t="s">
        <v>134</v>
      </c>
    </row>
    <row r="79" spans="1:37" s="119" customFormat="1" ht="15.75">
      <c r="A79" s="321" t="s">
        <v>153</v>
      </c>
      <c r="B79" s="120" t="s">
        <v>220</v>
      </c>
      <c r="C79" s="295"/>
      <c r="D79" s="295">
        <v>4</v>
      </c>
      <c r="E79" s="123"/>
      <c r="F79" s="310"/>
      <c r="G79" s="126">
        <v>4</v>
      </c>
      <c r="H79" s="297">
        <f t="shared" si="9"/>
        <v>144</v>
      </c>
      <c r="I79" s="298">
        <f t="shared" si="8"/>
        <v>60</v>
      </c>
      <c r="J79" s="297">
        <v>30</v>
      </c>
      <c r="K79" s="297">
        <v>15</v>
      </c>
      <c r="L79" s="297">
        <v>15</v>
      </c>
      <c r="M79" s="327">
        <f t="shared" si="12"/>
        <v>84</v>
      </c>
      <c r="N79" s="312"/>
      <c r="O79" s="182"/>
      <c r="P79" s="313"/>
      <c r="Q79" s="312">
        <f>G79/Q7</f>
        <v>0.2222222222222222</v>
      </c>
      <c r="R79" s="182"/>
      <c r="S79" s="78"/>
      <c r="T79" s="77"/>
      <c r="U79" s="52"/>
      <c r="V79" s="78"/>
      <c r="W79" s="77"/>
      <c r="X79" s="52"/>
      <c r="Y79" s="78"/>
      <c r="Z79" s="523"/>
      <c r="AA79" s="348"/>
      <c r="AB79" s="253"/>
      <c r="AC79" s="523">
        <f>I79/15</f>
        <v>4</v>
      </c>
      <c r="AD79" s="348"/>
      <c r="AE79" s="253"/>
      <c r="AF79" s="523"/>
      <c r="AG79" s="348"/>
      <c r="AH79" s="253"/>
      <c r="AI79" s="523"/>
      <c r="AJ79" s="348"/>
      <c r="AK79" s="253"/>
    </row>
    <row r="80" spans="1:37" ht="15.75">
      <c r="A80" s="321" t="s">
        <v>199</v>
      </c>
      <c r="B80" s="120" t="s">
        <v>90</v>
      </c>
      <c r="C80" s="123"/>
      <c r="D80" s="123"/>
      <c r="E80" s="123"/>
      <c r="F80" s="310"/>
      <c r="G80" s="126">
        <v>8</v>
      </c>
      <c r="H80" s="297">
        <f t="shared" si="9"/>
        <v>288</v>
      </c>
      <c r="I80" s="298">
        <f>SUM(J80+K80+L80)</f>
        <v>102</v>
      </c>
      <c r="J80" s="298">
        <f>SUM(J81:J82)</f>
        <v>63</v>
      </c>
      <c r="K80" s="297">
        <v>24</v>
      </c>
      <c r="L80" s="297">
        <f>SUM(L81:L82)</f>
        <v>15</v>
      </c>
      <c r="M80" s="322">
        <f t="shared" si="12"/>
        <v>186</v>
      </c>
      <c r="N80" s="312"/>
      <c r="O80" s="182"/>
      <c r="P80" s="313"/>
      <c r="Q80" s="312"/>
      <c r="R80" s="328"/>
      <c r="S80" s="292"/>
      <c r="T80" s="293"/>
      <c r="U80" s="291"/>
      <c r="V80" s="292"/>
      <c r="W80" s="293"/>
      <c r="X80" s="291"/>
      <c r="Y80" s="292"/>
      <c r="Z80" s="523"/>
      <c r="AA80" s="348"/>
      <c r="AB80" s="253"/>
      <c r="AC80" s="523"/>
      <c r="AD80" s="82"/>
      <c r="AE80" s="524"/>
      <c r="AF80" s="525"/>
      <c r="AG80" s="82"/>
      <c r="AH80" s="524"/>
      <c r="AI80" s="525"/>
      <c r="AJ80" s="82"/>
      <c r="AK80" s="524"/>
    </row>
    <row r="81" spans="1:37" ht="15.75">
      <c r="A81" s="321" t="s">
        <v>184</v>
      </c>
      <c r="B81" s="120" t="s">
        <v>90</v>
      </c>
      <c r="C81" s="123"/>
      <c r="D81" s="123">
        <v>1</v>
      </c>
      <c r="E81" s="123"/>
      <c r="F81" s="310"/>
      <c r="G81" s="617">
        <v>6</v>
      </c>
      <c r="H81" s="123">
        <f t="shared" si="9"/>
        <v>216</v>
      </c>
      <c r="I81" s="200">
        <f t="shared" si="8"/>
        <v>75</v>
      </c>
      <c r="J81" s="618">
        <v>45</v>
      </c>
      <c r="K81" s="295">
        <v>15</v>
      </c>
      <c r="L81" s="295">
        <v>15</v>
      </c>
      <c r="M81" s="311">
        <f t="shared" si="12"/>
        <v>141</v>
      </c>
      <c r="N81" s="312">
        <f>G81/N7</f>
        <v>0.3333333333333333</v>
      </c>
      <c r="O81" s="182" t="s">
        <v>134</v>
      </c>
      <c r="P81" s="313" t="s">
        <v>134</v>
      </c>
      <c r="Q81" s="312" t="s">
        <v>134</v>
      </c>
      <c r="R81" s="182" t="s">
        <v>134</v>
      </c>
      <c r="S81" s="78" t="s">
        <v>134</v>
      </c>
      <c r="T81" s="77" t="s">
        <v>134</v>
      </c>
      <c r="U81" s="52" t="s">
        <v>134</v>
      </c>
      <c r="V81" s="78" t="s">
        <v>134</v>
      </c>
      <c r="W81" s="77" t="s">
        <v>134</v>
      </c>
      <c r="X81" s="52" t="s">
        <v>134</v>
      </c>
      <c r="Y81" s="78" t="s">
        <v>134</v>
      </c>
      <c r="Z81" s="533">
        <f>I81/15</f>
        <v>5</v>
      </c>
      <c r="AA81" s="348" t="s">
        <v>134</v>
      </c>
      <c r="AB81" s="253" t="s">
        <v>134</v>
      </c>
      <c r="AC81" s="523" t="s">
        <v>134</v>
      </c>
      <c r="AD81" s="348" t="s">
        <v>134</v>
      </c>
      <c r="AE81" s="253" t="s">
        <v>134</v>
      </c>
      <c r="AF81" s="523" t="s">
        <v>134</v>
      </c>
      <c r="AG81" s="348" t="s">
        <v>134</v>
      </c>
      <c r="AH81" s="253" t="s">
        <v>134</v>
      </c>
      <c r="AI81" s="523" t="s">
        <v>134</v>
      </c>
      <c r="AJ81" s="348" t="s">
        <v>134</v>
      </c>
      <c r="AK81" s="253" t="s">
        <v>134</v>
      </c>
    </row>
    <row r="82" spans="1:37" ht="16.5" thickBot="1">
      <c r="A82" s="329" t="s">
        <v>185</v>
      </c>
      <c r="B82" s="129" t="s">
        <v>90</v>
      </c>
      <c r="C82" s="330">
        <v>2</v>
      </c>
      <c r="D82" s="330"/>
      <c r="E82" s="330"/>
      <c r="F82" s="331"/>
      <c r="G82" s="332">
        <v>2</v>
      </c>
      <c r="H82" s="330">
        <f>PRODUCT(G82,36)</f>
        <v>72</v>
      </c>
      <c r="I82" s="333">
        <v>36</v>
      </c>
      <c r="J82" s="130">
        <v>18</v>
      </c>
      <c r="K82" s="619">
        <v>9</v>
      </c>
      <c r="L82" s="131"/>
      <c r="M82" s="132">
        <f t="shared" si="12"/>
        <v>36</v>
      </c>
      <c r="N82" s="334" t="s">
        <v>134</v>
      </c>
      <c r="O82" s="335">
        <f>G82/O7</f>
        <v>0.2</v>
      </c>
      <c r="P82" s="336"/>
      <c r="Q82" s="334"/>
      <c r="R82" s="335"/>
      <c r="S82" s="337"/>
      <c r="T82" s="338"/>
      <c r="U82" s="339"/>
      <c r="V82" s="337"/>
      <c r="W82" s="338"/>
      <c r="X82" s="339"/>
      <c r="Y82" s="337"/>
      <c r="Z82" s="535" t="s">
        <v>134</v>
      </c>
      <c r="AA82" s="620">
        <v>3</v>
      </c>
      <c r="AB82" s="537"/>
      <c r="AC82" s="535"/>
      <c r="AD82" s="536"/>
      <c r="AE82" s="537"/>
      <c r="AF82" s="535"/>
      <c r="AG82" s="536"/>
      <c r="AH82" s="537"/>
      <c r="AI82" s="535"/>
      <c r="AJ82" s="536"/>
      <c r="AK82" s="537"/>
    </row>
    <row r="83" spans="1:37" ht="16.5" thickBot="1">
      <c r="A83" s="716" t="s">
        <v>60</v>
      </c>
      <c r="B83" s="717"/>
      <c r="C83" s="340"/>
      <c r="D83" s="340"/>
      <c r="E83" s="340"/>
      <c r="F83" s="340"/>
      <c r="G83" s="341">
        <f aca="true" t="shared" si="13" ref="G83:M83">G38+G39+G42+G46+G51+G60+G61+G65+G66+G68+G71+G72+G75+G79+G80</f>
        <v>97</v>
      </c>
      <c r="H83" s="341">
        <f t="shared" si="13"/>
        <v>3492</v>
      </c>
      <c r="I83" s="341">
        <f t="shared" si="13"/>
        <v>1401</v>
      </c>
      <c r="J83" s="341">
        <f t="shared" si="13"/>
        <v>721</v>
      </c>
      <c r="K83" s="341">
        <f t="shared" si="13"/>
        <v>252</v>
      </c>
      <c r="L83" s="341">
        <f t="shared" si="13"/>
        <v>428</v>
      </c>
      <c r="M83" s="341">
        <f t="shared" si="13"/>
        <v>2091</v>
      </c>
      <c r="N83" s="271">
        <f aca="true" t="shared" si="14" ref="N83:AG83">SUM(N38:N82)</f>
        <v>1.0277777777777777</v>
      </c>
      <c r="O83" s="342">
        <f t="shared" si="14"/>
        <v>1.2</v>
      </c>
      <c r="P83" s="343">
        <f t="shared" si="14"/>
        <v>1.2083333333333333</v>
      </c>
      <c r="Q83" s="271">
        <f t="shared" si="14"/>
        <v>0.9444444444444444</v>
      </c>
      <c r="R83" s="342">
        <f t="shared" si="14"/>
        <v>0.55</v>
      </c>
      <c r="S83" s="343">
        <f t="shared" si="14"/>
        <v>0.5416666666666666</v>
      </c>
      <c r="T83" s="271">
        <f t="shared" si="14"/>
        <v>0.5</v>
      </c>
      <c r="U83" s="342">
        <f t="shared" si="14"/>
        <v>0.4</v>
      </c>
      <c r="V83" s="343" t="e">
        <f t="shared" si="14"/>
        <v>#DIV/0!</v>
      </c>
      <c r="W83" s="271">
        <f t="shared" si="14"/>
        <v>0.1111111111111111</v>
      </c>
      <c r="X83" s="342">
        <f t="shared" si="14"/>
        <v>0</v>
      </c>
      <c r="Y83" s="343">
        <f t="shared" si="14"/>
        <v>0</v>
      </c>
      <c r="Z83" s="344">
        <f t="shared" si="14"/>
        <v>19</v>
      </c>
      <c r="AA83" s="344">
        <f t="shared" si="14"/>
        <v>24</v>
      </c>
      <c r="AB83" s="344">
        <f t="shared" si="14"/>
        <v>24</v>
      </c>
      <c r="AC83" s="344">
        <f t="shared" si="14"/>
        <v>16.5</v>
      </c>
      <c r="AD83" s="344">
        <f t="shared" si="14"/>
        <v>9</v>
      </c>
      <c r="AE83" s="344">
        <f t="shared" si="14"/>
        <v>9</v>
      </c>
      <c r="AF83" s="344">
        <f t="shared" si="14"/>
        <v>9</v>
      </c>
      <c r="AG83" s="344">
        <f t="shared" si="14"/>
        <v>6</v>
      </c>
      <c r="AH83" s="344">
        <f>SUM(AH38:AH82)-AH66</f>
        <v>7</v>
      </c>
      <c r="AI83" s="344">
        <f>SUM(AI38:AI82)</f>
        <v>2</v>
      </c>
      <c r="AJ83" s="344">
        <f>SUM(AJ38:AJ82)</f>
        <v>0</v>
      </c>
      <c r="AK83" s="344">
        <f>SUM(AK38:AK82)</f>
        <v>0</v>
      </c>
    </row>
    <row r="84" spans="1:37" ht="15.75">
      <c r="A84" s="668" t="s">
        <v>156</v>
      </c>
      <c r="B84" s="669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9"/>
      <c r="AG84" s="669"/>
      <c r="AH84" s="669"/>
      <c r="AI84" s="669"/>
      <c r="AJ84" s="669"/>
      <c r="AK84" s="670"/>
    </row>
    <row r="85" spans="1:37" s="119" customFormat="1" ht="31.5" customHeight="1">
      <c r="A85" s="286" t="s">
        <v>26</v>
      </c>
      <c r="B85" s="31" t="s">
        <v>126</v>
      </c>
      <c r="C85" s="37"/>
      <c r="D85" s="37"/>
      <c r="E85" s="25"/>
      <c r="F85" s="287"/>
      <c r="G85" s="81">
        <f>G86+G87</f>
        <v>6</v>
      </c>
      <c r="H85" s="288">
        <f>PRODUCT(G85,36)</f>
        <v>216</v>
      </c>
      <c r="I85" s="288">
        <f>J85+K85+L85</f>
        <v>108</v>
      </c>
      <c r="J85" s="81">
        <f>J86+J87</f>
        <v>45</v>
      </c>
      <c r="K85" s="81">
        <f>K86+K87</f>
        <v>0</v>
      </c>
      <c r="L85" s="81">
        <f>L86+L87</f>
        <v>63</v>
      </c>
      <c r="M85" s="81">
        <f>M86+M87</f>
        <v>108</v>
      </c>
      <c r="N85" s="25"/>
      <c r="O85" s="25"/>
      <c r="P85" s="25"/>
      <c r="Q85" s="49"/>
      <c r="R85" s="25"/>
      <c r="S85" s="25"/>
      <c r="T85" s="24"/>
      <c r="U85" s="24"/>
      <c r="V85" s="24"/>
      <c r="W85" s="24"/>
      <c r="X85" s="24"/>
      <c r="Y85" s="34"/>
      <c r="Z85" s="45"/>
      <c r="AA85" s="49"/>
      <c r="AB85" s="79"/>
      <c r="AC85" s="45"/>
      <c r="AD85" s="49"/>
      <c r="AE85" s="79"/>
      <c r="AF85" s="195"/>
      <c r="AG85" s="149"/>
      <c r="AH85" s="161"/>
      <c r="AI85" s="347"/>
      <c r="AJ85" s="149"/>
      <c r="AK85" s="79"/>
    </row>
    <row r="86" spans="1:37" s="119" customFormat="1" ht="33.75" customHeight="1">
      <c r="A86" s="286" t="s">
        <v>49</v>
      </c>
      <c r="B86" s="31" t="s">
        <v>126</v>
      </c>
      <c r="C86" s="37">
        <v>7</v>
      </c>
      <c r="D86" s="37"/>
      <c r="E86" s="25"/>
      <c r="F86" s="37"/>
      <c r="G86" s="18">
        <v>4</v>
      </c>
      <c r="H86" s="25">
        <f>PRODUCT(G86,36)</f>
        <v>144</v>
      </c>
      <c r="I86" s="25">
        <f>J86+K86+L86</f>
        <v>90</v>
      </c>
      <c r="J86" s="88">
        <v>45</v>
      </c>
      <c r="K86" s="37"/>
      <c r="L86" s="37">
        <v>45</v>
      </c>
      <c r="M86" s="25">
        <f aca="true" t="shared" si="15" ref="M86:M115">H86-I86</f>
        <v>54</v>
      </c>
      <c r="N86" s="25" t="s">
        <v>134</v>
      </c>
      <c r="O86" s="25" t="s">
        <v>134</v>
      </c>
      <c r="P86" s="25" t="s">
        <v>134</v>
      </c>
      <c r="Q86" s="49" t="s">
        <v>134</v>
      </c>
      <c r="R86" s="25" t="s">
        <v>134</v>
      </c>
      <c r="S86" s="25" t="s">
        <v>134</v>
      </c>
      <c r="T86" s="542">
        <f>G86/T7</f>
        <v>0.2222222222222222</v>
      </c>
      <c r="U86" s="25" t="s">
        <v>134</v>
      </c>
      <c r="V86" s="25" t="s">
        <v>134</v>
      </c>
      <c r="W86" s="25" t="s">
        <v>134</v>
      </c>
      <c r="X86" s="25" t="s">
        <v>134</v>
      </c>
      <c r="Y86" s="34" t="s">
        <v>134</v>
      </c>
      <c r="Z86" s="45" t="s">
        <v>134</v>
      </c>
      <c r="AA86" s="49" t="s">
        <v>134</v>
      </c>
      <c r="AB86" s="79" t="s">
        <v>134</v>
      </c>
      <c r="AC86" s="45" t="s">
        <v>134</v>
      </c>
      <c r="AD86" s="49" t="s">
        <v>134</v>
      </c>
      <c r="AE86" s="79" t="s">
        <v>134</v>
      </c>
      <c r="AF86" s="45">
        <f>I86/15</f>
        <v>6</v>
      </c>
      <c r="AG86" s="49" t="s">
        <v>134</v>
      </c>
      <c r="AH86" s="79" t="s">
        <v>134</v>
      </c>
      <c r="AI86" s="183"/>
      <c r="AJ86" s="49" t="s">
        <v>134</v>
      </c>
      <c r="AK86" s="79" t="s">
        <v>134</v>
      </c>
    </row>
    <row r="87" spans="1:37" s="119" customFormat="1" ht="46.5" customHeight="1">
      <c r="A87" s="286" t="s">
        <v>50</v>
      </c>
      <c r="B87" s="31" t="s">
        <v>238</v>
      </c>
      <c r="C87" s="287"/>
      <c r="D87" s="287"/>
      <c r="E87" s="25"/>
      <c r="F87" s="37">
        <v>8</v>
      </c>
      <c r="G87" s="18">
        <v>2</v>
      </c>
      <c r="H87" s="25">
        <f>PRODUCT(G87,36)</f>
        <v>72</v>
      </c>
      <c r="I87" s="49">
        <f>J87+K87+L87</f>
        <v>18</v>
      </c>
      <c r="J87" s="88"/>
      <c r="K87" s="37"/>
      <c r="L87" s="37">
        <v>18</v>
      </c>
      <c r="M87" s="25">
        <f t="shared" si="15"/>
        <v>54</v>
      </c>
      <c r="N87" s="25" t="s">
        <v>134</v>
      </c>
      <c r="O87" s="25" t="s">
        <v>134</v>
      </c>
      <c r="P87" s="25" t="s">
        <v>134</v>
      </c>
      <c r="Q87" s="49" t="s">
        <v>134</v>
      </c>
      <c r="R87" s="25" t="s">
        <v>134</v>
      </c>
      <c r="S87" s="25" t="s">
        <v>134</v>
      </c>
      <c r="T87" s="25">
        <f>G87/T7</f>
        <v>0.1111111111111111</v>
      </c>
      <c r="U87" s="25"/>
      <c r="V87" s="25" t="s">
        <v>134</v>
      </c>
      <c r="W87" s="25" t="s">
        <v>134</v>
      </c>
      <c r="X87" s="25" t="s">
        <v>134</v>
      </c>
      <c r="Y87" s="34" t="s">
        <v>134</v>
      </c>
      <c r="Z87" s="45" t="s">
        <v>134</v>
      </c>
      <c r="AA87" s="49" t="s">
        <v>134</v>
      </c>
      <c r="AB87" s="79" t="s">
        <v>134</v>
      </c>
      <c r="AC87" s="45" t="s">
        <v>134</v>
      </c>
      <c r="AD87" s="49" t="s">
        <v>134</v>
      </c>
      <c r="AE87" s="79" t="s">
        <v>134</v>
      </c>
      <c r="AF87" s="45"/>
      <c r="AG87" s="49">
        <f>I87/9</f>
        <v>2</v>
      </c>
      <c r="AH87" s="79"/>
      <c r="AI87" s="183" t="s">
        <v>134</v>
      </c>
      <c r="AJ87" s="49" t="s">
        <v>134</v>
      </c>
      <c r="AK87" s="79" t="s">
        <v>134</v>
      </c>
    </row>
    <row r="88" spans="1:37" s="119" customFormat="1" ht="31.5">
      <c r="A88" s="286" t="s">
        <v>28</v>
      </c>
      <c r="B88" s="31" t="s">
        <v>223</v>
      </c>
      <c r="C88" s="37"/>
      <c r="D88" s="37">
        <v>6</v>
      </c>
      <c r="E88" s="25"/>
      <c r="F88" s="18"/>
      <c r="G88" s="81">
        <v>2</v>
      </c>
      <c r="H88" s="288">
        <f>PRODUCT(G88,36)</f>
        <v>72</v>
      </c>
      <c r="I88" s="288">
        <f>J88+K88+L88</f>
        <v>27</v>
      </c>
      <c r="J88" s="301">
        <v>18</v>
      </c>
      <c r="K88" s="320">
        <v>9</v>
      </c>
      <c r="L88" s="320"/>
      <c r="M88" s="288">
        <f t="shared" si="15"/>
        <v>45</v>
      </c>
      <c r="N88" s="25" t="s">
        <v>134</v>
      </c>
      <c r="O88" s="25" t="s">
        <v>134</v>
      </c>
      <c r="P88" s="25" t="s">
        <v>134</v>
      </c>
      <c r="Q88" s="49" t="s">
        <v>134</v>
      </c>
      <c r="R88" s="25" t="s">
        <v>134</v>
      </c>
      <c r="S88" s="52">
        <f>G88/S7</f>
        <v>0.16666666666666666</v>
      </c>
      <c r="T88" s="543"/>
      <c r="U88" s="25"/>
      <c r="V88" s="348" t="s">
        <v>134</v>
      </c>
      <c r="W88" s="25"/>
      <c r="X88" s="25" t="s">
        <v>134</v>
      </c>
      <c r="Y88" s="34"/>
      <c r="Z88" s="45" t="s">
        <v>134</v>
      </c>
      <c r="AA88" s="49" t="s">
        <v>134</v>
      </c>
      <c r="AB88" s="79" t="s">
        <v>134</v>
      </c>
      <c r="AC88" s="45" t="s">
        <v>134</v>
      </c>
      <c r="AD88" s="49" t="s">
        <v>134</v>
      </c>
      <c r="AE88" s="79">
        <f>I88/9</f>
        <v>3</v>
      </c>
      <c r="AF88" s="45"/>
      <c r="AG88" s="49"/>
      <c r="AH88" s="79" t="s">
        <v>134</v>
      </c>
      <c r="AI88" s="183"/>
      <c r="AJ88" s="49" t="s">
        <v>134</v>
      </c>
      <c r="AK88" s="79"/>
    </row>
    <row r="89" spans="1:37" s="119" customFormat="1" ht="31.5">
      <c r="A89" s="286" t="s">
        <v>65</v>
      </c>
      <c r="B89" s="31" t="s">
        <v>177</v>
      </c>
      <c r="C89" s="17"/>
      <c r="D89" s="25"/>
      <c r="E89" s="25"/>
      <c r="F89" s="17"/>
      <c r="G89" s="81">
        <f>SUM(G90+G93)</f>
        <v>8.5</v>
      </c>
      <c r="H89" s="81">
        <f aca="true" t="shared" si="16" ref="H89:M89">SUM(H90+H93)</f>
        <v>306</v>
      </c>
      <c r="I89" s="81">
        <f t="shared" si="16"/>
        <v>147</v>
      </c>
      <c r="J89" s="81">
        <f t="shared" si="16"/>
        <v>57</v>
      </c>
      <c r="K89" s="81">
        <f t="shared" si="16"/>
        <v>24</v>
      </c>
      <c r="L89" s="81">
        <f t="shared" si="16"/>
        <v>66</v>
      </c>
      <c r="M89" s="81">
        <f t="shared" si="16"/>
        <v>159</v>
      </c>
      <c r="N89" s="49"/>
      <c r="O89" s="25"/>
      <c r="P89" s="25"/>
      <c r="Q89" s="25"/>
      <c r="R89" s="25"/>
      <c r="S89" s="25"/>
      <c r="T89" s="25"/>
      <c r="U89" s="25"/>
      <c r="V89" s="52"/>
      <c r="W89" s="25"/>
      <c r="X89" s="25"/>
      <c r="Y89" s="34"/>
      <c r="Z89" s="45"/>
      <c r="AA89" s="49"/>
      <c r="AB89" s="79"/>
      <c r="AC89" s="45"/>
      <c r="AD89" s="49"/>
      <c r="AE89" s="79"/>
      <c r="AF89" s="45"/>
      <c r="AG89" s="49"/>
      <c r="AH89" s="79"/>
      <c r="AI89" s="183"/>
      <c r="AJ89" s="49"/>
      <c r="AK89" s="79"/>
    </row>
    <row r="90" spans="1:37" s="119" customFormat="1" ht="15.75">
      <c r="A90" s="286" t="s">
        <v>142</v>
      </c>
      <c r="B90" s="31" t="s">
        <v>161</v>
      </c>
      <c r="C90" s="25"/>
      <c r="D90" s="25"/>
      <c r="E90" s="25"/>
      <c r="F90" s="36"/>
      <c r="G90" s="32">
        <f>SUM(G91+G92)</f>
        <v>6.5</v>
      </c>
      <c r="H90" s="25">
        <f aca="true" t="shared" si="17" ref="H90:H98">PRODUCT(G90,36)</f>
        <v>234</v>
      </c>
      <c r="I90" s="25">
        <f>I91+I92</f>
        <v>129</v>
      </c>
      <c r="J90" s="25">
        <f>J91+J92</f>
        <v>57</v>
      </c>
      <c r="K90" s="25">
        <f>K91+K92</f>
        <v>24</v>
      </c>
      <c r="L90" s="25">
        <f>L91+L92</f>
        <v>48</v>
      </c>
      <c r="M90" s="25">
        <f t="shared" si="15"/>
        <v>105</v>
      </c>
      <c r="N90" s="349"/>
      <c r="O90" s="349"/>
      <c r="P90" s="349"/>
      <c r="Q90" s="349"/>
      <c r="R90" s="349"/>
      <c r="S90" s="349"/>
      <c r="T90" s="349"/>
      <c r="U90" s="349"/>
      <c r="V90" s="349"/>
      <c r="W90" s="147"/>
      <c r="X90" s="52"/>
      <c r="Y90" s="115"/>
      <c r="Z90" s="195"/>
      <c r="AA90" s="149"/>
      <c r="AB90" s="161"/>
      <c r="AC90" s="195"/>
      <c r="AD90" s="149"/>
      <c r="AE90" s="161"/>
      <c r="AF90" s="195"/>
      <c r="AG90" s="149"/>
      <c r="AH90" s="161"/>
      <c r="AI90" s="347"/>
      <c r="AJ90" s="49"/>
      <c r="AK90" s="79"/>
    </row>
    <row r="91" spans="1:37" s="119" customFormat="1" ht="15.75">
      <c r="A91" s="286" t="s">
        <v>269</v>
      </c>
      <c r="B91" s="31" t="s">
        <v>161</v>
      </c>
      <c r="C91" s="25"/>
      <c r="D91" s="25">
        <v>9</v>
      </c>
      <c r="E91" s="80"/>
      <c r="F91" s="50"/>
      <c r="G91" s="32">
        <v>3</v>
      </c>
      <c r="H91" s="25">
        <f t="shared" si="17"/>
        <v>108</v>
      </c>
      <c r="I91" s="25">
        <f aca="true" t="shared" si="18" ref="I91:I99">J91+K91+L91</f>
        <v>54</v>
      </c>
      <c r="J91" s="25">
        <v>27</v>
      </c>
      <c r="K91" s="25">
        <v>9</v>
      </c>
      <c r="L91" s="25">
        <v>18</v>
      </c>
      <c r="M91" s="25">
        <f t="shared" si="15"/>
        <v>54</v>
      </c>
      <c r="N91" s="25"/>
      <c r="O91" s="25"/>
      <c r="P91" s="25"/>
      <c r="Q91" s="25"/>
      <c r="R91" s="25"/>
      <c r="S91" s="25"/>
      <c r="T91" s="25"/>
      <c r="U91" s="25"/>
      <c r="V91" s="25">
        <f>G91/V7</f>
        <v>0.25</v>
      </c>
      <c r="W91" s="25"/>
      <c r="X91" s="25"/>
      <c r="Y91" s="34"/>
      <c r="Z91" s="45"/>
      <c r="AA91" s="49"/>
      <c r="AB91" s="79"/>
      <c r="AC91" s="45"/>
      <c r="AD91" s="49"/>
      <c r="AE91" s="79"/>
      <c r="AF91" s="45"/>
      <c r="AG91" s="49"/>
      <c r="AH91" s="79">
        <f>I91/9</f>
        <v>6</v>
      </c>
      <c r="AI91" s="183"/>
      <c r="AJ91" s="49"/>
      <c r="AK91" s="79"/>
    </row>
    <row r="92" spans="1:37" s="119" customFormat="1" ht="15.75">
      <c r="A92" s="286" t="s">
        <v>270</v>
      </c>
      <c r="B92" s="120" t="s">
        <v>161</v>
      </c>
      <c r="C92" s="123">
        <v>10</v>
      </c>
      <c r="D92" s="123"/>
      <c r="E92" s="123"/>
      <c r="F92" s="124"/>
      <c r="G92" s="133">
        <v>3.5</v>
      </c>
      <c r="H92" s="123">
        <f t="shared" si="17"/>
        <v>126</v>
      </c>
      <c r="I92" s="25">
        <f t="shared" si="18"/>
        <v>75</v>
      </c>
      <c r="J92" s="25">
        <v>30</v>
      </c>
      <c r="K92" s="25">
        <v>15</v>
      </c>
      <c r="L92" s="25">
        <v>30</v>
      </c>
      <c r="M92" s="25">
        <f>H92-I92</f>
        <v>51</v>
      </c>
      <c r="N92" s="25"/>
      <c r="O92" s="25"/>
      <c r="P92" s="25"/>
      <c r="Q92" s="25"/>
      <c r="R92" s="25"/>
      <c r="S92" s="25"/>
      <c r="T92" s="25"/>
      <c r="U92" s="25"/>
      <c r="V92" s="25"/>
      <c r="W92" s="184">
        <f>G92/W7</f>
        <v>0.19444444444444445</v>
      </c>
      <c r="X92" s="52"/>
      <c r="Y92" s="115"/>
      <c r="Z92" s="45"/>
      <c r="AA92" s="49"/>
      <c r="AB92" s="79"/>
      <c r="AC92" s="45"/>
      <c r="AD92" s="49"/>
      <c r="AE92" s="79"/>
      <c r="AF92" s="199"/>
      <c r="AG92" s="200"/>
      <c r="AH92" s="201"/>
      <c r="AI92" s="202">
        <f>I92/15</f>
        <v>5</v>
      </c>
      <c r="AJ92" s="49"/>
      <c r="AK92" s="79"/>
    </row>
    <row r="93" spans="1:37" s="119" customFormat="1" ht="31.5">
      <c r="A93" s="329" t="s">
        <v>271</v>
      </c>
      <c r="B93" s="129" t="s">
        <v>227</v>
      </c>
      <c r="C93" s="330"/>
      <c r="D93" s="123"/>
      <c r="E93" s="123"/>
      <c r="F93" s="124">
        <v>11</v>
      </c>
      <c r="G93" s="133">
        <v>2</v>
      </c>
      <c r="H93" s="123">
        <f>PRODUCT(G93,36)</f>
        <v>72</v>
      </c>
      <c r="I93" s="25">
        <f t="shared" si="18"/>
        <v>18</v>
      </c>
      <c r="J93" s="294"/>
      <c r="K93" s="295"/>
      <c r="L93" s="295">
        <v>18</v>
      </c>
      <c r="M93" s="123">
        <f>H93-I93</f>
        <v>54</v>
      </c>
      <c r="N93" s="123"/>
      <c r="O93" s="25"/>
      <c r="P93" s="25"/>
      <c r="Q93" s="25"/>
      <c r="R93" s="25"/>
      <c r="S93" s="25"/>
      <c r="T93" s="25"/>
      <c r="U93" s="25"/>
      <c r="V93" s="25"/>
      <c r="W93" s="52">
        <f>G93/W7</f>
        <v>0.1111111111111111</v>
      </c>
      <c r="X93" s="52"/>
      <c r="Y93" s="115"/>
      <c r="Z93" s="45"/>
      <c r="AA93" s="49"/>
      <c r="AB93" s="79"/>
      <c r="AC93" s="45"/>
      <c r="AD93" s="49"/>
      <c r="AE93" s="79"/>
      <c r="AF93" s="199"/>
      <c r="AG93" s="200"/>
      <c r="AH93" s="201"/>
      <c r="AI93" s="350"/>
      <c r="AJ93" s="49">
        <f>I93/9</f>
        <v>2</v>
      </c>
      <c r="AK93" s="79"/>
    </row>
    <row r="94" spans="1:37" s="119" customFormat="1" ht="31.5">
      <c r="A94" s="609" t="s">
        <v>56</v>
      </c>
      <c r="B94" s="120" t="s">
        <v>186</v>
      </c>
      <c r="C94" s="123">
        <v>6</v>
      </c>
      <c r="D94" s="123"/>
      <c r="E94" s="123"/>
      <c r="F94" s="124"/>
      <c r="G94" s="122">
        <v>2</v>
      </c>
      <c r="H94" s="297">
        <f>G94*36</f>
        <v>72</v>
      </c>
      <c r="I94" s="289">
        <f>J94+K94+L94</f>
        <v>27</v>
      </c>
      <c r="J94" s="314">
        <v>18</v>
      </c>
      <c r="K94" s="315">
        <v>9</v>
      </c>
      <c r="L94" s="315"/>
      <c r="M94" s="298">
        <f>H94-I94</f>
        <v>45</v>
      </c>
      <c r="N94" s="123"/>
      <c r="O94" s="25"/>
      <c r="P94" s="25"/>
      <c r="Q94" s="25"/>
      <c r="R94" s="25"/>
      <c r="S94" s="25"/>
      <c r="T94" s="25"/>
      <c r="U94" s="25"/>
      <c r="V94" s="25"/>
      <c r="W94" s="52"/>
      <c r="X94" s="52"/>
      <c r="Y94" s="115"/>
      <c r="Z94" s="45"/>
      <c r="AA94" s="49"/>
      <c r="AB94" s="79"/>
      <c r="AC94" s="45"/>
      <c r="AD94" s="49"/>
      <c r="AE94" s="79">
        <f>I94/9</f>
        <v>3</v>
      </c>
      <c r="AF94" s="199"/>
      <c r="AG94" s="200"/>
      <c r="AH94" s="201"/>
      <c r="AI94" s="350"/>
      <c r="AJ94" s="49"/>
      <c r="AK94" s="79"/>
    </row>
    <row r="95" spans="1:37" s="119" customFormat="1" ht="31.5">
      <c r="A95" s="286" t="s">
        <v>79</v>
      </c>
      <c r="B95" s="31" t="s">
        <v>181</v>
      </c>
      <c r="C95" s="25"/>
      <c r="D95" s="25"/>
      <c r="E95" s="25"/>
      <c r="F95" s="50"/>
      <c r="G95" s="51">
        <f>SUM(G99+G100+G96)</f>
        <v>15</v>
      </c>
      <c r="H95" s="81">
        <f>G95*36</f>
        <v>540</v>
      </c>
      <c r="I95" s="51">
        <f>SUM(I98+I99+I100+I97)</f>
        <v>255</v>
      </c>
      <c r="J95" s="81">
        <f>SUM(J98+J99+J100+J97)</f>
        <v>102</v>
      </c>
      <c r="K95" s="81">
        <f>SUM(K98+K99+K100+K97)</f>
        <v>30</v>
      </c>
      <c r="L95" s="81">
        <f>SUM(L98+L99+L100+L97)</f>
        <v>123</v>
      </c>
      <c r="M95" s="298">
        <f>H95-I95</f>
        <v>285</v>
      </c>
      <c r="N95" s="51">
        <f aca="true" t="shared" si="19" ref="N95:Y95">SUM(N98+N100)</f>
        <v>0</v>
      </c>
      <c r="O95" s="51">
        <f t="shared" si="19"/>
        <v>0</v>
      </c>
      <c r="P95" s="51">
        <f t="shared" si="19"/>
        <v>0</v>
      </c>
      <c r="Q95" s="51">
        <f t="shared" si="19"/>
        <v>0</v>
      </c>
      <c r="R95" s="51">
        <f t="shared" si="19"/>
        <v>0</v>
      </c>
      <c r="S95" s="51">
        <f t="shared" si="19"/>
        <v>0</v>
      </c>
      <c r="T95" s="51">
        <f t="shared" si="19"/>
        <v>0</v>
      </c>
      <c r="U95" s="51">
        <f t="shared" si="19"/>
        <v>0</v>
      </c>
      <c r="V95" s="51">
        <f t="shared" si="19"/>
        <v>0</v>
      </c>
      <c r="W95" s="51">
        <f t="shared" si="19"/>
        <v>0</v>
      </c>
      <c r="X95" s="51">
        <f t="shared" si="19"/>
        <v>0</v>
      </c>
      <c r="Y95" s="544">
        <f t="shared" si="19"/>
        <v>0</v>
      </c>
      <c r="Z95" s="45"/>
      <c r="AA95" s="49"/>
      <c r="AB95" s="79"/>
      <c r="AC95" s="45"/>
      <c r="AD95" s="49"/>
      <c r="AE95" s="79"/>
      <c r="AF95" s="199"/>
      <c r="AG95" s="200"/>
      <c r="AH95" s="201"/>
      <c r="AI95" s="202"/>
      <c r="AJ95" s="49"/>
      <c r="AK95" s="79"/>
    </row>
    <row r="96" spans="1:37" s="119" customFormat="1" ht="15.75">
      <c r="A96" s="286" t="s">
        <v>98</v>
      </c>
      <c r="B96" s="145" t="s">
        <v>188</v>
      </c>
      <c r="C96" s="25"/>
      <c r="D96" s="25"/>
      <c r="E96" s="25"/>
      <c r="F96" s="50"/>
      <c r="G96" s="51">
        <f>G97+G98</f>
        <v>4</v>
      </c>
      <c r="H96" s="51">
        <f>G96*36</f>
        <v>144</v>
      </c>
      <c r="I96" s="51">
        <f>I97+I98</f>
        <v>78</v>
      </c>
      <c r="J96" s="51">
        <f>J97+J98</f>
        <v>39</v>
      </c>
      <c r="K96" s="51">
        <f>K97+K98</f>
        <v>15</v>
      </c>
      <c r="L96" s="51">
        <f>L97+L98</f>
        <v>24</v>
      </c>
      <c r="M96" s="51">
        <f>M97+M98</f>
        <v>66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44"/>
      <c r="Z96" s="45"/>
      <c r="AA96" s="49"/>
      <c r="AB96" s="79"/>
      <c r="AC96" s="45"/>
      <c r="AD96" s="49"/>
      <c r="AE96" s="79"/>
      <c r="AF96" s="199"/>
      <c r="AG96" s="200"/>
      <c r="AH96" s="201"/>
      <c r="AI96" s="202"/>
      <c r="AJ96" s="49"/>
      <c r="AK96" s="79"/>
    </row>
    <row r="97" spans="1:37" s="119" customFormat="1" ht="15.75">
      <c r="A97" s="286" t="s">
        <v>191</v>
      </c>
      <c r="B97" s="145" t="s">
        <v>188</v>
      </c>
      <c r="C97" s="25"/>
      <c r="D97" s="25">
        <v>4</v>
      </c>
      <c r="E97" s="25"/>
      <c r="F97" s="50"/>
      <c r="G97" s="32">
        <v>3</v>
      </c>
      <c r="H97" s="32">
        <f>G97*36</f>
        <v>108</v>
      </c>
      <c r="I97" s="32">
        <f>J97+K97+L97</f>
        <v>60</v>
      </c>
      <c r="J97" s="32">
        <v>30</v>
      </c>
      <c r="K97" s="32">
        <v>15</v>
      </c>
      <c r="L97" s="32">
        <v>15</v>
      </c>
      <c r="M97" s="32">
        <f>H97-I97</f>
        <v>48</v>
      </c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44"/>
      <c r="Z97" s="45"/>
      <c r="AA97" s="49"/>
      <c r="AB97" s="79"/>
      <c r="AC97" s="45">
        <f>I97/15</f>
        <v>4</v>
      </c>
      <c r="AD97" s="49"/>
      <c r="AE97" s="79"/>
      <c r="AF97" s="199"/>
      <c r="AG97" s="200"/>
      <c r="AH97" s="201"/>
      <c r="AI97" s="202"/>
      <c r="AJ97" s="49"/>
      <c r="AK97" s="79"/>
    </row>
    <row r="98" spans="1:37" s="119" customFormat="1" ht="15.75">
      <c r="A98" s="286" t="s">
        <v>194</v>
      </c>
      <c r="B98" s="145" t="s">
        <v>188</v>
      </c>
      <c r="C98" s="25">
        <v>5</v>
      </c>
      <c r="D98" s="25"/>
      <c r="E98" s="25"/>
      <c r="F98" s="50"/>
      <c r="G98" s="51">
        <v>1</v>
      </c>
      <c r="H98" s="25">
        <f t="shared" si="17"/>
        <v>36</v>
      </c>
      <c r="I98" s="25">
        <f t="shared" si="18"/>
        <v>18</v>
      </c>
      <c r="J98" s="84">
        <v>9</v>
      </c>
      <c r="K98" s="84"/>
      <c r="L98" s="84">
        <v>9</v>
      </c>
      <c r="M98" s="84">
        <f t="shared" si="15"/>
        <v>18</v>
      </c>
      <c r="N98" s="25"/>
      <c r="O98" s="25"/>
      <c r="P98" s="25"/>
      <c r="Q98" s="25"/>
      <c r="R98" s="25"/>
      <c r="S98" s="25"/>
      <c r="T98" s="25"/>
      <c r="U98" s="25"/>
      <c r="V98" s="25"/>
      <c r="W98" s="52"/>
      <c r="X98" s="25"/>
      <c r="Y98" s="34"/>
      <c r="Z98" s="45"/>
      <c r="AA98" s="49"/>
      <c r="AB98" s="79"/>
      <c r="AC98" s="45"/>
      <c r="AD98" s="49">
        <f>I98/9</f>
        <v>2</v>
      </c>
      <c r="AE98" s="79"/>
      <c r="AF98" s="199"/>
      <c r="AG98" s="200"/>
      <c r="AH98" s="201"/>
      <c r="AI98" s="202"/>
      <c r="AJ98" s="49"/>
      <c r="AK98" s="79"/>
    </row>
    <row r="99" spans="1:37" s="119" customFormat="1" ht="31.5">
      <c r="A99" s="286" t="s">
        <v>272</v>
      </c>
      <c r="B99" s="145" t="s">
        <v>239</v>
      </c>
      <c r="C99" s="25"/>
      <c r="D99" s="25"/>
      <c r="E99" s="25"/>
      <c r="F99" s="25">
        <v>5</v>
      </c>
      <c r="G99" s="18">
        <v>1.5</v>
      </c>
      <c r="H99" s="25">
        <f aca="true" t="shared" si="20" ref="H99:H115">PRODUCT(G99,36)</f>
        <v>54</v>
      </c>
      <c r="I99" s="25">
        <f t="shared" si="18"/>
        <v>18</v>
      </c>
      <c r="J99" s="25"/>
      <c r="K99" s="25"/>
      <c r="L99" s="25">
        <v>18</v>
      </c>
      <c r="M99" s="25">
        <f t="shared" si="15"/>
        <v>36</v>
      </c>
      <c r="N99" s="25" t="s">
        <v>134</v>
      </c>
      <c r="O99" s="25" t="s">
        <v>134</v>
      </c>
      <c r="P99" s="25" t="s">
        <v>134</v>
      </c>
      <c r="Q99" s="49" t="s">
        <v>134</v>
      </c>
      <c r="R99" s="18">
        <f>G99/R7</f>
        <v>0.15</v>
      </c>
      <c r="S99" s="18"/>
      <c r="T99" s="25" t="s">
        <v>134</v>
      </c>
      <c r="U99" s="25" t="s">
        <v>134</v>
      </c>
      <c r="V99" s="25" t="s">
        <v>134</v>
      </c>
      <c r="W99" s="25" t="s">
        <v>134</v>
      </c>
      <c r="X99" s="25" t="s">
        <v>134</v>
      </c>
      <c r="Y99" s="34" t="s">
        <v>134</v>
      </c>
      <c r="Z99" s="45" t="s">
        <v>134</v>
      </c>
      <c r="AA99" s="49" t="s">
        <v>134</v>
      </c>
      <c r="AB99" s="79" t="s">
        <v>134</v>
      </c>
      <c r="AC99" s="45" t="s">
        <v>134</v>
      </c>
      <c r="AD99" s="351">
        <f>I99/9</f>
        <v>2</v>
      </c>
      <c r="AE99" s="352"/>
      <c r="AF99" s="199" t="s">
        <v>134</v>
      </c>
      <c r="AG99" s="200" t="s">
        <v>134</v>
      </c>
      <c r="AH99" s="201" t="s">
        <v>134</v>
      </c>
      <c r="AI99" s="202" t="s">
        <v>134</v>
      </c>
      <c r="AJ99" s="49" t="s">
        <v>134</v>
      </c>
      <c r="AK99" s="79" t="s">
        <v>134</v>
      </c>
    </row>
    <row r="100" spans="1:37" s="119" customFormat="1" ht="33" customHeight="1">
      <c r="A100" s="286" t="s">
        <v>99</v>
      </c>
      <c r="B100" s="31" t="s">
        <v>162</v>
      </c>
      <c r="C100" s="25"/>
      <c r="D100" s="25"/>
      <c r="E100" s="25"/>
      <c r="F100" s="25"/>
      <c r="G100" s="51">
        <f>SUM(G101:G103)</f>
        <v>9.5</v>
      </c>
      <c r="H100" s="32">
        <f aca="true" t="shared" si="21" ref="H100:M100">SUM(H101:H103)</f>
        <v>342</v>
      </c>
      <c r="I100" s="32">
        <f t="shared" si="21"/>
        <v>159</v>
      </c>
      <c r="J100" s="32">
        <f t="shared" si="21"/>
        <v>63</v>
      </c>
      <c r="K100" s="32">
        <f t="shared" si="21"/>
        <v>15</v>
      </c>
      <c r="L100" s="32">
        <f t="shared" si="21"/>
        <v>81</v>
      </c>
      <c r="M100" s="32">
        <f t="shared" si="21"/>
        <v>183</v>
      </c>
      <c r="N100" s="353"/>
      <c r="O100" s="353"/>
      <c r="P100" s="353"/>
      <c r="Q100" s="353"/>
      <c r="R100" s="353"/>
      <c r="S100" s="353"/>
      <c r="T100" s="353"/>
      <c r="U100" s="353"/>
      <c r="V100" s="353"/>
      <c r="W100" s="52"/>
      <c r="X100" s="52"/>
      <c r="Y100" s="115"/>
      <c r="Z100" s="354"/>
      <c r="AA100" s="355"/>
      <c r="AB100" s="356"/>
      <c r="AC100" s="354"/>
      <c r="AD100" s="355"/>
      <c r="AE100" s="356"/>
      <c r="AF100" s="199"/>
      <c r="AG100" s="200"/>
      <c r="AH100" s="201"/>
      <c r="AI100" s="202"/>
      <c r="AJ100" s="49"/>
      <c r="AK100" s="79"/>
    </row>
    <row r="101" spans="1:37" s="119" customFormat="1" ht="43.5" customHeight="1">
      <c r="A101" s="286" t="s">
        <v>194</v>
      </c>
      <c r="B101" s="31" t="s">
        <v>162</v>
      </c>
      <c r="C101" s="25"/>
      <c r="D101" s="25">
        <v>7</v>
      </c>
      <c r="E101" s="25"/>
      <c r="F101" s="50"/>
      <c r="G101" s="32">
        <v>5</v>
      </c>
      <c r="H101" s="123">
        <f t="shared" si="20"/>
        <v>180</v>
      </c>
      <c r="I101" s="200">
        <f>J101+K101+L101</f>
        <v>105</v>
      </c>
      <c r="J101" s="200">
        <v>45</v>
      </c>
      <c r="K101" s="123">
        <v>15</v>
      </c>
      <c r="L101" s="123">
        <v>45</v>
      </c>
      <c r="M101" s="123">
        <f t="shared" si="15"/>
        <v>75</v>
      </c>
      <c r="N101" s="357" t="s">
        <v>134</v>
      </c>
      <c r="O101" s="353" t="s">
        <v>134</v>
      </c>
      <c r="P101" s="353" t="s">
        <v>134</v>
      </c>
      <c r="Q101" s="353" t="s">
        <v>134</v>
      </c>
      <c r="R101" s="353" t="s">
        <v>134</v>
      </c>
      <c r="S101" s="353"/>
      <c r="T101" s="353">
        <f>G101/T7</f>
        <v>0.2777777777777778</v>
      </c>
      <c r="U101" s="353"/>
      <c r="V101" s="353" t="s">
        <v>134</v>
      </c>
      <c r="W101" s="358"/>
      <c r="X101" s="358" t="s">
        <v>134</v>
      </c>
      <c r="Y101" s="359" t="s">
        <v>134</v>
      </c>
      <c r="Z101" s="354" t="s">
        <v>134</v>
      </c>
      <c r="AA101" s="355" t="s">
        <v>134</v>
      </c>
      <c r="AB101" s="356" t="s">
        <v>134</v>
      </c>
      <c r="AC101" s="354" t="s">
        <v>134</v>
      </c>
      <c r="AD101" s="355" t="s">
        <v>134</v>
      </c>
      <c r="AE101" s="356"/>
      <c r="AF101" s="199">
        <f>I101/15</f>
        <v>7</v>
      </c>
      <c r="AG101" s="200"/>
      <c r="AH101" s="201" t="s">
        <v>134</v>
      </c>
      <c r="AI101" s="202"/>
      <c r="AJ101" s="49" t="s">
        <v>134</v>
      </c>
      <c r="AK101" s="79" t="s">
        <v>134</v>
      </c>
    </row>
    <row r="102" spans="1:37" s="119" customFormat="1" ht="31.5">
      <c r="A102" s="321" t="s">
        <v>195</v>
      </c>
      <c r="B102" s="120" t="s">
        <v>162</v>
      </c>
      <c r="C102" s="123">
        <v>8</v>
      </c>
      <c r="D102" s="123"/>
      <c r="E102" s="123"/>
      <c r="F102" s="123"/>
      <c r="G102" s="125">
        <v>3</v>
      </c>
      <c r="H102" s="123">
        <f t="shared" si="20"/>
        <v>108</v>
      </c>
      <c r="I102" s="123">
        <f>J102+K102+L102</f>
        <v>36</v>
      </c>
      <c r="J102" s="200">
        <v>18</v>
      </c>
      <c r="K102" s="123"/>
      <c r="L102" s="123">
        <v>18</v>
      </c>
      <c r="M102" s="123">
        <f t="shared" si="15"/>
        <v>72</v>
      </c>
      <c r="N102" s="357" t="s">
        <v>134</v>
      </c>
      <c r="O102" s="353" t="s">
        <v>134</v>
      </c>
      <c r="P102" s="353" t="s">
        <v>134</v>
      </c>
      <c r="Q102" s="353"/>
      <c r="R102" s="353" t="s">
        <v>134</v>
      </c>
      <c r="S102" s="353" t="s">
        <v>134</v>
      </c>
      <c r="T102" s="353" t="s">
        <v>134</v>
      </c>
      <c r="U102" s="353">
        <f>G102/U7</f>
        <v>0.3</v>
      </c>
      <c r="V102" s="353"/>
      <c r="W102" s="52"/>
      <c r="X102" s="52" t="s">
        <v>134</v>
      </c>
      <c r="Y102" s="115" t="s">
        <v>134</v>
      </c>
      <c r="Z102" s="354" t="s">
        <v>134</v>
      </c>
      <c r="AA102" s="355" t="s">
        <v>134</v>
      </c>
      <c r="AB102" s="356" t="s">
        <v>134</v>
      </c>
      <c r="AC102" s="354"/>
      <c r="AD102" s="355" t="s">
        <v>134</v>
      </c>
      <c r="AE102" s="356" t="s">
        <v>134</v>
      </c>
      <c r="AF102" s="199" t="s">
        <v>134</v>
      </c>
      <c r="AG102" s="200">
        <f>I102/9</f>
        <v>4</v>
      </c>
      <c r="AH102" s="201"/>
      <c r="AI102" s="202"/>
      <c r="AJ102" s="49" t="s">
        <v>134</v>
      </c>
      <c r="AK102" s="79" t="s">
        <v>134</v>
      </c>
    </row>
    <row r="103" spans="1:37" s="119" customFormat="1" ht="47.25">
      <c r="A103" s="321" t="s">
        <v>207</v>
      </c>
      <c r="B103" s="120" t="s">
        <v>240</v>
      </c>
      <c r="C103" s="360"/>
      <c r="D103" s="360"/>
      <c r="E103" s="123"/>
      <c r="F103" s="361">
        <v>9</v>
      </c>
      <c r="G103" s="125">
        <v>1.5</v>
      </c>
      <c r="H103" s="123">
        <f t="shared" si="20"/>
        <v>54</v>
      </c>
      <c r="I103" s="362">
        <f>J103+K103+L103</f>
        <v>18</v>
      </c>
      <c r="J103" s="361"/>
      <c r="K103" s="361"/>
      <c r="L103" s="361">
        <v>18</v>
      </c>
      <c r="M103" s="123">
        <f t="shared" si="15"/>
        <v>36</v>
      </c>
      <c r="N103" s="357" t="s">
        <v>134</v>
      </c>
      <c r="O103" s="358" t="s">
        <v>134</v>
      </c>
      <c r="P103" s="358" t="s">
        <v>134</v>
      </c>
      <c r="Q103" s="358" t="s">
        <v>134</v>
      </c>
      <c r="R103" s="358" t="s">
        <v>134</v>
      </c>
      <c r="S103" s="358" t="s">
        <v>134</v>
      </c>
      <c r="T103" s="358" t="s">
        <v>134</v>
      </c>
      <c r="U103" s="353">
        <f>G103/U7</f>
        <v>0.15</v>
      </c>
      <c r="V103" s="353"/>
      <c r="W103" s="52"/>
      <c r="X103" s="52" t="s">
        <v>134</v>
      </c>
      <c r="Y103" s="115" t="s">
        <v>134</v>
      </c>
      <c r="Z103" s="45" t="s">
        <v>134</v>
      </c>
      <c r="AA103" s="49" t="s">
        <v>134</v>
      </c>
      <c r="AB103" s="79" t="s">
        <v>134</v>
      </c>
      <c r="AC103" s="45" t="s">
        <v>134</v>
      </c>
      <c r="AD103" s="49" t="s">
        <v>134</v>
      </c>
      <c r="AE103" s="79" t="s">
        <v>134</v>
      </c>
      <c r="AF103" s="45" t="s">
        <v>134</v>
      </c>
      <c r="AG103" s="49"/>
      <c r="AH103" s="79">
        <f>I103/9</f>
        <v>2</v>
      </c>
      <c r="AI103" s="183"/>
      <c r="AJ103" s="49" t="s">
        <v>134</v>
      </c>
      <c r="AK103" s="79" t="s">
        <v>134</v>
      </c>
    </row>
    <row r="104" spans="1:37" s="119" customFormat="1" ht="31.5">
      <c r="A104" s="321" t="s">
        <v>69</v>
      </c>
      <c r="B104" s="120" t="s">
        <v>182</v>
      </c>
      <c r="C104" s="123"/>
      <c r="D104" s="123"/>
      <c r="E104" s="123"/>
      <c r="F104" s="124"/>
      <c r="G104" s="122">
        <f aca="true" t="shared" si="22" ref="G104:M104">SUM(G105+G108+G111+G112)</f>
        <v>28</v>
      </c>
      <c r="H104" s="122">
        <f t="shared" si="22"/>
        <v>1008</v>
      </c>
      <c r="I104" s="122">
        <f t="shared" si="22"/>
        <v>444</v>
      </c>
      <c r="J104" s="122">
        <f t="shared" si="22"/>
        <v>204</v>
      </c>
      <c r="K104" s="122">
        <f t="shared" si="22"/>
        <v>33</v>
      </c>
      <c r="L104" s="122">
        <f t="shared" si="22"/>
        <v>207</v>
      </c>
      <c r="M104" s="122">
        <f t="shared" si="22"/>
        <v>564</v>
      </c>
      <c r="N104" s="18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115"/>
      <c r="Z104" s="45"/>
      <c r="AA104" s="49"/>
      <c r="AB104" s="79"/>
      <c r="AC104" s="45"/>
      <c r="AD104" s="49"/>
      <c r="AE104" s="79"/>
      <c r="AF104" s="45"/>
      <c r="AG104" s="49"/>
      <c r="AH104" s="79"/>
      <c r="AI104" s="183"/>
      <c r="AJ104" s="49"/>
      <c r="AK104" s="79"/>
    </row>
    <row r="105" spans="1:37" s="119" customFormat="1" ht="15.75">
      <c r="A105" s="321" t="s">
        <v>62</v>
      </c>
      <c r="B105" s="120" t="s">
        <v>189</v>
      </c>
      <c r="C105" s="123"/>
      <c r="D105" s="123"/>
      <c r="E105" s="123"/>
      <c r="F105" s="124"/>
      <c r="G105" s="122">
        <f>G106+G107</f>
        <v>8</v>
      </c>
      <c r="H105" s="133">
        <f aca="true" t="shared" si="23" ref="H105:M105">H106+H107</f>
        <v>288</v>
      </c>
      <c r="I105" s="133">
        <f t="shared" si="23"/>
        <v>147</v>
      </c>
      <c r="J105" s="133">
        <f t="shared" si="23"/>
        <v>66</v>
      </c>
      <c r="K105" s="133">
        <f t="shared" si="23"/>
        <v>15</v>
      </c>
      <c r="L105" s="133">
        <f t="shared" si="23"/>
        <v>66</v>
      </c>
      <c r="M105" s="133">
        <f t="shared" si="23"/>
        <v>141</v>
      </c>
      <c r="N105" s="18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115"/>
      <c r="Z105" s="45"/>
      <c r="AA105" s="49"/>
      <c r="AB105" s="79"/>
      <c r="AC105" s="45"/>
      <c r="AD105" s="49"/>
      <c r="AE105" s="79"/>
      <c r="AF105" s="45"/>
      <c r="AG105" s="49"/>
      <c r="AH105" s="79"/>
      <c r="AI105" s="183"/>
      <c r="AJ105" s="49"/>
      <c r="AK105" s="79"/>
    </row>
    <row r="106" spans="1:37" s="119" customFormat="1" ht="15.75">
      <c r="A106" s="321" t="s">
        <v>201</v>
      </c>
      <c r="B106" s="120" t="s">
        <v>189</v>
      </c>
      <c r="C106" s="123"/>
      <c r="D106" s="123">
        <v>10</v>
      </c>
      <c r="E106" s="363"/>
      <c r="F106" s="123"/>
      <c r="G106" s="125">
        <v>4</v>
      </c>
      <c r="H106" s="123">
        <f t="shared" si="20"/>
        <v>144</v>
      </c>
      <c r="I106" s="123">
        <f>J106+K106+L106</f>
        <v>75</v>
      </c>
      <c r="J106" s="123">
        <v>30</v>
      </c>
      <c r="K106" s="123">
        <v>15</v>
      </c>
      <c r="L106" s="123">
        <v>30</v>
      </c>
      <c r="M106" s="123">
        <f t="shared" si="15"/>
        <v>69</v>
      </c>
      <c r="N106" s="357" t="s">
        <v>134</v>
      </c>
      <c r="O106" s="358" t="s">
        <v>134</v>
      </c>
      <c r="P106" s="358" t="s">
        <v>134</v>
      </c>
      <c r="Q106" s="358" t="s">
        <v>134</v>
      </c>
      <c r="R106" s="358" t="s">
        <v>134</v>
      </c>
      <c r="S106" s="358" t="s">
        <v>134</v>
      </c>
      <c r="T106" s="358" t="s">
        <v>134</v>
      </c>
      <c r="U106" s="358" t="s">
        <v>134</v>
      </c>
      <c r="V106" s="358" t="s">
        <v>134</v>
      </c>
      <c r="W106" s="52">
        <f>G106/W7</f>
        <v>0.2222222222222222</v>
      </c>
      <c r="X106" s="358" t="s">
        <v>134</v>
      </c>
      <c r="Y106" s="359" t="s">
        <v>134</v>
      </c>
      <c r="Z106" s="45" t="s">
        <v>134</v>
      </c>
      <c r="AA106" s="49" t="s">
        <v>134</v>
      </c>
      <c r="AB106" s="79" t="s">
        <v>134</v>
      </c>
      <c r="AC106" s="45" t="s">
        <v>134</v>
      </c>
      <c r="AD106" s="49" t="s">
        <v>134</v>
      </c>
      <c r="AE106" s="79" t="s">
        <v>134</v>
      </c>
      <c r="AF106" s="45" t="s">
        <v>134</v>
      </c>
      <c r="AG106" s="49" t="s">
        <v>134</v>
      </c>
      <c r="AH106" s="79" t="s">
        <v>134</v>
      </c>
      <c r="AI106" s="183">
        <f>I106/15</f>
        <v>5</v>
      </c>
      <c r="AJ106" s="49" t="s">
        <v>134</v>
      </c>
      <c r="AK106" s="79" t="s">
        <v>134</v>
      </c>
    </row>
    <row r="107" spans="1:37" s="119" customFormat="1" ht="15.75">
      <c r="A107" s="321" t="s">
        <v>202</v>
      </c>
      <c r="B107" s="121" t="s">
        <v>159</v>
      </c>
      <c r="C107" s="123">
        <v>11</v>
      </c>
      <c r="D107" s="123"/>
      <c r="E107" s="123"/>
      <c r="F107" s="123"/>
      <c r="G107" s="125">
        <v>4</v>
      </c>
      <c r="H107" s="123">
        <f t="shared" si="20"/>
        <v>144</v>
      </c>
      <c r="I107" s="123">
        <f>J107+K107+L107</f>
        <v>72</v>
      </c>
      <c r="J107" s="123">
        <v>36</v>
      </c>
      <c r="K107" s="123"/>
      <c r="L107" s="123">
        <v>36</v>
      </c>
      <c r="M107" s="123">
        <f>H107-I107</f>
        <v>72</v>
      </c>
      <c r="N107" s="357" t="s">
        <v>134</v>
      </c>
      <c r="O107" s="358" t="s">
        <v>134</v>
      </c>
      <c r="P107" s="358" t="s">
        <v>134</v>
      </c>
      <c r="Q107" s="358" t="s">
        <v>134</v>
      </c>
      <c r="R107" s="358" t="s">
        <v>134</v>
      </c>
      <c r="S107" s="358" t="s">
        <v>134</v>
      </c>
      <c r="T107" s="358" t="s">
        <v>134</v>
      </c>
      <c r="U107" s="358" t="s">
        <v>134</v>
      </c>
      <c r="V107" s="358" t="s">
        <v>134</v>
      </c>
      <c r="W107" s="52"/>
      <c r="X107" s="52">
        <f>G107/X7</f>
        <v>0.4</v>
      </c>
      <c r="Y107" s="115" t="s">
        <v>134</v>
      </c>
      <c r="Z107" s="45" t="s">
        <v>134</v>
      </c>
      <c r="AA107" s="49" t="s">
        <v>134</v>
      </c>
      <c r="AB107" s="79" t="s">
        <v>134</v>
      </c>
      <c r="AC107" s="45" t="s">
        <v>134</v>
      </c>
      <c r="AD107" s="49" t="s">
        <v>134</v>
      </c>
      <c r="AE107" s="79" t="s">
        <v>134</v>
      </c>
      <c r="AF107" s="45" t="s">
        <v>134</v>
      </c>
      <c r="AG107" s="49" t="s">
        <v>134</v>
      </c>
      <c r="AH107" s="79" t="s">
        <v>134</v>
      </c>
      <c r="AI107" s="183"/>
      <c r="AJ107" s="49">
        <f>I107/9</f>
        <v>8</v>
      </c>
      <c r="AK107" s="79" t="s">
        <v>134</v>
      </c>
    </row>
    <row r="108" spans="1:37" s="119" customFormat="1" ht="15.75">
      <c r="A108" s="321" t="s">
        <v>63</v>
      </c>
      <c r="B108" s="120" t="s">
        <v>190</v>
      </c>
      <c r="C108" s="123"/>
      <c r="D108" s="123"/>
      <c r="E108" s="123"/>
      <c r="F108" s="123"/>
      <c r="G108" s="126">
        <f>G110+G109</f>
        <v>9</v>
      </c>
      <c r="H108" s="125">
        <f aca="true" t="shared" si="24" ref="H108:M108">H110+H109</f>
        <v>324</v>
      </c>
      <c r="I108" s="125">
        <f t="shared" si="24"/>
        <v>117</v>
      </c>
      <c r="J108" s="125">
        <f t="shared" si="24"/>
        <v>63</v>
      </c>
      <c r="K108" s="125">
        <f t="shared" si="24"/>
        <v>9</v>
      </c>
      <c r="L108" s="125">
        <f t="shared" si="24"/>
        <v>45</v>
      </c>
      <c r="M108" s="125">
        <f t="shared" si="24"/>
        <v>207</v>
      </c>
      <c r="N108" s="357"/>
      <c r="O108" s="358"/>
      <c r="P108" s="358"/>
      <c r="Q108" s="358"/>
      <c r="R108" s="358"/>
      <c r="S108" s="358"/>
      <c r="T108" s="358"/>
      <c r="U108" s="358"/>
      <c r="V108" s="358"/>
      <c r="W108" s="52"/>
      <c r="X108" s="52"/>
      <c r="Y108" s="115"/>
      <c r="Z108" s="45"/>
      <c r="AA108" s="49"/>
      <c r="AB108" s="79"/>
      <c r="AC108" s="45"/>
      <c r="AD108" s="49"/>
      <c r="AE108" s="79"/>
      <c r="AF108" s="45"/>
      <c r="AG108" s="200"/>
      <c r="AH108" s="201"/>
      <c r="AI108" s="202"/>
      <c r="AJ108" s="49"/>
      <c r="AK108" s="79"/>
    </row>
    <row r="109" spans="1:37" s="119" customFormat="1" ht="15.75">
      <c r="A109" s="321" t="s">
        <v>205</v>
      </c>
      <c r="B109" s="120" t="s">
        <v>190</v>
      </c>
      <c r="C109" s="123"/>
      <c r="D109" s="123">
        <v>8</v>
      </c>
      <c r="E109" s="363"/>
      <c r="F109" s="123"/>
      <c r="G109" s="125">
        <v>3.5</v>
      </c>
      <c r="H109" s="123">
        <f t="shared" si="20"/>
        <v>126</v>
      </c>
      <c r="I109" s="123">
        <f>J109+K109+L109</f>
        <v>45</v>
      </c>
      <c r="J109" s="123">
        <v>27</v>
      </c>
      <c r="K109" s="123">
        <v>9</v>
      </c>
      <c r="L109" s="123">
        <v>9</v>
      </c>
      <c r="M109" s="123">
        <f t="shared" si="15"/>
        <v>81</v>
      </c>
      <c r="N109" s="357" t="s">
        <v>134</v>
      </c>
      <c r="O109" s="353" t="s">
        <v>134</v>
      </c>
      <c r="P109" s="353" t="s">
        <v>134</v>
      </c>
      <c r="Q109" s="353" t="s">
        <v>134</v>
      </c>
      <c r="R109" s="353" t="s">
        <v>134</v>
      </c>
      <c r="S109" s="353" t="s">
        <v>134</v>
      </c>
      <c r="T109" s="353" t="s">
        <v>134</v>
      </c>
      <c r="U109" s="353">
        <f>G109/U7</f>
        <v>0.35</v>
      </c>
      <c r="V109" s="353" t="s">
        <v>134</v>
      </c>
      <c r="W109" s="364"/>
      <c r="X109" s="353" t="s">
        <v>134</v>
      </c>
      <c r="Y109" s="359" t="s">
        <v>134</v>
      </c>
      <c r="Z109" s="354" t="s">
        <v>134</v>
      </c>
      <c r="AA109" s="355" t="s">
        <v>134</v>
      </c>
      <c r="AB109" s="356" t="s">
        <v>134</v>
      </c>
      <c r="AC109" s="354" t="s">
        <v>134</v>
      </c>
      <c r="AD109" s="355" t="s">
        <v>134</v>
      </c>
      <c r="AE109" s="356" t="s">
        <v>134</v>
      </c>
      <c r="AF109" s="354" t="s">
        <v>134</v>
      </c>
      <c r="AG109" s="200">
        <f>I109/9</f>
        <v>5</v>
      </c>
      <c r="AH109" s="201" t="s">
        <v>134</v>
      </c>
      <c r="AI109" s="202"/>
      <c r="AJ109" s="355" t="s">
        <v>134</v>
      </c>
      <c r="AK109" s="79" t="s">
        <v>134</v>
      </c>
    </row>
    <row r="110" spans="1:37" s="119" customFormat="1" ht="15.75">
      <c r="A110" s="321" t="s">
        <v>206</v>
      </c>
      <c r="B110" s="120" t="s">
        <v>190</v>
      </c>
      <c r="C110" s="123">
        <v>9</v>
      </c>
      <c r="D110" s="123"/>
      <c r="E110" s="123"/>
      <c r="F110" s="123"/>
      <c r="G110" s="125">
        <v>5.5</v>
      </c>
      <c r="H110" s="123">
        <f>PRODUCT(G110,36)</f>
        <v>198</v>
      </c>
      <c r="I110" s="123">
        <f>J110+K110+L110</f>
        <v>72</v>
      </c>
      <c r="J110" s="123">
        <v>36</v>
      </c>
      <c r="K110" s="123"/>
      <c r="L110" s="123">
        <v>36</v>
      </c>
      <c r="M110" s="123">
        <f t="shared" si="15"/>
        <v>126</v>
      </c>
      <c r="N110" s="357" t="s">
        <v>134</v>
      </c>
      <c r="O110" s="353" t="s">
        <v>134</v>
      </c>
      <c r="P110" s="353" t="s">
        <v>134</v>
      </c>
      <c r="Q110" s="353" t="s">
        <v>134</v>
      </c>
      <c r="R110" s="353" t="s">
        <v>134</v>
      </c>
      <c r="S110" s="353" t="s">
        <v>134</v>
      </c>
      <c r="T110" s="353" t="s">
        <v>134</v>
      </c>
      <c r="U110" s="353" t="s">
        <v>134</v>
      </c>
      <c r="V110" s="353">
        <f>G110/V7</f>
        <v>0.4583333333333333</v>
      </c>
      <c r="W110" s="364"/>
      <c r="X110" s="364"/>
      <c r="Y110" s="115" t="s">
        <v>134</v>
      </c>
      <c r="Z110" s="354" t="s">
        <v>134</v>
      </c>
      <c r="AA110" s="355" t="s">
        <v>134</v>
      </c>
      <c r="AB110" s="356" t="s">
        <v>134</v>
      </c>
      <c r="AC110" s="354" t="s">
        <v>134</v>
      </c>
      <c r="AD110" s="355" t="s">
        <v>134</v>
      </c>
      <c r="AE110" s="356" t="s">
        <v>134</v>
      </c>
      <c r="AF110" s="354" t="s">
        <v>134</v>
      </c>
      <c r="AG110" s="200" t="s">
        <v>134</v>
      </c>
      <c r="AH110" s="201">
        <f>I110/9</f>
        <v>8</v>
      </c>
      <c r="AI110" s="202"/>
      <c r="AJ110" s="355"/>
      <c r="AK110" s="79" t="s">
        <v>134</v>
      </c>
    </row>
    <row r="111" spans="1:37" s="119" customFormat="1" ht="15.75">
      <c r="A111" s="286" t="s">
        <v>64</v>
      </c>
      <c r="B111" s="120" t="s">
        <v>228</v>
      </c>
      <c r="C111" s="25">
        <v>10</v>
      </c>
      <c r="D111" s="80"/>
      <c r="E111" s="25"/>
      <c r="F111" s="50"/>
      <c r="G111" s="122">
        <v>3</v>
      </c>
      <c r="H111" s="25">
        <f>PRODUCT(G111,36)</f>
        <v>108</v>
      </c>
      <c r="I111" s="25">
        <f>J111+K111+L111</f>
        <v>60</v>
      </c>
      <c r="J111" s="25">
        <v>30</v>
      </c>
      <c r="K111" s="25"/>
      <c r="L111" s="25">
        <v>30</v>
      </c>
      <c r="M111" s="25">
        <f>H111-I111</f>
        <v>48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184">
        <f>G111/W7</f>
        <v>0.16666666666666666</v>
      </c>
      <c r="X111" s="52"/>
      <c r="Y111" s="34"/>
      <c r="Z111" s="45"/>
      <c r="AA111" s="49"/>
      <c r="AB111" s="79"/>
      <c r="AC111" s="45"/>
      <c r="AD111" s="49"/>
      <c r="AE111" s="79"/>
      <c r="AF111" s="45"/>
      <c r="AG111" s="200"/>
      <c r="AH111" s="201"/>
      <c r="AI111" s="202">
        <f>I111/15</f>
        <v>4</v>
      </c>
      <c r="AJ111" s="49"/>
      <c r="AK111" s="79"/>
    </row>
    <row r="112" spans="1:37" s="119" customFormat="1" ht="15.75">
      <c r="A112" s="321" t="s">
        <v>66</v>
      </c>
      <c r="B112" s="120" t="s">
        <v>165</v>
      </c>
      <c r="C112" s="123"/>
      <c r="D112" s="123"/>
      <c r="E112" s="363"/>
      <c r="F112" s="123"/>
      <c r="G112" s="126">
        <f>G113+G114+G115</f>
        <v>8</v>
      </c>
      <c r="H112" s="125">
        <f aca="true" t="shared" si="25" ref="H112:M112">H113+H114+H115</f>
        <v>288</v>
      </c>
      <c r="I112" s="125">
        <f t="shared" si="25"/>
        <v>120</v>
      </c>
      <c r="J112" s="125">
        <f t="shared" si="25"/>
        <v>45</v>
      </c>
      <c r="K112" s="125">
        <f t="shared" si="25"/>
        <v>9</v>
      </c>
      <c r="L112" s="125">
        <f t="shared" si="25"/>
        <v>66</v>
      </c>
      <c r="M112" s="125">
        <f t="shared" si="25"/>
        <v>168</v>
      </c>
      <c r="N112" s="357"/>
      <c r="O112" s="353"/>
      <c r="P112" s="353"/>
      <c r="Q112" s="353"/>
      <c r="R112" s="353"/>
      <c r="S112" s="353"/>
      <c r="T112" s="353"/>
      <c r="U112" s="353"/>
      <c r="V112" s="353"/>
      <c r="W112" s="364"/>
      <c r="X112" s="353"/>
      <c r="Y112" s="359"/>
      <c r="Z112" s="354"/>
      <c r="AA112" s="355"/>
      <c r="AB112" s="356"/>
      <c r="AC112" s="354"/>
      <c r="AD112" s="355"/>
      <c r="AE112" s="356"/>
      <c r="AF112" s="354"/>
      <c r="AG112" s="200"/>
      <c r="AH112" s="201"/>
      <c r="AI112" s="202"/>
      <c r="AJ112" s="355"/>
      <c r="AK112" s="79"/>
    </row>
    <row r="113" spans="1:37" s="119" customFormat="1" ht="15.75">
      <c r="A113" s="321" t="s">
        <v>203</v>
      </c>
      <c r="B113" s="120" t="s">
        <v>165</v>
      </c>
      <c r="C113" s="325"/>
      <c r="D113" s="123">
        <v>8</v>
      </c>
      <c r="E113" s="363"/>
      <c r="F113" s="325"/>
      <c r="G113" s="125">
        <v>4</v>
      </c>
      <c r="H113" s="123">
        <f t="shared" si="20"/>
        <v>144</v>
      </c>
      <c r="I113" s="123">
        <f>J113+K113+L113</f>
        <v>54</v>
      </c>
      <c r="J113" s="123">
        <v>27</v>
      </c>
      <c r="K113" s="123"/>
      <c r="L113" s="123">
        <v>27</v>
      </c>
      <c r="M113" s="123">
        <f t="shared" si="15"/>
        <v>90</v>
      </c>
      <c r="N113" s="545"/>
      <c r="O113" s="546"/>
      <c r="P113" s="546"/>
      <c r="Q113" s="546"/>
      <c r="R113" s="546"/>
      <c r="S113" s="546"/>
      <c r="T113" s="358">
        <f>G113/T7</f>
        <v>0.2222222222222222</v>
      </c>
      <c r="U113" s="546"/>
      <c r="V113" s="358"/>
      <c r="W113" s="547"/>
      <c r="X113" s="546"/>
      <c r="Y113" s="548"/>
      <c r="Z113" s="549"/>
      <c r="AA113" s="550"/>
      <c r="AB113" s="551"/>
      <c r="AC113" s="549"/>
      <c r="AD113" s="550"/>
      <c r="AE113" s="551"/>
      <c r="AF113" s="45"/>
      <c r="AG113" s="49">
        <f>I113/9</f>
        <v>6</v>
      </c>
      <c r="AH113" s="79"/>
      <c r="AI113" s="571"/>
      <c r="AJ113" s="550"/>
      <c r="AK113" s="551"/>
    </row>
    <row r="114" spans="1:37" s="119" customFormat="1" ht="15.75">
      <c r="A114" s="321" t="s">
        <v>204</v>
      </c>
      <c r="B114" s="325" t="s">
        <v>166</v>
      </c>
      <c r="C114" s="123">
        <v>9</v>
      </c>
      <c r="D114" s="123"/>
      <c r="E114" s="123"/>
      <c r="F114" s="123"/>
      <c r="G114" s="125">
        <v>2</v>
      </c>
      <c r="H114" s="123">
        <f t="shared" si="20"/>
        <v>72</v>
      </c>
      <c r="I114" s="123">
        <f>J114+K114+L114</f>
        <v>36</v>
      </c>
      <c r="J114" s="123">
        <v>18</v>
      </c>
      <c r="K114" s="123">
        <v>9</v>
      </c>
      <c r="L114" s="123">
        <v>9</v>
      </c>
      <c r="M114" s="123">
        <f t="shared" si="15"/>
        <v>36</v>
      </c>
      <c r="N114" s="357" t="s">
        <v>134</v>
      </c>
      <c r="O114" s="358" t="s">
        <v>134</v>
      </c>
      <c r="P114" s="358" t="s">
        <v>134</v>
      </c>
      <c r="Q114" s="358" t="s">
        <v>134</v>
      </c>
      <c r="R114" s="358" t="s">
        <v>134</v>
      </c>
      <c r="S114" s="358" t="s">
        <v>134</v>
      </c>
      <c r="T114" s="358" t="s">
        <v>134</v>
      </c>
      <c r="U114" s="358">
        <f>G114/U7</f>
        <v>0.2</v>
      </c>
      <c r="V114" s="358"/>
      <c r="W114" s="52"/>
      <c r="X114" s="52" t="s">
        <v>134</v>
      </c>
      <c r="Y114" s="115" t="s">
        <v>134</v>
      </c>
      <c r="Z114" s="45" t="s">
        <v>134</v>
      </c>
      <c r="AA114" s="49" t="s">
        <v>134</v>
      </c>
      <c r="AB114" s="79" t="s">
        <v>134</v>
      </c>
      <c r="AC114" s="45" t="s">
        <v>134</v>
      </c>
      <c r="AD114" s="49" t="s">
        <v>134</v>
      </c>
      <c r="AE114" s="79" t="s">
        <v>134</v>
      </c>
      <c r="AF114" s="45" t="s">
        <v>134</v>
      </c>
      <c r="AG114" s="49"/>
      <c r="AH114" s="79">
        <f>I114/9</f>
        <v>4</v>
      </c>
      <c r="AI114" s="183"/>
      <c r="AJ114" s="49" t="s">
        <v>134</v>
      </c>
      <c r="AK114" s="79" t="s">
        <v>134</v>
      </c>
    </row>
    <row r="115" spans="1:37" ht="31.5">
      <c r="A115" s="286" t="s">
        <v>208</v>
      </c>
      <c r="B115" s="145" t="s">
        <v>241</v>
      </c>
      <c r="C115" s="25"/>
      <c r="D115" s="25"/>
      <c r="E115" s="25"/>
      <c r="F115" s="25">
        <v>10</v>
      </c>
      <c r="G115" s="18">
        <v>2</v>
      </c>
      <c r="H115" s="25">
        <f t="shared" si="20"/>
        <v>72</v>
      </c>
      <c r="I115" s="25">
        <f>J115+K115+L115</f>
        <v>30</v>
      </c>
      <c r="J115" s="25"/>
      <c r="K115" s="25"/>
      <c r="L115" s="25">
        <v>30</v>
      </c>
      <c r="M115" s="25">
        <f t="shared" si="15"/>
        <v>42</v>
      </c>
      <c r="N115" s="358" t="s">
        <v>134</v>
      </c>
      <c r="O115" s="358" t="s">
        <v>134</v>
      </c>
      <c r="P115" s="358" t="s">
        <v>134</v>
      </c>
      <c r="Q115" s="358" t="s">
        <v>134</v>
      </c>
      <c r="R115" s="358" t="s">
        <v>134</v>
      </c>
      <c r="S115" s="358" t="s">
        <v>134</v>
      </c>
      <c r="T115" s="358" t="s">
        <v>134</v>
      </c>
      <c r="U115" s="358" t="s">
        <v>134</v>
      </c>
      <c r="V115" s="358">
        <f>G115/V7</f>
        <v>0.16666666666666666</v>
      </c>
      <c r="W115" s="52"/>
      <c r="X115" s="52" t="s">
        <v>134</v>
      </c>
      <c r="Y115" s="115" t="s">
        <v>134</v>
      </c>
      <c r="Z115" s="45" t="s">
        <v>134</v>
      </c>
      <c r="AA115" s="49" t="s">
        <v>134</v>
      </c>
      <c r="AB115" s="79" t="s">
        <v>134</v>
      </c>
      <c r="AC115" s="45" t="s">
        <v>134</v>
      </c>
      <c r="AD115" s="49" t="s">
        <v>134</v>
      </c>
      <c r="AE115" s="79" t="s">
        <v>134</v>
      </c>
      <c r="AF115" s="45" t="s">
        <v>134</v>
      </c>
      <c r="AG115" s="49" t="s">
        <v>134</v>
      </c>
      <c r="AH115" s="79"/>
      <c r="AI115" s="183">
        <f>I115/15</f>
        <v>2</v>
      </c>
      <c r="AJ115" s="49" t="s">
        <v>134</v>
      </c>
      <c r="AK115" s="79" t="s">
        <v>134</v>
      </c>
    </row>
    <row r="116" spans="1:37" ht="16.5" thickBot="1">
      <c r="A116" s="664" t="s">
        <v>60</v>
      </c>
      <c r="B116" s="665"/>
      <c r="C116" s="42"/>
      <c r="D116" s="42"/>
      <c r="E116" s="567"/>
      <c r="F116" s="567"/>
      <c r="G116" s="568">
        <f>G104+G95+G89+G88+G85+G94</f>
        <v>61.5</v>
      </c>
      <c r="H116" s="568">
        <f>SUM(H104+H95+H89+H88+H85+H94)</f>
        <v>2214</v>
      </c>
      <c r="I116" s="568">
        <f>SUM(I104+I95+I89+I88+I85++I94)</f>
        <v>1008</v>
      </c>
      <c r="J116" s="568">
        <f>SUM(J104+J95+J89+J88+J85+J94)</f>
        <v>444</v>
      </c>
      <c r="K116" s="568">
        <f>SUM(K104+K95+K89+K88+K85+K94)</f>
        <v>105</v>
      </c>
      <c r="L116" s="568">
        <f>SUM(L104+L95+L89+L88+L85+L94)</f>
        <v>459</v>
      </c>
      <c r="M116" s="568">
        <f>SUM(M104+M95+M89+M88+M85+M94)</f>
        <v>1206</v>
      </c>
      <c r="N116" s="393">
        <f aca="true" t="shared" si="26" ref="N116:AK116">SUM(N85:N115)</f>
        <v>0</v>
      </c>
      <c r="O116" s="393">
        <f t="shared" si="26"/>
        <v>0</v>
      </c>
      <c r="P116" s="393">
        <f t="shared" si="26"/>
        <v>0</v>
      </c>
      <c r="Q116" s="393">
        <f t="shared" si="26"/>
        <v>0</v>
      </c>
      <c r="R116" s="393">
        <f t="shared" si="26"/>
        <v>0.15</v>
      </c>
      <c r="S116" s="393">
        <f t="shared" si="26"/>
        <v>0.16666666666666666</v>
      </c>
      <c r="T116" s="393">
        <f t="shared" si="26"/>
        <v>0.8333333333333334</v>
      </c>
      <c r="U116" s="393">
        <f t="shared" si="26"/>
        <v>1</v>
      </c>
      <c r="V116" s="393">
        <f t="shared" si="26"/>
        <v>0.8749999999999999</v>
      </c>
      <c r="W116" s="393">
        <f t="shared" si="26"/>
        <v>0.6944444444444444</v>
      </c>
      <c r="X116" s="393">
        <f t="shared" si="26"/>
        <v>0.4</v>
      </c>
      <c r="Y116" s="395">
        <f t="shared" si="26"/>
        <v>0</v>
      </c>
      <c r="Z116" s="572">
        <f t="shared" si="26"/>
        <v>0</v>
      </c>
      <c r="AA116" s="572">
        <f t="shared" si="26"/>
        <v>0</v>
      </c>
      <c r="AB116" s="572">
        <f t="shared" si="26"/>
        <v>0</v>
      </c>
      <c r="AC116" s="572">
        <f t="shared" si="26"/>
        <v>4</v>
      </c>
      <c r="AD116" s="572">
        <f t="shared" si="26"/>
        <v>4</v>
      </c>
      <c r="AE116" s="572">
        <f t="shared" si="26"/>
        <v>6</v>
      </c>
      <c r="AF116" s="572">
        <f t="shared" si="26"/>
        <v>13</v>
      </c>
      <c r="AG116" s="569">
        <f t="shared" si="26"/>
        <v>17</v>
      </c>
      <c r="AH116" s="570">
        <f t="shared" si="26"/>
        <v>20</v>
      </c>
      <c r="AI116" s="570">
        <f t="shared" si="26"/>
        <v>16</v>
      </c>
      <c r="AJ116" s="570">
        <f t="shared" si="26"/>
        <v>10</v>
      </c>
      <c r="AK116" s="570">
        <f t="shared" si="26"/>
        <v>0</v>
      </c>
    </row>
    <row r="117" spans="1:37" ht="16.5" thickBot="1">
      <c r="A117" s="732" t="s">
        <v>172</v>
      </c>
      <c r="B117" s="733"/>
      <c r="C117" s="733"/>
      <c r="D117" s="733"/>
      <c r="E117" s="733"/>
      <c r="F117" s="733"/>
      <c r="G117" s="733"/>
      <c r="H117" s="733"/>
      <c r="I117" s="733"/>
      <c r="J117" s="733"/>
      <c r="K117" s="733"/>
      <c r="L117" s="733"/>
      <c r="M117" s="733"/>
      <c r="N117" s="733"/>
      <c r="O117" s="733"/>
      <c r="P117" s="733"/>
      <c r="Q117" s="733"/>
      <c r="R117" s="733"/>
      <c r="S117" s="733"/>
      <c r="T117" s="733"/>
      <c r="U117" s="733"/>
      <c r="V117" s="733"/>
      <c r="W117" s="733"/>
      <c r="X117" s="733"/>
      <c r="Y117" s="733"/>
      <c r="Z117" s="733"/>
      <c r="AA117" s="733"/>
      <c r="AB117" s="733"/>
      <c r="AC117" s="733"/>
      <c r="AD117" s="733"/>
      <c r="AE117" s="733"/>
      <c r="AF117" s="733"/>
      <c r="AG117" s="733"/>
      <c r="AH117" s="733"/>
      <c r="AI117" s="733"/>
      <c r="AJ117" s="733"/>
      <c r="AK117" s="734"/>
    </row>
    <row r="118" spans="1:37" ht="15.75">
      <c r="A118" s="552">
        <v>1</v>
      </c>
      <c r="B118" s="553" t="s">
        <v>92</v>
      </c>
      <c r="C118" s="554"/>
      <c r="D118" s="554"/>
      <c r="E118" s="21" t="s">
        <v>116</v>
      </c>
      <c r="F118" s="554"/>
      <c r="G118" s="98">
        <v>3</v>
      </c>
      <c r="H118" s="21">
        <f aca="true" t="shared" si="27" ref="H118:H126">PRODUCT(G118,36)</f>
        <v>108</v>
      </c>
      <c r="I118" s="21"/>
      <c r="J118" s="554"/>
      <c r="K118" s="554"/>
      <c r="L118" s="99"/>
      <c r="M118" s="21"/>
      <c r="N118" s="21" t="s">
        <v>134</v>
      </c>
      <c r="O118" s="21" t="s">
        <v>134</v>
      </c>
      <c r="P118" s="21"/>
      <c r="Q118" s="158" t="s">
        <v>134</v>
      </c>
      <c r="R118" s="21" t="s">
        <v>134</v>
      </c>
      <c r="S118" s="21" t="s">
        <v>134</v>
      </c>
      <c r="T118" s="21" t="s">
        <v>134</v>
      </c>
      <c r="U118" s="21" t="s">
        <v>134</v>
      </c>
      <c r="V118" s="21" t="s">
        <v>134</v>
      </c>
      <c r="W118" s="21" t="s">
        <v>134</v>
      </c>
      <c r="X118" s="21" t="s">
        <v>134</v>
      </c>
      <c r="Y118" s="110" t="s">
        <v>134</v>
      </c>
      <c r="Z118" s="95" t="s">
        <v>134</v>
      </c>
      <c r="AA118" s="158" t="s">
        <v>134</v>
      </c>
      <c r="AB118" s="159"/>
      <c r="AC118" s="95" t="s">
        <v>134</v>
      </c>
      <c r="AD118" s="158" t="s">
        <v>134</v>
      </c>
      <c r="AE118" s="159" t="s">
        <v>134</v>
      </c>
      <c r="AF118" s="95" t="s">
        <v>134</v>
      </c>
      <c r="AG118" s="158" t="s">
        <v>134</v>
      </c>
      <c r="AH118" s="159" t="s">
        <v>134</v>
      </c>
      <c r="AI118" s="388" t="s">
        <v>134</v>
      </c>
      <c r="AJ118" s="158" t="s">
        <v>134</v>
      </c>
      <c r="AK118" s="159" t="s">
        <v>134</v>
      </c>
    </row>
    <row r="119" spans="1:37" ht="15.75">
      <c r="A119" s="378" t="s">
        <v>28</v>
      </c>
      <c r="B119" s="379" t="s">
        <v>93</v>
      </c>
      <c r="C119" s="38"/>
      <c r="D119" s="38"/>
      <c r="E119" s="25" t="s">
        <v>117</v>
      </c>
      <c r="F119" s="38"/>
      <c r="G119" s="37">
        <v>4</v>
      </c>
      <c r="H119" s="25">
        <f t="shared" si="27"/>
        <v>144</v>
      </c>
      <c r="I119" s="25"/>
      <c r="J119" s="38"/>
      <c r="K119" s="38"/>
      <c r="L119" s="39"/>
      <c r="M119" s="25"/>
      <c r="N119" s="25" t="s">
        <v>134</v>
      </c>
      <c r="O119" s="25"/>
      <c r="P119" s="25"/>
      <c r="Q119" s="49"/>
      <c r="R119" s="25"/>
      <c r="S119" s="25"/>
      <c r="T119" s="25"/>
      <c r="U119" s="25"/>
      <c r="V119" s="25"/>
      <c r="W119" s="25"/>
      <c r="X119" s="25"/>
      <c r="Y119" s="34"/>
      <c r="Z119" s="45" t="s">
        <v>134</v>
      </c>
      <c r="AA119" s="49"/>
      <c r="AB119" s="79"/>
      <c r="AC119" s="45"/>
      <c r="AD119" s="49"/>
      <c r="AE119" s="79"/>
      <c r="AF119" s="45"/>
      <c r="AG119" s="49"/>
      <c r="AH119" s="79"/>
      <c r="AI119" s="183"/>
      <c r="AJ119" s="49"/>
      <c r="AK119" s="79"/>
    </row>
    <row r="120" spans="1:37" ht="15.75">
      <c r="A120" s="378" t="s">
        <v>65</v>
      </c>
      <c r="B120" s="379" t="s">
        <v>30</v>
      </c>
      <c r="C120" s="38"/>
      <c r="D120" s="38"/>
      <c r="E120" s="25">
        <v>11.12</v>
      </c>
      <c r="F120" s="38"/>
      <c r="G120" s="37">
        <f>G121+G122</f>
        <v>4</v>
      </c>
      <c r="H120" s="25">
        <f t="shared" si="27"/>
        <v>144</v>
      </c>
      <c r="I120" s="25"/>
      <c r="J120" s="38"/>
      <c r="K120" s="38"/>
      <c r="L120" s="39"/>
      <c r="M120" s="25"/>
      <c r="N120" s="25" t="s">
        <v>134</v>
      </c>
      <c r="O120" s="25"/>
      <c r="P120" s="25"/>
      <c r="Q120" s="49"/>
      <c r="R120" s="25"/>
      <c r="S120" s="25"/>
      <c r="T120" s="25"/>
      <c r="U120" s="25"/>
      <c r="V120" s="25"/>
      <c r="W120" s="25"/>
      <c r="X120" s="25"/>
      <c r="Y120" s="34"/>
      <c r="Z120" s="45" t="s">
        <v>134</v>
      </c>
      <c r="AA120" s="49"/>
      <c r="AB120" s="79"/>
      <c r="AC120" s="45"/>
      <c r="AD120" s="49"/>
      <c r="AE120" s="79"/>
      <c r="AF120" s="45"/>
      <c r="AG120" s="49"/>
      <c r="AH120" s="79"/>
      <c r="AI120" s="183"/>
      <c r="AJ120" s="49"/>
      <c r="AK120" s="79"/>
    </row>
    <row r="121" spans="1:37" ht="15.75">
      <c r="A121" s="378" t="s">
        <v>142</v>
      </c>
      <c r="B121" s="379" t="s">
        <v>30</v>
      </c>
      <c r="C121" s="38"/>
      <c r="D121" s="38"/>
      <c r="E121" s="25"/>
      <c r="F121" s="38"/>
      <c r="G121" s="37">
        <v>3</v>
      </c>
      <c r="H121" s="25">
        <f t="shared" si="27"/>
        <v>108</v>
      </c>
      <c r="I121" s="25"/>
      <c r="J121" s="38"/>
      <c r="K121" s="38"/>
      <c r="L121" s="39"/>
      <c r="M121" s="25"/>
      <c r="N121" s="25" t="s">
        <v>134</v>
      </c>
      <c r="O121" s="25"/>
      <c r="P121" s="25"/>
      <c r="Q121" s="49"/>
      <c r="R121" s="25"/>
      <c r="S121" s="25"/>
      <c r="T121" s="25"/>
      <c r="U121" s="25"/>
      <c r="V121" s="25"/>
      <c r="W121" s="25"/>
      <c r="X121" s="25">
        <f>G121/X7</f>
        <v>0.3</v>
      </c>
      <c r="Y121" s="34"/>
      <c r="Z121" s="45" t="s">
        <v>134</v>
      </c>
      <c r="AA121" s="49"/>
      <c r="AB121" s="79"/>
      <c r="AC121" s="45"/>
      <c r="AD121" s="49"/>
      <c r="AE121" s="79"/>
      <c r="AF121" s="45"/>
      <c r="AG121" s="49"/>
      <c r="AH121" s="79"/>
      <c r="AI121" s="183"/>
      <c r="AJ121" s="49"/>
      <c r="AK121" s="79"/>
    </row>
    <row r="122" spans="1:37" ht="15.75">
      <c r="A122" s="378" t="s">
        <v>143</v>
      </c>
      <c r="B122" s="379" t="s">
        <v>30</v>
      </c>
      <c r="C122" s="38"/>
      <c r="D122" s="38"/>
      <c r="E122" s="25">
        <v>12</v>
      </c>
      <c r="F122" s="38"/>
      <c r="G122" s="37">
        <v>1</v>
      </c>
      <c r="H122" s="25">
        <f t="shared" si="27"/>
        <v>36</v>
      </c>
      <c r="I122" s="25"/>
      <c r="J122" s="38"/>
      <c r="K122" s="38"/>
      <c r="L122" s="39"/>
      <c r="M122" s="25"/>
      <c r="N122" s="25" t="s">
        <v>134</v>
      </c>
      <c r="O122" s="25"/>
      <c r="P122" s="25"/>
      <c r="Q122" s="49"/>
      <c r="R122" s="25"/>
      <c r="S122" s="25"/>
      <c r="T122" s="25"/>
      <c r="U122" s="25"/>
      <c r="V122" s="25"/>
      <c r="W122" s="25"/>
      <c r="X122" s="25"/>
      <c r="Y122" s="34">
        <f>G122/Y7</f>
        <v>0.08333333333333333</v>
      </c>
      <c r="Z122" s="45" t="s">
        <v>134</v>
      </c>
      <c r="AA122" s="49"/>
      <c r="AB122" s="79"/>
      <c r="AC122" s="45"/>
      <c r="AD122" s="49"/>
      <c r="AE122" s="79"/>
      <c r="AF122" s="45"/>
      <c r="AG122" s="49"/>
      <c r="AH122" s="79"/>
      <c r="AI122" s="183"/>
      <c r="AJ122" s="49"/>
      <c r="AK122" s="79"/>
    </row>
    <row r="123" spans="1:37" ht="16.5" thickBot="1">
      <c r="A123" s="22">
        <v>4</v>
      </c>
      <c r="B123" s="380" t="s">
        <v>24</v>
      </c>
      <c r="C123" s="381"/>
      <c r="D123" s="381"/>
      <c r="E123" s="382">
        <v>12</v>
      </c>
      <c r="F123" s="382"/>
      <c r="G123" s="381">
        <v>8</v>
      </c>
      <c r="H123" s="381">
        <f t="shared" si="27"/>
        <v>288</v>
      </c>
      <c r="I123" s="383"/>
      <c r="J123" s="383"/>
      <c r="K123" s="383"/>
      <c r="L123" s="383"/>
      <c r="M123" s="383"/>
      <c r="N123" s="46" t="s">
        <v>134</v>
      </c>
      <c r="O123" s="46" t="s">
        <v>134</v>
      </c>
      <c r="P123" s="46" t="s">
        <v>134</v>
      </c>
      <c r="Q123" s="366" t="s">
        <v>134</v>
      </c>
      <c r="R123" s="46" t="s">
        <v>134</v>
      </c>
      <c r="S123" s="46" t="s">
        <v>134</v>
      </c>
      <c r="T123" s="46" t="s">
        <v>134</v>
      </c>
      <c r="U123" s="46" t="s">
        <v>134</v>
      </c>
      <c r="V123" s="46" t="s">
        <v>134</v>
      </c>
      <c r="W123" s="46"/>
      <c r="X123" s="46" t="s">
        <v>134</v>
      </c>
      <c r="Y123" s="108">
        <f>G123/Y7</f>
        <v>0.6666666666666666</v>
      </c>
      <c r="Z123" s="109" t="s">
        <v>134</v>
      </c>
      <c r="AA123" s="366" t="s">
        <v>134</v>
      </c>
      <c r="AB123" s="367" t="s">
        <v>134</v>
      </c>
      <c r="AC123" s="109" t="s">
        <v>134</v>
      </c>
      <c r="AD123" s="366" t="s">
        <v>134</v>
      </c>
      <c r="AE123" s="367" t="s">
        <v>134</v>
      </c>
      <c r="AF123" s="109" t="s">
        <v>134</v>
      </c>
      <c r="AG123" s="366" t="s">
        <v>134</v>
      </c>
      <c r="AH123" s="367" t="s">
        <v>134</v>
      </c>
      <c r="AI123" s="368"/>
      <c r="AJ123" s="366" t="s">
        <v>134</v>
      </c>
      <c r="AK123" s="367"/>
    </row>
    <row r="124" spans="1:37" ht="16.5" thickBot="1">
      <c r="A124" s="384"/>
      <c r="B124" s="540" t="s">
        <v>60</v>
      </c>
      <c r="C124" s="555"/>
      <c r="D124" s="555"/>
      <c r="E124" s="556"/>
      <c r="F124" s="556"/>
      <c r="G124" s="385">
        <f aca="true" t="shared" si="28" ref="G124:M124">SUM(G118:G123)-G120</f>
        <v>19</v>
      </c>
      <c r="H124" s="385">
        <f t="shared" si="28"/>
        <v>684</v>
      </c>
      <c r="I124" s="385">
        <f t="shared" si="28"/>
        <v>0</v>
      </c>
      <c r="J124" s="385">
        <f t="shared" si="28"/>
        <v>0</v>
      </c>
      <c r="K124" s="385">
        <f t="shared" si="28"/>
        <v>0</v>
      </c>
      <c r="L124" s="385">
        <f t="shared" si="28"/>
        <v>0</v>
      </c>
      <c r="M124" s="385">
        <f t="shared" si="28"/>
        <v>0</v>
      </c>
      <c r="N124" s="372">
        <f>SUM(N118:N123)</f>
        <v>0</v>
      </c>
      <c r="O124" s="372">
        <f aca="true" t="shared" si="29" ref="O124:Y124">SUM(O118:O123)</f>
        <v>0</v>
      </c>
      <c r="P124" s="372">
        <f t="shared" si="29"/>
        <v>0</v>
      </c>
      <c r="Q124" s="372">
        <f t="shared" si="29"/>
        <v>0</v>
      </c>
      <c r="R124" s="372">
        <f t="shared" si="29"/>
        <v>0</v>
      </c>
      <c r="S124" s="372">
        <f t="shared" si="29"/>
        <v>0</v>
      </c>
      <c r="T124" s="372">
        <f t="shared" si="29"/>
        <v>0</v>
      </c>
      <c r="U124" s="372">
        <f t="shared" si="29"/>
        <v>0</v>
      </c>
      <c r="V124" s="372">
        <f t="shared" si="29"/>
        <v>0</v>
      </c>
      <c r="W124" s="372">
        <f t="shared" si="29"/>
        <v>0</v>
      </c>
      <c r="X124" s="372">
        <f t="shared" si="29"/>
        <v>0.3</v>
      </c>
      <c r="Y124" s="373">
        <f t="shared" si="29"/>
        <v>0.75</v>
      </c>
      <c r="Z124" s="374">
        <f>SUM(Z118:Z123)</f>
        <v>0</v>
      </c>
      <c r="AA124" s="375">
        <f aca="true" t="shared" si="30" ref="AA124:AK124">SUM(AA118:AA123)</f>
        <v>0</v>
      </c>
      <c r="AB124" s="376">
        <f t="shared" si="30"/>
        <v>0</v>
      </c>
      <c r="AC124" s="374">
        <f t="shared" si="30"/>
        <v>0</v>
      </c>
      <c r="AD124" s="375">
        <f t="shared" si="30"/>
        <v>0</v>
      </c>
      <c r="AE124" s="376">
        <f t="shared" si="30"/>
        <v>0</v>
      </c>
      <c r="AF124" s="374">
        <f t="shared" si="30"/>
        <v>0</v>
      </c>
      <c r="AG124" s="375">
        <f t="shared" si="30"/>
        <v>0</v>
      </c>
      <c r="AH124" s="376">
        <f t="shared" si="30"/>
        <v>0</v>
      </c>
      <c r="AI124" s="377">
        <f t="shared" si="30"/>
        <v>0</v>
      </c>
      <c r="AJ124" s="375">
        <f t="shared" si="30"/>
        <v>0</v>
      </c>
      <c r="AK124" s="376">
        <f t="shared" si="30"/>
        <v>0</v>
      </c>
    </row>
    <row r="125" spans="1:37" ht="16.5" customHeight="1" thickBot="1">
      <c r="A125" s="726" t="s">
        <v>173</v>
      </c>
      <c r="B125" s="727"/>
      <c r="C125" s="727"/>
      <c r="D125" s="727"/>
      <c r="E125" s="727"/>
      <c r="F125" s="727"/>
      <c r="G125" s="727"/>
      <c r="H125" s="727"/>
      <c r="I125" s="727"/>
      <c r="J125" s="727"/>
      <c r="K125" s="727"/>
      <c r="L125" s="727"/>
      <c r="M125" s="727"/>
      <c r="N125" s="727"/>
      <c r="O125" s="727"/>
      <c r="P125" s="727"/>
      <c r="Q125" s="727"/>
      <c r="R125" s="727"/>
      <c r="S125" s="727"/>
      <c r="T125" s="727"/>
      <c r="U125" s="727"/>
      <c r="V125" s="727"/>
      <c r="W125" s="727"/>
      <c r="X125" s="727"/>
      <c r="Y125" s="727"/>
      <c r="Z125" s="727"/>
      <c r="AA125" s="727"/>
      <c r="AB125" s="727"/>
      <c r="AC125" s="727"/>
      <c r="AD125" s="727"/>
      <c r="AE125" s="727"/>
      <c r="AF125" s="727"/>
      <c r="AG125" s="727"/>
      <c r="AH125" s="727"/>
      <c r="AI125" s="727"/>
      <c r="AJ125" s="727"/>
      <c r="AK125" s="728"/>
    </row>
    <row r="126" spans="1:37" ht="15.75">
      <c r="A126" s="552" t="s">
        <v>26</v>
      </c>
      <c r="B126" s="553" t="s">
        <v>174</v>
      </c>
      <c r="C126" s="99">
        <v>12</v>
      </c>
      <c r="D126" s="99"/>
      <c r="E126" s="21"/>
      <c r="F126" s="554"/>
      <c r="G126" s="557">
        <v>1.5</v>
      </c>
      <c r="H126" s="21">
        <f t="shared" si="27"/>
        <v>54</v>
      </c>
      <c r="I126" s="21"/>
      <c r="J126" s="554"/>
      <c r="K126" s="554"/>
      <c r="L126" s="554"/>
      <c r="M126" s="21"/>
      <c r="N126" s="21"/>
      <c r="O126" s="21"/>
      <c r="P126" s="21"/>
      <c r="Q126" s="158"/>
      <c r="R126" s="21"/>
      <c r="S126" s="21"/>
      <c r="T126" s="21"/>
      <c r="U126" s="21"/>
      <c r="V126" s="21"/>
      <c r="W126" s="21"/>
      <c r="X126" s="21"/>
      <c r="Y126" s="110">
        <f>G126/Y7</f>
        <v>0.125</v>
      </c>
      <c r="Z126" s="112"/>
      <c r="AA126" s="21"/>
      <c r="AB126" s="97"/>
      <c r="AC126" s="95"/>
      <c r="AD126" s="21"/>
      <c r="AE126" s="97"/>
      <c r="AF126" s="112"/>
      <c r="AG126" s="21"/>
      <c r="AH126" s="97"/>
      <c r="AI126" s="558"/>
      <c r="AJ126" s="21"/>
      <c r="AK126" s="97"/>
    </row>
    <row r="127" spans="1:37" ht="19.5" customHeight="1" thickBot="1">
      <c r="A127" s="664" t="s">
        <v>211</v>
      </c>
      <c r="B127" s="665"/>
      <c r="C127" s="127"/>
      <c r="D127" s="127"/>
      <c r="E127" s="41"/>
      <c r="F127" s="40"/>
      <c r="G127" s="502">
        <f aca="true" t="shared" si="31" ref="G127:M127">G124+G126+G116+G23+G83</f>
        <v>199</v>
      </c>
      <c r="H127" s="502">
        <f t="shared" si="31"/>
        <v>7164</v>
      </c>
      <c r="I127" s="502">
        <f t="shared" si="31"/>
        <v>2667</v>
      </c>
      <c r="J127" s="502">
        <f t="shared" si="31"/>
        <v>1231</v>
      </c>
      <c r="K127" s="502">
        <f t="shared" si="31"/>
        <v>357</v>
      </c>
      <c r="L127" s="502">
        <f t="shared" si="31"/>
        <v>1079</v>
      </c>
      <c r="M127" s="502">
        <f t="shared" si="31"/>
        <v>3741</v>
      </c>
      <c r="N127" s="41"/>
      <c r="O127" s="41"/>
      <c r="P127" s="41"/>
      <c r="Q127" s="171"/>
      <c r="R127" s="41"/>
      <c r="S127" s="41"/>
      <c r="T127" s="41"/>
      <c r="U127" s="41"/>
      <c r="V127" s="41"/>
      <c r="W127" s="41"/>
      <c r="X127" s="41"/>
      <c r="Y127" s="128"/>
      <c r="Z127" s="504"/>
      <c r="AA127" s="41"/>
      <c r="AB127" s="44"/>
      <c r="AC127" s="196"/>
      <c r="AD127" s="41"/>
      <c r="AE127" s="44"/>
      <c r="AF127" s="504"/>
      <c r="AG127" s="41"/>
      <c r="AH127" s="44"/>
      <c r="AI127" s="559"/>
      <c r="AJ127" s="41"/>
      <c r="AK127" s="44"/>
    </row>
    <row r="128" spans="1:37" ht="15.75">
      <c r="A128" s="741" t="s">
        <v>226</v>
      </c>
      <c r="B128" s="741"/>
      <c r="C128" s="741"/>
      <c r="D128" s="741"/>
      <c r="E128" s="741"/>
      <c r="F128" s="741"/>
      <c r="G128" s="741"/>
      <c r="H128" s="741"/>
      <c r="I128" s="741"/>
      <c r="J128" s="741"/>
      <c r="K128" s="741"/>
      <c r="L128" s="741"/>
      <c r="M128" s="741"/>
      <c r="N128" s="741"/>
      <c r="O128" s="741"/>
      <c r="P128" s="741"/>
      <c r="Q128" s="741"/>
      <c r="R128" s="741"/>
      <c r="S128" s="741"/>
      <c r="T128" s="741"/>
      <c r="U128" s="741"/>
      <c r="V128" s="741"/>
      <c r="W128" s="741"/>
      <c r="X128" s="741"/>
      <c r="Y128" s="741"/>
      <c r="Z128" s="741"/>
      <c r="AA128" s="741"/>
      <c r="AB128" s="741"/>
      <c r="AC128" s="741"/>
      <c r="AD128" s="741"/>
      <c r="AE128" s="741"/>
      <c r="AF128" s="741"/>
      <c r="AG128" s="741"/>
      <c r="AH128" s="741"/>
      <c r="AI128" s="741"/>
      <c r="AJ128" s="741"/>
      <c r="AK128" s="741"/>
    </row>
    <row r="129" spans="1:37" ht="15" customHeight="1">
      <c r="A129" s="742" t="s">
        <v>212</v>
      </c>
      <c r="B129" s="742"/>
      <c r="C129" s="742"/>
      <c r="D129" s="742"/>
      <c r="E129" s="742"/>
      <c r="F129" s="742"/>
      <c r="G129" s="742"/>
      <c r="H129" s="742"/>
      <c r="I129" s="742"/>
      <c r="J129" s="742"/>
      <c r="K129" s="742"/>
      <c r="L129" s="742"/>
      <c r="M129" s="742"/>
      <c r="N129" s="742"/>
      <c r="O129" s="742"/>
      <c r="P129" s="742"/>
      <c r="Q129" s="742"/>
      <c r="R129" s="742"/>
      <c r="S129" s="742"/>
      <c r="T129" s="742"/>
      <c r="U129" s="742"/>
      <c r="V129" s="742"/>
      <c r="W129" s="742"/>
      <c r="X129" s="742"/>
      <c r="Y129" s="742"/>
      <c r="Z129" s="742"/>
      <c r="AA129" s="742"/>
      <c r="AB129" s="742"/>
      <c r="AC129" s="742"/>
      <c r="AD129" s="742"/>
      <c r="AE129" s="742"/>
      <c r="AF129" s="742"/>
      <c r="AG129" s="742"/>
      <c r="AH129" s="742"/>
      <c r="AI129" s="742"/>
      <c r="AJ129" s="742"/>
      <c r="AK129" s="742"/>
    </row>
    <row r="130" spans="1:37" ht="15" customHeight="1" thickBot="1">
      <c r="A130" s="671" t="s">
        <v>213</v>
      </c>
      <c r="B130" s="671"/>
      <c r="C130" s="671"/>
      <c r="D130" s="671"/>
      <c r="E130" s="671"/>
      <c r="F130" s="671"/>
      <c r="G130" s="671"/>
      <c r="H130" s="671"/>
      <c r="I130" s="671"/>
      <c r="J130" s="671"/>
      <c r="K130" s="671"/>
      <c r="L130" s="671"/>
      <c r="M130" s="671"/>
      <c r="N130" s="671"/>
      <c r="O130" s="671"/>
      <c r="P130" s="671"/>
      <c r="Q130" s="671"/>
      <c r="R130" s="671"/>
      <c r="S130" s="671"/>
      <c r="T130" s="671"/>
      <c r="U130" s="671"/>
      <c r="V130" s="671"/>
      <c r="W130" s="671"/>
      <c r="X130" s="671"/>
      <c r="Y130" s="671"/>
      <c r="Z130" s="671"/>
      <c r="AA130" s="671"/>
      <c r="AB130" s="671"/>
      <c r="AC130" s="671"/>
      <c r="AD130" s="671"/>
      <c r="AE130" s="671"/>
      <c r="AF130" s="671"/>
      <c r="AG130" s="671"/>
      <c r="AH130" s="671"/>
      <c r="AI130" s="671"/>
      <c r="AJ130" s="671"/>
      <c r="AK130" s="671"/>
    </row>
    <row r="131" spans="1:37" ht="15.75">
      <c r="A131" s="275">
        <v>1</v>
      </c>
      <c r="B131" s="151" t="s">
        <v>86</v>
      </c>
      <c r="C131" s="21"/>
      <c r="D131" s="21">
        <v>1</v>
      </c>
      <c r="E131" s="21"/>
      <c r="F131" s="386"/>
      <c r="G131" s="198">
        <v>1.5</v>
      </c>
      <c r="H131" s="387">
        <f aca="true" t="shared" si="32" ref="H131:H136">PRODUCT(G131,36)</f>
        <v>54</v>
      </c>
      <c r="I131" s="387">
        <f>J131+K131+L131</f>
        <v>20</v>
      </c>
      <c r="J131" s="641">
        <v>14</v>
      </c>
      <c r="K131" s="387"/>
      <c r="L131" s="641">
        <v>6</v>
      </c>
      <c r="M131" s="387">
        <f>H131-I131</f>
        <v>34</v>
      </c>
      <c r="N131" s="157">
        <f>G131/N7</f>
        <v>0.08333333333333333</v>
      </c>
      <c r="O131" s="21" t="s">
        <v>134</v>
      </c>
      <c r="P131" s="21" t="s">
        <v>134</v>
      </c>
      <c r="Q131" s="158" t="s">
        <v>134</v>
      </c>
      <c r="R131" s="21" t="s">
        <v>134</v>
      </c>
      <c r="S131" s="21" t="s">
        <v>134</v>
      </c>
      <c r="T131" s="21" t="s">
        <v>134</v>
      </c>
      <c r="U131" s="21" t="s">
        <v>134</v>
      </c>
      <c r="V131" s="21" t="s">
        <v>134</v>
      </c>
      <c r="W131" s="21" t="s">
        <v>134</v>
      </c>
      <c r="X131" s="21" t="s">
        <v>134</v>
      </c>
      <c r="Y131" s="110" t="s">
        <v>134</v>
      </c>
      <c r="Z131" s="518">
        <v>1.5</v>
      </c>
      <c r="AA131" s="158" t="s">
        <v>134</v>
      </c>
      <c r="AB131" s="159" t="s">
        <v>134</v>
      </c>
      <c r="AC131" s="95" t="s">
        <v>134</v>
      </c>
      <c r="AD131" s="158" t="s">
        <v>134</v>
      </c>
      <c r="AE131" s="159" t="s">
        <v>134</v>
      </c>
      <c r="AF131" s="95" t="s">
        <v>134</v>
      </c>
      <c r="AG131" s="158" t="s">
        <v>134</v>
      </c>
      <c r="AH131" s="159" t="s">
        <v>134</v>
      </c>
      <c r="AI131" s="388" t="s">
        <v>134</v>
      </c>
      <c r="AJ131" s="158" t="s">
        <v>134</v>
      </c>
      <c r="AK131" s="159" t="s">
        <v>134</v>
      </c>
    </row>
    <row r="132" spans="1:37" ht="15.75">
      <c r="A132" s="286" t="s">
        <v>28</v>
      </c>
      <c r="B132" s="31" t="s">
        <v>151</v>
      </c>
      <c r="C132" s="25"/>
      <c r="D132" s="25"/>
      <c r="E132" s="25"/>
      <c r="F132" s="287"/>
      <c r="G132" s="81">
        <f>SUM(G133:G136)</f>
        <v>8.5</v>
      </c>
      <c r="H132" s="288">
        <f t="shared" si="32"/>
        <v>306</v>
      </c>
      <c r="I132" s="289">
        <f>SUM(J132+K132+L132)</f>
        <v>126</v>
      </c>
      <c r="J132" s="91">
        <f>SUM(J133:J136)</f>
        <v>66</v>
      </c>
      <c r="K132" s="81">
        <f>SUM(K133:K136)</f>
        <v>9</v>
      </c>
      <c r="L132" s="81">
        <f>SUM(L133:L136)</f>
        <v>51</v>
      </c>
      <c r="M132" s="81">
        <f>SUM(M133:M136)</f>
        <v>180</v>
      </c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115"/>
      <c r="Z132" s="77"/>
      <c r="AA132" s="49"/>
      <c r="AB132" s="79"/>
      <c r="AC132" s="45"/>
      <c r="AD132" s="49"/>
      <c r="AE132" s="79"/>
      <c r="AF132" s="45"/>
      <c r="AG132" s="49"/>
      <c r="AH132" s="79"/>
      <c r="AI132" s="183"/>
      <c r="AJ132" s="49"/>
      <c r="AK132" s="79"/>
    </row>
    <row r="133" spans="1:37" ht="15.75">
      <c r="A133" s="286" t="s">
        <v>140</v>
      </c>
      <c r="B133" s="31" t="s">
        <v>151</v>
      </c>
      <c r="C133" s="25"/>
      <c r="D133" s="25">
        <v>4</v>
      </c>
      <c r="E133" s="25"/>
      <c r="F133" s="287"/>
      <c r="G133" s="18">
        <v>3.5</v>
      </c>
      <c r="H133" s="25">
        <f t="shared" si="32"/>
        <v>126</v>
      </c>
      <c r="I133" s="49">
        <f>SUM(J133+K133+L133)</f>
        <v>45</v>
      </c>
      <c r="J133" s="88">
        <v>30</v>
      </c>
      <c r="K133" s="37"/>
      <c r="L133" s="37">
        <v>15</v>
      </c>
      <c r="M133" s="25">
        <f>H133-I133</f>
        <v>81</v>
      </c>
      <c r="N133" s="52" t="s">
        <v>134</v>
      </c>
      <c r="O133" s="52" t="s">
        <v>134</v>
      </c>
      <c r="P133" s="52" t="s">
        <v>134</v>
      </c>
      <c r="Q133" s="52">
        <f>G133/Q7</f>
        <v>0.19444444444444445</v>
      </c>
      <c r="R133" s="52" t="s">
        <v>134</v>
      </c>
      <c r="S133" s="52" t="s">
        <v>134</v>
      </c>
      <c r="T133" s="52" t="s">
        <v>134</v>
      </c>
      <c r="U133" s="52"/>
      <c r="V133" s="52"/>
      <c r="W133" s="52"/>
      <c r="X133" s="52"/>
      <c r="Y133" s="115"/>
      <c r="Z133" s="77" t="s">
        <v>134</v>
      </c>
      <c r="AA133" s="49" t="s">
        <v>134</v>
      </c>
      <c r="AB133" s="79" t="s">
        <v>134</v>
      </c>
      <c r="AC133" s="45">
        <f>I133/15</f>
        <v>3</v>
      </c>
      <c r="AD133" s="49" t="s">
        <v>134</v>
      </c>
      <c r="AE133" s="79" t="s">
        <v>134</v>
      </c>
      <c r="AF133" s="45" t="s">
        <v>134</v>
      </c>
      <c r="AG133" s="49"/>
      <c r="AH133" s="79"/>
      <c r="AI133" s="183"/>
      <c r="AJ133" s="49"/>
      <c r="AK133" s="79"/>
    </row>
    <row r="134" spans="1:37" s="119" customFormat="1" ht="15.75">
      <c r="A134" s="286" t="s">
        <v>141</v>
      </c>
      <c r="B134" s="31" t="s">
        <v>151</v>
      </c>
      <c r="C134" s="25"/>
      <c r="D134" s="25">
        <v>5</v>
      </c>
      <c r="E134" s="36"/>
      <c r="F134" s="287"/>
      <c r="G134" s="18">
        <v>1.5</v>
      </c>
      <c r="H134" s="25">
        <f t="shared" si="32"/>
        <v>54</v>
      </c>
      <c r="I134" s="49">
        <f>SUM(J134+K134+L134)</f>
        <v>36</v>
      </c>
      <c r="J134" s="88">
        <v>27</v>
      </c>
      <c r="K134" s="37"/>
      <c r="L134" s="37">
        <v>9</v>
      </c>
      <c r="M134" s="25">
        <f>H134-I134</f>
        <v>18</v>
      </c>
      <c r="N134" s="52" t="s">
        <v>134</v>
      </c>
      <c r="O134" s="52" t="s">
        <v>134</v>
      </c>
      <c r="P134" s="52" t="s">
        <v>134</v>
      </c>
      <c r="Q134" s="52" t="s">
        <v>134</v>
      </c>
      <c r="R134" s="52">
        <f>G134/R7</f>
        <v>0.15</v>
      </c>
      <c r="S134" s="52" t="s">
        <v>134</v>
      </c>
      <c r="T134" s="52" t="s">
        <v>134</v>
      </c>
      <c r="U134" s="52"/>
      <c r="V134" s="52"/>
      <c r="W134" s="52"/>
      <c r="X134" s="52"/>
      <c r="Y134" s="115"/>
      <c r="Z134" s="77" t="s">
        <v>134</v>
      </c>
      <c r="AA134" s="49" t="s">
        <v>134</v>
      </c>
      <c r="AB134" s="79" t="s">
        <v>134</v>
      </c>
      <c r="AC134" s="45" t="s">
        <v>134</v>
      </c>
      <c r="AD134" s="49">
        <f>I134/9</f>
        <v>4</v>
      </c>
      <c r="AE134" s="79" t="s">
        <v>134</v>
      </c>
      <c r="AF134" s="45" t="s">
        <v>134</v>
      </c>
      <c r="AG134" s="49"/>
      <c r="AH134" s="79"/>
      <c r="AI134" s="183"/>
      <c r="AJ134" s="49"/>
      <c r="AK134" s="79"/>
    </row>
    <row r="135" spans="1:37" ht="15.75">
      <c r="A135" s="286" t="s">
        <v>192</v>
      </c>
      <c r="B135" s="31" t="s">
        <v>151</v>
      </c>
      <c r="C135" s="25">
        <v>6</v>
      </c>
      <c r="D135" s="25"/>
      <c r="E135" s="25"/>
      <c r="F135" s="287"/>
      <c r="G135" s="18">
        <v>2</v>
      </c>
      <c r="H135" s="25">
        <f t="shared" si="32"/>
        <v>72</v>
      </c>
      <c r="I135" s="49">
        <f>SUM(J135+K135+L135)</f>
        <v>27</v>
      </c>
      <c r="J135" s="88">
        <v>9</v>
      </c>
      <c r="K135" s="37">
        <v>9</v>
      </c>
      <c r="L135" s="37">
        <v>9</v>
      </c>
      <c r="M135" s="25">
        <f>H135-I135</f>
        <v>45</v>
      </c>
      <c r="N135" s="52" t="s">
        <v>134</v>
      </c>
      <c r="O135" s="52" t="s">
        <v>134</v>
      </c>
      <c r="P135" s="52" t="s">
        <v>134</v>
      </c>
      <c r="Q135" s="52" t="s">
        <v>134</v>
      </c>
      <c r="R135" s="52" t="s">
        <v>134</v>
      </c>
      <c r="S135" s="148">
        <f>G135/S7</f>
        <v>0.16666666666666666</v>
      </c>
      <c r="T135" s="52" t="s">
        <v>134</v>
      </c>
      <c r="U135" s="52"/>
      <c r="V135" s="52"/>
      <c r="W135" s="52"/>
      <c r="X135" s="52"/>
      <c r="Y135" s="115"/>
      <c r="Z135" s="77" t="s">
        <v>134</v>
      </c>
      <c r="AA135" s="49" t="s">
        <v>134</v>
      </c>
      <c r="AB135" s="79" t="s">
        <v>134</v>
      </c>
      <c r="AC135" s="45" t="s">
        <v>134</v>
      </c>
      <c r="AD135" s="49" t="s">
        <v>134</v>
      </c>
      <c r="AE135" s="352">
        <f>I135/9</f>
        <v>3</v>
      </c>
      <c r="AF135" s="45" t="s">
        <v>134</v>
      </c>
      <c r="AG135" s="49"/>
      <c r="AH135" s="79"/>
      <c r="AI135" s="183"/>
      <c r="AJ135" s="49"/>
      <c r="AK135" s="79"/>
    </row>
    <row r="136" spans="1:37" ht="32.25" thickBot="1">
      <c r="A136" s="365" t="s">
        <v>193</v>
      </c>
      <c r="B136" s="389" t="s">
        <v>242</v>
      </c>
      <c r="C136" s="46"/>
      <c r="D136" s="46"/>
      <c r="E136" s="46"/>
      <c r="F136" s="46">
        <v>6</v>
      </c>
      <c r="G136" s="47">
        <v>1.5</v>
      </c>
      <c r="H136" s="46">
        <f t="shared" si="32"/>
        <v>54</v>
      </c>
      <c r="I136" s="366">
        <f>SUM(J136+K136+L136)</f>
        <v>18</v>
      </c>
      <c r="J136" s="89"/>
      <c r="K136" s="90"/>
      <c r="L136" s="90">
        <v>18</v>
      </c>
      <c r="M136" s="46">
        <f>H136-I136</f>
        <v>36</v>
      </c>
      <c r="N136" s="52" t="s">
        <v>134</v>
      </c>
      <c r="O136" s="52" t="s">
        <v>134</v>
      </c>
      <c r="P136" s="52" t="s">
        <v>134</v>
      </c>
      <c r="Q136" s="52" t="s">
        <v>134</v>
      </c>
      <c r="R136" s="52" t="s">
        <v>134</v>
      </c>
      <c r="S136" s="52">
        <f>G136/S7</f>
        <v>0.125</v>
      </c>
      <c r="T136" s="52"/>
      <c r="U136" s="52"/>
      <c r="V136" s="52"/>
      <c r="W136" s="52"/>
      <c r="X136" s="52"/>
      <c r="Y136" s="115"/>
      <c r="Z136" s="338" t="s">
        <v>134</v>
      </c>
      <c r="AA136" s="366" t="s">
        <v>134</v>
      </c>
      <c r="AB136" s="367" t="s">
        <v>134</v>
      </c>
      <c r="AC136" s="109" t="s">
        <v>134</v>
      </c>
      <c r="AD136" s="366" t="s">
        <v>134</v>
      </c>
      <c r="AE136" s="367">
        <f>I136/9</f>
        <v>2</v>
      </c>
      <c r="AF136" s="109"/>
      <c r="AG136" s="366"/>
      <c r="AH136" s="367"/>
      <c r="AI136" s="368"/>
      <c r="AJ136" s="366"/>
      <c r="AK136" s="367"/>
    </row>
    <row r="137" spans="1:37" ht="15" customHeight="1" thickBot="1">
      <c r="A137" s="643" t="s">
        <v>60</v>
      </c>
      <c r="B137" s="644"/>
      <c r="C137" s="369"/>
      <c r="D137" s="369"/>
      <c r="E137" s="370"/>
      <c r="F137" s="390"/>
      <c r="G137" s="391">
        <f>G131+G132</f>
        <v>10</v>
      </c>
      <c r="H137" s="371">
        <f aca="true" t="shared" si="33" ref="H137:M137">H131+H132</f>
        <v>360</v>
      </c>
      <c r="I137" s="371">
        <f t="shared" si="33"/>
        <v>146</v>
      </c>
      <c r="J137" s="371">
        <f t="shared" si="33"/>
        <v>80</v>
      </c>
      <c r="K137" s="371">
        <f t="shared" si="33"/>
        <v>9</v>
      </c>
      <c r="L137" s="371">
        <f t="shared" si="33"/>
        <v>57</v>
      </c>
      <c r="M137" s="371">
        <f t="shared" si="33"/>
        <v>214</v>
      </c>
      <c r="N137" s="392">
        <f>SUM(N131:N136)</f>
        <v>0.08333333333333333</v>
      </c>
      <c r="O137" s="393">
        <f aca="true" t="shared" si="34" ref="O137:AK137">SUM(O131:O136)</f>
        <v>0</v>
      </c>
      <c r="P137" s="394">
        <f t="shared" si="34"/>
        <v>0</v>
      </c>
      <c r="Q137" s="392">
        <f t="shared" si="34"/>
        <v>0.19444444444444445</v>
      </c>
      <c r="R137" s="393">
        <f t="shared" si="34"/>
        <v>0.15</v>
      </c>
      <c r="S137" s="394">
        <f>SUM(S131:S136)</f>
        <v>0.29166666666666663</v>
      </c>
      <c r="T137" s="392">
        <f t="shared" si="34"/>
        <v>0</v>
      </c>
      <c r="U137" s="393">
        <f t="shared" si="34"/>
        <v>0</v>
      </c>
      <c r="V137" s="394">
        <f t="shared" si="34"/>
        <v>0</v>
      </c>
      <c r="W137" s="392">
        <f t="shared" si="34"/>
        <v>0</v>
      </c>
      <c r="X137" s="393">
        <f t="shared" si="34"/>
        <v>0</v>
      </c>
      <c r="Y137" s="395">
        <f>SUM(Y131:Y136)</f>
        <v>0</v>
      </c>
      <c r="Z137" s="396">
        <f t="shared" si="34"/>
        <v>1.5</v>
      </c>
      <c r="AA137" s="375">
        <f t="shared" si="34"/>
        <v>0</v>
      </c>
      <c r="AB137" s="376">
        <f t="shared" si="34"/>
        <v>0</v>
      </c>
      <c r="AC137" s="374">
        <f t="shared" si="34"/>
        <v>3</v>
      </c>
      <c r="AD137" s="375">
        <f t="shared" si="34"/>
        <v>4</v>
      </c>
      <c r="AE137" s="376">
        <f t="shared" si="34"/>
        <v>5</v>
      </c>
      <c r="AF137" s="374">
        <f t="shared" si="34"/>
        <v>0</v>
      </c>
      <c r="AG137" s="375">
        <f t="shared" si="34"/>
        <v>0</v>
      </c>
      <c r="AH137" s="376">
        <f t="shared" si="34"/>
        <v>0</v>
      </c>
      <c r="AI137" s="377">
        <f t="shared" si="34"/>
        <v>0</v>
      </c>
      <c r="AJ137" s="375">
        <f t="shared" si="34"/>
        <v>0</v>
      </c>
      <c r="AK137" s="376">
        <f t="shared" si="34"/>
        <v>0</v>
      </c>
    </row>
    <row r="138" spans="1:37" ht="16.5" thickBot="1">
      <c r="A138" s="668" t="s">
        <v>214</v>
      </c>
      <c r="B138" s="669"/>
      <c r="C138" s="669"/>
      <c r="D138" s="669"/>
      <c r="E138" s="669"/>
      <c r="F138" s="669"/>
      <c r="G138" s="669"/>
      <c r="H138" s="669"/>
      <c r="I138" s="669"/>
      <c r="J138" s="669"/>
      <c r="K138" s="669"/>
      <c r="L138" s="669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69"/>
      <c r="AF138" s="669"/>
      <c r="AG138" s="669"/>
      <c r="AH138" s="669"/>
      <c r="AI138" s="669"/>
      <c r="AJ138" s="669"/>
      <c r="AK138" s="670"/>
    </row>
    <row r="139" spans="1:37" s="119" customFormat="1" ht="31.5">
      <c r="A139" s="275">
        <v>1</v>
      </c>
      <c r="B139" s="94" t="s">
        <v>157</v>
      </c>
      <c r="C139" s="21"/>
      <c r="D139" s="21">
        <v>12</v>
      </c>
      <c r="E139" s="21"/>
      <c r="F139" s="276"/>
      <c r="G139" s="198">
        <v>2</v>
      </c>
      <c r="H139" s="387">
        <f aca="true" t="shared" si="35" ref="H139:H145">PRODUCT(G139,36)</f>
        <v>72</v>
      </c>
      <c r="I139" s="345">
        <f>J139+K139+L139</f>
        <v>32</v>
      </c>
      <c r="J139" s="397">
        <v>16</v>
      </c>
      <c r="K139" s="398">
        <v>16</v>
      </c>
      <c r="L139" s="398"/>
      <c r="M139" s="387">
        <f aca="true" t="shared" si="36" ref="M139:M145">H139-I139</f>
        <v>40</v>
      </c>
      <c r="N139" s="399"/>
      <c r="O139" s="399" t="s">
        <v>134</v>
      </c>
      <c r="P139" s="399" t="s">
        <v>134</v>
      </c>
      <c r="Q139" s="399" t="s">
        <v>134</v>
      </c>
      <c r="R139" s="399" t="s">
        <v>134</v>
      </c>
      <c r="S139" s="399" t="s">
        <v>134</v>
      </c>
      <c r="T139" s="399"/>
      <c r="U139" s="399" t="s">
        <v>134</v>
      </c>
      <c r="V139" s="399" t="s">
        <v>134</v>
      </c>
      <c r="W139" s="157" t="s">
        <v>134</v>
      </c>
      <c r="X139" s="157" t="s">
        <v>134</v>
      </c>
      <c r="Y139" s="185">
        <f>G139/Y7</f>
        <v>0.16666666666666666</v>
      </c>
      <c r="Z139" s="95"/>
      <c r="AA139" s="158" t="s">
        <v>134</v>
      </c>
      <c r="AB139" s="159" t="s">
        <v>134</v>
      </c>
      <c r="AC139" s="95" t="s">
        <v>134</v>
      </c>
      <c r="AD139" s="158" t="s">
        <v>134</v>
      </c>
      <c r="AE139" s="159" t="s">
        <v>134</v>
      </c>
      <c r="AF139" s="95"/>
      <c r="AG139" s="158" t="s">
        <v>134</v>
      </c>
      <c r="AH139" s="159" t="s">
        <v>134</v>
      </c>
      <c r="AI139" s="95" t="s">
        <v>134</v>
      </c>
      <c r="AJ139" s="158" t="s">
        <v>134</v>
      </c>
      <c r="AK139" s="159">
        <f>I139/8</f>
        <v>4</v>
      </c>
    </row>
    <row r="140" spans="1:37" s="119" customFormat="1" ht="31.5">
      <c r="A140" s="286" t="s">
        <v>28</v>
      </c>
      <c r="B140" s="31" t="s">
        <v>236</v>
      </c>
      <c r="C140" s="25"/>
      <c r="D140" s="25">
        <v>11</v>
      </c>
      <c r="E140" s="25"/>
      <c r="F140" s="287"/>
      <c r="G140" s="81">
        <v>3</v>
      </c>
      <c r="H140" s="288">
        <f>PRODUCT(G140,36)</f>
        <v>108</v>
      </c>
      <c r="I140" s="289">
        <f>J140+K140+L140</f>
        <v>54</v>
      </c>
      <c r="J140" s="301">
        <v>27</v>
      </c>
      <c r="K140" s="320"/>
      <c r="L140" s="320">
        <v>27</v>
      </c>
      <c r="M140" s="288">
        <f>H140-I140</f>
        <v>54</v>
      </c>
      <c r="N140" s="52"/>
      <c r="O140" s="52"/>
      <c r="P140" s="52"/>
      <c r="Q140" s="52"/>
      <c r="R140" s="148"/>
      <c r="S140" s="148"/>
      <c r="T140" s="147">
        <f>G140/T7</f>
        <v>0.16666666666666666</v>
      </c>
      <c r="U140" s="147"/>
      <c r="V140" s="147"/>
      <c r="W140" s="147"/>
      <c r="X140" s="147"/>
      <c r="Y140" s="115"/>
      <c r="Z140" s="45"/>
      <c r="AA140" s="49"/>
      <c r="AB140" s="79"/>
      <c r="AC140" s="45"/>
      <c r="AD140" s="351"/>
      <c r="AE140" s="352"/>
      <c r="AF140" s="400"/>
      <c r="AG140" s="149"/>
      <c r="AH140" s="161"/>
      <c r="AI140" s="195"/>
      <c r="AJ140" s="351">
        <f>I140/9</f>
        <v>6</v>
      </c>
      <c r="AK140" s="79"/>
    </row>
    <row r="141" spans="1:37" s="119" customFormat="1" ht="15.75" customHeight="1">
      <c r="A141" s="286" t="s">
        <v>65</v>
      </c>
      <c r="B141" s="23" t="s">
        <v>234</v>
      </c>
      <c r="C141" s="25"/>
      <c r="D141" s="25"/>
      <c r="E141" s="25"/>
      <c r="F141" s="25"/>
      <c r="G141" s="81">
        <f>G143+G142</f>
        <v>3</v>
      </c>
      <c r="H141" s="288">
        <f t="shared" si="35"/>
        <v>108</v>
      </c>
      <c r="I141" s="289">
        <f>J141+K141+L141</f>
        <v>33</v>
      </c>
      <c r="J141" s="288"/>
      <c r="K141" s="288"/>
      <c r="L141" s="288">
        <v>33</v>
      </c>
      <c r="M141" s="288">
        <f t="shared" si="36"/>
        <v>75</v>
      </c>
      <c r="N141" s="358"/>
      <c r="O141" s="358"/>
      <c r="P141" s="358"/>
      <c r="Q141" s="358"/>
      <c r="R141" s="358"/>
      <c r="S141" s="358"/>
      <c r="T141" s="358"/>
      <c r="U141" s="358"/>
      <c r="V141" s="358"/>
      <c r="W141" s="52"/>
      <c r="X141" s="52">
        <f>G141/X7</f>
        <v>0.3</v>
      </c>
      <c r="Y141" s="115"/>
      <c r="Z141" s="45"/>
      <c r="AA141" s="49"/>
      <c r="AB141" s="79"/>
      <c r="AC141" s="45"/>
      <c r="AD141" s="49"/>
      <c r="AE141" s="79"/>
      <c r="AF141" s="45"/>
      <c r="AG141" s="49"/>
      <c r="AH141" s="79"/>
      <c r="AI141" s="45"/>
      <c r="AJ141" s="49"/>
      <c r="AK141" s="79"/>
    </row>
    <row r="142" spans="1:37" s="119" customFormat="1" ht="15.75" customHeight="1">
      <c r="A142" s="286" t="s">
        <v>142</v>
      </c>
      <c r="B142" s="23" t="s">
        <v>234</v>
      </c>
      <c r="C142" s="25"/>
      <c r="D142" s="25">
        <v>10</v>
      </c>
      <c r="E142" s="25"/>
      <c r="F142" s="25"/>
      <c r="G142" s="18">
        <v>2</v>
      </c>
      <c r="H142" s="25">
        <f t="shared" si="35"/>
        <v>72</v>
      </c>
      <c r="I142" s="49">
        <v>30</v>
      </c>
      <c r="J142" s="25"/>
      <c r="K142" s="25"/>
      <c r="L142" s="25">
        <v>30</v>
      </c>
      <c r="M142" s="25">
        <f t="shared" si="36"/>
        <v>42</v>
      </c>
      <c r="N142" s="358"/>
      <c r="O142" s="358"/>
      <c r="P142" s="358"/>
      <c r="Q142" s="358"/>
      <c r="R142" s="358"/>
      <c r="S142" s="358"/>
      <c r="T142" s="358"/>
      <c r="U142" s="358"/>
      <c r="V142" s="358"/>
      <c r="W142" s="52"/>
      <c r="X142" s="52"/>
      <c r="Y142" s="115"/>
      <c r="Z142" s="45"/>
      <c r="AA142" s="49"/>
      <c r="AB142" s="79"/>
      <c r="AC142" s="45"/>
      <c r="AD142" s="49"/>
      <c r="AE142" s="79"/>
      <c r="AF142" s="45"/>
      <c r="AG142" s="49"/>
      <c r="AH142" s="79"/>
      <c r="AI142" s="45">
        <f>I142/15</f>
        <v>2</v>
      </c>
      <c r="AJ142" s="49"/>
      <c r="AK142" s="79"/>
    </row>
    <row r="143" spans="1:37" s="119" customFormat="1" ht="15.75" customHeight="1">
      <c r="A143" s="286" t="s">
        <v>143</v>
      </c>
      <c r="B143" s="23" t="s">
        <v>243</v>
      </c>
      <c r="C143" s="25"/>
      <c r="D143" s="401"/>
      <c r="E143" s="25"/>
      <c r="F143" s="25">
        <v>11</v>
      </c>
      <c r="G143" s="18">
        <v>1</v>
      </c>
      <c r="H143" s="25">
        <f t="shared" si="35"/>
        <v>36</v>
      </c>
      <c r="I143" s="49">
        <f>J143+K143+L143</f>
        <v>18</v>
      </c>
      <c r="J143" s="25"/>
      <c r="K143" s="25"/>
      <c r="L143" s="25">
        <v>18</v>
      </c>
      <c r="M143" s="25">
        <f t="shared" si="36"/>
        <v>18</v>
      </c>
      <c r="N143" s="358"/>
      <c r="O143" s="358"/>
      <c r="P143" s="358"/>
      <c r="Q143" s="358"/>
      <c r="R143" s="358"/>
      <c r="S143" s="358"/>
      <c r="T143" s="358"/>
      <c r="U143" s="358"/>
      <c r="V143" s="358"/>
      <c r="W143" s="52"/>
      <c r="X143" s="52"/>
      <c r="Y143" s="115"/>
      <c r="Z143" s="45"/>
      <c r="AA143" s="49"/>
      <c r="AB143" s="79"/>
      <c r="AC143" s="45"/>
      <c r="AD143" s="49"/>
      <c r="AE143" s="79"/>
      <c r="AF143" s="45"/>
      <c r="AG143" s="49"/>
      <c r="AH143" s="79"/>
      <c r="AI143" s="45"/>
      <c r="AJ143" s="49">
        <f>I143/9</f>
        <v>2</v>
      </c>
      <c r="AK143" s="79"/>
    </row>
    <row r="144" spans="1:37" s="119" customFormat="1" ht="16.5" customHeight="1">
      <c r="A144" s="286" t="s">
        <v>56</v>
      </c>
      <c r="B144" s="23" t="s">
        <v>158</v>
      </c>
      <c r="C144" s="25"/>
      <c r="D144" s="25">
        <v>12</v>
      </c>
      <c r="E144" s="25"/>
      <c r="F144" s="25"/>
      <c r="G144" s="51">
        <v>3</v>
      </c>
      <c r="H144" s="288">
        <f t="shared" si="35"/>
        <v>108</v>
      </c>
      <c r="I144" s="289">
        <f>J144+K144+L144</f>
        <v>48</v>
      </c>
      <c r="J144" s="288">
        <v>24</v>
      </c>
      <c r="K144" s="288"/>
      <c r="L144" s="288">
        <v>24</v>
      </c>
      <c r="M144" s="288">
        <f t="shared" si="36"/>
        <v>60</v>
      </c>
      <c r="N144" s="358"/>
      <c r="O144" s="358"/>
      <c r="P144" s="358"/>
      <c r="Q144" s="358"/>
      <c r="R144" s="358"/>
      <c r="S144" s="358"/>
      <c r="T144" s="358"/>
      <c r="U144" s="358"/>
      <c r="V144" s="52"/>
      <c r="W144" s="52"/>
      <c r="X144" s="52"/>
      <c r="Y144" s="115"/>
      <c r="Z144" s="45"/>
      <c r="AA144" s="49"/>
      <c r="AB144" s="79"/>
      <c r="AC144" s="45"/>
      <c r="AD144" s="49"/>
      <c r="AE144" s="79"/>
      <c r="AF144" s="45"/>
      <c r="AG144" s="49"/>
      <c r="AH144" s="79"/>
      <c r="AI144" s="45"/>
      <c r="AJ144" s="49"/>
      <c r="AK144" s="79">
        <f>I144/8</f>
        <v>6</v>
      </c>
    </row>
    <row r="145" spans="1:40" s="119" customFormat="1" ht="38.25" customHeight="1" thickBot="1">
      <c r="A145" s="365" t="s">
        <v>79</v>
      </c>
      <c r="B145" s="389" t="s">
        <v>160</v>
      </c>
      <c r="C145" s="46">
        <v>10</v>
      </c>
      <c r="D145" s="46"/>
      <c r="E145" s="46"/>
      <c r="F145" s="46"/>
      <c r="G145" s="402">
        <v>3</v>
      </c>
      <c r="H145" s="288">
        <f t="shared" si="35"/>
        <v>108</v>
      </c>
      <c r="I145" s="289">
        <f>J145+K145+L145</f>
        <v>45</v>
      </c>
      <c r="J145" s="403">
        <v>15</v>
      </c>
      <c r="K145" s="403">
        <v>15</v>
      </c>
      <c r="L145" s="403">
        <v>15</v>
      </c>
      <c r="M145" s="403">
        <f t="shared" si="36"/>
        <v>63</v>
      </c>
      <c r="N145" s="358"/>
      <c r="O145" s="358"/>
      <c r="P145" s="358"/>
      <c r="Q145" s="358"/>
      <c r="R145" s="358"/>
      <c r="S145" s="358"/>
      <c r="T145" s="358"/>
      <c r="U145" s="358"/>
      <c r="V145" s="52"/>
      <c r="W145" s="52"/>
      <c r="X145" s="52">
        <f>G145/X7</f>
        <v>0.3</v>
      </c>
      <c r="Y145" s="115"/>
      <c r="Z145" s="109"/>
      <c r="AA145" s="366"/>
      <c r="AB145" s="367"/>
      <c r="AC145" s="109"/>
      <c r="AD145" s="366"/>
      <c r="AE145" s="367"/>
      <c r="AF145" s="109"/>
      <c r="AG145" s="366"/>
      <c r="AH145" s="367"/>
      <c r="AI145" s="109">
        <f>I145/15</f>
        <v>3</v>
      </c>
      <c r="AJ145" s="366"/>
      <c r="AK145" s="367"/>
      <c r="AN145" s="566"/>
    </row>
    <row r="146" spans="1:37" ht="16.5" thickBot="1">
      <c r="A146" s="672" t="s">
        <v>60</v>
      </c>
      <c r="B146" s="673"/>
      <c r="C146" s="404"/>
      <c r="D146" s="404"/>
      <c r="E146" s="405"/>
      <c r="F146" s="406"/>
      <c r="G146" s="407">
        <f>SUM(G139+G141+G140+G144+G145)</f>
        <v>14</v>
      </c>
      <c r="H146" s="408">
        <f aca="true" t="shared" si="37" ref="H146:M146">SUM(H139+H140+H141+H144+H145)</f>
        <v>504</v>
      </c>
      <c r="I146" s="408">
        <f t="shared" si="37"/>
        <v>212</v>
      </c>
      <c r="J146" s="408">
        <f t="shared" si="37"/>
        <v>82</v>
      </c>
      <c r="K146" s="408">
        <f t="shared" si="37"/>
        <v>31</v>
      </c>
      <c r="L146" s="408">
        <f t="shared" si="37"/>
        <v>99</v>
      </c>
      <c r="M146" s="408">
        <f t="shared" si="37"/>
        <v>292</v>
      </c>
      <c r="N146" s="409">
        <f aca="true" t="shared" si="38" ref="N146:AK146">SUM(N139:N145)</f>
        <v>0</v>
      </c>
      <c r="O146" s="393">
        <f t="shared" si="38"/>
        <v>0</v>
      </c>
      <c r="P146" s="393">
        <f t="shared" si="38"/>
        <v>0</v>
      </c>
      <c r="Q146" s="393">
        <f t="shared" si="38"/>
        <v>0</v>
      </c>
      <c r="R146" s="393">
        <f t="shared" si="38"/>
        <v>0</v>
      </c>
      <c r="S146" s="393">
        <f t="shared" si="38"/>
        <v>0</v>
      </c>
      <c r="T146" s="393">
        <f t="shared" si="38"/>
        <v>0.16666666666666666</v>
      </c>
      <c r="U146" s="393">
        <f t="shared" si="38"/>
        <v>0</v>
      </c>
      <c r="V146" s="393">
        <f t="shared" si="38"/>
        <v>0</v>
      </c>
      <c r="W146" s="393">
        <f t="shared" si="38"/>
        <v>0</v>
      </c>
      <c r="X146" s="393">
        <f t="shared" si="38"/>
        <v>0.6</v>
      </c>
      <c r="Y146" s="395">
        <f t="shared" si="38"/>
        <v>0.16666666666666666</v>
      </c>
      <c r="Z146" s="374">
        <f t="shared" si="38"/>
        <v>0</v>
      </c>
      <c r="AA146" s="374">
        <f t="shared" si="38"/>
        <v>0</v>
      </c>
      <c r="AB146" s="374">
        <f t="shared" si="38"/>
        <v>0</v>
      </c>
      <c r="AC146" s="374">
        <f t="shared" si="38"/>
        <v>0</v>
      </c>
      <c r="AD146" s="374">
        <f t="shared" si="38"/>
        <v>0</v>
      </c>
      <c r="AE146" s="374">
        <f t="shared" si="38"/>
        <v>0</v>
      </c>
      <c r="AF146" s="374">
        <f t="shared" si="38"/>
        <v>0</v>
      </c>
      <c r="AG146" s="374">
        <f t="shared" si="38"/>
        <v>0</v>
      </c>
      <c r="AH146" s="374">
        <f t="shared" si="38"/>
        <v>0</v>
      </c>
      <c r="AI146" s="374">
        <f t="shared" si="38"/>
        <v>5</v>
      </c>
      <c r="AJ146" s="374">
        <f t="shared" si="38"/>
        <v>8</v>
      </c>
      <c r="AK146" s="374">
        <f t="shared" si="38"/>
        <v>10</v>
      </c>
    </row>
    <row r="147" spans="1:37" ht="15.75">
      <c r="A147" s="674" t="s">
        <v>217</v>
      </c>
      <c r="B147" s="675"/>
      <c r="C147" s="675"/>
      <c r="D147" s="675"/>
      <c r="E147" s="675"/>
      <c r="F147" s="675"/>
      <c r="G147" s="675"/>
      <c r="H147" s="675"/>
      <c r="I147" s="675"/>
      <c r="J147" s="675"/>
      <c r="K147" s="675"/>
      <c r="L147" s="675"/>
      <c r="M147" s="675"/>
      <c r="N147" s="675"/>
      <c r="O147" s="675"/>
      <c r="P147" s="675"/>
      <c r="Q147" s="675"/>
      <c r="R147" s="675"/>
      <c r="S147" s="675"/>
      <c r="T147" s="675"/>
      <c r="U147" s="675"/>
      <c r="V147" s="675"/>
      <c r="W147" s="675"/>
      <c r="X147" s="675"/>
      <c r="Y147" s="675"/>
      <c r="Z147" s="675"/>
      <c r="AA147" s="675"/>
      <c r="AB147" s="675"/>
      <c r="AC147" s="675"/>
      <c r="AD147" s="675"/>
      <c r="AE147" s="675"/>
      <c r="AF147" s="675"/>
      <c r="AG147" s="675"/>
      <c r="AH147" s="675"/>
      <c r="AI147" s="675"/>
      <c r="AJ147" s="675"/>
      <c r="AK147" s="676"/>
    </row>
    <row r="148" spans="1:37" ht="16.5" thickBot="1">
      <c r="A148" s="677" t="s">
        <v>218</v>
      </c>
      <c r="B148" s="678"/>
      <c r="C148" s="678"/>
      <c r="D148" s="678"/>
      <c r="E148" s="678"/>
      <c r="F148" s="678"/>
      <c r="G148" s="678"/>
      <c r="H148" s="678"/>
      <c r="I148" s="678"/>
      <c r="J148" s="678"/>
      <c r="K148" s="678"/>
      <c r="L148" s="678"/>
      <c r="M148" s="678"/>
      <c r="N148" s="678"/>
      <c r="O148" s="678"/>
      <c r="P148" s="678"/>
      <c r="Q148" s="678"/>
      <c r="R148" s="678"/>
      <c r="S148" s="678"/>
      <c r="T148" s="678"/>
      <c r="U148" s="678"/>
      <c r="V148" s="678"/>
      <c r="W148" s="678"/>
      <c r="X148" s="678"/>
      <c r="Y148" s="678"/>
      <c r="Z148" s="678"/>
      <c r="AA148" s="678"/>
      <c r="AB148" s="678"/>
      <c r="AC148" s="678"/>
      <c r="AD148" s="678"/>
      <c r="AE148" s="678"/>
      <c r="AF148" s="678"/>
      <c r="AG148" s="678"/>
      <c r="AH148" s="678"/>
      <c r="AI148" s="678"/>
      <c r="AJ148" s="678"/>
      <c r="AK148" s="679"/>
    </row>
    <row r="149" spans="1:37" ht="15.75">
      <c r="A149" s="680" t="s">
        <v>137</v>
      </c>
      <c r="B149" s="681"/>
      <c r="C149" s="410"/>
      <c r="D149" s="411"/>
      <c r="E149" s="412"/>
      <c r="F149" s="412"/>
      <c r="G149" s="173">
        <v>2</v>
      </c>
      <c r="H149" s="174">
        <f>G149*36</f>
        <v>72</v>
      </c>
      <c r="I149" s="175">
        <f>J149+K149+L149</f>
        <v>27</v>
      </c>
      <c r="J149" s="174">
        <v>18</v>
      </c>
      <c r="K149" s="174"/>
      <c r="L149" s="174">
        <v>9</v>
      </c>
      <c r="M149" s="176">
        <f>H149-I149</f>
        <v>45</v>
      </c>
      <c r="N149" s="413"/>
      <c r="O149" s="174"/>
      <c r="P149" s="414"/>
      <c r="Q149" s="415"/>
      <c r="R149" s="174"/>
      <c r="S149" s="414">
        <f>G149/S7</f>
        <v>0.16666666666666666</v>
      </c>
      <c r="T149" s="415"/>
      <c r="U149" s="174"/>
      <c r="V149" s="416"/>
      <c r="W149" s="413"/>
      <c r="X149" s="174"/>
      <c r="Y149" s="416"/>
      <c r="Z149" s="413"/>
      <c r="AA149" s="174"/>
      <c r="AB149" s="414"/>
      <c r="AC149" s="415"/>
      <c r="AD149" s="174"/>
      <c r="AE149" s="414">
        <f>I149/9</f>
        <v>3</v>
      </c>
      <c r="AF149" s="417"/>
      <c r="AG149" s="418"/>
      <c r="AH149" s="419"/>
      <c r="AI149" s="420"/>
      <c r="AJ149" s="418"/>
      <c r="AK149" s="421"/>
    </row>
    <row r="150" spans="1:37" ht="16.5" thickBot="1">
      <c r="A150" s="682" t="s">
        <v>138</v>
      </c>
      <c r="B150" s="683"/>
      <c r="C150" s="422"/>
      <c r="D150" s="423"/>
      <c r="E150" s="424"/>
      <c r="F150" s="424"/>
      <c r="G150" s="177">
        <v>2</v>
      </c>
      <c r="H150" s="178">
        <f>G150*36</f>
        <v>72</v>
      </c>
      <c r="I150" s="179">
        <f>J150+K150+L150</f>
        <v>27</v>
      </c>
      <c r="J150" s="178">
        <v>18</v>
      </c>
      <c r="K150" s="178"/>
      <c r="L150" s="180">
        <v>9</v>
      </c>
      <c r="M150" s="181">
        <f>H150-I150</f>
        <v>45</v>
      </c>
      <c r="N150" s="425"/>
      <c r="O150" s="178"/>
      <c r="P150" s="426"/>
      <c r="Q150" s="427"/>
      <c r="R150" s="178"/>
      <c r="S150" s="426"/>
      <c r="T150" s="427"/>
      <c r="U150" s="178">
        <f>G150/U7</f>
        <v>0.2</v>
      </c>
      <c r="V150" s="428"/>
      <c r="W150" s="425"/>
      <c r="X150" s="178"/>
      <c r="Y150" s="428"/>
      <c r="Z150" s="425"/>
      <c r="AA150" s="178"/>
      <c r="AB150" s="426"/>
      <c r="AC150" s="427"/>
      <c r="AD150" s="178"/>
      <c r="AE150" s="426"/>
      <c r="AF150" s="429"/>
      <c r="AG150" s="430">
        <f>I150/9</f>
        <v>3</v>
      </c>
      <c r="AH150" s="431"/>
      <c r="AI150" s="432"/>
      <c r="AJ150" s="430"/>
      <c r="AK150" s="433"/>
    </row>
    <row r="151" spans="1:37" ht="16.5" thickBot="1">
      <c r="A151" s="662" t="s">
        <v>60</v>
      </c>
      <c r="B151" s="663"/>
      <c r="C151" s="136"/>
      <c r="D151" s="137"/>
      <c r="E151" s="138"/>
      <c r="F151" s="139"/>
      <c r="G151" s="197">
        <f>G149+G150</f>
        <v>4</v>
      </c>
      <c r="H151" s="197">
        <f aca="true" t="shared" si="39" ref="H151:M151">H149+H150</f>
        <v>144</v>
      </c>
      <c r="I151" s="197">
        <f t="shared" si="39"/>
        <v>54</v>
      </c>
      <c r="J151" s="197">
        <f t="shared" si="39"/>
        <v>36</v>
      </c>
      <c r="K151" s="197">
        <f t="shared" si="39"/>
        <v>0</v>
      </c>
      <c r="L151" s="197">
        <f t="shared" si="39"/>
        <v>18</v>
      </c>
      <c r="M151" s="197">
        <f t="shared" si="39"/>
        <v>90</v>
      </c>
      <c r="N151" s="140">
        <f aca="true" t="shared" si="40" ref="N151:AK151">N149+N150</f>
        <v>0</v>
      </c>
      <c r="O151" s="141">
        <f t="shared" si="40"/>
        <v>0</v>
      </c>
      <c r="P151" s="141">
        <f t="shared" si="40"/>
        <v>0</v>
      </c>
      <c r="Q151" s="141">
        <f t="shared" si="40"/>
        <v>0</v>
      </c>
      <c r="R151" s="141">
        <f t="shared" si="40"/>
        <v>0</v>
      </c>
      <c r="S151" s="141">
        <f t="shared" si="40"/>
        <v>0.16666666666666666</v>
      </c>
      <c r="T151" s="141">
        <f t="shared" si="40"/>
        <v>0</v>
      </c>
      <c r="U151" s="141">
        <f>U149+U150</f>
        <v>0.2</v>
      </c>
      <c r="V151" s="141">
        <f t="shared" si="40"/>
        <v>0</v>
      </c>
      <c r="W151" s="141">
        <f t="shared" si="40"/>
        <v>0</v>
      </c>
      <c r="X151" s="141">
        <f t="shared" si="40"/>
        <v>0</v>
      </c>
      <c r="Y151" s="141">
        <f t="shared" si="40"/>
        <v>0</v>
      </c>
      <c r="Z151" s="140">
        <f t="shared" si="40"/>
        <v>0</v>
      </c>
      <c r="AA151" s="141">
        <f t="shared" si="40"/>
        <v>0</v>
      </c>
      <c r="AB151" s="141">
        <f t="shared" si="40"/>
        <v>0</v>
      </c>
      <c r="AC151" s="141">
        <f t="shared" si="40"/>
        <v>0</v>
      </c>
      <c r="AD151" s="141">
        <f t="shared" si="40"/>
        <v>0</v>
      </c>
      <c r="AE151" s="141">
        <f t="shared" si="40"/>
        <v>3</v>
      </c>
      <c r="AF151" s="142">
        <f t="shared" si="40"/>
        <v>0</v>
      </c>
      <c r="AG151" s="142">
        <f t="shared" si="40"/>
        <v>3</v>
      </c>
      <c r="AH151" s="142">
        <f t="shared" si="40"/>
        <v>0</v>
      </c>
      <c r="AI151" s="142">
        <f t="shared" si="40"/>
        <v>0</v>
      </c>
      <c r="AJ151" s="142">
        <f t="shared" si="40"/>
        <v>0</v>
      </c>
      <c r="AK151" s="143">
        <f t="shared" si="40"/>
        <v>0</v>
      </c>
    </row>
    <row r="152" spans="1:37" ht="15.75">
      <c r="A152" s="150" t="s">
        <v>26</v>
      </c>
      <c r="B152" s="151" t="s">
        <v>78</v>
      </c>
      <c r="C152" s="152"/>
      <c r="D152" s="21">
        <v>6</v>
      </c>
      <c r="E152" s="21">
        <v>6</v>
      </c>
      <c r="F152" s="152"/>
      <c r="G152" s="153">
        <v>2</v>
      </c>
      <c r="H152" s="154">
        <f>G152*36</f>
        <v>72</v>
      </c>
      <c r="I152" s="155">
        <f aca="true" t="shared" si="41" ref="I152:I158">J152+K152+L152</f>
        <v>27</v>
      </c>
      <c r="J152" s="154">
        <v>18</v>
      </c>
      <c r="K152" s="154"/>
      <c r="L152" s="154">
        <v>9</v>
      </c>
      <c r="M152" s="156">
        <f aca="true" t="shared" si="42" ref="M152:M158">H152-I152</f>
        <v>45</v>
      </c>
      <c r="N152" s="157"/>
      <c r="O152" s="157"/>
      <c r="P152" s="157"/>
      <c r="Q152" s="157"/>
      <c r="R152" s="157"/>
      <c r="S152" s="157">
        <f>G152/S7</f>
        <v>0.16666666666666666</v>
      </c>
      <c r="T152" s="157"/>
      <c r="U152" s="157"/>
      <c r="V152" s="157"/>
      <c r="W152" s="157"/>
      <c r="X152" s="157"/>
      <c r="Y152" s="185"/>
      <c r="Z152" s="188"/>
      <c r="AA152" s="157"/>
      <c r="AB152" s="189"/>
      <c r="AC152" s="188"/>
      <c r="AD152" s="157"/>
      <c r="AE152" s="252">
        <v>3</v>
      </c>
      <c r="AF152" s="95"/>
      <c r="AG152" s="158"/>
      <c r="AH152" s="159"/>
      <c r="AI152" s="95"/>
      <c r="AJ152" s="158"/>
      <c r="AK152" s="159"/>
    </row>
    <row r="153" spans="1:37" ht="15.75">
      <c r="A153" s="160" t="s">
        <v>28</v>
      </c>
      <c r="B153" s="23" t="s">
        <v>81</v>
      </c>
      <c r="C153" s="144"/>
      <c r="D153" s="25">
        <v>6</v>
      </c>
      <c r="E153" s="25">
        <v>6</v>
      </c>
      <c r="F153" s="144"/>
      <c r="G153" s="32">
        <v>1</v>
      </c>
      <c r="H153" s="83">
        <f>G153*36</f>
        <v>36</v>
      </c>
      <c r="I153" s="84">
        <f t="shared" si="41"/>
        <v>12</v>
      </c>
      <c r="J153" s="25">
        <v>8</v>
      </c>
      <c r="K153" s="25"/>
      <c r="L153" s="25">
        <v>4</v>
      </c>
      <c r="M153" s="25">
        <f t="shared" si="42"/>
        <v>24</v>
      </c>
      <c r="N153" s="52"/>
      <c r="O153" s="52"/>
      <c r="P153" s="52"/>
      <c r="Q153" s="52"/>
      <c r="R153" s="52"/>
      <c r="S153" s="52">
        <f>G153/S7</f>
        <v>0.08333333333333333</v>
      </c>
      <c r="T153" s="52"/>
      <c r="U153" s="52"/>
      <c r="V153" s="52"/>
      <c r="W153" s="52"/>
      <c r="X153" s="52"/>
      <c r="Y153" s="115"/>
      <c r="Z153" s="77"/>
      <c r="AA153" s="52"/>
      <c r="AB153" s="78"/>
      <c r="AC153" s="77"/>
      <c r="AD153" s="52"/>
      <c r="AE153" s="253">
        <v>1.5</v>
      </c>
      <c r="AF153" s="45"/>
      <c r="AG153" s="49"/>
      <c r="AH153" s="79"/>
      <c r="AI153" s="45"/>
      <c r="AJ153" s="49"/>
      <c r="AK153" s="79"/>
    </row>
    <row r="154" spans="1:37" ht="15.75">
      <c r="A154" s="160" t="s">
        <v>65</v>
      </c>
      <c r="B154" s="23" t="s">
        <v>102</v>
      </c>
      <c r="C154" s="144"/>
      <c r="D154" s="25">
        <v>6</v>
      </c>
      <c r="E154" s="25">
        <v>6</v>
      </c>
      <c r="F154" s="144"/>
      <c r="G154" s="32">
        <v>2</v>
      </c>
      <c r="H154" s="83">
        <f>G154*36</f>
        <v>72</v>
      </c>
      <c r="I154" s="84">
        <f t="shared" si="41"/>
        <v>27</v>
      </c>
      <c r="J154" s="83">
        <v>18</v>
      </c>
      <c r="K154" s="83"/>
      <c r="L154" s="83">
        <v>9</v>
      </c>
      <c r="M154" s="85">
        <f t="shared" si="42"/>
        <v>45</v>
      </c>
      <c r="N154" s="52"/>
      <c r="O154" s="52"/>
      <c r="P154" s="52"/>
      <c r="Q154" s="52"/>
      <c r="R154" s="52"/>
      <c r="S154" s="52">
        <f>G154/S7</f>
        <v>0.16666666666666666</v>
      </c>
      <c r="T154" s="52"/>
      <c r="U154" s="52"/>
      <c r="V154" s="52"/>
      <c r="W154" s="52"/>
      <c r="X154" s="52"/>
      <c r="Y154" s="115"/>
      <c r="Z154" s="77"/>
      <c r="AA154" s="52"/>
      <c r="AB154" s="78"/>
      <c r="AC154" s="77"/>
      <c r="AD154" s="52"/>
      <c r="AE154" s="253">
        <v>3</v>
      </c>
      <c r="AF154" s="45"/>
      <c r="AG154" s="49"/>
      <c r="AH154" s="79"/>
      <c r="AI154" s="45"/>
      <c r="AJ154" s="49"/>
      <c r="AK154" s="79"/>
    </row>
    <row r="155" spans="1:37" ht="15.75">
      <c r="A155" s="160" t="s">
        <v>56</v>
      </c>
      <c r="B155" s="642" t="s">
        <v>279</v>
      </c>
      <c r="C155" s="87"/>
      <c r="D155" s="146">
        <v>8</v>
      </c>
      <c r="E155" s="146">
        <v>8</v>
      </c>
      <c r="F155" s="87"/>
      <c r="G155" s="32">
        <f>H155/36</f>
        <v>2</v>
      </c>
      <c r="H155" s="86">
        <v>72</v>
      </c>
      <c r="I155" s="84">
        <f t="shared" si="41"/>
        <v>27</v>
      </c>
      <c r="J155" s="87">
        <v>18</v>
      </c>
      <c r="K155" s="87"/>
      <c r="L155" s="86">
        <v>9</v>
      </c>
      <c r="M155" s="25">
        <f t="shared" si="42"/>
        <v>45</v>
      </c>
      <c r="N155" s="147"/>
      <c r="O155" s="147"/>
      <c r="P155" s="147"/>
      <c r="Q155" s="148"/>
      <c r="R155" s="148"/>
      <c r="S155" s="147"/>
      <c r="T155" s="147"/>
      <c r="U155" s="52">
        <f>G155/U7</f>
        <v>0.2</v>
      </c>
      <c r="V155" s="147"/>
      <c r="W155" s="147"/>
      <c r="X155" s="147"/>
      <c r="Y155" s="186"/>
      <c r="Z155" s="190"/>
      <c r="AA155" s="147"/>
      <c r="AB155" s="191"/>
      <c r="AC155" s="194"/>
      <c r="AD155" s="148"/>
      <c r="AE155" s="254"/>
      <c r="AF155" s="195"/>
      <c r="AG155" s="49">
        <v>3</v>
      </c>
      <c r="AH155" s="161"/>
      <c r="AI155" s="195"/>
      <c r="AJ155" s="149"/>
      <c r="AK155" s="161"/>
    </row>
    <row r="156" spans="1:37" ht="15.75">
      <c r="A156" s="160" t="s">
        <v>79</v>
      </c>
      <c r="B156" s="145" t="s">
        <v>83</v>
      </c>
      <c r="C156" s="25"/>
      <c r="D156" s="25">
        <v>6</v>
      </c>
      <c r="E156" s="25">
        <v>8</v>
      </c>
      <c r="F156" s="17"/>
      <c r="G156" s="32">
        <v>2</v>
      </c>
      <c r="H156" s="83">
        <f>G156*36</f>
        <v>72</v>
      </c>
      <c r="I156" s="84">
        <f t="shared" si="41"/>
        <v>27</v>
      </c>
      <c r="J156" s="83">
        <v>18</v>
      </c>
      <c r="K156" s="83"/>
      <c r="L156" s="83">
        <v>9</v>
      </c>
      <c r="M156" s="85">
        <f t="shared" si="42"/>
        <v>45</v>
      </c>
      <c r="N156" s="52"/>
      <c r="O156" s="52"/>
      <c r="P156" s="52"/>
      <c r="Q156" s="52"/>
      <c r="R156" s="52"/>
      <c r="S156" s="52">
        <f>G156/S7</f>
        <v>0.16666666666666666</v>
      </c>
      <c r="T156" s="52"/>
      <c r="U156" s="52"/>
      <c r="V156" s="52"/>
      <c r="W156" s="52"/>
      <c r="X156" s="52"/>
      <c r="Y156" s="115"/>
      <c r="Z156" s="77"/>
      <c r="AA156" s="52"/>
      <c r="AB156" s="78"/>
      <c r="AC156" s="77"/>
      <c r="AD156" s="52"/>
      <c r="AE156" s="253">
        <v>3</v>
      </c>
      <c r="AF156" s="45"/>
      <c r="AG156" s="49"/>
      <c r="AH156" s="79"/>
      <c r="AI156" s="45"/>
      <c r="AJ156" s="49"/>
      <c r="AK156" s="79"/>
    </row>
    <row r="157" spans="1:37" ht="15.75">
      <c r="A157" s="160" t="s">
        <v>69</v>
      </c>
      <c r="B157" s="23" t="s">
        <v>100</v>
      </c>
      <c r="C157" s="87"/>
      <c r="D157" s="86">
        <v>6</v>
      </c>
      <c r="E157" s="86">
        <v>6</v>
      </c>
      <c r="F157" s="87"/>
      <c r="G157" s="32">
        <f>H157/36</f>
        <v>1</v>
      </c>
      <c r="H157" s="86">
        <v>36</v>
      </c>
      <c r="I157" s="84">
        <f t="shared" si="41"/>
        <v>12</v>
      </c>
      <c r="J157" s="86">
        <v>8</v>
      </c>
      <c r="K157" s="86"/>
      <c r="L157" s="86">
        <v>4</v>
      </c>
      <c r="M157" s="25">
        <f t="shared" si="42"/>
        <v>24</v>
      </c>
      <c r="N157" s="147"/>
      <c r="O157" s="147"/>
      <c r="P157" s="147"/>
      <c r="Q157" s="147"/>
      <c r="R157" s="147"/>
      <c r="S157" s="52">
        <f>G157/S7</f>
        <v>0.08333333333333333</v>
      </c>
      <c r="T157" s="147"/>
      <c r="U157" s="147"/>
      <c r="V157" s="147"/>
      <c r="W157" s="147"/>
      <c r="X157" s="147"/>
      <c r="Y157" s="186"/>
      <c r="Z157" s="190"/>
      <c r="AA157" s="147"/>
      <c r="AB157" s="191"/>
      <c r="AC157" s="190"/>
      <c r="AD157" s="147"/>
      <c r="AE157" s="253">
        <v>1.5</v>
      </c>
      <c r="AF157" s="195"/>
      <c r="AG157" s="149"/>
      <c r="AH157" s="161"/>
      <c r="AI157" s="195"/>
      <c r="AJ157" s="149"/>
      <c r="AK157" s="161"/>
    </row>
    <row r="158" spans="1:37" ht="15.75">
      <c r="A158" s="160" t="s">
        <v>80</v>
      </c>
      <c r="B158" s="145" t="s">
        <v>85</v>
      </c>
      <c r="C158" s="25"/>
      <c r="D158" s="25">
        <v>8</v>
      </c>
      <c r="E158" s="25">
        <v>8</v>
      </c>
      <c r="F158" s="17"/>
      <c r="G158" s="32">
        <v>2</v>
      </c>
      <c r="H158" s="83">
        <f>G158*36</f>
        <v>72</v>
      </c>
      <c r="I158" s="84">
        <f t="shared" si="41"/>
        <v>27</v>
      </c>
      <c r="J158" s="83">
        <v>18</v>
      </c>
      <c r="K158" s="83"/>
      <c r="L158" s="83">
        <v>9</v>
      </c>
      <c r="M158" s="85">
        <f t="shared" si="42"/>
        <v>45</v>
      </c>
      <c r="N158" s="52"/>
      <c r="O158" s="52"/>
      <c r="P158" s="52"/>
      <c r="Q158" s="52"/>
      <c r="R158" s="52"/>
      <c r="S158" s="52"/>
      <c r="T158" s="52"/>
      <c r="U158" s="52">
        <f>G158/U7</f>
        <v>0.2</v>
      </c>
      <c r="V158" s="52"/>
      <c r="W158" s="52"/>
      <c r="X158" s="52"/>
      <c r="Y158" s="115"/>
      <c r="Z158" s="77"/>
      <c r="AA158" s="52"/>
      <c r="AB158" s="78"/>
      <c r="AC158" s="77"/>
      <c r="AD158" s="52"/>
      <c r="AE158" s="253"/>
      <c r="AF158" s="45"/>
      <c r="AG158" s="49">
        <v>3</v>
      </c>
      <c r="AH158" s="79"/>
      <c r="AI158" s="45"/>
      <c r="AJ158" s="49"/>
      <c r="AK158" s="79"/>
    </row>
    <row r="159" spans="1:37" ht="15.75">
      <c r="A159" s="160" t="s">
        <v>27</v>
      </c>
      <c r="B159" s="23" t="s">
        <v>101</v>
      </c>
      <c r="C159" s="25"/>
      <c r="D159" s="25">
        <v>6</v>
      </c>
      <c r="E159" s="25">
        <v>6</v>
      </c>
      <c r="F159" s="17"/>
      <c r="G159" s="32">
        <v>2</v>
      </c>
      <c r="H159" s="83">
        <f>G159*36</f>
        <v>72</v>
      </c>
      <c r="I159" s="84">
        <f>J159+K159+L159</f>
        <v>27</v>
      </c>
      <c r="J159" s="88">
        <v>18</v>
      </c>
      <c r="K159" s="37"/>
      <c r="L159" s="37">
        <v>9</v>
      </c>
      <c r="M159" s="85">
        <f>H159-I159</f>
        <v>45</v>
      </c>
      <c r="N159" s="52"/>
      <c r="O159" s="52"/>
      <c r="P159" s="52"/>
      <c r="Q159" s="52"/>
      <c r="R159" s="52"/>
      <c r="S159" s="52">
        <f>G159/S7</f>
        <v>0.16666666666666666</v>
      </c>
      <c r="T159" s="52"/>
      <c r="U159" s="52"/>
      <c r="V159" s="52"/>
      <c r="W159" s="52"/>
      <c r="X159" s="52"/>
      <c r="Y159" s="115"/>
      <c r="Z159" s="77"/>
      <c r="AA159" s="52"/>
      <c r="AB159" s="78"/>
      <c r="AC159" s="77"/>
      <c r="AD159" s="52"/>
      <c r="AE159" s="253">
        <v>3</v>
      </c>
      <c r="AF159" s="45"/>
      <c r="AG159" s="49"/>
      <c r="AH159" s="79"/>
      <c r="AI159" s="45"/>
      <c r="AJ159" s="49"/>
      <c r="AK159" s="79"/>
    </row>
    <row r="160" spans="1:37" ht="15.75">
      <c r="A160" s="160" t="s">
        <v>74</v>
      </c>
      <c r="B160" s="23" t="s">
        <v>222</v>
      </c>
      <c r="C160" s="25"/>
      <c r="D160" s="25">
        <v>8</v>
      </c>
      <c r="E160" s="25"/>
      <c r="F160" s="17"/>
      <c r="G160" s="32">
        <v>2</v>
      </c>
      <c r="H160" s="39">
        <f>G160*36</f>
        <v>72</v>
      </c>
      <c r="I160" s="84">
        <f>J160+K160+L160</f>
        <v>27</v>
      </c>
      <c r="J160" s="88">
        <v>18</v>
      </c>
      <c r="K160" s="37"/>
      <c r="L160" s="37">
        <v>9</v>
      </c>
      <c r="M160" s="25">
        <f>H160-I160</f>
        <v>45</v>
      </c>
      <c r="N160" s="52"/>
      <c r="O160" s="52"/>
      <c r="P160" s="52"/>
      <c r="Q160" s="52"/>
      <c r="R160" s="52"/>
      <c r="S160" s="52"/>
      <c r="T160" s="52"/>
      <c r="U160" s="52">
        <v>0.2</v>
      </c>
      <c r="V160" s="52"/>
      <c r="W160" s="52"/>
      <c r="X160" s="52"/>
      <c r="Y160" s="115"/>
      <c r="Z160" s="77"/>
      <c r="AA160" s="52"/>
      <c r="AB160" s="78"/>
      <c r="AC160" s="77"/>
      <c r="AD160" s="52"/>
      <c r="AE160" s="78"/>
      <c r="AF160" s="45"/>
      <c r="AG160" s="49">
        <v>3</v>
      </c>
      <c r="AH160" s="79"/>
      <c r="AI160" s="45"/>
      <c r="AJ160" s="49"/>
      <c r="AK160" s="79"/>
    </row>
    <row r="161" spans="1:37" ht="32.25" thickBot="1">
      <c r="A161" s="162" t="s">
        <v>103</v>
      </c>
      <c r="B161" s="163" t="s">
        <v>200</v>
      </c>
      <c r="C161" s="41"/>
      <c r="D161" s="41">
        <v>8</v>
      </c>
      <c r="E161" s="41">
        <v>6</v>
      </c>
      <c r="F161" s="164"/>
      <c r="G161" s="165">
        <v>2</v>
      </c>
      <c r="H161" s="166">
        <f>G161*36</f>
        <v>72</v>
      </c>
      <c r="I161" s="167">
        <f>J161+K161+L161</f>
        <v>27</v>
      </c>
      <c r="J161" s="168">
        <v>18</v>
      </c>
      <c r="K161" s="42"/>
      <c r="L161" s="42">
        <v>9</v>
      </c>
      <c r="M161" s="169">
        <f>H161-I161</f>
        <v>45</v>
      </c>
      <c r="N161" s="170"/>
      <c r="O161" s="170"/>
      <c r="P161" s="170"/>
      <c r="Q161" s="170"/>
      <c r="R161" s="170"/>
      <c r="S161" s="170"/>
      <c r="T161" s="170"/>
      <c r="U161" s="170">
        <f>G161/U7</f>
        <v>0.2</v>
      </c>
      <c r="V161" s="170"/>
      <c r="W161" s="170"/>
      <c r="X161" s="170"/>
      <c r="Y161" s="187"/>
      <c r="Z161" s="192"/>
      <c r="AA161" s="170"/>
      <c r="AB161" s="193"/>
      <c r="AC161" s="192"/>
      <c r="AD161" s="170"/>
      <c r="AE161" s="193"/>
      <c r="AF161" s="196"/>
      <c r="AG161" s="171">
        <v>3</v>
      </c>
      <c r="AH161" s="172"/>
      <c r="AI161" s="196"/>
      <c r="AJ161" s="171"/>
      <c r="AK161" s="172"/>
    </row>
    <row r="162" spans="1:37" ht="16.5" thickBot="1">
      <c r="A162" s="668" t="s">
        <v>219</v>
      </c>
      <c r="B162" s="669"/>
      <c r="C162" s="669"/>
      <c r="D162" s="669"/>
      <c r="E162" s="669"/>
      <c r="F162" s="669"/>
      <c r="G162" s="669"/>
      <c r="H162" s="669"/>
      <c r="I162" s="669"/>
      <c r="J162" s="669"/>
      <c r="K162" s="669"/>
      <c r="L162" s="669"/>
      <c r="M162" s="669"/>
      <c r="N162" s="669"/>
      <c r="O162" s="669"/>
      <c r="P162" s="669"/>
      <c r="Q162" s="669"/>
      <c r="R162" s="669"/>
      <c r="S162" s="669"/>
      <c r="T162" s="669"/>
      <c r="U162" s="669"/>
      <c r="V162" s="669"/>
      <c r="W162" s="669"/>
      <c r="X162" s="669"/>
      <c r="Y162" s="669"/>
      <c r="Z162" s="669"/>
      <c r="AA162" s="669"/>
      <c r="AB162" s="669"/>
      <c r="AC162" s="669"/>
      <c r="AD162" s="669"/>
      <c r="AE162" s="669"/>
      <c r="AF162" s="669"/>
      <c r="AG162" s="669"/>
      <c r="AH162" s="669"/>
      <c r="AI162" s="669"/>
      <c r="AJ162" s="669"/>
      <c r="AK162" s="670"/>
    </row>
    <row r="163" spans="1:37" ht="18.75" customHeight="1">
      <c r="A163" s="666" t="s">
        <v>244</v>
      </c>
      <c r="B163" s="667"/>
      <c r="C163" s="522"/>
      <c r="D163" s="519">
        <v>7</v>
      </c>
      <c r="E163" s="21">
        <v>9</v>
      </c>
      <c r="F163" s="522"/>
      <c r="G163" s="434">
        <v>4</v>
      </c>
      <c r="H163" s="434">
        <f>PRODUCT(G163,36)</f>
        <v>144</v>
      </c>
      <c r="I163" s="158">
        <f>I169+I170</f>
        <v>60</v>
      </c>
      <c r="J163" s="158">
        <f>J169+J170</f>
        <v>30</v>
      </c>
      <c r="K163" s="158">
        <f>K169+K170</f>
        <v>30</v>
      </c>
      <c r="L163" s="158">
        <f>L169+L170</f>
        <v>0</v>
      </c>
      <c r="M163" s="21">
        <f>H163-I163</f>
        <v>84</v>
      </c>
      <c r="N163" s="434"/>
      <c r="O163" s="434"/>
      <c r="P163" s="434"/>
      <c r="Q163" s="434"/>
      <c r="R163" s="434"/>
      <c r="S163" s="434"/>
      <c r="T163" s="434"/>
      <c r="U163" s="434"/>
      <c r="V163" s="434">
        <f>G163/V7</f>
        <v>0.3333333333333333</v>
      </c>
      <c r="W163" s="434"/>
      <c r="X163" s="434"/>
      <c r="Y163" s="435"/>
      <c r="Z163" s="20"/>
      <c r="AA163" s="434"/>
      <c r="AB163" s="436"/>
      <c r="AC163" s="20"/>
      <c r="AD163" s="434"/>
      <c r="AE163" s="436"/>
      <c r="AF163" s="20">
        <f>I163/15</f>
        <v>4</v>
      </c>
      <c r="AG163" s="434"/>
      <c r="AH163" s="436"/>
      <c r="AI163" s="437"/>
      <c r="AJ163" s="434"/>
      <c r="AK163" s="436"/>
    </row>
    <row r="164" spans="1:37" ht="18.75" customHeight="1">
      <c r="A164" s="650" t="s">
        <v>167</v>
      </c>
      <c r="B164" s="651"/>
      <c r="C164" s="82"/>
      <c r="D164" s="348">
        <v>10</v>
      </c>
      <c r="E164" s="25"/>
      <c r="F164" s="82"/>
      <c r="G164" s="18">
        <v>2</v>
      </c>
      <c r="H164" s="18">
        <f>PRODUCT(G164,36)</f>
        <v>72</v>
      </c>
      <c r="I164" s="49">
        <f aca="true" t="shared" si="43" ref="I164:K165">I171</f>
        <v>45</v>
      </c>
      <c r="J164" s="49">
        <f t="shared" si="43"/>
        <v>15</v>
      </c>
      <c r="K164" s="49">
        <f t="shared" si="43"/>
        <v>0</v>
      </c>
      <c r="L164" s="49">
        <v>30</v>
      </c>
      <c r="M164" s="25">
        <f>H164-I164</f>
        <v>27</v>
      </c>
      <c r="N164" s="18"/>
      <c r="O164" s="18"/>
      <c r="P164" s="18"/>
      <c r="Q164" s="18"/>
      <c r="R164" s="18"/>
      <c r="S164" s="18"/>
      <c r="T164" s="18"/>
      <c r="U164" s="18"/>
      <c r="V164" s="18"/>
      <c r="W164" s="148">
        <f>G164/W7</f>
        <v>0.1111111111111111</v>
      </c>
      <c r="X164" s="18"/>
      <c r="Y164" s="28"/>
      <c r="Z164" s="22"/>
      <c r="AA164" s="18"/>
      <c r="AB164" s="27"/>
      <c r="AC164" s="22"/>
      <c r="AD164" s="18"/>
      <c r="AE164" s="27"/>
      <c r="AF164" s="22"/>
      <c r="AG164" s="18"/>
      <c r="AH164" s="27"/>
      <c r="AI164" s="438">
        <f>I164/15</f>
        <v>3</v>
      </c>
      <c r="AJ164" s="18"/>
      <c r="AK164" s="27"/>
    </row>
    <row r="165" spans="1:37" ht="21" customHeight="1">
      <c r="A165" s="650" t="s">
        <v>168</v>
      </c>
      <c r="B165" s="651"/>
      <c r="C165" s="35"/>
      <c r="D165" s="35">
        <v>11</v>
      </c>
      <c r="E165" s="25">
        <v>11</v>
      </c>
      <c r="F165" s="36"/>
      <c r="G165" s="18">
        <v>2</v>
      </c>
      <c r="H165" s="18">
        <f>PRODUCT(G165,36)</f>
        <v>72</v>
      </c>
      <c r="I165" s="25">
        <f t="shared" si="43"/>
        <v>36</v>
      </c>
      <c r="J165" s="49">
        <f t="shared" si="43"/>
        <v>18</v>
      </c>
      <c r="K165" s="25">
        <f t="shared" si="43"/>
        <v>18</v>
      </c>
      <c r="L165" s="25">
        <f>L172</f>
        <v>0</v>
      </c>
      <c r="M165" s="25">
        <f>H165-I165</f>
        <v>36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439">
        <f>G165/X7</f>
        <v>0.2</v>
      </c>
      <c r="Y165" s="96"/>
      <c r="Z165" s="29"/>
      <c r="AA165" s="24"/>
      <c r="AB165" s="100"/>
      <c r="AC165" s="29"/>
      <c r="AD165" s="24"/>
      <c r="AE165" s="100"/>
      <c r="AF165" s="29"/>
      <c r="AG165" s="24"/>
      <c r="AH165" s="100"/>
      <c r="AI165" s="440"/>
      <c r="AJ165" s="441" t="s">
        <v>56</v>
      </c>
      <c r="AK165" s="100"/>
    </row>
    <row r="166" spans="1:37" ht="20.25" customHeight="1" thickBot="1">
      <c r="A166" s="652" t="s">
        <v>169</v>
      </c>
      <c r="B166" s="653"/>
      <c r="C166" s="381"/>
      <c r="D166" s="381">
        <v>12</v>
      </c>
      <c r="E166" s="46">
        <v>12</v>
      </c>
      <c r="F166" s="382"/>
      <c r="G166" s="47">
        <v>4</v>
      </c>
      <c r="H166" s="47">
        <f>PRODUCT(G166,36)</f>
        <v>144</v>
      </c>
      <c r="I166" s="366">
        <f>I173+I174</f>
        <v>64</v>
      </c>
      <c r="J166" s="366">
        <f>J173+J174</f>
        <v>32</v>
      </c>
      <c r="K166" s="366">
        <f>K173+K174</f>
        <v>16</v>
      </c>
      <c r="L166" s="366">
        <f>L173</f>
        <v>16</v>
      </c>
      <c r="M166" s="46">
        <f>M173+M174</f>
        <v>80</v>
      </c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47"/>
      <c r="Y166" s="108">
        <f>G166/Y7</f>
        <v>0.3333333333333333</v>
      </c>
      <c r="Z166" s="442"/>
      <c r="AA166" s="383"/>
      <c r="AB166" s="443"/>
      <c r="AC166" s="442"/>
      <c r="AD166" s="383"/>
      <c r="AE166" s="443"/>
      <c r="AF166" s="442"/>
      <c r="AG166" s="383"/>
      <c r="AH166" s="443"/>
      <c r="AI166" s="444"/>
      <c r="AJ166" s="47"/>
      <c r="AK166" s="367">
        <f>AK173+AK174</f>
        <v>8</v>
      </c>
    </row>
    <row r="167" spans="1:37" ht="16.5" thickBot="1">
      <c r="A167" s="654" t="s">
        <v>60</v>
      </c>
      <c r="B167" s="655"/>
      <c r="C167" s="445"/>
      <c r="D167" s="445"/>
      <c r="E167" s="445"/>
      <c r="F167" s="446"/>
      <c r="G167" s="447">
        <f>SUM(G163:G166)</f>
        <v>12</v>
      </c>
      <c r="H167" s="448">
        <f aca="true" t="shared" si="44" ref="H167:Y167">SUM(H163:H166)</f>
        <v>432</v>
      </c>
      <c r="I167" s="448">
        <f t="shared" si="44"/>
        <v>205</v>
      </c>
      <c r="J167" s="448">
        <f t="shared" si="44"/>
        <v>95</v>
      </c>
      <c r="K167" s="448">
        <f t="shared" si="44"/>
        <v>64</v>
      </c>
      <c r="L167" s="448">
        <f t="shared" si="44"/>
        <v>46</v>
      </c>
      <c r="M167" s="448">
        <f t="shared" si="44"/>
        <v>227</v>
      </c>
      <c r="N167" s="448">
        <f t="shared" si="44"/>
        <v>0</v>
      </c>
      <c r="O167" s="448">
        <f t="shared" si="44"/>
        <v>0</v>
      </c>
      <c r="P167" s="448">
        <f t="shared" si="44"/>
        <v>0</v>
      </c>
      <c r="Q167" s="448">
        <f t="shared" si="44"/>
        <v>0</v>
      </c>
      <c r="R167" s="448">
        <f t="shared" si="44"/>
        <v>0</v>
      </c>
      <c r="S167" s="448">
        <f t="shared" si="44"/>
        <v>0</v>
      </c>
      <c r="T167" s="448">
        <f t="shared" si="44"/>
        <v>0</v>
      </c>
      <c r="U167" s="448">
        <f t="shared" si="44"/>
        <v>0</v>
      </c>
      <c r="V167" s="448">
        <f t="shared" si="44"/>
        <v>0.3333333333333333</v>
      </c>
      <c r="W167" s="448">
        <f t="shared" si="44"/>
        <v>0.1111111111111111</v>
      </c>
      <c r="X167" s="448">
        <f t="shared" si="44"/>
        <v>0.2</v>
      </c>
      <c r="Y167" s="560">
        <f t="shared" si="44"/>
        <v>0.3333333333333333</v>
      </c>
      <c r="Z167" s="573">
        <f>Z163+Z164+Z165+Z166</f>
        <v>0</v>
      </c>
      <c r="AA167" s="573">
        <f aca="true" t="shared" si="45" ref="AA167:AH167">AA163+AA164+AA165+AA166</f>
        <v>0</v>
      </c>
      <c r="AB167" s="573">
        <f t="shared" si="45"/>
        <v>0</v>
      </c>
      <c r="AC167" s="573">
        <f t="shared" si="45"/>
        <v>0</v>
      </c>
      <c r="AD167" s="573">
        <f t="shared" si="45"/>
        <v>0</v>
      </c>
      <c r="AE167" s="573">
        <f t="shared" si="45"/>
        <v>0</v>
      </c>
      <c r="AF167" s="573">
        <f>AF169+AF170</f>
        <v>4</v>
      </c>
      <c r="AG167" s="573">
        <f t="shared" si="45"/>
        <v>0</v>
      </c>
      <c r="AH167" s="573">
        <f t="shared" si="45"/>
        <v>0</v>
      </c>
      <c r="AI167" s="573">
        <f>AI169+AI170+AI171+AI172+AI173+AI174</f>
        <v>3</v>
      </c>
      <c r="AJ167" s="601" t="str">
        <f>AJ165</f>
        <v>4</v>
      </c>
      <c r="AK167" s="612">
        <f>AK166</f>
        <v>8</v>
      </c>
    </row>
    <row r="168" spans="1:37" ht="16.5" thickBot="1">
      <c r="A168" s="656" t="s">
        <v>274</v>
      </c>
      <c r="B168" s="657"/>
      <c r="C168" s="657"/>
      <c r="D168" s="657"/>
      <c r="E168" s="657"/>
      <c r="F168" s="657"/>
      <c r="G168" s="657"/>
      <c r="H168" s="657"/>
      <c r="I168" s="657"/>
      <c r="J168" s="657"/>
      <c r="K168" s="657"/>
      <c r="L168" s="657"/>
      <c r="M168" s="657"/>
      <c r="N168" s="657"/>
      <c r="O168" s="657"/>
      <c r="P168" s="657"/>
      <c r="Q168" s="657"/>
      <c r="R168" s="657"/>
      <c r="S168" s="657"/>
      <c r="T168" s="657"/>
      <c r="U168" s="657"/>
      <c r="V168" s="657"/>
      <c r="W168" s="657"/>
      <c r="X168" s="657"/>
      <c r="Y168" s="657"/>
      <c r="Z168" s="657"/>
      <c r="AA168" s="657"/>
      <c r="AB168" s="657"/>
      <c r="AC168" s="657"/>
      <c r="AD168" s="657"/>
      <c r="AE168" s="657"/>
      <c r="AF168" s="657"/>
      <c r="AG168" s="657"/>
      <c r="AH168" s="657"/>
      <c r="AI168" s="657"/>
      <c r="AJ168" s="657"/>
      <c r="AK168" s="658"/>
    </row>
    <row r="169" spans="1:37" ht="31.5">
      <c r="A169" s="449" t="s">
        <v>26</v>
      </c>
      <c r="B169" s="134" t="s">
        <v>216</v>
      </c>
      <c r="C169" s="450"/>
      <c r="D169" s="450">
        <v>7</v>
      </c>
      <c r="E169" s="451"/>
      <c r="F169" s="452"/>
      <c r="G169" s="453">
        <v>2</v>
      </c>
      <c r="H169" s="451">
        <f aca="true" t="shared" si="46" ref="H169:H174">PRODUCT(G169,36)</f>
        <v>72</v>
      </c>
      <c r="I169" s="454">
        <f>J169+K169</f>
        <v>30</v>
      </c>
      <c r="J169" s="455">
        <v>15</v>
      </c>
      <c r="K169" s="450">
        <v>15</v>
      </c>
      <c r="L169" s="450"/>
      <c r="M169" s="451">
        <f aca="true" t="shared" si="47" ref="M169:M174">H169-I169</f>
        <v>42</v>
      </c>
      <c r="N169" s="456"/>
      <c r="O169" s="456"/>
      <c r="P169" s="456"/>
      <c r="Q169" s="456"/>
      <c r="R169" s="456"/>
      <c r="S169" s="456"/>
      <c r="T169" s="456"/>
      <c r="U169" s="456"/>
      <c r="V169" s="457">
        <f>G169/V7</f>
        <v>0.16666666666666666</v>
      </c>
      <c r="W169" s="457"/>
      <c r="X169" s="457"/>
      <c r="Y169" s="458"/>
      <c r="Z169" s="459"/>
      <c r="AA169" s="460"/>
      <c r="AB169" s="461"/>
      <c r="AC169" s="459"/>
      <c r="AD169" s="460"/>
      <c r="AE169" s="461"/>
      <c r="AF169" s="462">
        <f>I169/15</f>
        <v>2</v>
      </c>
      <c r="AG169" s="454"/>
      <c r="AH169" s="463"/>
      <c r="AI169" s="464"/>
      <c r="AJ169" s="454"/>
      <c r="AK169" s="463"/>
    </row>
    <row r="170" spans="1:37" ht="31.5">
      <c r="A170" s="321" t="s">
        <v>28</v>
      </c>
      <c r="B170" s="120" t="s">
        <v>245</v>
      </c>
      <c r="C170" s="295"/>
      <c r="D170" s="295">
        <v>7</v>
      </c>
      <c r="E170" s="123"/>
      <c r="F170" s="310"/>
      <c r="G170" s="133">
        <v>2</v>
      </c>
      <c r="H170" s="123">
        <f t="shared" si="46"/>
        <v>72</v>
      </c>
      <c r="I170" s="200">
        <f>J170+K170</f>
        <v>30</v>
      </c>
      <c r="J170" s="294">
        <v>15</v>
      </c>
      <c r="K170" s="295">
        <v>15</v>
      </c>
      <c r="L170" s="295"/>
      <c r="M170" s="123">
        <f t="shared" si="47"/>
        <v>42</v>
      </c>
      <c r="N170" s="357"/>
      <c r="O170" s="357"/>
      <c r="P170" s="357"/>
      <c r="Q170" s="357"/>
      <c r="R170" s="357"/>
      <c r="S170" s="357"/>
      <c r="T170" s="357"/>
      <c r="U170" s="357"/>
      <c r="V170" s="182">
        <f>G170/V7</f>
        <v>0.16666666666666666</v>
      </c>
      <c r="W170" s="182"/>
      <c r="X170" s="182"/>
      <c r="Y170" s="346"/>
      <c r="Z170" s="465"/>
      <c r="AA170" s="466"/>
      <c r="AB170" s="467"/>
      <c r="AC170" s="465"/>
      <c r="AD170" s="466"/>
      <c r="AE170" s="467"/>
      <c r="AF170" s="199">
        <f>I170/15</f>
        <v>2</v>
      </c>
      <c r="AG170" s="200"/>
      <c r="AH170" s="201"/>
      <c r="AI170" s="202"/>
      <c r="AJ170" s="200"/>
      <c r="AK170" s="201"/>
    </row>
    <row r="171" spans="1:37" ht="27" customHeight="1">
      <c r="A171" s="321" t="s">
        <v>65</v>
      </c>
      <c r="B171" s="561" t="s">
        <v>231</v>
      </c>
      <c r="C171" s="295"/>
      <c r="D171" s="295">
        <v>10</v>
      </c>
      <c r="E171" s="123"/>
      <c r="F171" s="310"/>
      <c r="G171" s="133">
        <v>2</v>
      </c>
      <c r="H171" s="123">
        <f t="shared" si="46"/>
        <v>72</v>
      </c>
      <c r="I171" s="200">
        <f>SUM(J171+K171+L171)</f>
        <v>45</v>
      </c>
      <c r="J171" s="294">
        <v>15</v>
      </c>
      <c r="K171" s="295"/>
      <c r="L171" s="295">
        <v>30</v>
      </c>
      <c r="M171" s="123">
        <f t="shared" si="47"/>
        <v>27</v>
      </c>
      <c r="N171" s="123">
        <f aca="true" t="shared" si="48" ref="N171:Y171">I171-J171</f>
        <v>30</v>
      </c>
      <c r="O171" s="123">
        <f t="shared" si="48"/>
        <v>15</v>
      </c>
      <c r="P171" s="123">
        <f t="shared" si="48"/>
        <v>-30</v>
      </c>
      <c r="Q171" s="123">
        <f t="shared" si="48"/>
        <v>3</v>
      </c>
      <c r="R171" s="123">
        <f t="shared" si="48"/>
        <v>-3</v>
      </c>
      <c r="S171" s="123">
        <f t="shared" si="48"/>
        <v>15</v>
      </c>
      <c r="T171" s="123">
        <f t="shared" si="48"/>
        <v>45</v>
      </c>
      <c r="U171" s="123">
        <f t="shared" si="48"/>
        <v>-33</v>
      </c>
      <c r="V171" s="123">
        <f t="shared" si="48"/>
        <v>6</v>
      </c>
      <c r="W171" s="123">
        <f t="shared" si="48"/>
        <v>-18</v>
      </c>
      <c r="X171" s="123">
        <f t="shared" si="48"/>
        <v>-30</v>
      </c>
      <c r="Y171" s="311">
        <f t="shared" si="48"/>
        <v>78</v>
      </c>
      <c r="Z171" s="465"/>
      <c r="AA171" s="466"/>
      <c r="AB171" s="467"/>
      <c r="AC171" s="465"/>
      <c r="AD171" s="466"/>
      <c r="AE171" s="467"/>
      <c r="AF171" s="199"/>
      <c r="AG171" s="200"/>
      <c r="AH171" s="201"/>
      <c r="AI171" s="202">
        <f>I171/15</f>
        <v>3</v>
      </c>
      <c r="AJ171" s="200"/>
      <c r="AK171" s="201"/>
    </row>
    <row r="172" spans="1:37" ht="24.75" customHeight="1">
      <c r="A172" s="321" t="s">
        <v>56</v>
      </c>
      <c r="B172" s="250" t="s">
        <v>170</v>
      </c>
      <c r="C172" s="295"/>
      <c r="D172" s="295">
        <v>11</v>
      </c>
      <c r="E172" s="123"/>
      <c r="F172" s="310"/>
      <c r="G172" s="133">
        <v>2</v>
      </c>
      <c r="H172" s="123">
        <f t="shared" si="46"/>
        <v>72</v>
      </c>
      <c r="I172" s="200">
        <f>SUM(J172+K172+L172)</f>
        <v>36</v>
      </c>
      <c r="J172" s="294">
        <v>18</v>
      </c>
      <c r="K172" s="295">
        <v>18</v>
      </c>
      <c r="L172" s="295"/>
      <c r="M172" s="123">
        <f t="shared" si="47"/>
        <v>36</v>
      </c>
      <c r="N172" s="357"/>
      <c r="O172" s="357"/>
      <c r="P172" s="357"/>
      <c r="Q172" s="357"/>
      <c r="R172" s="357"/>
      <c r="S172" s="357"/>
      <c r="T172" s="357"/>
      <c r="U172" s="357"/>
      <c r="V172" s="182"/>
      <c r="W172" s="468"/>
      <c r="X172" s="182"/>
      <c r="Y172" s="346"/>
      <c r="Z172" s="465"/>
      <c r="AA172" s="466"/>
      <c r="AB172" s="467"/>
      <c r="AC172" s="465"/>
      <c r="AD172" s="466"/>
      <c r="AE172" s="467"/>
      <c r="AF172" s="199"/>
      <c r="AG172" s="200"/>
      <c r="AH172" s="201"/>
      <c r="AI172" s="202"/>
      <c r="AJ172" s="200">
        <f>I172/9</f>
        <v>4</v>
      </c>
      <c r="AK172" s="201"/>
    </row>
    <row r="173" spans="1:37" s="119" customFormat="1" ht="31.5">
      <c r="A173" s="321" t="s">
        <v>79</v>
      </c>
      <c r="B173" s="121" t="s">
        <v>229</v>
      </c>
      <c r="C173" s="123"/>
      <c r="D173" s="123">
        <v>12</v>
      </c>
      <c r="E173" s="123"/>
      <c r="F173" s="123"/>
      <c r="G173" s="133">
        <v>2</v>
      </c>
      <c r="H173" s="123">
        <f t="shared" si="46"/>
        <v>72</v>
      </c>
      <c r="I173" s="200">
        <f>SUM(J173+K173+L173)</f>
        <v>32</v>
      </c>
      <c r="J173" s="123">
        <v>16</v>
      </c>
      <c r="K173" s="123"/>
      <c r="L173" s="123">
        <v>16</v>
      </c>
      <c r="M173" s="123">
        <f t="shared" si="47"/>
        <v>40</v>
      </c>
      <c r="N173" s="357"/>
      <c r="O173" s="357"/>
      <c r="P173" s="357"/>
      <c r="Q173" s="357"/>
      <c r="R173" s="357"/>
      <c r="S173" s="357"/>
      <c r="T173" s="357"/>
      <c r="U173" s="357"/>
      <c r="V173" s="182"/>
      <c r="W173" s="182"/>
      <c r="X173" s="182"/>
      <c r="Y173" s="346">
        <f>G173/Y7</f>
        <v>0.16666666666666666</v>
      </c>
      <c r="Z173" s="465"/>
      <c r="AA173" s="466"/>
      <c r="AB173" s="467"/>
      <c r="AC173" s="465"/>
      <c r="AD173" s="466"/>
      <c r="AE173" s="467"/>
      <c r="AF173" s="199"/>
      <c r="AG173" s="200"/>
      <c r="AH173" s="201"/>
      <c r="AI173" s="202"/>
      <c r="AJ173" s="200"/>
      <c r="AK173" s="201">
        <f>I173/8</f>
        <v>4</v>
      </c>
    </row>
    <row r="174" spans="1:37" s="119" customFormat="1" ht="24.75" customHeight="1" thickBot="1">
      <c r="A174" s="469" t="s">
        <v>69</v>
      </c>
      <c r="B174" s="470" t="s">
        <v>232</v>
      </c>
      <c r="C174" s="471"/>
      <c r="D174" s="471">
        <v>12</v>
      </c>
      <c r="E174" s="471"/>
      <c r="F174" s="471"/>
      <c r="G174" s="472">
        <v>2</v>
      </c>
      <c r="H174" s="471">
        <f t="shared" si="46"/>
        <v>72</v>
      </c>
      <c r="I174" s="480">
        <f>SUM(J174+K174+L174)</f>
        <v>32</v>
      </c>
      <c r="J174" s="471">
        <v>16</v>
      </c>
      <c r="K174" s="471">
        <v>16</v>
      </c>
      <c r="L174" s="471"/>
      <c r="M174" s="471">
        <f t="shared" si="47"/>
        <v>40</v>
      </c>
      <c r="N174" s="473"/>
      <c r="O174" s="473"/>
      <c r="P174" s="473"/>
      <c r="Q174" s="473"/>
      <c r="R174" s="473"/>
      <c r="S174" s="473"/>
      <c r="T174" s="473"/>
      <c r="U174" s="473"/>
      <c r="V174" s="474"/>
      <c r="W174" s="474"/>
      <c r="X174" s="474"/>
      <c r="Y174" s="475"/>
      <c r="Z174" s="476"/>
      <c r="AA174" s="477"/>
      <c r="AB174" s="478"/>
      <c r="AC174" s="476"/>
      <c r="AD174" s="477"/>
      <c r="AE174" s="478"/>
      <c r="AF174" s="479"/>
      <c r="AG174" s="480"/>
      <c r="AH174" s="481"/>
      <c r="AI174" s="482"/>
      <c r="AJ174" s="480"/>
      <c r="AK174" s="481">
        <f>I174/8</f>
        <v>4</v>
      </c>
    </row>
    <row r="175" spans="1:37" ht="16.5" thickBot="1">
      <c r="A175" s="659" t="s">
        <v>275</v>
      </c>
      <c r="B175" s="660"/>
      <c r="C175" s="660"/>
      <c r="D175" s="660"/>
      <c r="E175" s="660"/>
      <c r="F175" s="660"/>
      <c r="G175" s="660"/>
      <c r="H175" s="660"/>
      <c r="I175" s="660"/>
      <c r="J175" s="660"/>
      <c r="K175" s="660"/>
      <c r="L175" s="660"/>
      <c r="M175" s="660"/>
      <c r="N175" s="660"/>
      <c r="O175" s="660"/>
      <c r="P175" s="660"/>
      <c r="Q175" s="660"/>
      <c r="R175" s="660"/>
      <c r="S175" s="660"/>
      <c r="T175" s="660"/>
      <c r="U175" s="660"/>
      <c r="V175" s="660"/>
      <c r="W175" s="660"/>
      <c r="X175" s="660"/>
      <c r="Y175" s="660"/>
      <c r="Z175" s="660"/>
      <c r="AA175" s="660"/>
      <c r="AB175" s="660"/>
      <c r="AC175" s="660"/>
      <c r="AD175" s="660"/>
      <c r="AE175" s="660"/>
      <c r="AF175" s="660"/>
      <c r="AG175" s="660"/>
      <c r="AH175" s="660"/>
      <c r="AI175" s="660"/>
      <c r="AJ175" s="660"/>
      <c r="AK175" s="661"/>
    </row>
    <row r="176" spans="1:37" ht="31.5">
      <c r="A176" s="449" t="s">
        <v>26</v>
      </c>
      <c r="B176" s="134" t="s">
        <v>171</v>
      </c>
      <c r="C176" s="451"/>
      <c r="D176" s="451">
        <v>7</v>
      </c>
      <c r="E176" s="451"/>
      <c r="F176" s="451"/>
      <c r="G176" s="453">
        <v>2</v>
      </c>
      <c r="H176" s="451">
        <f aca="true" t="shared" si="49" ref="H176:H181">PRODUCT(G176,36)</f>
        <v>72</v>
      </c>
      <c r="I176" s="454">
        <f aca="true" t="shared" si="50" ref="I176:I181">SUM(J176+K176+L176)</f>
        <v>30</v>
      </c>
      <c r="J176" s="451">
        <v>15</v>
      </c>
      <c r="K176" s="451"/>
      <c r="L176" s="451">
        <v>15</v>
      </c>
      <c r="M176" s="454">
        <f aca="true" t="shared" si="51" ref="M176:M181">H176-I176</f>
        <v>42</v>
      </c>
      <c r="N176" s="456"/>
      <c r="O176" s="456"/>
      <c r="P176" s="456"/>
      <c r="Q176" s="456"/>
      <c r="R176" s="456"/>
      <c r="S176" s="456"/>
      <c r="T176" s="457"/>
      <c r="U176" s="457"/>
      <c r="V176" s="457">
        <f>G176/V7</f>
        <v>0.16666666666666666</v>
      </c>
      <c r="W176" s="457"/>
      <c r="X176" s="457"/>
      <c r="Y176" s="458"/>
      <c r="Z176" s="459"/>
      <c r="AA176" s="460"/>
      <c r="AB176" s="461"/>
      <c r="AC176" s="459"/>
      <c r="AD176" s="460"/>
      <c r="AE176" s="461"/>
      <c r="AF176" s="462">
        <v>2</v>
      </c>
      <c r="AG176" s="454"/>
      <c r="AH176" s="463"/>
      <c r="AI176" s="464"/>
      <c r="AJ176" s="454"/>
      <c r="AK176" s="463"/>
    </row>
    <row r="177" spans="1:37" ht="31.5">
      <c r="A177" s="321" t="s">
        <v>28</v>
      </c>
      <c r="B177" s="120" t="s">
        <v>235</v>
      </c>
      <c r="C177" s="123"/>
      <c r="D177" s="123">
        <v>7</v>
      </c>
      <c r="E177" s="123"/>
      <c r="F177" s="123"/>
      <c r="G177" s="133">
        <v>2</v>
      </c>
      <c r="H177" s="123">
        <f t="shared" si="49"/>
        <v>72</v>
      </c>
      <c r="I177" s="200">
        <f t="shared" si="50"/>
        <v>30</v>
      </c>
      <c r="J177" s="123">
        <v>15</v>
      </c>
      <c r="K177" s="123"/>
      <c r="L177" s="123">
        <v>15</v>
      </c>
      <c r="M177" s="200">
        <f t="shared" si="51"/>
        <v>42</v>
      </c>
      <c r="N177" s="357"/>
      <c r="O177" s="357"/>
      <c r="P177" s="357"/>
      <c r="Q177" s="357"/>
      <c r="R177" s="357"/>
      <c r="S177" s="357"/>
      <c r="T177" s="182"/>
      <c r="U177" s="182" t="s">
        <v>134</v>
      </c>
      <c r="V177" s="182">
        <f>G177/V7</f>
        <v>0.16666666666666666</v>
      </c>
      <c r="W177" s="182"/>
      <c r="X177" s="182" t="s">
        <v>134</v>
      </c>
      <c r="Y177" s="346" t="s">
        <v>134</v>
      </c>
      <c r="Z177" s="465"/>
      <c r="AA177" s="466"/>
      <c r="AB177" s="467"/>
      <c r="AC177" s="465"/>
      <c r="AD177" s="466"/>
      <c r="AE177" s="467"/>
      <c r="AF177" s="199">
        <v>2</v>
      </c>
      <c r="AG177" s="200"/>
      <c r="AH177" s="201"/>
      <c r="AI177" s="202"/>
      <c r="AJ177" s="200"/>
      <c r="AK177" s="201"/>
    </row>
    <row r="178" spans="1:37" ht="31.5">
      <c r="A178" s="321" t="s">
        <v>65</v>
      </c>
      <c r="B178" s="251" t="s">
        <v>224</v>
      </c>
      <c r="C178" s="123"/>
      <c r="D178" s="123">
        <v>10</v>
      </c>
      <c r="E178" s="123"/>
      <c r="F178" s="123"/>
      <c r="G178" s="133">
        <v>2</v>
      </c>
      <c r="H178" s="123">
        <f t="shared" si="49"/>
        <v>72</v>
      </c>
      <c r="I178" s="200">
        <f t="shared" si="50"/>
        <v>45</v>
      </c>
      <c r="J178" s="123">
        <v>15</v>
      </c>
      <c r="K178" s="123"/>
      <c r="L178" s="123">
        <v>30</v>
      </c>
      <c r="M178" s="200">
        <f t="shared" si="51"/>
        <v>27</v>
      </c>
      <c r="N178" s="357"/>
      <c r="O178" s="357"/>
      <c r="P178" s="357"/>
      <c r="Q178" s="357"/>
      <c r="R178" s="357"/>
      <c r="S178" s="357"/>
      <c r="T178" s="182"/>
      <c r="U178" s="182"/>
      <c r="V178" s="182">
        <f>G178/V7</f>
        <v>0.16666666666666666</v>
      </c>
      <c r="W178" s="182"/>
      <c r="X178" s="182"/>
      <c r="Y178" s="346"/>
      <c r="Z178" s="465"/>
      <c r="AA178" s="466"/>
      <c r="AB178" s="467"/>
      <c r="AC178" s="465"/>
      <c r="AD178" s="466"/>
      <c r="AE178" s="467"/>
      <c r="AF178" s="199"/>
      <c r="AG178" s="200"/>
      <c r="AH178" s="201"/>
      <c r="AI178" s="202">
        <v>3</v>
      </c>
      <c r="AJ178" s="200"/>
      <c r="AK178" s="201"/>
    </row>
    <row r="179" spans="1:37" ht="31.5">
      <c r="A179" s="321" t="s">
        <v>56</v>
      </c>
      <c r="B179" s="120" t="s">
        <v>225</v>
      </c>
      <c r="C179" s="123"/>
      <c r="D179" s="123">
        <v>11</v>
      </c>
      <c r="E179" s="123"/>
      <c r="F179" s="123"/>
      <c r="G179" s="133">
        <v>2</v>
      </c>
      <c r="H179" s="123">
        <f t="shared" si="49"/>
        <v>72</v>
      </c>
      <c r="I179" s="200">
        <f t="shared" si="50"/>
        <v>36</v>
      </c>
      <c r="J179" s="123">
        <v>18</v>
      </c>
      <c r="K179" s="123"/>
      <c r="L179" s="123">
        <v>18</v>
      </c>
      <c r="M179" s="200">
        <f t="shared" si="51"/>
        <v>36</v>
      </c>
      <c r="N179" s="357"/>
      <c r="O179" s="357"/>
      <c r="P179" s="357"/>
      <c r="Q179" s="357"/>
      <c r="R179" s="357"/>
      <c r="S179" s="357"/>
      <c r="T179" s="182"/>
      <c r="U179" s="182"/>
      <c r="V179" s="182"/>
      <c r="W179" s="182"/>
      <c r="X179" s="182">
        <f>G179/X7</f>
        <v>0.2</v>
      </c>
      <c r="Y179" s="346"/>
      <c r="Z179" s="465"/>
      <c r="AA179" s="466"/>
      <c r="AB179" s="467"/>
      <c r="AC179" s="465"/>
      <c r="AD179" s="466"/>
      <c r="AE179" s="467"/>
      <c r="AF179" s="199"/>
      <c r="AG179" s="200"/>
      <c r="AH179" s="201"/>
      <c r="AI179" s="202"/>
      <c r="AJ179" s="200">
        <v>4</v>
      </c>
      <c r="AK179" s="201"/>
    </row>
    <row r="180" spans="1:37" ht="47.25">
      <c r="A180" s="321" t="s">
        <v>79</v>
      </c>
      <c r="B180" s="120" t="s">
        <v>230</v>
      </c>
      <c r="C180" s="123"/>
      <c r="D180" s="123">
        <v>12</v>
      </c>
      <c r="E180" s="123"/>
      <c r="F180" s="123"/>
      <c r="G180" s="133">
        <v>2</v>
      </c>
      <c r="H180" s="123">
        <f t="shared" si="49"/>
        <v>72</v>
      </c>
      <c r="I180" s="200">
        <f t="shared" si="50"/>
        <v>32</v>
      </c>
      <c r="J180" s="123">
        <v>16</v>
      </c>
      <c r="K180" s="123"/>
      <c r="L180" s="123">
        <v>16</v>
      </c>
      <c r="M180" s="200">
        <f t="shared" si="51"/>
        <v>40</v>
      </c>
      <c r="N180" s="357"/>
      <c r="O180" s="357"/>
      <c r="P180" s="357"/>
      <c r="Q180" s="357"/>
      <c r="R180" s="357"/>
      <c r="S180" s="357"/>
      <c r="T180" s="182"/>
      <c r="U180" s="182"/>
      <c r="V180" s="182" t="s">
        <v>134</v>
      </c>
      <c r="W180" s="182" t="s">
        <v>134</v>
      </c>
      <c r="X180" s="182"/>
      <c r="Y180" s="346">
        <f>G180/Y7</f>
        <v>0.16666666666666666</v>
      </c>
      <c r="Z180" s="465"/>
      <c r="AA180" s="466"/>
      <c r="AB180" s="467"/>
      <c r="AC180" s="465"/>
      <c r="AD180" s="466"/>
      <c r="AE180" s="467"/>
      <c r="AF180" s="199"/>
      <c r="AG180" s="200"/>
      <c r="AH180" s="201"/>
      <c r="AI180" s="202"/>
      <c r="AJ180" s="200"/>
      <c r="AK180" s="201">
        <v>4</v>
      </c>
    </row>
    <row r="181" spans="1:37" ht="16.5" thickBot="1">
      <c r="A181" s="469" t="s">
        <v>69</v>
      </c>
      <c r="B181" s="135" t="s">
        <v>233</v>
      </c>
      <c r="C181" s="471"/>
      <c r="D181" s="471">
        <v>12</v>
      </c>
      <c r="E181" s="471"/>
      <c r="F181" s="471"/>
      <c r="G181" s="472">
        <v>2</v>
      </c>
      <c r="H181" s="471">
        <f t="shared" si="49"/>
        <v>72</v>
      </c>
      <c r="I181" s="480">
        <f t="shared" si="50"/>
        <v>32</v>
      </c>
      <c r="J181" s="471">
        <v>16</v>
      </c>
      <c r="K181" s="471"/>
      <c r="L181" s="471">
        <v>16</v>
      </c>
      <c r="M181" s="480">
        <f t="shared" si="51"/>
        <v>40</v>
      </c>
      <c r="N181" s="473"/>
      <c r="O181" s="473"/>
      <c r="P181" s="473"/>
      <c r="Q181" s="473"/>
      <c r="R181" s="473"/>
      <c r="S181" s="473"/>
      <c r="T181" s="474"/>
      <c r="U181" s="474"/>
      <c r="V181" s="474"/>
      <c r="W181" s="474"/>
      <c r="X181" s="474"/>
      <c r="Y181" s="475"/>
      <c r="Z181" s="476"/>
      <c r="AA181" s="477"/>
      <c r="AB181" s="478"/>
      <c r="AC181" s="476"/>
      <c r="AD181" s="477"/>
      <c r="AE181" s="478"/>
      <c r="AF181" s="479"/>
      <c r="AG181" s="480"/>
      <c r="AH181" s="481"/>
      <c r="AI181" s="482"/>
      <c r="AJ181" s="480"/>
      <c r="AK181" s="481">
        <v>4</v>
      </c>
    </row>
    <row r="182" spans="1:37" ht="15.75" thickBot="1">
      <c r="A182" s="256"/>
      <c r="B182" s="256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</row>
    <row r="183" spans="1:37" ht="15.75">
      <c r="A183" s="648" t="s">
        <v>210</v>
      </c>
      <c r="B183" s="649"/>
      <c r="C183" s="483"/>
      <c r="D183" s="484"/>
      <c r="E183" s="484"/>
      <c r="F183" s="484"/>
      <c r="G183" s="485">
        <f>G167+G151+G146+G137</f>
        <v>40</v>
      </c>
      <c r="H183" s="345">
        <f>PRODUCT(G183,36)</f>
        <v>1440</v>
      </c>
      <c r="I183" s="486">
        <f>I167+I151+I146+I137</f>
        <v>617</v>
      </c>
      <c r="J183" s="486">
        <f>J167+J151+J146+J137</f>
        <v>293</v>
      </c>
      <c r="K183" s="486">
        <f>K167+K151+K146+K137</f>
        <v>104</v>
      </c>
      <c r="L183" s="486">
        <f>L167+L151+L146+L137</f>
        <v>220</v>
      </c>
      <c r="M183" s="486">
        <f>M167+M151+M146+M137</f>
        <v>823</v>
      </c>
      <c r="N183" s="487"/>
      <c r="O183" s="488"/>
      <c r="P183" s="489"/>
      <c r="Q183" s="487"/>
      <c r="R183" s="488"/>
      <c r="S183" s="489"/>
      <c r="T183" s="490"/>
      <c r="U183" s="491"/>
      <c r="V183" s="492"/>
      <c r="W183" s="493"/>
      <c r="X183" s="494"/>
      <c r="Y183" s="495"/>
      <c r="Z183" s="496">
        <v>1</v>
      </c>
      <c r="AA183" s="497">
        <v>2</v>
      </c>
      <c r="AB183" s="498">
        <v>3</v>
      </c>
      <c r="AC183" s="496">
        <v>4</v>
      </c>
      <c r="AD183" s="497">
        <v>5</v>
      </c>
      <c r="AE183" s="498">
        <v>6</v>
      </c>
      <c r="AF183" s="499">
        <v>7</v>
      </c>
      <c r="AG183" s="500">
        <v>8</v>
      </c>
      <c r="AH183" s="501">
        <v>9</v>
      </c>
      <c r="AI183" s="499">
        <v>10</v>
      </c>
      <c r="AJ183" s="500">
        <v>11</v>
      </c>
      <c r="AK183" s="501">
        <v>12</v>
      </c>
    </row>
    <row r="184" spans="1:37" ht="16.5" thickBot="1">
      <c r="A184" s="562"/>
      <c r="B184" s="563" t="s">
        <v>60</v>
      </c>
      <c r="C184" s="564"/>
      <c r="D184" s="127"/>
      <c r="E184" s="41"/>
      <c r="F184" s="40"/>
      <c r="G184" s="502">
        <f>SUM(G183+G127)</f>
        <v>239</v>
      </c>
      <c r="H184" s="565">
        <f>PRODUCT(G184,36)</f>
        <v>8604</v>
      </c>
      <c r="I184" s="503">
        <f aca="true" t="shared" si="52" ref="I184:Y184">I183+I127</f>
        <v>3284</v>
      </c>
      <c r="J184" s="503">
        <f>J183+J127</f>
        <v>1524</v>
      </c>
      <c r="K184" s="503">
        <f>K183+K127</f>
        <v>461</v>
      </c>
      <c r="L184" s="503">
        <f>L183+L127</f>
        <v>1299</v>
      </c>
      <c r="M184" s="503">
        <f>M183+M127</f>
        <v>4564</v>
      </c>
      <c r="N184" s="503">
        <f t="shared" si="52"/>
        <v>0</v>
      </c>
      <c r="O184" s="503">
        <f t="shared" si="52"/>
        <v>0</v>
      </c>
      <c r="P184" s="503">
        <f t="shared" si="52"/>
        <v>0</v>
      </c>
      <c r="Q184" s="503">
        <f t="shared" si="52"/>
        <v>0</v>
      </c>
      <c r="R184" s="503">
        <f t="shared" si="52"/>
        <v>0</v>
      </c>
      <c r="S184" s="503">
        <f t="shared" si="52"/>
        <v>0</v>
      </c>
      <c r="T184" s="503">
        <f t="shared" si="52"/>
        <v>0</v>
      </c>
      <c r="U184" s="503">
        <f t="shared" si="52"/>
        <v>0</v>
      </c>
      <c r="V184" s="503">
        <f t="shared" si="52"/>
        <v>0</v>
      </c>
      <c r="W184" s="503">
        <f t="shared" si="52"/>
        <v>0</v>
      </c>
      <c r="X184" s="503">
        <f t="shared" si="52"/>
        <v>0</v>
      </c>
      <c r="Y184" s="503">
        <f t="shared" si="52"/>
        <v>0</v>
      </c>
      <c r="Z184" s="603"/>
      <c r="AA184" s="604"/>
      <c r="AB184" s="605"/>
      <c r="AC184" s="606"/>
      <c r="AD184" s="604"/>
      <c r="AE184" s="605"/>
      <c r="AF184" s="606"/>
      <c r="AG184" s="607"/>
      <c r="AH184" s="608"/>
      <c r="AI184" s="606"/>
      <c r="AJ184" s="607"/>
      <c r="AK184" s="608"/>
    </row>
    <row r="185" spans="1:37" ht="15.75">
      <c r="A185" s="735"/>
      <c r="B185" s="736"/>
      <c r="C185" s="736"/>
      <c r="D185" s="736"/>
      <c r="E185" s="736"/>
      <c r="F185" s="736"/>
      <c r="G185" s="736"/>
      <c r="H185" s="736"/>
      <c r="I185" s="736"/>
      <c r="J185" s="736"/>
      <c r="K185" s="736"/>
      <c r="L185" s="736"/>
      <c r="M185" s="737"/>
      <c r="N185" s="505">
        <v>1.5</v>
      </c>
      <c r="O185" s="505">
        <f>O167+O151+O146+O137+O126+O124+O116+O83+O23</f>
        <v>1.3</v>
      </c>
      <c r="P185" s="505">
        <f>P167+P151+P146+P137+P126+P124+P116+P83+P23</f>
        <v>1.3333333333333333</v>
      </c>
      <c r="Q185" s="505">
        <f>Q167+Q151+Q146+Q137+Q126+Q124+Q116+Q83+Q23</f>
        <v>1.2777777777777777</v>
      </c>
      <c r="R185" s="505">
        <v>1.5</v>
      </c>
      <c r="S185" s="505">
        <f aca="true" t="shared" si="53" ref="S185:Y185">S167+S151+S146+S137+S126+S124+S116+S83+S23</f>
        <v>1.3333333333333333</v>
      </c>
      <c r="T185" s="505">
        <f t="shared" si="53"/>
        <v>1.5</v>
      </c>
      <c r="U185" s="505">
        <f t="shared" si="53"/>
        <v>1.6</v>
      </c>
      <c r="V185" s="505" t="e">
        <f t="shared" si="53"/>
        <v>#DIV/0!</v>
      </c>
      <c r="W185" s="505">
        <f t="shared" si="53"/>
        <v>0.9166666666666667</v>
      </c>
      <c r="X185" s="505">
        <f t="shared" si="53"/>
        <v>1.5</v>
      </c>
      <c r="Y185" s="506">
        <f t="shared" si="53"/>
        <v>1.375</v>
      </c>
      <c r="Z185" s="507">
        <f aca="true" t="shared" si="54" ref="Z185:AE185">Z167+Z151+Z146+Z137+Z124+Z116+Z83++Z23+4</f>
        <v>30.5</v>
      </c>
      <c r="AA185" s="507">
        <f t="shared" si="54"/>
        <v>30</v>
      </c>
      <c r="AB185" s="507">
        <f t="shared" si="54"/>
        <v>30</v>
      </c>
      <c r="AC185" s="507">
        <f t="shared" si="54"/>
        <v>29.5</v>
      </c>
      <c r="AD185" s="507">
        <f t="shared" si="54"/>
        <v>30</v>
      </c>
      <c r="AE185" s="507">
        <f t="shared" si="54"/>
        <v>30</v>
      </c>
      <c r="AF185" s="507">
        <f aca="true" t="shared" si="55" ref="AF185:AK185">AF167+AF151+AF146+AF137+AF124+AF116+AF83++AF23</f>
        <v>26</v>
      </c>
      <c r="AG185" s="507">
        <f t="shared" si="55"/>
        <v>26</v>
      </c>
      <c r="AH185" s="507">
        <f t="shared" si="55"/>
        <v>27</v>
      </c>
      <c r="AI185" s="507">
        <f t="shared" si="55"/>
        <v>26</v>
      </c>
      <c r="AJ185" s="507">
        <f t="shared" si="55"/>
        <v>22</v>
      </c>
      <c r="AK185" s="611">
        <f t="shared" si="55"/>
        <v>18</v>
      </c>
    </row>
    <row r="186" spans="1:37" ht="15.75">
      <c r="A186" s="738" t="s">
        <v>94</v>
      </c>
      <c r="B186" s="739"/>
      <c r="C186" s="739"/>
      <c r="D186" s="739"/>
      <c r="E186" s="739"/>
      <c r="F186" s="739"/>
      <c r="G186" s="739"/>
      <c r="H186" s="739"/>
      <c r="I186" s="739"/>
      <c r="J186" s="739"/>
      <c r="K186" s="739"/>
      <c r="L186" s="739"/>
      <c r="M186" s="740"/>
      <c r="N186" s="26">
        <v>3</v>
      </c>
      <c r="O186" s="26">
        <v>1</v>
      </c>
      <c r="P186" s="26">
        <v>4</v>
      </c>
      <c r="Q186" s="26">
        <v>3</v>
      </c>
      <c r="R186" s="26">
        <v>3</v>
      </c>
      <c r="S186" s="26">
        <v>4</v>
      </c>
      <c r="T186" s="26">
        <v>3</v>
      </c>
      <c r="U186" s="26">
        <v>3</v>
      </c>
      <c r="V186" s="26">
        <v>3</v>
      </c>
      <c r="W186" s="26">
        <v>3</v>
      </c>
      <c r="X186" s="18">
        <v>3</v>
      </c>
      <c r="Y186" s="28">
        <v>1</v>
      </c>
      <c r="Z186" s="508">
        <v>3</v>
      </c>
      <c r="AA186" s="509">
        <v>2</v>
      </c>
      <c r="AB186" s="509">
        <v>5</v>
      </c>
      <c r="AC186" s="509">
        <v>3</v>
      </c>
      <c r="AD186" s="509">
        <v>3</v>
      </c>
      <c r="AE186" s="509">
        <v>4</v>
      </c>
      <c r="AF186" s="509">
        <v>3</v>
      </c>
      <c r="AG186" s="509">
        <v>2</v>
      </c>
      <c r="AH186" s="509">
        <v>3</v>
      </c>
      <c r="AI186" s="509">
        <v>3</v>
      </c>
      <c r="AJ186" s="81">
        <v>1</v>
      </c>
      <c r="AK186" s="510">
        <v>1</v>
      </c>
    </row>
    <row r="187" spans="1:37" ht="15.75">
      <c r="A187" s="738" t="s">
        <v>95</v>
      </c>
      <c r="B187" s="739"/>
      <c r="C187" s="739"/>
      <c r="D187" s="739"/>
      <c r="E187" s="739"/>
      <c r="F187" s="739"/>
      <c r="G187" s="739"/>
      <c r="H187" s="739"/>
      <c r="I187" s="739"/>
      <c r="J187" s="739"/>
      <c r="K187" s="739"/>
      <c r="L187" s="739"/>
      <c r="M187" s="740"/>
      <c r="N187" s="511">
        <v>5</v>
      </c>
      <c r="O187" s="511">
        <v>1</v>
      </c>
      <c r="P187" s="26">
        <v>4</v>
      </c>
      <c r="Q187" s="26">
        <v>6</v>
      </c>
      <c r="R187" s="26">
        <v>2</v>
      </c>
      <c r="S187" s="26">
        <v>3</v>
      </c>
      <c r="T187" s="26">
        <v>4</v>
      </c>
      <c r="U187" s="26">
        <v>3</v>
      </c>
      <c r="V187" s="26">
        <v>5</v>
      </c>
      <c r="W187" s="26">
        <v>5</v>
      </c>
      <c r="X187" s="18">
        <v>2</v>
      </c>
      <c r="Y187" s="28">
        <v>3</v>
      </c>
      <c r="Z187" s="508">
        <v>5</v>
      </c>
      <c r="AA187" s="509">
        <v>1</v>
      </c>
      <c r="AB187" s="509">
        <v>3</v>
      </c>
      <c r="AC187" s="509">
        <v>6</v>
      </c>
      <c r="AD187" s="509">
        <v>3</v>
      </c>
      <c r="AE187" s="509">
        <v>4</v>
      </c>
      <c r="AF187" s="509">
        <v>3</v>
      </c>
      <c r="AG187" s="509">
        <v>2</v>
      </c>
      <c r="AH187" s="509">
        <v>4</v>
      </c>
      <c r="AI187" s="509">
        <v>5</v>
      </c>
      <c r="AJ187" s="81">
        <v>3</v>
      </c>
      <c r="AK187" s="510">
        <v>4</v>
      </c>
    </row>
    <row r="188" spans="1:37" ht="15.75">
      <c r="A188" s="738" t="s">
        <v>175</v>
      </c>
      <c r="B188" s="739"/>
      <c r="C188" s="739"/>
      <c r="D188" s="739"/>
      <c r="E188" s="739"/>
      <c r="F188" s="739"/>
      <c r="G188" s="739"/>
      <c r="H188" s="739"/>
      <c r="I188" s="739"/>
      <c r="J188" s="739"/>
      <c r="K188" s="739"/>
      <c r="L188" s="739"/>
      <c r="M188" s="740"/>
      <c r="N188" s="26">
        <v>0</v>
      </c>
      <c r="O188" s="26">
        <v>0</v>
      </c>
      <c r="P188" s="26">
        <v>0</v>
      </c>
      <c r="Q188" s="26"/>
      <c r="R188" s="26">
        <v>2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18">
        <v>2</v>
      </c>
      <c r="Y188" s="257"/>
      <c r="Z188" s="30">
        <v>0</v>
      </c>
      <c r="AA188" s="26">
        <v>0</v>
      </c>
      <c r="AB188" s="26">
        <v>0</v>
      </c>
      <c r="AC188" s="26"/>
      <c r="AD188" s="509">
        <v>1</v>
      </c>
      <c r="AE188" s="509">
        <v>1</v>
      </c>
      <c r="AF188" s="26">
        <v>1</v>
      </c>
      <c r="AG188" s="509">
        <v>1</v>
      </c>
      <c r="AH188" s="509">
        <v>1</v>
      </c>
      <c r="AI188" s="509">
        <v>1</v>
      </c>
      <c r="AJ188" s="81">
        <v>2</v>
      </c>
      <c r="AK188" s="512"/>
    </row>
    <row r="189" spans="1:37" ht="16.5" thickBot="1">
      <c r="A189" s="729" t="s">
        <v>176</v>
      </c>
      <c r="B189" s="730"/>
      <c r="C189" s="730"/>
      <c r="D189" s="730"/>
      <c r="E189" s="730"/>
      <c r="F189" s="730"/>
      <c r="G189" s="730"/>
      <c r="H189" s="730"/>
      <c r="I189" s="730"/>
      <c r="J189" s="730"/>
      <c r="K189" s="730"/>
      <c r="L189" s="730"/>
      <c r="M189" s="731"/>
      <c r="N189" s="111">
        <f aca="true" t="shared" si="56" ref="N189:AK189">SUM(N186:N188)</f>
        <v>8</v>
      </c>
      <c r="O189" s="111">
        <f t="shared" si="56"/>
        <v>2</v>
      </c>
      <c r="P189" s="111">
        <f t="shared" si="56"/>
        <v>8</v>
      </c>
      <c r="Q189" s="111">
        <f t="shared" si="56"/>
        <v>9</v>
      </c>
      <c r="R189" s="111">
        <f t="shared" si="56"/>
        <v>7</v>
      </c>
      <c r="S189" s="111">
        <f t="shared" si="56"/>
        <v>8</v>
      </c>
      <c r="T189" s="111">
        <f t="shared" si="56"/>
        <v>8</v>
      </c>
      <c r="U189" s="111">
        <f t="shared" si="56"/>
        <v>7</v>
      </c>
      <c r="V189" s="111">
        <f t="shared" si="56"/>
        <v>9</v>
      </c>
      <c r="W189" s="111">
        <f t="shared" si="56"/>
        <v>9</v>
      </c>
      <c r="X189" s="43">
        <f t="shared" si="56"/>
        <v>7</v>
      </c>
      <c r="Y189" s="513">
        <f t="shared" si="56"/>
        <v>4</v>
      </c>
      <c r="Z189" s="514">
        <f t="shared" si="56"/>
        <v>8</v>
      </c>
      <c r="AA189" s="515">
        <f t="shared" si="56"/>
        <v>3</v>
      </c>
      <c r="AB189" s="515">
        <f t="shared" si="56"/>
        <v>8</v>
      </c>
      <c r="AC189" s="515">
        <f t="shared" si="56"/>
        <v>9</v>
      </c>
      <c r="AD189" s="515">
        <f t="shared" si="56"/>
        <v>7</v>
      </c>
      <c r="AE189" s="515">
        <f t="shared" si="56"/>
        <v>9</v>
      </c>
      <c r="AF189" s="515">
        <f t="shared" si="56"/>
        <v>7</v>
      </c>
      <c r="AG189" s="515">
        <f t="shared" si="56"/>
        <v>5</v>
      </c>
      <c r="AH189" s="515">
        <f t="shared" si="56"/>
        <v>8</v>
      </c>
      <c r="AI189" s="515">
        <f t="shared" si="56"/>
        <v>9</v>
      </c>
      <c r="AJ189" s="516">
        <f t="shared" si="56"/>
        <v>6</v>
      </c>
      <c r="AK189" s="517">
        <f t="shared" si="56"/>
        <v>5</v>
      </c>
    </row>
    <row r="191" spans="17:29" ht="15.75">
      <c r="Q191" s="93"/>
      <c r="Z191" s="541"/>
      <c r="AA191" s="539"/>
      <c r="AB191" s="539"/>
      <c r="AC191" s="602"/>
    </row>
    <row r="192" spans="2:10" ht="15.75">
      <c r="B192" s="878" t="s">
        <v>281</v>
      </c>
      <c r="C192" s="878"/>
      <c r="D192" s="879"/>
      <c r="E192" s="880"/>
      <c r="F192" s="880"/>
      <c r="G192" s="878"/>
      <c r="H192" s="881" t="s">
        <v>282</v>
      </c>
      <c r="I192" s="882"/>
      <c r="J192" s="882"/>
    </row>
    <row r="193" spans="2:10" ht="15.75">
      <c r="B193" s="878"/>
      <c r="C193" s="878"/>
      <c r="D193" s="878"/>
      <c r="E193" s="878"/>
      <c r="F193" s="878"/>
      <c r="G193" s="878"/>
      <c r="H193" s="878"/>
      <c r="I193" s="878"/>
      <c r="J193" s="878"/>
    </row>
    <row r="194" spans="2:10" ht="15.75">
      <c r="B194" s="878" t="s">
        <v>283</v>
      </c>
      <c r="C194" s="878"/>
      <c r="D194" s="879"/>
      <c r="E194" s="880"/>
      <c r="F194" s="880"/>
      <c r="G194" s="878"/>
      <c r="H194" s="881" t="s">
        <v>284</v>
      </c>
      <c r="I194" s="883"/>
      <c r="J194" s="883"/>
    </row>
  </sheetData>
  <sheetProtection/>
  <mergeCells count="70">
    <mergeCell ref="D192:F192"/>
    <mergeCell ref="H192:J192"/>
    <mergeCell ref="D194:F194"/>
    <mergeCell ref="H194:J194"/>
    <mergeCell ref="A125:AK125"/>
    <mergeCell ref="A116:B116"/>
    <mergeCell ref="A189:M189"/>
    <mergeCell ref="A117:AK117"/>
    <mergeCell ref="A185:M185"/>
    <mergeCell ref="A186:M186"/>
    <mergeCell ref="A187:M187"/>
    <mergeCell ref="A188:M188"/>
    <mergeCell ref="A128:AK128"/>
    <mergeCell ref="A129:AK129"/>
    <mergeCell ref="C4:C7"/>
    <mergeCell ref="A23:B23"/>
    <mergeCell ref="A36:AK36"/>
    <mergeCell ref="A37:AK37"/>
    <mergeCell ref="AC4:AE4"/>
    <mergeCell ref="AF4:AH4"/>
    <mergeCell ref="E4:E7"/>
    <mergeCell ref="I4:I7"/>
    <mergeCell ref="J4:J7"/>
    <mergeCell ref="K4:K7"/>
    <mergeCell ref="A83:B83"/>
    <mergeCell ref="A84:AK84"/>
    <mergeCell ref="Z6:AK6"/>
    <mergeCell ref="N4:P4"/>
    <mergeCell ref="A8:AK8"/>
    <mergeCell ref="A10:AK10"/>
    <mergeCell ref="Q4:S4"/>
    <mergeCell ref="T4:V4"/>
    <mergeCell ref="W4:Y4"/>
    <mergeCell ref="Z4:AB4"/>
    <mergeCell ref="Z2:AK3"/>
    <mergeCell ref="H3:H7"/>
    <mergeCell ref="I3:L3"/>
    <mergeCell ref="M3:M7"/>
    <mergeCell ref="AI4:AK4"/>
    <mergeCell ref="N6:Y6"/>
    <mergeCell ref="A1:Y1"/>
    <mergeCell ref="A2:A7"/>
    <mergeCell ref="B2:B7"/>
    <mergeCell ref="C2:E3"/>
    <mergeCell ref="F2:F7"/>
    <mergeCell ref="G2:G7"/>
    <mergeCell ref="H2:M2"/>
    <mergeCell ref="N2:Y3"/>
    <mergeCell ref="L4:L7"/>
    <mergeCell ref="D4:D7"/>
    <mergeCell ref="A127:B127"/>
    <mergeCell ref="A163:B163"/>
    <mergeCell ref="A162:AK162"/>
    <mergeCell ref="A138:AK138"/>
    <mergeCell ref="A130:AK130"/>
    <mergeCell ref="A146:B146"/>
    <mergeCell ref="A147:AK147"/>
    <mergeCell ref="A148:AK148"/>
    <mergeCell ref="A149:B149"/>
    <mergeCell ref="A150:B150"/>
    <mergeCell ref="A137:B137"/>
    <mergeCell ref="A9:AK9"/>
    <mergeCell ref="A183:B183"/>
    <mergeCell ref="A164:B164"/>
    <mergeCell ref="A165:B165"/>
    <mergeCell ref="A166:B166"/>
    <mergeCell ref="A167:B167"/>
    <mergeCell ref="A168:AK168"/>
    <mergeCell ref="A175:AK175"/>
    <mergeCell ref="A151:B15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39"/>
  <sheetViews>
    <sheetView zoomScale="75" zoomScaleNormal="75" zoomScalePageLayoutView="0" workbookViewId="0" topLeftCell="A28">
      <selection activeCell="L51" sqref="L51"/>
    </sheetView>
  </sheetViews>
  <sheetFormatPr defaultColWidth="9.00390625" defaultRowHeight="12.75"/>
  <cols>
    <col min="1" max="1" width="7.125" style="0" customWidth="1"/>
    <col min="2" max="2" width="2.375" style="0" bestFit="1" customWidth="1"/>
    <col min="3" max="3" width="4.375" style="0" customWidth="1"/>
    <col min="4" max="4" width="3.125" style="0" customWidth="1"/>
    <col min="5" max="5" width="4.75390625" style="0" customWidth="1"/>
    <col min="6" max="6" width="5.625" style="0" customWidth="1"/>
    <col min="7" max="10" width="2.875" style="0" bestFit="1" customWidth="1"/>
    <col min="11" max="13" width="3.25390625" style="0" bestFit="1" customWidth="1"/>
    <col min="14" max="14" width="3.875" style="0" customWidth="1"/>
    <col min="15" max="15" width="4.25390625" style="0" customWidth="1"/>
    <col min="16" max="16" width="4.375" style="0" customWidth="1"/>
    <col min="17" max="24" width="3.25390625" style="0" bestFit="1" customWidth="1"/>
    <col min="25" max="25" width="5.375" style="0" customWidth="1"/>
    <col min="26" max="31" width="4.375" style="0" bestFit="1" customWidth="1"/>
    <col min="32" max="33" width="4.375" style="0" customWidth="1"/>
    <col min="34" max="34" width="6.625" style="0" customWidth="1"/>
    <col min="35" max="35" width="3.25390625" style="0" customWidth="1"/>
    <col min="36" max="37" width="6.375" style="0" customWidth="1"/>
    <col min="38" max="41" width="6.375" style="0" bestFit="1" customWidth="1"/>
    <col min="42" max="43" width="4.25390625" style="0" bestFit="1" customWidth="1"/>
    <col min="44" max="47" width="3.25390625" style="0" bestFit="1" customWidth="1"/>
    <col min="48" max="48" width="3.625" style="0" bestFit="1" customWidth="1"/>
    <col min="49" max="52" width="3.25390625" style="0" bestFit="1" customWidth="1"/>
    <col min="53" max="53" width="4.87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743"/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4" t="s">
        <v>221</v>
      </c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4"/>
      <c r="AL2" s="744"/>
      <c r="AM2" s="744"/>
      <c r="AN2" s="744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</row>
    <row r="3" spans="1:53" ht="26.25">
      <c r="A3" s="746" t="s">
        <v>0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</row>
    <row r="4" spans="1:53" ht="30.75">
      <c r="A4" s="747" t="s">
        <v>1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8" t="s">
        <v>2</v>
      </c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48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</row>
    <row r="5" spans="1:53" ht="26.25">
      <c r="A5" s="746" t="s">
        <v>268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749" t="s">
        <v>246</v>
      </c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0"/>
      <c r="BA5" s="750"/>
    </row>
    <row r="6" spans="1:53" ht="23.25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750"/>
      <c r="AO6" s="750"/>
      <c r="AP6" s="750"/>
      <c r="AQ6" s="750"/>
      <c r="AR6" s="750"/>
      <c r="AS6" s="750"/>
      <c r="AT6" s="750"/>
      <c r="AU6" s="750"/>
      <c r="AV6" s="750"/>
      <c r="AW6" s="750"/>
      <c r="AX6" s="750"/>
      <c r="AY6" s="750"/>
      <c r="AZ6" s="750"/>
      <c r="BA6" s="750"/>
    </row>
    <row r="7" spans="1:53" ht="26.25">
      <c r="A7" s="746" t="s">
        <v>247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  <c r="AL7" s="751"/>
      <c r="AM7" s="751"/>
      <c r="AN7" s="751"/>
      <c r="AO7" s="752"/>
      <c r="AP7" s="752"/>
      <c r="AQ7" s="752"/>
      <c r="AR7" s="752"/>
      <c r="AS7" s="752"/>
      <c r="AT7" s="752"/>
      <c r="AU7" s="752"/>
      <c r="AV7" s="752"/>
      <c r="AW7" s="752"/>
      <c r="AX7" s="752"/>
      <c r="AY7" s="752"/>
      <c r="AZ7" s="752"/>
      <c r="BA7" s="752"/>
    </row>
    <row r="8" spans="1:53" ht="27">
      <c r="A8" s="743"/>
      <c r="B8" s="743"/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53" t="s">
        <v>3</v>
      </c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4"/>
      <c r="AE8" s="754"/>
      <c r="AF8" s="754"/>
      <c r="AG8" s="754"/>
      <c r="AH8" s="754"/>
      <c r="AI8" s="754"/>
      <c r="AJ8" s="754"/>
      <c r="AK8" s="754"/>
      <c r="AL8" s="754"/>
      <c r="AM8" s="754"/>
      <c r="AN8" s="755" t="s">
        <v>248</v>
      </c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756"/>
      <c r="AZ8" s="756"/>
      <c r="BA8" s="756"/>
    </row>
    <row r="9" spans="1:53" ht="25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49" t="s">
        <v>249</v>
      </c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</row>
    <row r="10" spans="1:53" ht="25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58" t="s">
        <v>250</v>
      </c>
      <c r="Q10" s="759"/>
      <c r="R10" s="759"/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59"/>
      <c r="AF10" s="759"/>
      <c r="AG10" s="759"/>
      <c r="AH10" s="759"/>
      <c r="AI10" s="759"/>
      <c r="AJ10" s="759"/>
      <c r="AK10" s="759"/>
      <c r="AL10" s="578"/>
      <c r="AM10" s="578"/>
      <c r="AN10" s="760" t="s">
        <v>251</v>
      </c>
      <c r="AO10" s="760"/>
      <c r="AP10" s="760"/>
      <c r="AQ10" s="760"/>
      <c r="AR10" s="760"/>
      <c r="AS10" s="760"/>
      <c r="AT10" s="760"/>
      <c r="AU10" s="760"/>
      <c r="AV10" s="760"/>
      <c r="AW10" s="760"/>
      <c r="AX10" s="760"/>
      <c r="AY10" s="760"/>
      <c r="AZ10" s="760"/>
      <c r="BA10" s="760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49" t="s">
        <v>252</v>
      </c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757"/>
      <c r="AK11" s="578"/>
      <c r="AL11" s="578"/>
      <c r="AM11" s="578"/>
      <c r="AN11" s="761"/>
      <c r="AO11" s="761"/>
      <c r="AP11" s="761"/>
      <c r="AQ11" s="761"/>
      <c r="AR11" s="761"/>
      <c r="AS11" s="761"/>
      <c r="AT11" s="761"/>
      <c r="AU11" s="761"/>
      <c r="AV11" s="761"/>
      <c r="AW11" s="761"/>
      <c r="AX11" s="761"/>
      <c r="AY11" s="761"/>
      <c r="AZ11" s="761"/>
      <c r="BA11" s="761"/>
    </row>
    <row r="12" spans="1:53" ht="25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762" t="s">
        <v>253</v>
      </c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580"/>
      <c r="AM12" s="580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</row>
    <row r="13" spans="1:53" ht="26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758" t="s">
        <v>254</v>
      </c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</row>
    <row r="14" spans="1:53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</row>
    <row r="15" spans="1:53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</row>
    <row r="16" spans="1:53" ht="18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</row>
    <row r="17" spans="1:53" ht="22.5">
      <c r="A17" s="764" t="s">
        <v>105</v>
      </c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764"/>
      <c r="AM17" s="764"/>
      <c r="AN17" s="764"/>
      <c r="AO17" s="764"/>
      <c r="AP17" s="764"/>
      <c r="AQ17" s="764"/>
      <c r="AR17" s="764"/>
      <c r="AS17" s="764"/>
      <c r="AT17" s="764"/>
      <c r="AU17" s="764"/>
      <c r="AV17" s="764"/>
      <c r="AW17" s="764"/>
      <c r="AX17" s="764"/>
      <c r="AY17" s="764"/>
      <c r="AZ17" s="764"/>
      <c r="BA17" s="764"/>
    </row>
    <row r="18" spans="1:5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5.75">
      <c r="A19" s="765" t="s">
        <v>4</v>
      </c>
      <c r="B19" s="766" t="s">
        <v>16</v>
      </c>
      <c r="C19" s="766"/>
      <c r="D19" s="766"/>
      <c r="E19" s="766"/>
      <c r="F19" s="766" t="s">
        <v>5</v>
      </c>
      <c r="G19" s="766"/>
      <c r="H19" s="766"/>
      <c r="I19" s="766"/>
      <c r="J19" s="766" t="s">
        <v>6</v>
      </c>
      <c r="K19" s="766"/>
      <c r="L19" s="766"/>
      <c r="M19" s="766"/>
      <c r="N19" s="766" t="s">
        <v>7</v>
      </c>
      <c r="O19" s="766"/>
      <c r="P19" s="766"/>
      <c r="Q19" s="766"/>
      <c r="R19" s="766"/>
      <c r="S19" s="766" t="s">
        <v>8</v>
      </c>
      <c r="T19" s="766"/>
      <c r="U19" s="766"/>
      <c r="V19" s="766"/>
      <c r="W19" s="766" t="s">
        <v>9</v>
      </c>
      <c r="X19" s="766"/>
      <c r="Y19" s="766"/>
      <c r="Z19" s="766"/>
      <c r="AA19" s="766"/>
      <c r="AB19" s="766" t="s">
        <v>10</v>
      </c>
      <c r="AC19" s="766"/>
      <c r="AD19" s="766"/>
      <c r="AE19" s="766"/>
      <c r="AF19" s="766" t="s">
        <v>11</v>
      </c>
      <c r="AG19" s="766"/>
      <c r="AH19" s="766"/>
      <c r="AI19" s="766"/>
      <c r="AJ19" s="766" t="s">
        <v>12</v>
      </c>
      <c r="AK19" s="766"/>
      <c r="AL19" s="766"/>
      <c r="AM19" s="766"/>
      <c r="AN19" s="766" t="s">
        <v>13</v>
      </c>
      <c r="AO19" s="766"/>
      <c r="AP19" s="766"/>
      <c r="AQ19" s="766"/>
      <c r="AR19" s="766"/>
      <c r="AS19" s="766" t="s">
        <v>14</v>
      </c>
      <c r="AT19" s="766"/>
      <c r="AU19" s="766"/>
      <c r="AV19" s="766"/>
      <c r="AW19" s="766" t="s">
        <v>15</v>
      </c>
      <c r="AX19" s="766"/>
      <c r="AY19" s="766"/>
      <c r="AZ19" s="766"/>
      <c r="BA19" s="766"/>
    </row>
    <row r="20" spans="1:53" ht="15.75">
      <c r="A20" s="765"/>
      <c r="B20" s="583">
        <v>1</v>
      </c>
      <c r="C20" s="583">
        <v>2</v>
      </c>
      <c r="D20" s="583">
        <v>3</v>
      </c>
      <c r="E20" s="583">
        <v>4</v>
      </c>
      <c r="F20" s="583">
        <v>5</v>
      </c>
      <c r="G20" s="583">
        <v>6</v>
      </c>
      <c r="H20" s="583">
        <v>7</v>
      </c>
      <c r="I20" s="583">
        <v>8</v>
      </c>
      <c r="J20" s="583">
        <v>9</v>
      </c>
      <c r="K20" s="583">
        <v>10</v>
      </c>
      <c r="L20" s="583">
        <v>11</v>
      </c>
      <c r="M20" s="583">
        <v>12</v>
      </c>
      <c r="N20" s="583">
        <v>13</v>
      </c>
      <c r="O20" s="583">
        <v>14</v>
      </c>
      <c r="P20" s="583">
        <v>15</v>
      </c>
      <c r="Q20" s="583">
        <v>16</v>
      </c>
      <c r="R20" s="583">
        <v>17</v>
      </c>
      <c r="S20" s="583">
        <v>18</v>
      </c>
      <c r="T20" s="583">
        <v>19</v>
      </c>
      <c r="U20" s="583">
        <v>20</v>
      </c>
      <c r="V20" s="583">
        <v>21</v>
      </c>
      <c r="W20" s="583">
        <v>22</v>
      </c>
      <c r="X20" s="583">
        <v>23</v>
      </c>
      <c r="Y20" s="583">
        <v>24</v>
      </c>
      <c r="Z20" s="583">
        <v>25</v>
      </c>
      <c r="AA20" s="583">
        <v>26</v>
      </c>
      <c r="AB20" s="583">
        <v>27</v>
      </c>
      <c r="AC20" s="583">
        <v>28</v>
      </c>
      <c r="AD20" s="583">
        <v>29</v>
      </c>
      <c r="AE20" s="583">
        <v>30</v>
      </c>
      <c r="AF20" s="583">
        <v>31</v>
      </c>
      <c r="AG20" s="583">
        <v>32</v>
      </c>
      <c r="AH20" s="583">
        <v>33</v>
      </c>
      <c r="AI20" s="583">
        <v>34</v>
      </c>
      <c r="AJ20" s="583">
        <v>35</v>
      </c>
      <c r="AK20" s="583">
        <v>36</v>
      </c>
      <c r="AL20" s="583">
        <v>37</v>
      </c>
      <c r="AM20" s="583">
        <v>38</v>
      </c>
      <c r="AN20" s="583">
        <v>39</v>
      </c>
      <c r="AO20" s="583">
        <v>40</v>
      </c>
      <c r="AP20" s="583">
        <v>41</v>
      </c>
      <c r="AQ20" s="583">
        <v>42</v>
      </c>
      <c r="AR20" s="583">
        <v>43</v>
      </c>
      <c r="AS20" s="583">
        <v>44</v>
      </c>
      <c r="AT20" s="583">
        <v>45</v>
      </c>
      <c r="AU20" s="583">
        <v>46</v>
      </c>
      <c r="AV20" s="583">
        <v>47</v>
      </c>
      <c r="AW20" s="583">
        <v>48</v>
      </c>
      <c r="AX20" s="583">
        <v>49</v>
      </c>
      <c r="AY20" s="583">
        <v>50</v>
      </c>
      <c r="AZ20" s="583">
        <v>51</v>
      </c>
      <c r="BA20" s="583">
        <v>52</v>
      </c>
    </row>
    <row r="21" spans="1:53" ht="18.75">
      <c r="A21" s="584">
        <v>1</v>
      </c>
      <c r="B21" s="15" t="s">
        <v>97</v>
      </c>
      <c r="C21" s="15" t="s">
        <v>97</v>
      </c>
      <c r="D21" s="15" t="s">
        <v>97</v>
      </c>
      <c r="E21" s="15" t="s">
        <v>97</v>
      </c>
      <c r="F21" s="585" t="s">
        <v>104</v>
      </c>
      <c r="G21" s="585" t="s">
        <v>104</v>
      </c>
      <c r="H21" s="585" t="s">
        <v>104</v>
      </c>
      <c r="I21" s="585" t="s">
        <v>104</v>
      </c>
      <c r="J21" s="585" t="s">
        <v>104</v>
      </c>
      <c r="K21" s="585" t="s">
        <v>104</v>
      </c>
      <c r="L21" s="585" t="s">
        <v>104</v>
      </c>
      <c r="M21" s="585" t="s">
        <v>104</v>
      </c>
      <c r="N21" s="585" t="s">
        <v>104</v>
      </c>
      <c r="O21" s="585" t="s">
        <v>104</v>
      </c>
      <c r="P21" s="585" t="s">
        <v>104</v>
      </c>
      <c r="Q21" s="585" t="s">
        <v>104</v>
      </c>
      <c r="R21" s="585" t="s">
        <v>104</v>
      </c>
      <c r="S21" s="585" t="s">
        <v>104</v>
      </c>
      <c r="T21" s="585" t="s">
        <v>104</v>
      </c>
      <c r="U21" s="15" t="s">
        <v>17</v>
      </c>
      <c r="V21" s="15" t="s">
        <v>17</v>
      </c>
      <c r="W21" s="15" t="s">
        <v>17</v>
      </c>
      <c r="X21" s="15" t="s">
        <v>18</v>
      </c>
      <c r="Y21" s="15" t="s">
        <v>18</v>
      </c>
      <c r="Z21" s="19" t="s">
        <v>104</v>
      </c>
      <c r="AA21" s="19" t="s">
        <v>104</v>
      </c>
      <c r="AB21" s="19" t="s">
        <v>104</v>
      </c>
      <c r="AC21" s="19" t="s">
        <v>104</v>
      </c>
      <c r="AD21" s="19" t="s">
        <v>104</v>
      </c>
      <c r="AE21" s="19" t="s">
        <v>104</v>
      </c>
      <c r="AF21" s="19" t="s">
        <v>104</v>
      </c>
      <c r="AG21" s="19" t="s">
        <v>104</v>
      </c>
      <c r="AH21" s="19" t="s">
        <v>104</v>
      </c>
      <c r="AI21" s="15" t="s">
        <v>17</v>
      </c>
      <c r="AJ21" s="19" t="s">
        <v>104</v>
      </c>
      <c r="AK21" s="19" t="s">
        <v>104</v>
      </c>
      <c r="AL21" s="19" t="s">
        <v>104</v>
      </c>
      <c r="AM21" s="19" t="s">
        <v>104</v>
      </c>
      <c r="AN21" s="19" t="s">
        <v>104</v>
      </c>
      <c r="AO21" s="19" t="s">
        <v>104</v>
      </c>
      <c r="AP21" s="19" t="s">
        <v>104</v>
      </c>
      <c r="AQ21" s="19" t="s">
        <v>104</v>
      </c>
      <c r="AR21" s="19" t="s">
        <v>104</v>
      </c>
      <c r="AS21" s="15" t="s">
        <v>17</v>
      </c>
      <c r="AT21" s="15" t="s">
        <v>17</v>
      </c>
      <c r="AU21" s="15" t="s">
        <v>17</v>
      </c>
      <c r="AV21" s="15" t="s">
        <v>17</v>
      </c>
      <c r="AW21" s="15" t="s">
        <v>19</v>
      </c>
      <c r="AX21" s="15" t="s">
        <v>19</v>
      </c>
      <c r="AY21" s="15" t="s">
        <v>18</v>
      </c>
      <c r="AZ21" s="15" t="s">
        <v>18</v>
      </c>
      <c r="BA21" s="15" t="s">
        <v>18</v>
      </c>
    </row>
    <row r="22" spans="1:53" ht="18.75">
      <c r="A22" s="584">
        <v>2</v>
      </c>
      <c r="B22" s="15" t="s">
        <v>18</v>
      </c>
      <c r="C22" s="15" t="s">
        <v>18</v>
      </c>
      <c r="D22" s="15" t="s">
        <v>18</v>
      </c>
      <c r="E22" s="15" t="s">
        <v>18</v>
      </c>
      <c r="F22" s="585" t="s">
        <v>104</v>
      </c>
      <c r="G22" s="585" t="s">
        <v>104</v>
      </c>
      <c r="H22" s="585" t="s">
        <v>104</v>
      </c>
      <c r="I22" s="585" t="s">
        <v>104</v>
      </c>
      <c r="J22" s="585" t="s">
        <v>104</v>
      </c>
      <c r="K22" s="585" t="s">
        <v>104</v>
      </c>
      <c r="L22" s="585" t="s">
        <v>104</v>
      </c>
      <c r="M22" s="585" t="s">
        <v>104</v>
      </c>
      <c r="N22" s="585" t="s">
        <v>104</v>
      </c>
      <c r="O22" s="585" t="s">
        <v>104</v>
      </c>
      <c r="P22" s="585" t="s">
        <v>104</v>
      </c>
      <c r="Q22" s="585" t="s">
        <v>104</v>
      </c>
      <c r="R22" s="585" t="s">
        <v>104</v>
      </c>
      <c r="S22" s="585" t="s">
        <v>104</v>
      </c>
      <c r="T22" s="585" t="s">
        <v>104</v>
      </c>
      <c r="U22" s="15" t="s">
        <v>17</v>
      </c>
      <c r="V22" s="15" t="s">
        <v>17</v>
      </c>
      <c r="W22" s="15" t="s">
        <v>17</v>
      </c>
      <c r="X22" s="15" t="s">
        <v>18</v>
      </c>
      <c r="Y22" s="15" t="s">
        <v>18</v>
      </c>
      <c r="Z22" s="19" t="s">
        <v>104</v>
      </c>
      <c r="AA22" s="19" t="s">
        <v>104</v>
      </c>
      <c r="AB22" s="19" t="s">
        <v>104</v>
      </c>
      <c r="AC22" s="19" t="s">
        <v>104</v>
      </c>
      <c r="AD22" s="19" t="s">
        <v>104</v>
      </c>
      <c r="AE22" s="19" t="s">
        <v>104</v>
      </c>
      <c r="AF22" s="19" t="s">
        <v>104</v>
      </c>
      <c r="AG22" s="19" t="s">
        <v>104</v>
      </c>
      <c r="AH22" s="19" t="s">
        <v>104</v>
      </c>
      <c r="AI22" s="15" t="s">
        <v>17</v>
      </c>
      <c r="AJ22" s="19" t="s">
        <v>104</v>
      </c>
      <c r="AK22" s="19" t="s">
        <v>104</v>
      </c>
      <c r="AL22" s="19" t="s">
        <v>104</v>
      </c>
      <c r="AM22" s="19" t="s">
        <v>104</v>
      </c>
      <c r="AN22" s="19" t="s">
        <v>104</v>
      </c>
      <c r="AO22" s="19" t="s">
        <v>104</v>
      </c>
      <c r="AP22" s="19" t="s">
        <v>104</v>
      </c>
      <c r="AQ22" s="19" t="s">
        <v>104</v>
      </c>
      <c r="AR22" s="19" t="s">
        <v>104</v>
      </c>
      <c r="AS22" s="15" t="s">
        <v>17</v>
      </c>
      <c r="AT22" s="15" t="s">
        <v>17</v>
      </c>
      <c r="AU22" s="15" t="s">
        <v>17</v>
      </c>
      <c r="AV22" s="15" t="s">
        <v>17</v>
      </c>
      <c r="AW22" s="15" t="s">
        <v>18</v>
      </c>
      <c r="AX22" s="15" t="s">
        <v>18</v>
      </c>
      <c r="AY22" s="15" t="s">
        <v>18</v>
      </c>
      <c r="AZ22" s="15" t="s">
        <v>18</v>
      </c>
      <c r="BA22" s="15" t="s">
        <v>18</v>
      </c>
    </row>
    <row r="23" spans="1:53" ht="18.75">
      <c r="A23" s="584">
        <v>3</v>
      </c>
      <c r="B23" s="15" t="s">
        <v>18</v>
      </c>
      <c r="C23" s="15" t="s">
        <v>18</v>
      </c>
      <c r="D23" s="15" t="s">
        <v>18</v>
      </c>
      <c r="E23" s="15" t="s">
        <v>18</v>
      </c>
      <c r="F23" s="586" t="s">
        <v>107</v>
      </c>
      <c r="G23" s="586" t="s">
        <v>107</v>
      </c>
      <c r="H23" s="586" t="s">
        <v>107</v>
      </c>
      <c r="I23" s="586" t="s">
        <v>107</v>
      </c>
      <c r="J23" s="586" t="s">
        <v>107</v>
      </c>
      <c r="K23" s="586" t="s">
        <v>107</v>
      </c>
      <c r="L23" s="586" t="s">
        <v>107</v>
      </c>
      <c r="M23" s="586" t="s">
        <v>107</v>
      </c>
      <c r="N23" s="586" t="s">
        <v>107</v>
      </c>
      <c r="O23" s="586" t="s">
        <v>107</v>
      </c>
      <c r="P23" s="586" t="s">
        <v>107</v>
      </c>
      <c r="Q23" s="586" t="s">
        <v>107</v>
      </c>
      <c r="R23" s="586" t="s">
        <v>107</v>
      </c>
      <c r="S23" s="586" t="s">
        <v>107</v>
      </c>
      <c r="T23" s="586" t="s">
        <v>107</v>
      </c>
      <c r="U23" s="15" t="s">
        <v>17</v>
      </c>
      <c r="V23" s="15" t="s">
        <v>17</v>
      </c>
      <c r="W23" s="15" t="s">
        <v>17</v>
      </c>
      <c r="X23" s="15" t="s">
        <v>18</v>
      </c>
      <c r="Y23" s="15" t="s">
        <v>18</v>
      </c>
      <c r="Z23" s="19" t="s">
        <v>104</v>
      </c>
      <c r="AA23" s="19" t="s">
        <v>104</v>
      </c>
      <c r="AB23" s="19" t="s">
        <v>104</v>
      </c>
      <c r="AC23" s="19" t="s">
        <v>104</v>
      </c>
      <c r="AD23" s="19" t="s">
        <v>104</v>
      </c>
      <c r="AE23" s="19" t="s">
        <v>104</v>
      </c>
      <c r="AF23" s="19" t="s">
        <v>104</v>
      </c>
      <c r="AG23" s="19" t="s">
        <v>104</v>
      </c>
      <c r="AH23" s="19" t="s">
        <v>104</v>
      </c>
      <c r="AI23" s="15" t="s">
        <v>17</v>
      </c>
      <c r="AJ23" s="19" t="s">
        <v>104</v>
      </c>
      <c r="AK23" s="19" t="s">
        <v>104</v>
      </c>
      <c r="AL23" s="19" t="s">
        <v>104</v>
      </c>
      <c r="AM23" s="19" t="s">
        <v>104</v>
      </c>
      <c r="AN23" s="19" t="s">
        <v>104</v>
      </c>
      <c r="AO23" s="19" t="s">
        <v>104</v>
      </c>
      <c r="AP23" s="19" t="s">
        <v>104</v>
      </c>
      <c r="AQ23" s="19" t="s">
        <v>104</v>
      </c>
      <c r="AR23" s="19" t="s">
        <v>104</v>
      </c>
      <c r="AS23" s="15" t="s">
        <v>17</v>
      </c>
      <c r="AT23" s="15" t="s">
        <v>17</v>
      </c>
      <c r="AU23" s="15" t="s">
        <v>17</v>
      </c>
      <c r="AV23" s="15" t="s">
        <v>17</v>
      </c>
      <c r="AW23" s="15" t="s">
        <v>19</v>
      </c>
      <c r="AX23" s="15" t="s">
        <v>19</v>
      </c>
      <c r="AY23" s="15" t="s">
        <v>19</v>
      </c>
      <c r="AZ23" s="15" t="s">
        <v>18</v>
      </c>
      <c r="BA23" s="15" t="s">
        <v>18</v>
      </c>
    </row>
    <row r="24" spans="1:53" ht="30.75" customHeight="1">
      <c r="A24" s="584">
        <v>4</v>
      </c>
      <c r="B24" s="15" t="s">
        <v>18</v>
      </c>
      <c r="C24" s="15" t="s">
        <v>18</v>
      </c>
      <c r="D24" s="15" t="s">
        <v>18</v>
      </c>
      <c r="E24" s="15" t="s">
        <v>18</v>
      </c>
      <c r="F24" s="585" t="s">
        <v>104</v>
      </c>
      <c r="G24" s="585" t="s">
        <v>104</v>
      </c>
      <c r="H24" s="585" t="s">
        <v>104</v>
      </c>
      <c r="I24" s="585" t="s">
        <v>104</v>
      </c>
      <c r="J24" s="585" t="s">
        <v>104</v>
      </c>
      <c r="K24" s="585" t="s">
        <v>104</v>
      </c>
      <c r="L24" s="585" t="s">
        <v>104</v>
      </c>
      <c r="M24" s="585" t="s">
        <v>104</v>
      </c>
      <c r="N24" s="585" t="s">
        <v>104</v>
      </c>
      <c r="O24" s="585" t="s">
        <v>104</v>
      </c>
      <c r="P24" s="585" t="s">
        <v>104</v>
      </c>
      <c r="Q24" s="585" t="s">
        <v>104</v>
      </c>
      <c r="R24" s="585" t="s">
        <v>104</v>
      </c>
      <c r="S24" s="585" t="s">
        <v>104</v>
      </c>
      <c r="T24" s="585" t="s">
        <v>104</v>
      </c>
      <c r="U24" s="15" t="s">
        <v>17</v>
      </c>
      <c r="V24" s="15" t="s">
        <v>17</v>
      </c>
      <c r="W24" s="15" t="s">
        <v>18</v>
      </c>
      <c r="X24" s="15" t="s">
        <v>18</v>
      </c>
      <c r="Y24" s="15" t="s">
        <v>19</v>
      </c>
      <c r="Z24" s="19" t="s">
        <v>108</v>
      </c>
      <c r="AA24" s="19" t="s">
        <v>108</v>
      </c>
      <c r="AB24" s="19" t="s">
        <v>108</v>
      </c>
      <c r="AC24" s="19" t="s">
        <v>108</v>
      </c>
      <c r="AD24" s="19" t="s">
        <v>108</v>
      </c>
      <c r="AE24" s="19" t="s">
        <v>108</v>
      </c>
      <c r="AF24" s="19" t="s">
        <v>108</v>
      </c>
      <c r="AG24" s="19" t="s">
        <v>108</v>
      </c>
      <c r="AH24" s="19" t="s">
        <v>108</v>
      </c>
      <c r="AI24" s="15" t="s">
        <v>17</v>
      </c>
      <c r="AJ24" s="15" t="s">
        <v>106</v>
      </c>
      <c r="AK24" s="15" t="s">
        <v>106</v>
      </c>
      <c r="AL24" s="15" t="s">
        <v>106</v>
      </c>
      <c r="AM24" s="15" t="s">
        <v>106</v>
      </c>
      <c r="AN24" s="15" t="s">
        <v>106</v>
      </c>
      <c r="AO24" s="15" t="s">
        <v>106</v>
      </c>
      <c r="AP24" s="15" t="s">
        <v>109</v>
      </c>
      <c r="AQ24" s="15" t="s">
        <v>109</v>
      </c>
      <c r="AR24" s="15" t="s">
        <v>17</v>
      </c>
      <c r="AS24" s="15" t="s">
        <v>20</v>
      </c>
      <c r="AT24" s="15" t="s">
        <v>20</v>
      </c>
      <c r="AU24" s="15" t="s">
        <v>20</v>
      </c>
      <c r="AV24" s="15" t="s">
        <v>110</v>
      </c>
      <c r="AW24" s="15"/>
      <c r="AX24" s="767"/>
      <c r="AY24" s="767"/>
      <c r="AZ24" s="767"/>
      <c r="BA24" s="767"/>
    </row>
    <row r="25" spans="1:5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 t="s">
        <v>91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20.25">
      <c r="A26" s="768" t="s">
        <v>255</v>
      </c>
      <c r="B26" s="768"/>
      <c r="C26" s="768"/>
      <c r="D26" s="768"/>
      <c r="E26" s="768"/>
      <c r="F26" s="768"/>
      <c r="G26" s="768"/>
      <c r="H26" s="768"/>
      <c r="I26" s="768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69"/>
      <c r="AJ26" s="769"/>
      <c r="AK26" s="769"/>
      <c r="AL26" s="769"/>
      <c r="AM26" s="769"/>
      <c r="AN26" s="769"/>
      <c r="AO26" s="769"/>
      <c r="AP26" s="769"/>
      <c r="AQ26" s="769"/>
      <c r="AR26" s="769"/>
      <c r="AS26" s="769"/>
      <c r="AT26" s="769"/>
      <c r="AU26" s="769"/>
      <c r="AV26" s="587"/>
      <c r="AW26" s="587"/>
      <c r="AX26" s="587"/>
      <c r="AY26" s="587"/>
      <c r="AZ26" s="587"/>
      <c r="BA26" s="1"/>
    </row>
    <row r="27" spans="1:53" ht="15.75">
      <c r="A27" s="588"/>
      <c r="B27" s="588"/>
      <c r="C27" s="588"/>
      <c r="D27" s="588"/>
      <c r="E27" s="588"/>
      <c r="F27" s="588"/>
      <c r="G27" s="588"/>
      <c r="H27" s="588"/>
      <c r="I27" s="588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87"/>
      <c r="AW27" s="587"/>
      <c r="AX27" s="587"/>
      <c r="AY27" s="587"/>
      <c r="AZ27" s="587"/>
      <c r="BA27" s="1"/>
    </row>
    <row r="28" spans="1:53" ht="15.75">
      <c r="A28" s="588"/>
      <c r="B28" s="588"/>
      <c r="C28" s="588"/>
      <c r="D28" s="588"/>
      <c r="E28" s="588"/>
      <c r="F28" s="588"/>
      <c r="G28" s="588"/>
      <c r="H28" s="588"/>
      <c r="I28" s="588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4"/>
      <c r="AC28" s="574"/>
      <c r="AD28" s="574"/>
      <c r="AE28" s="574"/>
      <c r="AF28" s="574"/>
      <c r="AG28" s="574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87"/>
      <c r="AW28" s="587"/>
      <c r="AX28" s="587"/>
      <c r="AY28" s="587"/>
      <c r="AZ28" s="587"/>
      <c r="BA28" s="1"/>
    </row>
    <row r="29" spans="1:5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87"/>
      <c r="AW29" s="587"/>
      <c r="AX29" s="587"/>
      <c r="AY29" s="587"/>
      <c r="AZ29" s="587"/>
      <c r="BA29" s="1"/>
    </row>
    <row r="30" spans="1:53" ht="20.25" customHeight="1">
      <c r="A30" s="589" t="s">
        <v>267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I30" s="590"/>
      <c r="AJ30" s="599"/>
      <c r="AK30" s="600"/>
      <c r="AL30" s="575"/>
      <c r="AM30" s="575"/>
      <c r="AN30" s="575"/>
      <c r="AO30" s="590"/>
      <c r="AP30" s="590"/>
      <c r="AQ30" s="590"/>
      <c r="AR30" s="590"/>
      <c r="AS30" s="590"/>
      <c r="AT30" s="590"/>
      <c r="AU30" s="590"/>
      <c r="AV30" s="590"/>
      <c r="AW30" s="591"/>
      <c r="AX30" s="591"/>
      <c r="AY30" s="591"/>
      <c r="AZ30" s="591"/>
      <c r="BA30" s="2"/>
    </row>
    <row r="31" spans="1:53" ht="15" customHeight="1">
      <c r="A31" s="592"/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2"/>
    </row>
    <row r="32" spans="1:53" ht="29.25" customHeight="1">
      <c r="A32" s="770" t="s">
        <v>4</v>
      </c>
      <c r="B32" s="771"/>
      <c r="C32" s="776" t="s">
        <v>21</v>
      </c>
      <c r="D32" s="777"/>
      <c r="E32" s="777"/>
      <c r="F32" s="771"/>
      <c r="G32" s="780" t="s">
        <v>22</v>
      </c>
      <c r="H32" s="777"/>
      <c r="I32" s="771"/>
      <c r="J32" s="780" t="s">
        <v>23</v>
      </c>
      <c r="K32" s="777"/>
      <c r="L32" s="777"/>
      <c r="M32" s="771"/>
      <c r="N32" s="780" t="s">
        <v>256</v>
      </c>
      <c r="O32" s="777"/>
      <c r="P32" s="771"/>
      <c r="Q32" s="780" t="s">
        <v>257</v>
      </c>
      <c r="R32" s="781"/>
      <c r="S32" s="782"/>
      <c r="T32" s="780" t="s">
        <v>258</v>
      </c>
      <c r="U32" s="777"/>
      <c r="V32" s="771"/>
      <c r="W32" s="780" t="s">
        <v>259</v>
      </c>
      <c r="X32" s="777"/>
      <c r="Y32" s="771"/>
      <c r="Z32" s="594"/>
      <c r="AA32" s="788" t="s">
        <v>260</v>
      </c>
      <c r="AB32" s="789"/>
      <c r="AC32" s="789"/>
      <c r="AD32" s="789"/>
      <c r="AE32" s="789"/>
      <c r="AF32" s="780" t="s">
        <v>29</v>
      </c>
      <c r="AG32" s="790"/>
      <c r="AH32" s="791"/>
      <c r="AI32" s="780" t="s">
        <v>261</v>
      </c>
      <c r="AJ32" s="777"/>
      <c r="AK32" s="791"/>
      <c r="AL32" s="595"/>
      <c r="AM32" s="795" t="s">
        <v>262</v>
      </c>
      <c r="AN32" s="796"/>
      <c r="AO32" s="797"/>
      <c r="AP32" s="804" t="s">
        <v>263</v>
      </c>
      <c r="AQ32" s="805"/>
      <c r="AR32" s="805"/>
      <c r="AS32" s="805"/>
      <c r="AT32" s="805"/>
      <c r="AU32" s="805"/>
      <c r="AV32" s="805"/>
      <c r="AW32" s="805"/>
      <c r="AX32" s="805" t="s">
        <v>29</v>
      </c>
      <c r="AY32" s="805"/>
      <c r="AZ32" s="805"/>
      <c r="BA32" s="808"/>
    </row>
    <row r="33" spans="1:53" ht="17.25" customHeight="1">
      <c r="A33" s="772"/>
      <c r="B33" s="773"/>
      <c r="C33" s="772"/>
      <c r="D33" s="778"/>
      <c r="E33" s="778"/>
      <c r="F33" s="773"/>
      <c r="G33" s="772"/>
      <c r="H33" s="778"/>
      <c r="I33" s="773"/>
      <c r="J33" s="772"/>
      <c r="K33" s="778"/>
      <c r="L33" s="778"/>
      <c r="M33" s="773"/>
      <c r="N33" s="772"/>
      <c r="O33" s="778"/>
      <c r="P33" s="773"/>
      <c r="Q33" s="783"/>
      <c r="R33" s="769"/>
      <c r="S33" s="784"/>
      <c r="T33" s="772"/>
      <c r="U33" s="778"/>
      <c r="V33" s="773"/>
      <c r="W33" s="772"/>
      <c r="X33" s="778"/>
      <c r="Y33" s="773"/>
      <c r="Z33" s="594"/>
      <c r="AA33" s="789"/>
      <c r="AB33" s="789"/>
      <c r="AC33" s="789"/>
      <c r="AD33" s="789"/>
      <c r="AE33" s="789"/>
      <c r="AF33" s="792"/>
      <c r="AG33" s="793"/>
      <c r="AH33" s="794"/>
      <c r="AI33" s="774"/>
      <c r="AJ33" s="779"/>
      <c r="AK33" s="794"/>
      <c r="AL33" s="596"/>
      <c r="AM33" s="798"/>
      <c r="AN33" s="799"/>
      <c r="AO33" s="800"/>
      <c r="AP33" s="804"/>
      <c r="AQ33" s="805"/>
      <c r="AR33" s="805"/>
      <c r="AS33" s="805"/>
      <c r="AT33" s="805"/>
      <c r="AU33" s="805"/>
      <c r="AV33" s="805"/>
      <c r="AW33" s="805"/>
      <c r="AX33" s="805"/>
      <c r="AY33" s="805"/>
      <c r="AZ33" s="805"/>
      <c r="BA33" s="808"/>
    </row>
    <row r="34" spans="1:53" ht="75" customHeight="1">
      <c r="A34" s="774"/>
      <c r="B34" s="775"/>
      <c r="C34" s="774"/>
      <c r="D34" s="779"/>
      <c r="E34" s="779"/>
      <c r="F34" s="775"/>
      <c r="G34" s="774"/>
      <c r="H34" s="779"/>
      <c r="I34" s="775"/>
      <c r="J34" s="774"/>
      <c r="K34" s="779"/>
      <c r="L34" s="779"/>
      <c r="M34" s="775"/>
      <c r="N34" s="774"/>
      <c r="O34" s="779"/>
      <c r="P34" s="775"/>
      <c r="Q34" s="785"/>
      <c r="R34" s="786"/>
      <c r="S34" s="787"/>
      <c r="T34" s="774"/>
      <c r="U34" s="779"/>
      <c r="V34" s="775"/>
      <c r="W34" s="774"/>
      <c r="X34" s="779"/>
      <c r="Y34" s="775"/>
      <c r="Z34" s="594"/>
      <c r="AA34" s="809" t="s">
        <v>264</v>
      </c>
      <c r="AB34" s="810"/>
      <c r="AC34" s="810"/>
      <c r="AD34" s="810"/>
      <c r="AE34" s="811"/>
      <c r="AF34" s="812">
        <v>3</v>
      </c>
      <c r="AG34" s="813"/>
      <c r="AH34" s="814"/>
      <c r="AI34" s="812">
        <v>2</v>
      </c>
      <c r="AJ34" s="810"/>
      <c r="AK34" s="814"/>
      <c r="AL34" s="596"/>
      <c r="AM34" s="798"/>
      <c r="AN34" s="799"/>
      <c r="AO34" s="800"/>
      <c r="AP34" s="804"/>
      <c r="AQ34" s="805"/>
      <c r="AR34" s="805"/>
      <c r="AS34" s="805"/>
      <c r="AT34" s="805"/>
      <c r="AU34" s="805"/>
      <c r="AV34" s="805"/>
      <c r="AW34" s="805"/>
      <c r="AX34" s="805"/>
      <c r="AY34" s="805"/>
      <c r="AZ34" s="805"/>
      <c r="BA34" s="808"/>
    </row>
    <row r="35" spans="1:53" ht="20.25">
      <c r="A35" s="815">
        <v>1</v>
      </c>
      <c r="B35" s="816"/>
      <c r="C35" s="817">
        <v>33</v>
      </c>
      <c r="D35" s="818"/>
      <c r="E35" s="818"/>
      <c r="F35" s="816"/>
      <c r="G35" s="817">
        <v>8</v>
      </c>
      <c r="H35" s="818"/>
      <c r="I35" s="816"/>
      <c r="J35" s="817">
        <v>2</v>
      </c>
      <c r="K35" s="818"/>
      <c r="L35" s="818"/>
      <c r="M35" s="816"/>
      <c r="N35" s="817"/>
      <c r="O35" s="818"/>
      <c r="P35" s="816"/>
      <c r="Q35" s="819"/>
      <c r="R35" s="820"/>
      <c r="S35" s="821"/>
      <c r="T35" s="817">
        <v>5</v>
      </c>
      <c r="U35" s="818"/>
      <c r="V35" s="816"/>
      <c r="W35" s="817">
        <f>C35+G35+J35+N35+Q35+T35</f>
        <v>48</v>
      </c>
      <c r="X35" s="818"/>
      <c r="Y35" s="822"/>
      <c r="Z35" s="594"/>
      <c r="AA35" s="823" t="s">
        <v>265</v>
      </c>
      <c r="AB35" s="824"/>
      <c r="AC35" s="824"/>
      <c r="AD35" s="824"/>
      <c r="AE35" s="824"/>
      <c r="AF35" s="812">
        <v>9</v>
      </c>
      <c r="AG35" s="825"/>
      <c r="AH35" s="826"/>
      <c r="AI35" s="812">
        <v>3</v>
      </c>
      <c r="AJ35" s="810"/>
      <c r="AK35" s="814"/>
      <c r="AL35" s="596"/>
      <c r="AM35" s="801"/>
      <c r="AN35" s="802"/>
      <c r="AO35" s="803"/>
      <c r="AP35" s="806"/>
      <c r="AQ35" s="807"/>
      <c r="AR35" s="807"/>
      <c r="AS35" s="807"/>
      <c r="AT35" s="807"/>
      <c r="AU35" s="807"/>
      <c r="AV35" s="807"/>
      <c r="AW35" s="807"/>
      <c r="AX35" s="805"/>
      <c r="AY35" s="805"/>
      <c r="AZ35" s="805"/>
      <c r="BA35" s="808"/>
    </row>
    <row r="36" spans="1:53" ht="20.25">
      <c r="A36" s="827">
        <v>2</v>
      </c>
      <c r="B36" s="828"/>
      <c r="C36" s="817">
        <v>33</v>
      </c>
      <c r="D36" s="818"/>
      <c r="E36" s="818"/>
      <c r="F36" s="816"/>
      <c r="G36" s="829">
        <v>8</v>
      </c>
      <c r="H36" s="830"/>
      <c r="I36" s="828"/>
      <c r="J36" s="829">
        <v>0</v>
      </c>
      <c r="K36" s="830"/>
      <c r="L36" s="830"/>
      <c r="M36" s="828"/>
      <c r="N36" s="829"/>
      <c r="O36" s="830"/>
      <c r="P36" s="828"/>
      <c r="Q36" s="819"/>
      <c r="R36" s="820"/>
      <c r="S36" s="821"/>
      <c r="T36" s="829">
        <v>11</v>
      </c>
      <c r="U36" s="830"/>
      <c r="V36" s="828"/>
      <c r="W36" s="817">
        <f>C36+G36+J36+N36+Q36+T36</f>
        <v>52</v>
      </c>
      <c r="X36" s="818"/>
      <c r="Y36" s="822"/>
      <c r="Z36" s="594"/>
      <c r="AA36" s="831" t="s">
        <v>266</v>
      </c>
      <c r="AB36" s="832"/>
      <c r="AC36" s="832"/>
      <c r="AD36" s="832"/>
      <c r="AE36" s="832"/>
      <c r="AF36" s="833">
        <v>11.12</v>
      </c>
      <c r="AG36" s="790"/>
      <c r="AH36" s="791"/>
      <c r="AI36" s="833" t="s">
        <v>118</v>
      </c>
      <c r="AJ36" s="777"/>
      <c r="AK36" s="791"/>
      <c r="AL36" s="597"/>
      <c r="AM36" s="833" t="s">
        <v>24</v>
      </c>
      <c r="AN36" s="834"/>
      <c r="AO36" s="835"/>
      <c r="AP36" s="836" t="s">
        <v>174</v>
      </c>
      <c r="AQ36" s="837"/>
      <c r="AR36" s="837"/>
      <c r="AS36" s="837"/>
      <c r="AT36" s="837"/>
      <c r="AU36" s="837"/>
      <c r="AV36" s="837"/>
      <c r="AW36" s="858"/>
      <c r="AX36" s="836">
        <v>12</v>
      </c>
      <c r="AY36" s="837"/>
      <c r="AZ36" s="837"/>
      <c r="BA36" s="782"/>
    </row>
    <row r="37" spans="1:53" ht="20.25">
      <c r="A37" s="827">
        <v>3</v>
      </c>
      <c r="B37" s="828"/>
      <c r="C37" s="817">
        <v>33</v>
      </c>
      <c r="D37" s="818"/>
      <c r="E37" s="818"/>
      <c r="F37" s="816"/>
      <c r="G37" s="829">
        <v>8</v>
      </c>
      <c r="H37" s="830"/>
      <c r="I37" s="828"/>
      <c r="J37" s="829">
        <v>3</v>
      </c>
      <c r="K37" s="830"/>
      <c r="L37" s="830"/>
      <c r="M37" s="828"/>
      <c r="N37" s="829"/>
      <c r="O37" s="830"/>
      <c r="P37" s="828"/>
      <c r="Q37" s="819"/>
      <c r="R37" s="820"/>
      <c r="S37" s="821"/>
      <c r="T37" s="829">
        <v>8</v>
      </c>
      <c r="U37" s="830"/>
      <c r="V37" s="828"/>
      <c r="W37" s="817">
        <f>C37+G37+J37+N37+Q37+T37</f>
        <v>52</v>
      </c>
      <c r="X37" s="818"/>
      <c r="Y37" s="822"/>
      <c r="Z37" s="594"/>
      <c r="AA37" s="832"/>
      <c r="AB37" s="832"/>
      <c r="AC37" s="832"/>
      <c r="AD37" s="832"/>
      <c r="AE37" s="832"/>
      <c r="AF37" s="792"/>
      <c r="AG37" s="793"/>
      <c r="AH37" s="794"/>
      <c r="AI37" s="774"/>
      <c r="AJ37" s="779"/>
      <c r="AK37" s="794"/>
      <c r="AL37" s="598"/>
      <c r="AM37" s="849"/>
      <c r="AN37" s="850"/>
      <c r="AO37" s="851"/>
      <c r="AP37" s="772"/>
      <c r="AQ37" s="859"/>
      <c r="AR37" s="859"/>
      <c r="AS37" s="859"/>
      <c r="AT37" s="859"/>
      <c r="AU37" s="859"/>
      <c r="AV37" s="859"/>
      <c r="AW37" s="773"/>
      <c r="AX37" s="783"/>
      <c r="AY37" s="866"/>
      <c r="AZ37" s="866"/>
      <c r="BA37" s="784"/>
    </row>
    <row r="38" spans="1:53" ht="20.25">
      <c r="A38" s="827">
        <v>4</v>
      </c>
      <c r="B38" s="828"/>
      <c r="C38" s="872" t="s">
        <v>179</v>
      </c>
      <c r="D38" s="873"/>
      <c r="E38" s="873"/>
      <c r="F38" s="874"/>
      <c r="G38" s="829">
        <v>4</v>
      </c>
      <c r="H38" s="830"/>
      <c r="I38" s="828"/>
      <c r="J38" s="829" t="s">
        <v>118</v>
      </c>
      <c r="K38" s="830"/>
      <c r="L38" s="830"/>
      <c r="M38" s="828"/>
      <c r="N38" s="875" t="s">
        <v>280</v>
      </c>
      <c r="O38" s="876"/>
      <c r="P38" s="877"/>
      <c r="Q38" s="841">
        <v>1</v>
      </c>
      <c r="R38" s="820"/>
      <c r="S38" s="821"/>
      <c r="T38" s="842" t="s">
        <v>69</v>
      </c>
      <c r="U38" s="830"/>
      <c r="V38" s="828"/>
      <c r="W38" s="817">
        <v>47</v>
      </c>
      <c r="X38" s="818"/>
      <c r="Y38" s="822"/>
      <c r="Z38" s="594"/>
      <c r="AA38" s="831" t="s">
        <v>24</v>
      </c>
      <c r="AB38" s="832"/>
      <c r="AC38" s="832"/>
      <c r="AD38" s="832"/>
      <c r="AE38" s="832"/>
      <c r="AF38" s="833">
        <v>12</v>
      </c>
      <c r="AG38" s="790"/>
      <c r="AH38" s="791"/>
      <c r="AI38" s="843" t="s">
        <v>96</v>
      </c>
      <c r="AJ38" s="844"/>
      <c r="AK38" s="845"/>
      <c r="AL38" s="597"/>
      <c r="AM38" s="852"/>
      <c r="AN38" s="853"/>
      <c r="AO38" s="854"/>
      <c r="AP38" s="860"/>
      <c r="AQ38" s="861"/>
      <c r="AR38" s="861"/>
      <c r="AS38" s="861"/>
      <c r="AT38" s="861"/>
      <c r="AU38" s="861"/>
      <c r="AV38" s="861"/>
      <c r="AW38" s="862"/>
      <c r="AX38" s="867"/>
      <c r="AY38" s="761"/>
      <c r="AZ38" s="761"/>
      <c r="BA38" s="868"/>
    </row>
    <row r="39" spans="1:53" ht="20.25" customHeight="1">
      <c r="A39" s="827" t="s">
        <v>25</v>
      </c>
      <c r="B39" s="828"/>
      <c r="C39" s="838" t="s">
        <v>180</v>
      </c>
      <c r="D39" s="839"/>
      <c r="E39" s="839"/>
      <c r="F39" s="840"/>
      <c r="G39" s="829">
        <f>SUM(G35:G38)</f>
        <v>28</v>
      </c>
      <c r="H39" s="830"/>
      <c r="I39" s="828"/>
      <c r="J39" s="842" t="s">
        <v>119</v>
      </c>
      <c r="K39" s="830"/>
      <c r="L39" s="830"/>
      <c r="M39" s="828"/>
      <c r="N39" s="875" t="s">
        <v>280</v>
      </c>
      <c r="O39" s="876"/>
      <c r="P39" s="877"/>
      <c r="Q39" s="841">
        <v>1</v>
      </c>
      <c r="R39" s="820"/>
      <c r="S39" s="821"/>
      <c r="T39" s="842">
        <f>T35+T36+T37+T38</f>
        <v>30</v>
      </c>
      <c r="U39" s="830"/>
      <c r="V39" s="828"/>
      <c r="W39" s="817">
        <v>199</v>
      </c>
      <c r="X39" s="818"/>
      <c r="Y39" s="822"/>
      <c r="Z39" s="594"/>
      <c r="AA39" s="832"/>
      <c r="AB39" s="832"/>
      <c r="AC39" s="832"/>
      <c r="AD39" s="832"/>
      <c r="AE39" s="832"/>
      <c r="AF39" s="792"/>
      <c r="AG39" s="793"/>
      <c r="AH39" s="794"/>
      <c r="AI39" s="846"/>
      <c r="AJ39" s="847"/>
      <c r="AK39" s="848"/>
      <c r="AL39" s="597"/>
      <c r="AM39" s="855"/>
      <c r="AN39" s="856"/>
      <c r="AO39" s="857"/>
      <c r="AP39" s="863"/>
      <c r="AQ39" s="864"/>
      <c r="AR39" s="864"/>
      <c r="AS39" s="864"/>
      <c r="AT39" s="864"/>
      <c r="AU39" s="864"/>
      <c r="AV39" s="864"/>
      <c r="AW39" s="865"/>
      <c r="AX39" s="869"/>
      <c r="AY39" s="870"/>
      <c r="AZ39" s="870"/>
      <c r="BA39" s="871"/>
    </row>
  </sheetData>
  <sheetProtection/>
  <mergeCells count="107">
    <mergeCell ref="AP36:AW39"/>
    <mergeCell ref="AX36:BA39"/>
    <mergeCell ref="A39:B39"/>
    <mergeCell ref="C39:F39"/>
    <mergeCell ref="G39:I39"/>
    <mergeCell ref="J39:M39"/>
    <mergeCell ref="N39:P39"/>
    <mergeCell ref="Q39:S39"/>
    <mergeCell ref="W39:Y39"/>
    <mergeCell ref="T38:V38"/>
    <mergeCell ref="W38:Y38"/>
    <mergeCell ref="AA38:AE39"/>
    <mergeCell ref="AF38:AH39"/>
    <mergeCell ref="AI38:AK39"/>
    <mergeCell ref="T39:V39"/>
    <mergeCell ref="AM36:AO39"/>
    <mergeCell ref="A38:B38"/>
    <mergeCell ref="C38:F38"/>
    <mergeCell ref="G38:I38"/>
    <mergeCell ref="J38:M38"/>
    <mergeCell ref="N38:P38"/>
    <mergeCell ref="Q38:S38"/>
    <mergeCell ref="A37:B37"/>
    <mergeCell ref="C37:F37"/>
    <mergeCell ref="G37:I37"/>
    <mergeCell ref="J37:M37"/>
    <mergeCell ref="N37:P37"/>
    <mergeCell ref="Q37:S37"/>
    <mergeCell ref="T37:V37"/>
    <mergeCell ref="Q36:S36"/>
    <mergeCell ref="T36:V36"/>
    <mergeCell ref="W36:Y36"/>
    <mergeCell ref="AA36:AE37"/>
    <mergeCell ref="AF36:AH37"/>
    <mergeCell ref="AI36:AK37"/>
    <mergeCell ref="W37:Y37"/>
    <mergeCell ref="T35:V35"/>
    <mergeCell ref="W35:Y35"/>
    <mergeCell ref="AA35:AE35"/>
    <mergeCell ref="AF35:AH35"/>
    <mergeCell ref="AI35:AK35"/>
    <mergeCell ref="A36:B36"/>
    <mergeCell ref="C36:F36"/>
    <mergeCell ref="G36:I36"/>
    <mergeCell ref="J36:M36"/>
    <mergeCell ref="N36:P36"/>
    <mergeCell ref="AX32:BA35"/>
    <mergeCell ref="AA34:AE34"/>
    <mergeCell ref="AF34:AH34"/>
    <mergeCell ref="AI34:AK34"/>
    <mergeCell ref="A35:B35"/>
    <mergeCell ref="C35:F35"/>
    <mergeCell ref="G35:I35"/>
    <mergeCell ref="J35:M35"/>
    <mergeCell ref="N35:P35"/>
    <mergeCell ref="Q35:S35"/>
    <mergeCell ref="W32:Y34"/>
    <mergeCell ref="AA32:AE33"/>
    <mergeCell ref="AF32:AH33"/>
    <mergeCell ref="AI32:AK33"/>
    <mergeCell ref="AM32:AO35"/>
    <mergeCell ref="AP32:AW35"/>
    <mergeCell ref="AW19:BA19"/>
    <mergeCell ref="AX24:BA24"/>
    <mergeCell ref="A26:AU26"/>
    <mergeCell ref="A32:B34"/>
    <mergeCell ref="C32:F34"/>
    <mergeCell ref="G32:I34"/>
    <mergeCell ref="J32:M34"/>
    <mergeCell ref="N32:P34"/>
    <mergeCell ref="Q32:S34"/>
    <mergeCell ref="T32:V34"/>
    <mergeCell ref="W19:AA19"/>
    <mergeCell ref="AB19:AE19"/>
    <mergeCell ref="AF19:AI19"/>
    <mergeCell ref="AJ19:AM19"/>
    <mergeCell ref="AN19:AR19"/>
    <mergeCell ref="AS19:AV19"/>
    <mergeCell ref="P12:AK12"/>
    <mergeCell ref="P13:AN13"/>
    <mergeCell ref="AO13:BA13"/>
    <mergeCell ref="A17:BA17"/>
    <mergeCell ref="A19:A20"/>
    <mergeCell ref="B19:E19"/>
    <mergeCell ref="F19:I19"/>
    <mergeCell ref="J19:M19"/>
    <mergeCell ref="N19:R19"/>
    <mergeCell ref="S19:V19"/>
    <mergeCell ref="A8:O8"/>
    <mergeCell ref="P8:AM8"/>
    <mergeCell ref="AN8:BA8"/>
    <mergeCell ref="P9:AA9"/>
    <mergeCell ref="P10:AK10"/>
    <mergeCell ref="AN10:BA11"/>
    <mergeCell ref="P11:AJ11"/>
    <mergeCell ref="A5:O5"/>
    <mergeCell ref="AN5:BA6"/>
    <mergeCell ref="A6:O6"/>
    <mergeCell ref="A7:O7"/>
    <mergeCell ref="P7:AN7"/>
    <mergeCell ref="AO7:BA7"/>
    <mergeCell ref="A2:O2"/>
    <mergeCell ref="P2:AN2"/>
    <mergeCell ref="AO2:BA4"/>
    <mergeCell ref="A3:O3"/>
    <mergeCell ref="A4:O4"/>
    <mergeCell ref="P4:AN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2014-04-24T08:10:51Z</cp:lastPrinted>
  <dcterms:created xsi:type="dcterms:W3CDTF">2011-02-06T10:49:14Z</dcterms:created>
  <dcterms:modified xsi:type="dcterms:W3CDTF">2014-06-12T05:11:13Z</dcterms:modified>
  <cp:category/>
  <cp:version/>
  <cp:contentType/>
  <cp:contentStatus/>
</cp:coreProperties>
</file>