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1"/>
  </bookViews>
  <sheets>
    <sheet name="Лист1" sheetId="1" r:id="rId1"/>
    <sheet name="Лист 2" sheetId="2" r:id="rId2"/>
  </sheets>
  <externalReferences>
    <externalReference r:id="rId5"/>
  </externalReferences>
  <definedNames>
    <definedName name="aa">#REF!</definedName>
    <definedName name="aa_4">#REF!</definedName>
    <definedName name="_xlnm.Print_Titles" localSheetId="1">'Лист 2'!$8:$8</definedName>
    <definedName name="_xlnm.Print_Area" localSheetId="1">'Лист 2'!$A$1:$AC$173</definedName>
    <definedName name="_xlnm.Print_Area" localSheetId="0">'Лист1'!$A$1:$BE$31</definedName>
  </definedNames>
  <calcPr fullCalcOnLoad="1"/>
</workbook>
</file>

<file path=xl/sharedStrings.xml><?xml version="1.0" encoding="utf-8"?>
<sst xmlns="http://schemas.openxmlformats.org/spreadsheetml/2006/main" count="441" uniqueCount="218">
  <si>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</si>
  <si>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</si>
  <si>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</si>
  <si>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</si>
  <si>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</si>
  <si>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</si>
  <si>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</si>
  <si>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</si>
  <si>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</si>
  <si>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</si>
  <si>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</si>
  <si>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</si>
  <si>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</si>
  <si>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</si>
  <si>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Канікули</t>
  </si>
  <si>
    <t>Донбаська державна машинобудівна академія</t>
  </si>
  <si>
    <t>1. Графік навчального процесу</t>
  </si>
  <si>
    <t>С</t>
  </si>
  <si>
    <t>К</t>
  </si>
  <si>
    <t>Всього</t>
  </si>
  <si>
    <t>№ п/п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</si>
  <si>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</si>
  <si>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</si>
  <si>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</si>
  <si>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</si>
  <si>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</si>
  <si>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екзаменів</t>
  </si>
  <si>
    <t>заліків</t>
  </si>
  <si>
    <t>НАЗВА ДИСЦИПЛІН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</si>
  <si>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</si>
  <si>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</si>
  <si>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</si>
  <si>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Н</t>
  </si>
  <si>
    <t>Настановна сесія</t>
  </si>
  <si>
    <t>Курсові роботи</t>
  </si>
  <si>
    <t>Кредити ECTS</t>
  </si>
  <si>
    <t>7</t>
  </si>
  <si>
    <t>9</t>
  </si>
  <si>
    <t>10</t>
  </si>
  <si>
    <t>12</t>
  </si>
  <si>
    <t>8/4</t>
  </si>
  <si>
    <t>8/8</t>
  </si>
  <si>
    <t>Лекції</t>
  </si>
  <si>
    <t>Лабораторні</t>
  </si>
  <si>
    <t>Практичні</t>
  </si>
  <si>
    <t>Кількість тижнів</t>
  </si>
  <si>
    <t>4</t>
  </si>
  <si>
    <t>Всього аудиторних годин</t>
  </si>
  <si>
    <t>Триместр</t>
  </si>
  <si>
    <t xml:space="preserve">Фізика </t>
  </si>
  <si>
    <t xml:space="preserve">Математика </t>
  </si>
  <si>
    <t>16/12</t>
  </si>
  <si>
    <t>Технології захисту інформації</t>
  </si>
  <si>
    <t>Триместровий контроль</t>
  </si>
  <si>
    <t>12/8</t>
  </si>
  <si>
    <t xml:space="preserve">Системний аналіз </t>
  </si>
  <si>
    <t xml:space="preserve">Технології компютерного проектування </t>
  </si>
  <si>
    <t xml:space="preserve">Комп'ютерна схемотехніка та архітектура компютерів </t>
  </si>
  <si>
    <t>Д</t>
  </si>
  <si>
    <t>Практика</t>
  </si>
  <si>
    <t>на базі ВНЗ 1 рівня</t>
  </si>
  <si>
    <r>
      <t xml:space="preserve">Теорія алгоритмів </t>
    </r>
    <r>
      <rPr>
        <sz val="12"/>
        <rFont val="Times New Roman"/>
        <family val="1"/>
      </rPr>
      <t>(КІТ)</t>
    </r>
  </si>
  <si>
    <t>П</t>
  </si>
  <si>
    <t xml:space="preserve">НАВЧАЛЬНИЙ ПЛАН </t>
  </si>
  <si>
    <t>5.091504 "Обслуговування комп'ютерних та інтелектуальних                          систем і мереж"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</si>
  <si>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</si>
  <si>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r>
      <t xml:space="preserve">з галузі знань: </t>
    </r>
    <r>
      <rPr>
        <b/>
        <sz val="14"/>
        <rFont val="Times New Roman"/>
        <family val="1"/>
      </rPr>
      <t>0501 "Інформатика та обчислювальна техніка"</t>
    </r>
  </si>
  <si>
    <r>
      <t xml:space="preserve">за напрямом:   </t>
    </r>
    <r>
      <rPr>
        <b/>
        <sz val="14"/>
        <rFont val="Times New Roman"/>
        <family val="1"/>
      </rPr>
      <t xml:space="preserve">6.050101 "Комп'ютерні науки" </t>
    </r>
  </si>
  <si>
    <r>
      <t xml:space="preserve">спеціалізація:    </t>
    </r>
    <r>
      <rPr>
        <b/>
        <sz val="14"/>
        <rFont val="Times New Roman"/>
        <family val="1"/>
      </rPr>
      <t xml:space="preserve"> "Інформаційні технології проектування"</t>
    </r>
  </si>
  <si>
    <r>
      <t xml:space="preserve">форма навчання:     </t>
    </r>
    <r>
      <rPr>
        <b/>
        <sz val="14"/>
        <rFont val="Times New Roman"/>
        <family val="1"/>
      </rPr>
      <t>заочна  прискорена</t>
    </r>
  </si>
  <si>
    <r>
      <t xml:space="preserve">Освітньо-кваліфікаційний рівень - </t>
    </r>
    <r>
      <rPr>
        <b/>
        <sz val="14"/>
        <rFont val="Times New Roman"/>
        <family val="1"/>
      </rPr>
      <t>бакалавр</t>
    </r>
  </si>
  <si>
    <t>5.05010101  "Обслуговування програмних систем і комплексів"</t>
  </si>
  <si>
    <t>5.05010102  "Обслуговування систем баз даних і знань"</t>
  </si>
  <si>
    <r>
      <t>5.05010201  "Обслуговування комп</t>
    </r>
    <r>
      <rPr>
        <sz val="11"/>
        <rFont val="Calibri"/>
        <family val="2"/>
      </rPr>
      <t>’</t>
    </r>
    <r>
      <rPr>
        <sz val="11"/>
        <rFont val="Times New Roman"/>
        <family val="1"/>
      </rPr>
      <t>ютерних  систем  і мереж"</t>
    </r>
  </si>
  <si>
    <t>5.05020205  "Обслуговування інтелектуальних інтегрованих систем"</t>
  </si>
  <si>
    <t>5.05010301  "Розробка програмного забезпечення"</t>
  </si>
  <si>
    <t>на базі ВЗН І рівня</t>
  </si>
  <si>
    <t>н/</t>
  </si>
  <si>
    <t>к/н</t>
  </si>
  <si>
    <t>с/н</t>
  </si>
  <si>
    <t>/с</t>
  </si>
  <si>
    <t>Політологія</t>
  </si>
  <si>
    <r>
      <t xml:space="preserve">Моделювання систем  </t>
    </r>
    <r>
      <rPr>
        <sz val="12"/>
        <rFont val="Times New Roman"/>
        <family val="1"/>
      </rPr>
      <t>(КІТ)</t>
    </r>
  </si>
  <si>
    <t xml:space="preserve"> 1 НОРМАТИВНА ЧАСТИНА</t>
  </si>
  <si>
    <t>1.1. Гуманітарні та соціально-економічні дисципліни</t>
  </si>
  <si>
    <r>
      <rPr>
        <b/>
        <sz val="12"/>
        <rFont val="Times New Roman"/>
        <family val="1"/>
      </rPr>
      <t>Іноземна мова</t>
    </r>
    <r>
      <rPr>
        <sz val="11"/>
        <rFont val="Times New Roman"/>
        <family val="1"/>
      </rPr>
      <t xml:space="preserve"> (за професійним спрямуванням) </t>
    </r>
  </si>
  <si>
    <r>
      <rPr>
        <b/>
        <sz val="12"/>
        <rFont val="Times New Roman"/>
        <family val="1"/>
      </rPr>
      <t>на базі  ДДМА</t>
    </r>
    <r>
      <rPr>
        <sz val="12"/>
        <rFont val="Times New Roman"/>
        <family val="1"/>
      </rPr>
      <t>(Філ)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</si>
  <si>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на базі ВНЗ 1 рівня_</t>
  </si>
  <si>
    <t>Разом (1.1):</t>
  </si>
  <si>
    <t>у т.ч. на базі ВНЗ 1 рівня</t>
  </si>
  <si>
    <t>у т.ч. на базі академії</t>
  </si>
  <si>
    <t>1.2 Дисципліни природничо-наукової (фундаментальної) підготовки</t>
  </si>
  <si>
    <t>Математичні методи дослідження операцій(к.пр.) ДДМА</t>
  </si>
  <si>
    <t xml:space="preserve">Дискретна математика   </t>
  </si>
  <si>
    <r>
      <rPr>
        <b/>
        <sz val="12"/>
        <rFont val="Times New Roman"/>
        <family val="1"/>
      </rPr>
      <t>на базі  ДДМА</t>
    </r>
    <r>
      <rPr>
        <sz val="12"/>
        <rFont val="Times New Roman"/>
        <family val="1"/>
      </rPr>
      <t>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</si>
  <si>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7а</t>
  </si>
  <si>
    <r>
      <t xml:space="preserve">Економіка та бізнес </t>
    </r>
    <r>
      <rPr>
        <sz val="12"/>
        <rFont val="Times New Roman"/>
        <family val="1"/>
      </rPr>
      <t>(ЕП)</t>
    </r>
  </si>
  <si>
    <r>
      <rPr>
        <b/>
        <sz val="12"/>
        <rFont val="Times New Roman"/>
        <family val="1"/>
      </rPr>
      <t>на базі  ДДМА</t>
    </r>
    <r>
      <rPr>
        <sz val="12"/>
        <rFont val="Times New Roman"/>
        <family val="1"/>
      </rPr>
      <t>(ВМ)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</si>
  <si>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 xml:space="preserve">Математичні методи дослідження операцій </t>
  </si>
  <si>
    <t>5а (кпр.)</t>
  </si>
  <si>
    <r>
      <rPr>
        <b/>
        <sz val="12"/>
        <rFont val="Times New Roman"/>
        <family val="1"/>
      </rPr>
      <t>на базі  ДДМА</t>
    </r>
    <r>
      <rPr>
        <sz val="12"/>
        <rFont val="Times New Roman"/>
        <family val="1"/>
      </rPr>
      <t>(Х і ОП)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</si>
  <si>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t xml:space="preserve">Теорія алгоритмів </t>
    </r>
    <r>
      <rPr>
        <sz val="10"/>
        <rFont val="Times New Roman"/>
        <family val="1"/>
      </rPr>
      <t>(к.роб.) ДДМА</t>
    </r>
    <r>
      <rPr>
        <b/>
        <sz val="12"/>
        <rFont val="Times New Roman"/>
        <family val="1"/>
      </rPr>
      <t xml:space="preserve"> </t>
    </r>
  </si>
  <si>
    <t>Теорія ймовірностей, ймовірнісні процеси і мат.статистика</t>
  </si>
  <si>
    <t xml:space="preserve">Теорія прийняття рішень </t>
  </si>
  <si>
    <r>
      <rPr>
        <b/>
        <sz val="12"/>
        <rFont val="Times New Roman"/>
        <family val="1"/>
      </rPr>
      <t>на базі  ДДМА</t>
    </r>
    <r>
      <rPr>
        <sz val="12"/>
        <rFont val="Times New Roman"/>
        <family val="1"/>
      </rPr>
      <t>(Фіз)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</si>
  <si>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t xml:space="preserve">Чисельні методи </t>
    </r>
    <r>
      <rPr>
        <sz val="12"/>
        <rFont val="Times New Roman"/>
        <family val="1"/>
      </rPr>
      <t xml:space="preserve">(ПМ) </t>
    </r>
  </si>
  <si>
    <r>
      <rPr>
        <b/>
        <sz val="12"/>
        <rFont val="Times New Roman"/>
        <family val="1"/>
      </rPr>
      <t>на базі  ДДМА</t>
    </r>
    <r>
      <rPr>
        <sz val="12"/>
        <rFont val="Times New Roman"/>
        <family val="1"/>
      </rPr>
      <t>(ПМ)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</si>
  <si>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Разом(1.2):</t>
  </si>
  <si>
    <t>1.3. Дисципліни професійної і практичної підготовки</t>
  </si>
  <si>
    <t>1.3.1. Дисципліни професійної підготовки</t>
  </si>
  <si>
    <t>9а  к.р</t>
  </si>
  <si>
    <t>13а кр.</t>
  </si>
  <si>
    <t>19а  кр.</t>
  </si>
  <si>
    <t>1.3.2. Практична підготовки</t>
  </si>
  <si>
    <t>Переддипломна практика  ДДМА</t>
  </si>
  <si>
    <t>Дипломне проектування  ДДМА</t>
  </si>
  <si>
    <t>Державна атестацiя  ДДМА</t>
  </si>
  <si>
    <t>Ознайомча практика на базі ВНЗ 1 рівня</t>
  </si>
  <si>
    <t>Виробнича практика на базі ВНЗ 1 рівня</t>
  </si>
  <si>
    <t>Разом(1 нормативні):</t>
  </si>
  <si>
    <t>2. ВИБІРКОВІ НАВЧАЛЬНІ ДИСЦИПЛІНИ</t>
  </si>
  <si>
    <t>2.1. Дисципліни за вибором студента</t>
  </si>
  <si>
    <t>Разом(2 вибіркові):</t>
  </si>
  <si>
    <t>Всього для бакалавра:</t>
  </si>
  <si>
    <t xml:space="preserve"> </t>
  </si>
  <si>
    <t xml:space="preserve">Алгоритмізація та програмування </t>
  </si>
  <si>
    <t xml:space="preserve">Електротехніка та електроніка  </t>
  </si>
  <si>
    <t>Інтелектуальний аналіз даних</t>
  </si>
  <si>
    <t xml:space="preserve">Компютерна графіка  </t>
  </si>
  <si>
    <t xml:space="preserve">Компютерні мережі </t>
  </si>
  <si>
    <t xml:space="preserve">Крос-платформне програмування </t>
  </si>
  <si>
    <r>
      <t xml:space="preserve">Методи та системи штуч -ного інтелекту </t>
    </r>
    <r>
      <rPr>
        <sz val="12"/>
        <rFont val="Times New Roman"/>
        <family val="1"/>
      </rPr>
      <t>(КІТ) ДДМА</t>
    </r>
  </si>
  <si>
    <t>Об'єктно -орієнтоване програмування</t>
  </si>
  <si>
    <r>
      <t>Операційні системи</t>
    </r>
    <r>
      <rPr>
        <sz val="10"/>
        <rFont val="Times New Roman"/>
        <family val="1"/>
      </rPr>
      <t xml:space="preserve"> </t>
    </r>
  </si>
  <si>
    <t xml:space="preserve">Організація баз даних та знань  </t>
  </si>
  <si>
    <r>
      <t xml:space="preserve">Проектування інформаційних систем </t>
    </r>
    <r>
      <rPr>
        <sz val="12"/>
        <rFont val="Times New Roman"/>
        <family val="1"/>
      </rPr>
      <t>(КІТ)</t>
    </r>
  </si>
  <si>
    <t xml:space="preserve">Технології розподілених систем та паралельних обчислень </t>
  </si>
  <si>
    <t>Технологія створення програмних продуктів</t>
  </si>
  <si>
    <r>
      <t xml:space="preserve">Управління ІТ-проектами     </t>
    </r>
    <r>
      <rPr>
        <sz val="9"/>
        <rFont val="Times New Roman"/>
        <family val="1"/>
      </rPr>
      <t>(КІТ)</t>
    </r>
    <r>
      <rPr>
        <b/>
        <sz val="12"/>
        <rFont val="Times New Roman"/>
        <family val="1"/>
      </rPr>
      <t xml:space="preserve">  ДДМА</t>
    </r>
  </si>
  <si>
    <t>Технологія створення програм-них продуктів (к р) ДДМА</t>
  </si>
  <si>
    <t>Організація БД та знань (к р) ДДМА</t>
  </si>
  <si>
    <r>
      <rPr>
        <b/>
        <sz val="12"/>
        <rFont val="Times New Roman"/>
        <family val="1"/>
      </rPr>
      <t>на базі  академії</t>
    </r>
    <r>
      <rPr>
        <sz val="12"/>
        <rFont val="Times New Roman"/>
        <family val="1"/>
      </rPr>
      <t>(КІТ)ДДМА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</si>
  <si>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Методи та системи  штучного інтелекту  (к р)  ДДМА</t>
  </si>
  <si>
    <r>
      <t xml:space="preserve">Алгоритми на дискретних структурах  </t>
    </r>
    <r>
      <rPr>
        <sz val="12"/>
        <rFont val="Times New Roman"/>
        <family val="1"/>
      </rPr>
      <t>(КІТ) ДДМА</t>
    </r>
  </si>
  <si>
    <r>
      <t xml:space="preserve">Робота з віддаленими базами даних </t>
    </r>
    <r>
      <rPr>
        <sz val="12"/>
        <rFont val="Times New Roman"/>
        <family val="1"/>
      </rPr>
      <t>(КІТ)  ДДМА</t>
    </r>
  </si>
  <si>
    <r>
      <t xml:space="preserve">Системне програмування </t>
    </r>
    <r>
      <rPr>
        <sz val="12"/>
        <rFont val="Times New Roman"/>
        <family val="1"/>
      </rPr>
      <t>(КІТ) ДДМА</t>
    </r>
  </si>
  <si>
    <t>14</t>
  </si>
  <si>
    <t>13</t>
  </si>
  <si>
    <t xml:space="preserve"> Кількість аудиторних год в настаню сесію</t>
  </si>
  <si>
    <t>Триместри</t>
  </si>
  <si>
    <t>Т</t>
  </si>
  <si>
    <t>зд</t>
  </si>
  <si>
    <t>Разом(1.3):</t>
  </si>
  <si>
    <t>Етика на базі ВНЗ 1 рівня</t>
  </si>
  <si>
    <t>Культурологія  на базі ВНЗ 1 рівня</t>
  </si>
  <si>
    <t>Правознавство  на базі ВНЗ 1 рівня</t>
  </si>
  <si>
    <t>Психологія  на базі ВНЗ 1 рівня</t>
  </si>
  <si>
    <t>Основи метрології, стандарти-зації та управління якістю на базі ВНЗ 1 рівня</t>
  </si>
  <si>
    <t>Сучасні інформаційні технології на базі ВНЗ 1 рівня</t>
  </si>
  <si>
    <t>Моделювання виробничих та економічних процесів  на базі ВНЗ 1 рівня</t>
  </si>
  <si>
    <t>Основи автоматизованого проектування  на базі ВНЗ 1 рівня</t>
  </si>
  <si>
    <t>на базі  ДДМА</t>
  </si>
  <si>
    <t>Текстові редактори та табличні процесори на базі ВНЗ 1 рівня</t>
  </si>
  <si>
    <t>Кваліфікація: 3121  фахівець з  інформаційних технологій</t>
  </si>
  <si>
    <t>Міністерство освіти і науки України</t>
  </si>
  <si>
    <r>
      <t xml:space="preserve"> Навчальний план на 14\15 н.р.  </t>
    </r>
    <r>
      <rPr>
        <b/>
        <sz val="14"/>
        <rFont val="Times New Roman"/>
        <family val="1"/>
      </rPr>
      <t xml:space="preserve">   ІТП          (заоч_прискор_курс, 3 р. навч., з дипл.р)</t>
    </r>
  </si>
  <si>
    <t>5 курс (10зт)</t>
  </si>
  <si>
    <t>4 курс (11зт)</t>
  </si>
  <si>
    <t>3 курс (12зт)</t>
  </si>
  <si>
    <t>"___" ____________ 2014    р.</t>
  </si>
  <si>
    <t>ЗАТВЕРДЖУЮ:</t>
  </si>
  <si>
    <t xml:space="preserve">   II. ЗВЕДЕНІ ДАНІ ПРО БЮДЖЕТ ЧАСУ, тижні                                               ІІІ. ПРАКТИКА                                IV. ДЕРЖАВНА АТЕСТАЦІЯ</t>
  </si>
  <si>
    <t>Екзаме-ни</t>
  </si>
  <si>
    <t>Виконання диплом. проекту</t>
  </si>
  <si>
    <t>Держ. атест.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</si>
  <si>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</si>
  <si>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</si>
  <si>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</si>
  <si>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</si>
  <si>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Дипломне проектування</t>
  </si>
  <si>
    <t>Захист дипломного проекту</t>
  </si>
  <si>
    <t>Три--местр</t>
  </si>
  <si>
    <t>Переддип-ломна</t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</si>
  <si>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</si>
  <si>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r>
      <t xml:space="preserve">Ректор </t>
    </r>
    <r>
      <rPr>
        <sz val="14"/>
        <rFont val="Times New Roman"/>
        <family val="1"/>
      </rPr>
      <t>_______________</t>
    </r>
    <r>
      <rPr>
        <u val="single"/>
        <sz val="14"/>
        <rFont val="Times New Roman"/>
        <family val="1"/>
      </rPr>
      <t>(Федорінов В.А.)</t>
    </r>
  </si>
  <si>
    <t>13а</t>
  </si>
  <si>
    <t>14а</t>
  </si>
  <si>
    <t>15а</t>
  </si>
  <si>
    <t>16а</t>
  </si>
  <si>
    <t>17а</t>
  </si>
  <si>
    <t>18а</t>
  </si>
  <si>
    <r>
      <t xml:space="preserve">Філософія **   </t>
    </r>
    <r>
      <rPr>
        <sz val="10"/>
        <rFont val="Times New Roman"/>
        <family val="1"/>
      </rPr>
      <t>ДДМА</t>
    </r>
  </si>
  <si>
    <r>
      <t xml:space="preserve">Історія української культури **  </t>
    </r>
    <r>
      <rPr>
        <sz val="10"/>
        <rFont val="Times New Roman"/>
        <family val="1"/>
      </rPr>
      <t>ДДМА</t>
    </r>
  </si>
  <si>
    <r>
      <t>Українська мова *</t>
    </r>
    <r>
      <rPr>
        <sz val="10"/>
        <rFont val="Times New Roman"/>
        <family val="1"/>
      </rPr>
      <t>(за проф спрям) на базі ВНЗ 1 рівня_</t>
    </r>
  </si>
  <si>
    <r>
      <t xml:space="preserve">Історія України * </t>
    </r>
    <r>
      <rPr>
        <sz val="10"/>
        <rFont val="Times New Roman"/>
        <family val="1"/>
      </rPr>
      <t>на базі ВНЗ 1 рівня_</t>
    </r>
  </si>
  <si>
    <r>
      <t xml:space="preserve">Екологія *  </t>
    </r>
    <r>
      <rPr>
        <sz val="10"/>
        <rFont val="Times New Roman"/>
        <family val="1"/>
      </rPr>
      <t>на базі ВНЗ 1 рівня</t>
    </r>
  </si>
  <si>
    <r>
      <t xml:space="preserve">Безпека життєдіяльності *  </t>
    </r>
    <r>
      <rPr>
        <sz val="10"/>
        <rFont val="Times New Roman"/>
        <family val="1"/>
      </rPr>
      <t>на базі ВНЗ 1 рівня</t>
    </r>
  </si>
  <si>
    <t>6а</t>
  </si>
  <si>
    <t>58\16</t>
  </si>
  <si>
    <t>56\22</t>
  </si>
  <si>
    <t>52\24</t>
  </si>
  <si>
    <t>62\22</t>
  </si>
  <si>
    <t>44\16</t>
  </si>
  <si>
    <t>справка</t>
  </si>
  <si>
    <t>10-21-9</t>
  </si>
  <si>
    <t>10-20-10</t>
  </si>
  <si>
    <t>10-22-8</t>
  </si>
  <si>
    <t>*</t>
  </si>
  <si>
    <t>дисципліни, які перезароховуються деканом факультету</t>
  </si>
  <si>
    <t>**</t>
  </si>
  <si>
    <t>дисципліни, які здаються за формою екстернату</t>
  </si>
  <si>
    <t>6</t>
  </si>
  <si>
    <t>4/2</t>
  </si>
  <si>
    <t>6б</t>
  </si>
  <si>
    <t>Основи охорони праці (починаючи з 2016/2017н.р.)</t>
  </si>
  <si>
    <t>Основи охорони праці та безпека життєдіяльності (тільки  в  2014/2015, 15/16 н.р.)</t>
  </si>
  <si>
    <r>
      <t>Строк навчання на базі повної загальної середньої освіти -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3 роки </t>
    </r>
  </si>
  <si>
    <t xml:space="preserve">WEB - технології та WEB - дизайн 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</si>
</sst>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#,##0.00_-;\-* #,##0.00_-;\ &quot;&quot;_-;_-@_-"/>
    <numFmt numFmtId="212" formatCode="#,##0.000_-;\-* #,##0.000_-;\ &quot;&quot;_-;_-@_-"/>
    <numFmt numFmtId="213" formatCode="000000"/>
    <numFmt numFmtId="214" formatCode="#,##0.0_ ;\-#,##0.0\ "/>
    <numFmt numFmtId="215" formatCode="#,##0_ ;\-#,##0\ "/>
    <numFmt numFmtId="216" formatCode="#,##0.00_ ;\-#,##0.00\ "/>
    <numFmt numFmtId="217" formatCode="[$-FC19]d\ mmmm\ yyyy\ &quot;г.&quot;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b/>
      <sz val="16"/>
      <name val="Times New Roman"/>
      <family val="1"/>
    </font>
    <font>
      <sz val="14"/>
      <name val="Arial Cyr"/>
      <family val="0"/>
    </font>
    <font>
      <b/>
      <sz val="12"/>
      <name val="Times New Roman Cyr"/>
      <family val="0"/>
    </font>
    <font>
      <sz val="12"/>
      <name val="Arial Cyr"/>
      <family val="2"/>
    </font>
    <font>
      <b/>
      <sz val="11"/>
      <name val="Arial Cyr"/>
      <family val="2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6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10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180" fontId="10" fillId="24" borderId="0" xfId="0" applyNumberFormat="1" applyFont="1" applyFill="1" applyBorder="1" applyAlignment="1" applyProtection="1">
      <alignment vertical="center"/>
      <protection/>
    </xf>
    <xf numFmtId="180" fontId="2" fillId="24" borderId="0" xfId="0" applyNumberFormat="1" applyFont="1" applyFill="1" applyBorder="1" applyAlignment="1" applyProtection="1">
      <alignment vertical="center"/>
      <protection/>
    </xf>
    <xf numFmtId="180" fontId="10" fillId="24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0" fontId="10" fillId="23" borderId="0" xfId="0" applyNumberFormat="1" applyFont="1" applyFill="1" applyBorder="1" applyAlignment="1" applyProtection="1">
      <alignment vertical="center"/>
      <protection/>
    </xf>
    <xf numFmtId="180" fontId="2" fillId="23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13" fillId="0" borderId="0" xfId="0" applyFont="1" applyAlignment="1">
      <alignment vertical="center" wrapText="1" shrinkToFit="1"/>
    </xf>
    <xf numFmtId="0" fontId="16" fillId="0" borderId="0" xfId="53" applyFont="1" applyAlignment="1">
      <alignment horizontal="left" vertical="center" wrapText="1"/>
      <protection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11" xfId="0" applyFont="1" applyFill="1" applyBorder="1" applyAlignment="1">
      <alignment vertical="center"/>
    </xf>
    <xf numFmtId="0" fontId="16" fillId="0" borderId="0" xfId="53" applyFont="1" applyAlignment="1">
      <alignment vertical="center" wrapText="1"/>
      <protection/>
    </xf>
    <xf numFmtId="0" fontId="6" fillId="0" borderId="0" xfId="53" applyFont="1" applyBorder="1" applyAlignment="1">
      <alignment vertical="center"/>
      <protection/>
    </xf>
    <xf numFmtId="0" fontId="16" fillId="0" borderId="0" xfId="53" applyFont="1" applyAlignment="1">
      <alignment vertical="center"/>
      <protection/>
    </xf>
    <xf numFmtId="0" fontId="6" fillId="0" borderId="0" xfId="53" applyFont="1" applyAlignment="1">
      <alignment vertical="center"/>
      <protection/>
    </xf>
    <xf numFmtId="180" fontId="1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horizontal="center" vertical="center" wrapText="1"/>
    </xf>
    <xf numFmtId="180" fontId="10" fillId="6" borderId="0" xfId="0" applyNumberFormat="1" applyFont="1" applyFill="1" applyBorder="1" applyAlignment="1" applyProtection="1">
      <alignment vertical="center"/>
      <protection/>
    </xf>
    <xf numFmtId="180" fontId="2" fillId="4" borderId="0" xfId="0" applyNumberFormat="1" applyFont="1" applyFill="1" applyBorder="1" applyAlignment="1" applyProtection="1">
      <alignment vertical="center"/>
      <protection/>
    </xf>
    <xf numFmtId="180" fontId="10" fillId="7" borderId="0" xfId="0" applyNumberFormat="1" applyFont="1" applyFill="1" applyBorder="1" applyAlignment="1" applyProtection="1">
      <alignment vertical="center"/>
      <protection/>
    </xf>
    <xf numFmtId="180" fontId="10" fillId="4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>
      <alignment vertical="center"/>
    </xf>
    <xf numFmtId="182" fontId="7" fillId="4" borderId="14" xfId="0" applyNumberFormat="1" applyFont="1" applyFill="1" applyBorder="1" applyAlignment="1" applyProtection="1">
      <alignment horizontal="center" vertical="center"/>
      <protection/>
    </xf>
    <xf numFmtId="182" fontId="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/>
    </xf>
    <xf numFmtId="0" fontId="6" fillId="0" borderId="0" xfId="53" applyFont="1" applyBorder="1" applyAlignment="1">
      <alignment horizontal="left" vertical="center"/>
      <protection/>
    </xf>
    <xf numFmtId="0" fontId="2" fillId="0" borderId="0" xfId="53" applyFont="1">
      <alignment/>
      <protection/>
    </xf>
    <xf numFmtId="0" fontId="8" fillId="0" borderId="0" xfId="54" applyFont="1">
      <alignment/>
      <protection/>
    </xf>
    <xf numFmtId="0" fontId="20" fillId="0" borderId="0" xfId="54" applyFont="1">
      <alignment/>
      <protection/>
    </xf>
    <xf numFmtId="0" fontId="6" fillId="0" borderId="0" xfId="53" applyFont="1">
      <alignment/>
      <protection/>
    </xf>
    <xf numFmtId="0" fontId="7" fillId="0" borderId="0" xfId="54" applyFont="1" applyBorder="1" applyAlignment="1">
      <alignment vertical="center" wrapText="1"/>
      <protection/>
    </xf>
    <xf numFmtId="49" fontId="7" fillId="0" borderId="0" xfId="53" applyNumberFormat="1" applyFont="1" applyBorder="1" applyAlignment="1">
      <alignment vertical="center" wrapText="1"/>
      <protection/>
    </xf>
    <xf numFmtId="0" fontId="6" fillId="0" borderId="0" xfId="53" applyFont="1" applyBorder="1" applyAlignment="1">
      <alignment vertical="center" wrapText="1"/>
      <protection/>
    </xf>
    <xf numFmtId="0" fontId="6" fillId="0" borderId="0" xfId="54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182" fontId="7" fillId="0" borderId="15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2" fontId="7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80" fontId="2" fillId="24" borderId="10" xfId="0" applyNumberFormat="1" applyFont="1" applyFill="1" applyBorder="1" applyAlignment="1" applyProtection="1">
      <alignment horizontal="center" vertical="center" wrapText="1"/>
      <protection/>
    </xf>
    <xf numFmtId="180" fontId="1" fillId="24" borderId="11" xfId="0" applyNumberFormat="1" applyFont="1" applyFill="1" applyBorder="1" applyAlignment="1" applyProtection="1">
      <alignment horizontal="center" vertical="center" wrapText="1"/>
      <protection/>
    </xf>
    <xf numFmtId="181" fontId="2" fillId="24" borderId="10" xfId="0" applyNumberFormat="1" applyFont="1" applyFill="1" applyBorder="1" applyAlignment="1" applyProtection="1">
      <alignment horizontal="center" vertical="center"/>
      <protection/>
    </xf>
    <xf numFmtId="0" fontId="15" fillId="24" borderId="17" xfId="0" applyNumberFormat="1" applyFont="1" applyFill="1" applyBorder="1" applyAlignment="1" applyProtection="1">
      <alignment horizontal="center" vertical="center"/>
      <protection/>
    </xf>
    <xf numFmtId="49" fontId="15" fillId="24" borderId="18" xfId="0" applyNumberFormat="1" applyFont="1" applyFill="1" applyBorder="1" applyAlignment="1" applyProtection="1">
      <alignment horizontal="center" vertical="center" wrapText="1"/>
      <protection/>
    </xf>
    <xf numFmtId="180" fontId="15" fillId="24" borderId="18" xfId="0" applyNumberFormat="1" applyFont="1" applyFill="1" applyBorder="1" applyAlignment="1" applyProtection="1">
      <alignment horizontal="center" vertical="center"/>
      <protection/>
    </xf>
    <xf numFmtId="180" fontId="15" fillId="24" borderId="19" xfId="0" applyNumberFormat="1" applyFont="1" applyFill="1" applyBorder="1" applyAlignment="1" applyProtection="1">
      <alignment horizontal="center" vertical="center"/>
      <protection/>
    </xf>
    <xf numFmtId="180" fontId="15" fillId="24" borderId="17" xfId="0" applyNumberFormat="1" applyFont="1" applyFill="1" applyBorder="1" applyAlignment="1" applyProtection="1">
      <alignment horizontal="center" vertical="center"/>
      <protection/>
    </xf>
    <xf numFmtId="180" fontId="15" fillId="24" borderId="14" xfId="0" applyNumberFormat="1" applyFont="1" applyFill="1" applyBorder="1" applyAlignment="1" applyProtection="1">
      <alignment horizontal="center" vertical="center"/>
      <protection/>
    </xf>
    <xf numFmtId="180" fontId="15" fillId="24" borderId="16" xfId="0" applyNumberFormat="1" applyFont="1" applyFill="1" applyBorder="1" applyAlignment="1" applyProtection="1">
      <alignment horizontal="center" vertical="center"/>
      <protection/>
    </xf>
    <xf numFmtId="180" fontId="15" fillId="24" borderId="17" xfId="0" applyNumberFormat="1" applyFont="1" applyFill="1" applyBorder="1" applyAlignment="1" applyProtection="1">
      <alignment vertical="center"/>
      <protection/>
    </xf>
    <xf numFmtId="180" fontId="15" fillId="24" borderId="14" xfId="0" applyNumberFormat="1" applyFont="1" applyFill="1" applyBorder="1" applyAlignment="1" applyProtection="1">
      <alignment vertical="center"/>
      <protection/>
    </xf>
    <xf numFmtId="0" fontId="7" fillId="24" borderId="20" xfId="0" applyFont="1" applyFill="1" applyBorder="1" applyAlignment="1">
      <alignment horizontal="center" vertical="center" wrapText="1"/>
    </xf>
    <xf numFmtId="49" fontId="16" fillId="24" borderId="20" xfId="0" applyNumberFormat="1" applyFont="1" applyFill="1" applyBorder="1" applyAlignment="1">
      <alignment vertical="center" wrapText="1"/>
    </xf>
    <xf numFmtId="0" fontId="7" fillId="24" borderId="20" xfId="0" applyNumberFormat="1" applyFont="1" applyFill="1" applyBorder="1" applyAlignment="1">
      <alignment horizontal="center" vertical="center" wrapText="1"/>
    </xf>
    <xf numFmtId="180" fontId="7" fillId="24" borderId="21" xfId="0" applyNumberFormat="1" applyFont="1" applyFill="1" applyBorder="1" applyAlignment="1" applyProtection="1">
      <alignment horizontal="center" vertical="center" wrapText="1"/>
      <protection/>
    </xf>
    <xf numFmtId="182" fontId="2" fillId="24" borderId="22" xfId="0" applyNumberFormat="1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1" fontId="7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182" fontId="7" fillId="24" borderId="10" xfId="0" applyNumberFormat="1" applyFont="1" applyFill="1" applyBorder="1" applyAlignment="1">
      <alignment horizontal="center" vertical="center" wrapText="1"/>
    </xf>
    <xf numFmtId="182" fontId="7" fillId="24" borderId="10" xfId="0" applyNumberFormat="1" applyFont="1" applyFill="1" applyBorder="1" applyAlignment="1" applyProtection="1">
      <alignment horizontal="center" vertical="center"/>
      <protection/>
    </xf>
    <xf numFmtId="182" fontId="7" fillId="24" borderId="10" xfId="0" applyNumberFormat="1" applyFont="1" applyFill="1" applyBorder="1" applyAlignment="1" applyProtection="1">
      <alignment vertical="center"/>
      <protection/>
    </xf>
    <xf numFmtId="0" fontId="2" fillId="24" borderId="10" xfId="0" applyFont="1" applyFill="1" applyBorder="1" applyAlignment="1">
      <alignment horizontal="center" vertical="center" wrapText="1"/>
    </xf>
    <xf numFmtId="49" fontId="2" fillId="24" borderId="24" xfId="0" applyNumberFormat="1" applyFont="1" applyFill="1" applyBorder="1" applyAlignment="1">
      <alignment horizontal="right" vertical="center" wrapText="1"/>
    </xf>
    <xf numFmtId="0" fontId="7" fillId="24" borderId="24" xfId="0" applyFont="1" applyFill="1" applyBorder="1" applyAlignment="1">
      <alignment horizontal="center" vertical="center" wrapText="1"/>
    </xf>
    <xf numFmtId="0" fontId="7" fillId="24" borderId="24" xfId="0" applyNumberFormat="1" applyFont="1" applyFill="1" applyBorder="1" applyAlignment="1">
      <alignment horizontal="center" vertical="center" wrapText="1"/>
    </xf>
    <xf numFmtId="180" fontId="7" fillId="24" borderId="25" xfId="0" applyNumberFormat="1" applyFont="1" applyFill="1" applyBorder="1" applyAlignment="1" applyProtection="1">
      <alignment horizontal="center" vertical="center" wrapText="1"/>
      <protection/>
    </xf>
    <xf numFmtId="182" fontId="2" fillId="24" borderId="26" xfId="0" applyNumberFormat="1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wrapText="1"/>
    </xf>
    <xf numFmtId="1" fontId="7" fillId="24" borderId="28" xfId="0" applyNumberFormat="1" applyFont="1" applyFill="1" applyBorder="1" applyAlignment="1">
      <alignment horizontal="center" vertical="center" wrapText="1"/>
    </xf>
    <xf numFmtId="2" fontId="7" fillId="24" borderId="28" xfId="0" applyNumberFormat="1" applyFont="1" applyFill="1" applyBorder="1" applyAlignment="1">
      <alignment horizontal="center" vertical="center" wrapText="1"/>
    </xf>
    <xf numFmtId="49" fontId="7" fillId="24" borderId="28" xfId="0" applyNumberFormat="1" applyFont="1" applyFill="1" applyBorder="1" applyAlignment="1">
      <alignment horizontal="center" vertical="center" wrapText="1"/>
    </xf>
    <xf numFmtId="182" fontId="7" fillId="24" borderId="28" xfId="0" applyNumberFormat="1" applyFont="1" applyFill="1" applyBorder="1" applyAlignment="1">
      <alignment horizontal="center" vertical="center" wrapText="1"/>
    </xf>
    <xf numFmtId="182" fontId="7" fillId="24" borderId="28" xfId="0" applyNumberFormat="1" applyFont="1" applyFill="1" applyBorder="1" applyAlignment="1" applyProtection="1">
      <alignment horizontal="center" vertical="center"/>
      <protection/>
    </xf>
    <xf numFmtId="182" fontId="7" fillId="24" borderId="28" xfId="0" applyNumberFormat="1" applyFont="1" applyFill="1" applyBorder="1" applyAlignment="1" applyProtection="1">
      <alignment vertical="center"/>
      <protection/>
    </xf>
    <xf numFmtId="0" fontId="2" fillId="24" borderId="29" xfId="0" applyFont="1" applyFill="1" applyBorder="1" applyAlignment="1">
      <alignment horizontal="center" vertical="center" wrapText="1"/>
    </xf>
    <xf numFmtId="49" fontId="7" fillId="24" borderId="17" xfId="0" applyNumberFormat="1" applyFont="1" applyFill="1" applyBorder="1" applyAlignment="1">
      <alignment horizontal="right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180" fontId="2" fillId="24" borderId="19" xfId="0" applyNumberFormat="1" applyFont="1" applyFill="1" applyBorder="1" applyAlignment="1" applyProtection="1">
      <alignment horizontal="center" vertical="center" wrapText="1"/>
      <protection/>
    </xf>
    <xf numFmtId="182" fontId="7" fillId="24" borderId="13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182" fontId="7" fillId="24" borderId="18" xfId="0" applyNumberFormat="1" applyFont="1" applyFill="1" applyBorder="1" applyAlignment="1">
      <alignment horizontal="center" vertical="center" wrapText="1"/>
    </xf>
    <xf numFmtId="49" fontId="7" fillId="24" borderId="18" xfId="0" applyNumberFormat="1" applyFont="1" applyFill="1" applyBorder="1" applyAlignment="1">
      <alignment horizontal="center" vertical="center" wrapText="1"/>
    </xf>
    <xf numFmtId="182" fontId="7" fillId="24" borderId="18" xfId="0" applyNumberFormat="1" applyFont="1" applyFill="1" applyBorder="1" applyAlignment="1">
      <alignment horizontal="center" vertical="center" wrapText="1"/>
    </xf>
    <xf numFmtId="182" fontId="7" fillId="24" borderId="18" xfId="0" applyNumberFormat="1" applyFont="1" applyFill="1" applyBorder="1" applyAlignment="1" applyProtection="1">
      <alignment horizontal="center" vertical="center"/>
      <protection/>
    </xf>
    <xf numFmtId="182" fontId="7" fillId="24" borderId="18" xfId="0" applyNumberFormat="1" applyFont="1" applyFill="1" applyBorder="1" applyAlignment="1" applyProtection="1">
      <alignment vertical="center"/>
      <protection/>
    </xf>
    <xf numFmtId="182" fontId="7" fillId="24" borderId="19" xfId="0" applyNumberFormat="1" applyFont="1" applyFill="1" applyBorder="1" applyAlignment="1" applyProtection="1">
      <alignment vertical="center"/>
      <protection/>
    </xf>
    <xf numFmtId="182" fontId="7" fillId="24" borderId="14" xfId="0" applyNumberFormat="1" applyFont="1" applyFill="1" applyBorder="1" applyAlignment="1" applyProtection="1">
      <alignment vertical="center"/>
      <protection/>
    </xf>
    <xf numFmtId="0" fontId="7" fillId="24" borderId="10" xfId="0" applyFont="1" applyFill="1" applyBorder="1" applyAlignment="1">
      <alignment horizontal="center" vertical="center" wrapText="1"/>
    </xf>
    <xf numFmtId="49" fontId="7" fillId="24" borderId="20" xfId="0" applyNumberFormat="1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center" vertical="center" wrapText="1"/>
    </xf>
    <xf numFmtId="18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>
      <alignment horizontal="center" vertical="center" wrapText="1"/>
    </xf>
    <xf numFmtId="2" fontId="7" fillId="24" borderId="20" xfId="0" applyNumberFormat="1" applyFont="1" applyFill="1" applyBorder="1" applyAlignment="1">
      <alignment horizontal="center" vertical="center" wrapText="1"/>
    </xf>
    <xf numFmtId="49" fontId="2" fillId="24" borderId="20" xfId="0" applyNumberFormat="1" applyFont="1" applyFill="1" applyBorder="1" applyAlignment="1">
      <alignment horizontal="center" vertical="center" wrapText="1"/>
    </xf>
    <xf numFmtId="182" fontId="2" fillId="24" borderId="20" xfId="0" applyNumberFormat="1" applyFont="1" applyFill="1" applyBorder="1" applyAlignment="1" applyProtection="1">
      <alignment horizontal="center" vertical="center"/>
      <protection/>
    </xf>
    <xf numFmtId="182" fontId="2" fillId="24" borderId="20" xfId="0" applyNumberFormat="1" applyFont="1" applyFill="1" applyBorder="1" applyAlignment="1" applyProtection="1">
      <alignment vertical="center"/>
      <protection/>
    </xf>
    <xf numFmtId="49" fontId="7" fillId="24" borderId="20" xfId="0" applyNumberFormat="1" applyFont="1" applyFill="1" applyBorder="1" applyAlignment="1">
      <alignment horizontal="center" vertical="center" wrapText="1"/>
    </xf>
    <xf numFmtId="182" fontId="7" fillId="24" borderId="20" xfId="0" applyNumberFormat="1" applyFont="1" applyFill="1" applyBorder="1" applyAlignment="1" applyProtection="1">
      <alignment horizontal="center" vertical="center"/>
      <protection/>
    </xf>
    <xf numFmtId="182" fontId="7" fillId="24" borderId="20" xfId="0" applyNumberFormat="1" applyFont="1" applyFill="1" applyBorder="1" applyAlignment="1">
      <alignment horizontal="center" vertical="center" wrapText="1"/>
    </xf>
    <xf numFmtId="182" fontId="7" fillId="24" borderId="20" xfId="0" applyNumberFormat="1" applyFont="1" applyFill="1" applyBorder="1" applyAlignment="1" applyProtection="1">
      <alignment vertical="center"/>
      <protection/>
    </xf>
    <xf numFmtId="49" fontId="2" fillId="24" borderId="20" xfId="0" applyNumberFormat="1" applyFont="1" applyFill="1" applyBorder="1" applyAlignment="1" applyProtection="1">
      <alignment horizontal="center" vertical="center"/>
      <protection/>
    </xf>
    <xf numFmtId="181" fontId="7" fillId="24" borderId="21" xfId="0" applyNumberFormat="1" applyFont="1" applyFill="1" applyBorder="1" applyAlignment="1" applyProtection="1">
      <alignment horizontal="center" vertical="center"/>
      <protection/>
    </xf>
    <xf numFmtId="2" fontId="7" fillId="24" borderId="20" xfId="0" applyNumberFormat="1" applyFont="1" applyFill="1" applyBorder="1" applyAlignment="1">
      <alignment horizontal="center" vertical="center" wrapText="1"/>
    </xf>
    <xf numFmtId="49" fontId="7" fillId="24" borderId="20" xfId="0" applyNumberFormat="1" applyFont="1" applyFill="1" applyBorder="1" applyAlignment="1">
      <alignment horizontal="center" vertical="center" wrapText="1"/>
    </xf>
    <xf numFmtId="49" fontId="2" fillId="24" borderId="28" xfId="0" applyNumberFormat="1" applyFont="1" applyFill="1" applyBorder="1" applyAlignment="1" applyProtection="1">
      <alignment horizontal="center" vertical="center"/>
      <protection/>
    </xf>
    <xf numFmtId="181" fontId="7" fillId="24" borderId="25" xfId="0" applyNumberFormat="1" applyFont="1" applyFill="1" applyBorder="1" applyAlignment="1" applyProtection="1">
      <alignment horizontal="center" vertical="center"/>
      <protection/>
    </xf>
    <xf numFmtId="2" fontId="7" fillId="24" borderId="28" xfId="0" applyNumberFormat="1" applyFont="1" applyFill="1" applyBorder="1" applyAlignment="1">
      <alignment horizontal="center" vertical="center" wrapText="1"/>
    </xf>
    <xf numFmtId="49" fontId="7" fillId="24" borderId="28" xfId="0" applyNumberFormat="1" applyFont="1" applyFill="1" applyBorder="1" applyAlignment="1">
      <alignment horizontal="center" vertical="center" wrapText="1"/>
    </xf>
    <xf numFmtId="182" fontId="2" fillId="24" borderId="28" xfId="0" applyNumberFormat="1" applyFont="1" applyFill="1" applyBorder="1" applyAlignment="1" applyProtection="1">
      <alignment horizontal="center" vertical="center"/>
      <protection/>
    </xf>
    <xf numFmtId="182" fontId="2" fillId="24" borderId="28" xfId="0" applyNumberFormat="1" applyFont="1" applyFill="1" applyBorder="1" applyAlignment="1" applyProtection="1">
      <alignment vertical="center"/>
      <protection/>
    </xf>
    <xf numFmtId="49" fontId="2" fillId="24" borderId="30" xfId="0" applyNumberFormat="1" applyFont="1" applyFill="1" applyBorder="1" applyAlignment="1" applyProtection="1">
      <alignment horizontal="center" vertical="center"/>
      <protection/>
    </xf>
    <xf numFmtId="49" fontId="2" fillId="24" borderId="17" xfId="0" applyNumberFormat="1" applyFont="1" applyFill="1" applyBorder="1" applyAlignment="1">
      <alignment horizontal="right" vertical="center" wrapText="1"/>
    </xf>
    <xf numFmtId="181" fontId="7" fillId="24" borderId="19" xfId="0" applyNumberFormat="1" applyFont="1" applyFill="1" applyBorder="1" applyAlignment="1" applyProtection="1">
      <alignment horizontal="center" vertical="center"/>
      <protection/>
    </xf>
    <xf numFmtId="49" fontId="7" fillId="24" borderId="18" xfId="0" applyNumberFormat="1" applyFont="1" applyFill="1" applyBorder="1" applyAlignment="1">
      <alignment horizontal="center" vertical="center" wrapText="1"/>
    </xf>
    <xf numFmtId="182" fontId="2" fillId="24" borderId="18" xfId="0" applyNumberFormat="1" applyFont="1" applyFill="1" applyBorder="1" applyAlignment="1" applyProtection="1">
      <alignment horizontal="center" vertical="center"/>
      <protection/>
    </xf>
    <xf numFmtId="182" fontId="2" fillId="24" borderId="18" xfId="0" applyNumberFormat="1" applyFont="1" applyFill="1" applyBorder="1" applyAlignment="1" applyProtection="1">
      <alignment vertical="center"/>
      <protection/>
    </xf>
    <xf numFmtId="182" fontId="2" fillId="24" borderId="19" xfId="0" applyNumberFormat="1" applyFont="1" applyFill="1" applyBorder="1" applyAlignment="1" applyProtection="1">
      <alignment vertical="center"/>
      <protection/>
    </xf>
    <xf numFmtId="182" fontId="2" fillId="24" borderId="14" xfId="0" applyNumberFormat="1" applyFont="1" applyFill="1" applyBorder="1" applyAlignment="1" applyProtection="1">
      <alignment vertical="center"/>
      <protection/>
    </xf>
    <xf numFmtId="0" fontId="1" fillId="24" borderId="20" xfId="0" applyFont="1" applyFill="1" applyBorder="1" applyAlignment="1">
      <alignment horizontal="center" vertical="center" wrapText="1"/>
    </xf>
    <xf numFmtId="182" fontId="7" fillId="24" borderId="20" xfId="0" applyNumberFormat="1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49" fontId="1" fillId="24" borderId="31" xfId="0" applyNumberFormat="1" applyFont="1" applyFill="1" applyBorder="1" applyAlignment="1">
      <alignment horizontal="center" vertical="center" wrapText="1"/>
    </xf>
    <xf numFmtId="180" fontId="1" fillId="24" borderId="31" xfId="0" applyNumberFormat="1" applyFont="1" applyFill="1" applyBorder="1" applyAlignment="1" applyProtection="1">
      <alignment horizontal="center" vertical="center" wrapText="1"/>
      <protection/>
    </xf>
    <xf numFmtId="0" fontId="2" fillId="24" borderId="31" xfId="0" applyFont="1" applyFill="1" applyBorder="1" applyAlignment="1">
      <alignment horizontal="center" vertical="center" wrapText="1"/>
    </xf>
    <xf numFmtId="2" fontId="10" fillId="24" borderId="20" xfId="0" applyNumberFormat="1" applyFont="1" applyFill="1" applyBorder="1" applyAlignment="1" applyProtection="1">
      <alignment vertical="center"/>
      <protection/>
    </xf>
    <xf numFmtId="180" fontId="10" fillId="24" borderId="20" xfId="0" applyNumberFormat="1" applyFont="1" applyFill="1" applyBorder="1" applyAlignment="1" applyProtection="1">
      <alignment vertical="center"/>
      <protection/>
    </xf>
    <xf numFmtId="182" fontId="10" fillId="24" borderId="20" xfId="0" applyNumberFormat="1" applyFont="1" applyFill="1" applyBorder="1" applyAlignment="1" applyProtection="1">
      <alignment horizontal="center" vertical="center"/>
      <protection/>
    </xf>
    <xf numFmtId="182" fontId="10" fillId="24" borderId="20" xfId="0" applyNumberFormat="1" applyFont="1" applyFill="1" applyBorder="1" applyAlignment="1" applyProtection="1">
      <alignment vertical="center"/>
      <protection/>
    </xf>
    <xf numFmtId="0" fontId="7" fillId="24" borderId="31" xfId="0" applyFont="1" applyFill="1" applyBorder="1" applyAlignment="1">
      <alignment horizontal="center" vertical="center" wrapText="1"/>
    </xf>
    <xf numFmtId="182" fontId="7" fillId="24" borderId="31" xfId="0" applyNumberFormat="1" applyFont="1" applyFill="1" applyBorder="1" applyAlignment="1">
      <alignment horizontal="center" vertical="center" wrapText="1"/>
    </xf>
    <xf numFmtId="1" fontId="7" fillId="24" borderId="31" xfId="0" applyNumberFormat="1" applyFont="1" applyFill="1" applyBorder="1" applyAlignment="1">
      <alignment horizontal="center" vertical="center" wrapText="1"/>
    </xf>
    <xf numFmtId="2" fontId="10" fillId="24" borderId="24" xfId="0" applyNumberFormat="1" applyFont="1" applyFill="1" applyBorder="1" applyAlignment="1" applyProtection="1">
      <alignment vertical="center"/>
      <protection/>
    </xf>
    <xf numFmtId="180" fontId="10" fillId="24" borderId="24" xfId="0" applyNumberFormat="1" applyFont="1" applyFill="1" applyBorder="1" applyAlignment="1" applyProtection="1">
      <alignment vertical="center"/>
      <protection/>
    </xf>
    <xf numFmtId="182" fontId="10" fillId="24" borderId="24" xfId="0" applyNumberFormat="1" applyFont="1" applyFill="1" applyBorder="1" applyAlignment="1" applyProtection="1">
      <alignment horizontal="center" vertical="center"/>
      <protection/>
    </xf>
    <xf numFmtId="182" fontId="10" fillId="24" borderId="24" xfId="0" applyNumberFormat="1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center" vertical="center" wrapText="1"/>
    </xf>
    <xf numFmtId="182" fontId="7" fillId="24" borderId="33" xfId="0" applyNumberFormat="1" applyFont="1" applyFill="1" applyBorder="1" applyAlignment="1">
      <alignment horizontal="center" vertical="center" wrapText="1"/>
    </xf>
    <xf numFmtId="182" fontId="7" fillId="24" borderId="11" xfId="0" applyNumberFormat="1" applyFont="1" applyFill="1" applyBorder="1" applyAlignment="1">
      <alignment horizontal="center" vertical="center" wrapText="1"/>
    </xf>
    <xf numFmtId="182" fontId="7" fillId="24" borderId="24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7" fillId="24" borderId="20" xfId="0" applyNumberFormat="1" applyFont="1" applyFill="1" applyBorder="1" applyAlignment="1">
      <alignment vertical="center" wrapText="1"/>
    </xf>
    <xf numFmtId="0" fontId="7" fillId="24" borderId="20" xfId="0" applyNumberFormat="1" applyFont="1" applyFill="1" applyBorder="1" applyAlignment="1">
      <alignment horizontal="center" vertical="center"/>
    </xf>
    <xf numFmtId="49" fontId="7" fillId="24" borderId="20" xfId="0" applyNumberFormat="1" applyFont="1" applyFill="1" applyBorder="1" applyAlignment="1">
      <alignment horizontal="center" vertical="center"/>
    </xf>
    <xf numFmtId="0" fontId="7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>
      <alignment horizontal="center" vertical="center"/>
    </xf>
    <xf numFmtId="1" fontId="7" fillId="24" borderId="20" xfId="0" applyNumberFormat="1" applyFont="1" applyFill="1" applyBorder="1" applyAlignment="1">
      <alignment horizontal="center" vertical="center"/>
    </xf>
    <xf numFmtId="49" fontId="7" fillId="24" borderId="20" xfId="0" applyNumberFormat="1" applyFont="1" applyFill="1" applyBorder="1" applyAlignment="1" applyProtection="1">
      <alignment horizontal="center" vertical="center"/>
      <protection/>
    </xf>
    <xf numFmtId="180" fontId="7" fillId="24" borderId="20" xfId="0" applyNumberFormat="1" applyFont="1" applyFill="1" applyBorder="1" applyAlignment="1" applyProtection="1">
      <alignment vertical="center"/>
      <protection/>
    </xf>
    <xf numFmtId="49" fontId="7" fillId="24" borderId="20" xfId="0" applyNumberFormat="1" applyFont="1" applyFill="1" applyBorder="1" applyAlignment="1" applyProtection="1">
      <alignment vertical="center"/>
      <protection/>
    </xf>
    <xf numFmtId="49" fontId="2" fillId="24" borderId="20" xfId="0" applyNumberFormat="1" applyFont="1" applyFill="1" applyBorder="1" applyAlignment="1" applyProtection="1">
      <alignment vertical="center"/>
      <protection/>
    </xf>
    <xf numFmtId="0" fontId="1" fillId="24" borderId="24" xfId="0" applyNumberFormat="1" applyFont="1" applyFill="1" applyBorder="1" applyAlignment="1">
      <alignment horizontal="center" vertical="center"/>
    </xf>
    <xf numFmtId="49" fontId="1" fillId="24" borderId="24" xfId="0" applyNumberFormat="1" applyFont="1" applyFill="1" applyBorder="1" applyAlignment="1">
      <alignment horizontal="center" vertical="center"/>
    </xf>
    <xf numFmtId="0" fontId="1" fillId="24" borderId="25" xfId="0" applyNumberFormat="1" applyFont="1" applyFill="1" applyBorder="1" applyAlignment="1" applyProtection="1">
      <alignment horizontal="center" vertical="center"/>
      <protection/>
    </xf>
    <xf numFmtId="182" fontId="1" fillId="24" borderId="26" xfId="0" applyNumberFormat="1" applyFont="1" applyFill="1" applyBorder="1" applyAlignment="1">
      <alignment horizontal="center" vertical="center" wrapText="1"/>
    </xf>
    <xf numFmtId="1" fontId="2" fillId="24" borderId="27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1" fontId="1" fillId="24" borderId="24" xfId="0" applyNumberFormat="1" applyFont="1" applyFill="1" applyBorder="1" applyAlignment="1">
      <alignment horizontal="center" vertical="center"/>
    </xf>
    <xf numFmtId="0" fontId="2" fillId="24" borderId="24" xfId="0" applyNumberFormat="1" applyFont="1" applyFill="1" applyBorder="1" applyAlignment="1">
      <alignment horizontal="center" vertical="center" wrapText="1"/>
    </xf>
    <xf numFmtId="49" fontId="2" fillId="24" borderId="24" xfId="0" applyNumberFormat="1" applyFont="1" applyFill="1" applyBorder="1" applyAlignment="1" applyProtection="1">
      <alignment vertical="center"/>
      <protection/>
    </xf>
    <xf numFmtId="0" fontId="2" fillId="24" borderId="29" xfId="0" applyFont="1" applyFill="1" applyBorder="1" applyAlignment="1">
      <alignment horizontal="center" vertical="center" wrapText="1"/>
    </xf>
    <xf numFmtId="0" fontId="7" fillId="24" borderId="18" xfId="0" applyNumberFormat="1" applyFont="1" applyFill="1" applyBorder="1" applyAlignment="1">
      <alignment horizontal="center" vertical="center"/>
    </xf>
    <xf numFmtId="0" fontId="1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15" xfId="0" applyNumberFormat="1" applyFont="1" applyFill="1" applyBorder="1" applyAlignment="1">
      <alignment horizontal="center" vertical="center"/>
    </xf>
    <xf numFmtId="1" fontId="7" fillId="24" borderId="18" xfId="0" applyNumberFormat="1" applyFont="1" applyFill="1" applyBorder="1" applyAlignment="1">
      <alignment horizontal="center" vertical="center"/>
    </xf>
    <xf numFmtId="0" fontId="2" fillId="24" borderId="18" xfId="0" applyNumberFormat="1" applyFont="1" applyFill="1" applyBorder="1" applyAlignment="1">
      <alignment horizontal="center" vertical="center" wrapText="1"/>
    </xf>
    <xf numFmtId="49" fontId="7" fillId="24" borderId="18" xfId="0" applyNumberFormat="1" applyFont="1" applyFill="1" applyBorder="1" applyAlignment="1" applyProtection="1">
      <alignment horizontal="center" vertical="center"/>
      <protection/>
    </xf>
    <xf numFmtId="1" fontId="7" fillId="24" borderId="18" xfId="0" applyNumberFormat="1" applyFont="1" applyFill="1" applyBorder="1" applyAlignment="1" applyProtection="1">
      <alignment horizontal="center" vertical="center"/>
      <protection/>
    </xf>
    <xf numFmtId="0" fontId="7" fillId="24" borderId="18" xfId="0" applyNumberFormat="1" applyFont="1" applyFill="1" applyBorder="1" applyAlignment="1">
      <alignment horizontal="center" vertical="center" wrapText="1"/>
    </xf>
    <xf numFmtId="180" fontId="7" fillId="24" borderId="18" xfId="0" applyNumberFormat="1" applyFont="1" applyFill="1" applyBorder="1" applyAlignment="1" applyProtection="1">
      <alignment vertical="center"/>
      <protection/>
    </xf>
    <xf numFmtId="49" fontId="7" fillId="24" borderId="18" xfId="0" applyNumberFormat="1" applyFont="1" applyFill="1" applyBorder="1" applyAlignment="1" applyProtection="1">
      <alignment vertical="center"/>
      <protection/>
    </xf>
    <xf numFmtId="49" fontId="7" fillId="24" borderId="19" xfId="0" applyNumberFormat="1" applyFont="1" applyFill="1" applyBorder="1" applyAlignment="1" applyProtection="1">
      <alignment vertical="center"/>
      <protection/>
    </xf>
    <xf numFmtId="49" fontId="7" fillId="24" borderId="14" xfId="0" applyNumberFormat="1" applyFont="1" applyFill="1" applyBorder="1" applyAlignment="1" applyProtection="1">
      <alignment vertical="center"/>
      <protection/>
    </xf>
    <xf numFmtId="49" fontId="7" fillId="24" borderId="28" xfId="0" applyNumberFormat="1" applyFont="1" applyFill="1" applyBorder="1" applyAlignment="1">
      <alignment vertical="center" wrapText="1"/>
    </xf>
    <xf numFmtId="49" fontId="7" fillId="24" borderId="28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1" fontId="7" fillId="24" borderId="28" xfId="0" applyNumberFormat="1" applyFont="1" applyFill="1" applyBorder="1" applyAlignment="1">
      <alignment horizontal="center" vertical="center"/>
    </xf>
    <xf numFmtId="0" fontId="7" fillId="24" borderId="28" xfId="0" applyNumberFormat="1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 wrapText="1"/>
    </xf>
    <xf numFmtId="49" fontId="2" fillId="24" borderId="20" xfId="0" applyNumberFormat="1" applyFont="1" applyFill="1" applyBorder="1" applyAlignment="1" applyProtection="1">
      <alignment vertical="center"/>
      <protection/>
    </xf>
    <xf numFmtId="49" fontId="7" fillId="24" borderId="24" xfId="0" applyNumberFormat="1" applyFont="1" applyFill="1" applyBorder="1" applyAlignment="1">
      <alignment horizontal="center" vertical="center"/>
    </xf>
    <xf numFmtId="0" fontId="7" fillId="24" borderId="24" xfId="0" applyNumberFormat="1" applyFont="1" applyFill="1" applyBorder="1" applyAlignment="1">
      <alignment horizontal="center" vertical="center"/>
    </xf>
    <xf numFmtId="0" fontId="7" fillId="24" borderId="25" xfId="0" applyNumberFormat="1" applyFont="1" applyFill="1" applyBorder="1" applyAlignment="1" applyProtection="1">
      <alignment horizontal="center" vertical="center"/>
      <protection/>
    </xf>
    <xf numFmtId="182" fontId="16" fillId="24" borderId="34" xfId="0" applyNumberFormat="1" applyFont="1" applyFill="1" applyBorder="1" applyAlignment="1">
      <alignment horizontal="center" vertical="center" wrapText="1"/>
    </xf>
    <xf numFmtId="1" fontId="7" fillId="24" borderId="24" xfId="0" applyNumberFormat="1" applyFont="1" applyFill="1" applyBorder="1" applyAlignment="1">
      <alignment horizontal="center" vertical="center"/>
    </xf>
    <xf numFmtId="49" fontId="7" fillId="24" borderId="24" xfId="0" applyNumberFormat="1" applyFont="1" applyFill="1" applyBorder="1" applyAlignment="1">
      <alignment horizontal="center" vertical="center" wrapText="1"/>
    </xf>
    <xf numFmtId="49" fontId="7" fillId="24" borderId="24" xfId="0" applyNumberFormat="1" applyFont="1" applyFill="1" applyBorder="1" applyAlignment="1" applyProtection="1">
      <alignment horizontal="center" vertical="center"/>
      <protection/>
    </xf>
    <xf numFmtId="49" fontId="7" fillId="24" borderId="24" xfId="0" applyNumberFormat="1" applyFont="1" applyFill="1" applyBorder="1" applyAlignment="1" applyProtection="1">
      <alignment vertical="center"/>
      <protection/>
    </xf>
    <xf numFmtId="49" fontId="2" fillId="24" borderId="24" xfId="0" applyNumberFormat="1" applyFont="1" applyFill="1" applyBorder="1" applyAlignment="1" applyProtection="1">
      <alignment vertical="center"/>
      <protection/>
    </xf>
    <xf numFmtId="49" fontId="7" fillId="24" borderId="18" xfId="0" applyNumberFormat="1" applyFont="1" applyFill="1" applyBorder="1" applyAlignment="1">
      <alignment horizontal="center" vertical="center"/>
    </xf>
    <xf numFmtId="49" fontId="7" fillId="24" borderId="19" xfId="0" applyNumberFormat="1" applyFont="1" applyFill="1" applyBorder="1" applyAlignment="1">
      <alignment horizontal="center" vertical="center"/>
    </xf>
    <xf numFmtId="49" fontId="11" fillId="24" borderId="18" xfId="0" applyNumberFormat="1" applyFont="1" applyFill="1" applyBorder="1" applyAlignment="1" applyProtection="1">
      <alignment horizontal="center" vertical="center"/>
      <protection/>
    </xf>
    <xf numFmtId="0" fontId="7" fillId="24" borderId="18" xfId="0" applyNumberFormat="1" applyFont="1" applyFill="1" applyBorder="1" applyAlignment="1" applyProtection="1">
      <alignment horizontal="center" vertical="center"/>
      <protection/>
    </xf>
    <xf numFmtId="0" fontId="7" fillId="24" borderId="19" xfId="0" applyNumberFormat="1" applyFont="1" applyFill="1" applyBorder="1" applyAlignment="1" applyProtection="1">
      <alignment horizontal="center" vertical="center"/>
      <protection/>
    </xf>
    <xf numFmtId="0" fontId="7" fillId="24" borderId="14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>
      <alignment horizontal="right" vertical="center" wrapText="1"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1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>
      <alignment horizontal="center" vertical="center"/>
    </xf>
    <xf numFmtId="1" fontId="1" fillId="24" borderId="10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 applyProtection="1">
      <alignment vertical="center"/>
      <protection/>
    </xf>
    <xf numFmtId="0" fontId="1" fillId="24" borderId="25" xfId="0" applyNumberFormat="1" applyFont="1" applyFill="1" applyBorder="1" applyAlignment="1" applyProtection="1">
      <alignment horizontal="center" vertical="center"/>
      <protection/>
    </xf>
    <xf numFmtId="182" fontId="7" fillId="24" borderId="26" xfId="0" applyNumberFormat="1" applyFont="1" applyFill="1" applyBorder="1" applyAlignment="1">
      <alignment horizontal="center" vertical="center" wrapText="1"/>
    </xf>
    <xf numFmtId="1" fontId="7" fillId="24" borderId="32" xfId="0" applyNumberFormat="1" applyFont="1" applyFill="1" applyBorder="1" applyAlignment="1">
      <alignment horizontal="center" vertical="center"/>
    </xf>
    <xf numFmtId="182" fontId="7" fillId="24" borderId="24" xfId="0" applyNumberFormat="1" applyFont="1" applyFill="1" applyBorder="1" applyAlignment="1" applyProtection="1">
      <alignment horizontal="center" vertical="center"/>
      <protection/>
    </xf>
    <xf numFmtId="49" fontId="2" fillId="24" borderId="18" xfId="0" applyNumberFormat="1" applyFont="1" applyFill="1" applyBorder="1" applyAlignment="1">
      <alignment horizontal="center" vertical="center"/>
    </xf>
    <xf numFmtId="182" fontId="2" fillId="24" borderId="18" xfId="0" applyNumberFormat="1" applyFont="1" applyFill="1" applyBorder="1" applyAlignment="1">
      <alignment horizontal="center" vertical="center" wrapText="1"/>
    </xf>
    <xf numFmtId="1" fontId="2" fillId="24" borderId="18" xfId="0" applyNumberFormat="1" applyFont="1" applyFill="1" applyBorder="1" applyAlignment="1">
      <alignment horizontal="center" vertical="center" wrapText="1"/>
    </xf>
    <xf numFmtId="1" fontId="2" fillId="24" borderId="18" xfId="0" applyNumberFormat="1" applyFont="1" applyFill="1" applyBorder="1" applyAlignment="1">
      <alignment horizontal="center" vertical="center"/>
    </xf>
    <xf numFmtId="0" fontId="2" fillId="24" borderId="18" xfId="0" applyNumberFormat="1" applyFont="1" applyFill="1" applyBorder="1" applyAlignment="1">
      <alignment horizontal="center" vertical="center"/>
    </xf>
    <xf numFmtId="49" fontId="2" fillId="24" borderId="18" xfId="0" applyNumberFormat="1" applyFont="1" applyFill="1" applyBorder="1" applyAlignment="1" applyProtection="1">
      <alignment vertical="center"/>
      <protection/>
    </xf>
    <xf numFmtId="49" fontId="2" fillId="24" borderId="19" xfId="0" applyNumberFormat="1" applyFont="1" applyFill="1" applyBorder="1" applyAlignment="1" applyProtection="1">
      <alignment vertical="center"/>
      <protection/>
    </xf>
    <xf numFmtId="49" fontId="2" fillId="24" borderId="14" xfId="0" applyNumberFormat="1" applyFont="1" applyFill="1" applyBorder="1" applyAlignment="1" applyProtection="1">
      <alignment vertical="center"/>
      <protection/>
    </xf>
    <xf numFmtId="49" fontId="1" fillId="24" borderId="18" xfId="0" applyNumberFormat="1" applyFont="1" applyFill="1" applyBorder="1" applyAlignment="1">
      <alignment horizontal="center" vertical="center"/>
    </xf>
    <xf numFmtId="49" fontId="12" fillId="24" borderId="18" xfId="0" applyNumberFormat="1" applyFont="1" applyFill="1" applyBorder="1" applyAlignment="1">
      <alignment horizontal="center" vertical="center"/>
    </xf>
    <xf numFmtId="1" fontId="12" fillId="24" borderId="18" xfId="0" applyNumberFormat="1" applyFont="1" applyFill="1" applyBorder="1" applyAlignment="1">
      <alignment horizontal="center" vertical="center" wrapText="1"/>
    </xf>
    <xf numFmtId="0" fontId="11" fillId="24" borderId="21" xfId="0" applyNumberFormat="1" applyFont="1" applyFill="1" applyBorder="1" applyAlignment="1" applyProtection="1">
      <alignment horizontal="center" vertical="center"/>
      <protection/>
    </xf>
    <xf numFmtId="0" fontId="2" fillId="24" borderId="18" xfId="0" applyNumberFormat="1" applyFont="1" applyFill="1" applyBorder="1" applyAlignment="1" applyProtection="1">
      <alignment horizontal="center" vertical="center"/>
      <protection/>
    </xf>
    <xf numFmtId="49" fontId="7" fillId="24" borderId="28" xfId="0" applyNumberFormat="1" applyFont="1" applyFill="1" applyBorder="1" applyAlignment="1" applyProtection="1">
      <alignment horizontal="center" vertical="center"/>
      <protection/>
    </xf>
    <xf numFmtId="49" fontId="7" fillId="24" borderId="28" xfId="0" applyNumberFormat="1" applyFont="1" applyFill="1" applyBorder="1" applyAlignment="1" applyProtection="1">
      <alignment vertical="center"/>
      <protection/>
    </xf>
    <xf numFmtId="0" fontId="11" fillId="24" borderId="11" xfId="0" applyNumberFormat="1" applyFont="1" applyFill="1" applyBorder="1" applyAlignment="1" applyProtection="1">
      <alignment horizontal="center" vertical="center"/>
      <protection/>
    </xf>
    <xf numFmtId="0" fontId="7" fillId="24" borderId="29" xfId="0" applyFont="1" applyFill="1" applyBorder="1" applyAlignment="1">
      <alignment horizontal="center" vertical="center" wrapText="1"/>
    </xf>
    <xf numFmtId="49" fontId="2" fillId="24" borderId="36" xfId="0" applyNumberFormat="1" applyFont="1" applyFill="1" applyBorder="1" applyAlignment="1">
      <alignment horizontal="right" vertical="center" wrapText="1"/>
    </xf>
    <xf numFmtId="49" fontId="7" fillId="24" borderId="32" xfId="0" applyNumberFormat="1" applyFont="1" applyFill="1" applyBorder="1" applyAlignment="1">
      <alignment horizontal="center" vertical="center" wrapText="1"/>
    </xf>
    <xf numFmtId="0" fontId="11" fillId="24" borderId="33" xfId="0" applyNumberFormat="1" applyFont="1" applyFill="1" applyBorder="1" applyAlignment="1" applyProtection="1">
      <alignment horizontal="center" vertical="center"/>
      <protection/>
    </xf>
    <xf numFmtId="182" fontId="7" fillId="24" borderId="37" xfId="0" applyNumberFormat="1" applyFont="1" applyFill="1" applyBorder="1" applyAlignment="1">
      <alignment horizontal="center" vertical="center" wrapText="1"/>
    </xf>
    <xf numFmtId="1" fontId="2" fillId="24" borderId="38" xfId="0" applyNumberFormat="1" applyFont="1" applyFill="1" applyBorder="1" applyAlignment="1">
      <alignment horizontal="center" vertical="center"/>
    </xf>
    <xf numFmtId="0" fontId="7" fillId="24" borderId="32" xfId="0" applyNumberFormat="1" applyFont="1" applyFill="1" applyBorder="1" applyAlignment="1">
      <alignment horizontal="center" vertical="center"/>
    </xf>
    <xf numFmtId="49" fontId="7" fillId="24" borderId="32" xfId="0" applyNumberFormat="1" applyFont="1" applyFill="1" applyBorder="1" applyAlignment="1" applyProtection="1">
      <alignment horizontal="center" vertical="center"/>
      <protection/>
    </xf>
    <xf numFmtId="49" fontId="7" fillId="24" borderId="32" xfId="0" applyNumberFormat="1" applyFont="1" applyFill="1" applyBorder="1" applyAlignment="1" applyProtection="1">
      <alignment vertical="center"/>
      <protection/>
    </xf>
    <xf numFmtId="1" fontId="7" fillId="24" borderId="32" xfId="0" applyNumberFormat="1" applyFont="1" applyFill="1" applyBorder="1" applyAlignment="1" applyProtection="1">
      <alignment horizontal="center" vertical="center"/>
      <protection/>
    </xf>
    <xf numFmtId="49" fontId="7" fillId="24" borderId="33" xfId="0" applyNumberFormat="1" applyFont="1" applyFill="1" applyBorder="1" applyAlignment="1" applyProtection="1">
      <alignment vertical="center"/>
      <protection/>
    </xf>
    <xf numFmtId="49" fontId="7" fillId="24" borderId="39" xfId="0" applyNumberFormat="1" applyFont="1" applyFill="1" applyBorder="1" applyAlignment="1" applyProtection="1">
      <alignment vertical="center"/>
      <protection/>
    </xf>
    <xf numFmtId="49" fontId="7" fillId="24" borderId="17" xfId="0" applyNumberFormat="1" applyFont="1" applyFill="1" applyBorder="1" applyAlignment="1">
      <alignment vertical="center" wrapText="1"/>
    </xf>
    <xf numFmtId="180" fontId="10" fillId="24" borderId="18" xfId="0" applyNumberFormat="1" applyFont="1" applyFill="1" applyBorder="1" applyAlignment="1" applyProtection="1">
      <alignment vertical="center"/>
      <protection/>
    </xf>
    <xf numFmtId="180" fontId="10" fillId="24" borderId="18" xfId="0" applyNumberFormat="1" applyFont="1" applyFill="1" applyBorder="1" applyAlignment="1" applyProtection="1">
      <alignment horizontal="center" vertical="center"/>
      <protection/>
    </xf>
    <xf numFmtId="49" fontId="7" fillId="24" borderId="21" xfId="0" applyNumberFormat="1" applyFont="1" applyFill="1" applyBorder="1" applyAlignment="1">
      <alignment horizontal="center" vertical="center"/>
    </xf>
    <xf numFmtId="49" fontId="7" fillId="24" borderId="25" xfId="0" applyNumberFormat="1" applyFont="1" applyFill="1" applyBorder="1" applyAlignment="1">
      <alignment horizontal="center" vertical="center"/>
    </xf>
    <xf numFmtId="49" fontId="2" fillId="24" borderId="28" xfId="0" applyNumberFormat="1" applyFont="1" applyFill="1" applyBorder="1" applyAlignment="1" applyProtection="1">
      <alignment vertical="center"/>
      <protection/>
    </xf>
    <xf numFmtId="0" fontId="7" fillId="24" borderId="25" xfId="0" applyFont="1" applyFill="1" applyBorder="1" applyAlignment="1">
      <alignment horizontal="center" vertical="center" wrapText="1"/>
    </xf>
    <xf numFmtId="49" fontId="7" fillId="24" borderId="32" xfId="0" applyNumberFormat="1" applyFont="1" applyFill="1" applyBorder="1" applyAlignment="1">
      <alignment horizontal="center" vertical="center"/>
    </xf>
    <xf numFmtId="49" fontId="7" fillId="24" borderId="33" xfId="0" applyNumberFormat="1" applyFont="1" applyFill="1" applyBorder="1" applyAlignment="1">
      <alignment horizontal="center" vertical="center"/>
    </xf>
    <xf numFmtId="182" fontId="7" fillId="24" borderId="19" xfId="0" applyNumberFormat="1" applyFont="1" applyFill="1" applyBorder="1" applyAlignment="1" applyProtection="1">
      <alignment horizontal="center" vertical="center"/>
      <protection/>
    </xf>
    <xf numFmtId="49" fontId="2" fillId="24" borderId="39" xfId="0" applyNumberFormat="1" applyFont="1" applyFill="1" applyBorder="1" applyAlignment="1" applyProtection="1">
      <alignment vertical="center"/>
      <protection/>
    </xf>
    <xf numFmtId="182" fontId="7" fillId="24" borderId="32" xfId="0" applyNumberFormat="1" applyFont="1" applyFill="1" applyBorder="1" applyAlignment="1" applyProtection="1">
      <alignment horizontal="center" vertical="center"/>
      <protection/>
    </xf>
    <xf numFmtId="182" fontId="7" fillId="24" borderId="33" xfId="0" applyNumberFormat="1" applyFont="1" applyFill="1" applyBorder="1" applyAlignment="1" applyProtection="1">
      <alignment horizontal="center" vertical="center"/>
      <protection/>
    </xf>
    <xf numFmtId="49" fontId="2" fillId="24" borderId="11" xfId="0" applyNumberFormat="1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>
      <alignment horizontal="center" vertical="center" wrapText="1"/>
    </xf>
    <xf numFmtId="1" fontId="7" fillId="24" borderId="40" xfId="0" applyNumberFormat="1" applyFont="1" applyFill="1" applyBorder="1" applyAlignment="1">
      <alignment horizontal="center" vertical="center"/>
    </xf>
    <xf numFmtId="0" fontId="7" fillId="24" borderId="40" xfId="0" applyNumberFormat="1" applyFont="1" applyFill="1" applyBorder="1" applyAlignment="1">
      <alignment horizontal="center" vertical="center"/>
    </xf>
    <xf numFmtId="0" fontId="7" fillId="24" borderId="40" xfId="0" applyFont="1" applyFill="1" applyBorder="1" applyAlignment="1">
      <alignment horizontal="center" vertical="center" wrapText="1"/>
    </xf>
    <xf numFmtId="49" fontId="7" fillId="24" borderId="40" xfId="0" applyNumberFormat="1" applyFont="1" applyFill="1" applyBorder="1" applyAlignment="1">
      <alignment horizontal="center" vertical="center" wrapText="1"/>
    </xf>
    <xf numFmtId="49" fontId="7" fillId="24" borderId="40" xfId="0" applyNumberFormat="1" applyFont="1" applyFill="1" applyBorder="1" applyAlignment="1" applyProtection="1">
      <alignment horizontal="center" vertical="center"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182" fontId="7" fillId="24" borderId="40" xfId="0" applyNumberFormat="1" applyFont="1" applyFill="1" applyBorder="1" applyAlignment="1" applyProtection="1">
      <alignment horizontal="center" vertical="center"/>
      <protection/>
    </xf>
    <xf numFmtId="182" fontId="7" fillId="24" borderId="41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 applyProtection="1">
      <alignment vertical="center"/>
      <protection/>
    </xf>
    <xf numFmtId="0" fontId="7" fillId="24" borderId="33" xfId="0" applyNumberFormat="1" applyFont="1" applyFill="1" applyBorder="1" applyAlignment="1" applyProtection="1">
      <alignment horizontal="center" vertical="center"/>
      <protection/>
    </xf>
    <xf numFmtId="49" fontId="7" fillId="24" borderId="17" xfId="0" applyNumberFormat="1" applyFont="1" applyFill="1" applyBorder="1" applyAlignment="1">
      <alignment horizontal="center" vertical="center" wrapText="1"/>
    </xf>
    <xf numFmtId="49" fontId="7" fillId="24" borderId="19" xfId="0" applyNumberFormat="1" applyFont="1" applyFill="1" applyBorder="1" applyAlignment="1">
      <alignment horizontal="center" vertical="center" wrapText="1"/>
    </xf>
    <xf numFmtId="49" fontId="14" fillId="24" borderId="17" xfId="0" applyNumberFormat="1" applyFont="1" applyFill="1" applyBorder="1" applyAlignment="1">
      <alignment vertical="center" wrapText="1"/>
    </xf>
    <xf numFmtId="182" fontId="2" fillId="24" borderId="13" xfId="0" applyNumberFormat="1" applyFont="1" applyFill="1" applyBorder="1" applyAlignment="1">
      <alignment horizontal="center" vertical="center" wrapText="1"/>
    </xf>
    <xf numFmtId="49" fontId="2" fillId="24" borderId="28" xfId="0" applyNumberFormat="1" applyFont="1" applyFill="1" applyBorder="1" applyAlignment="1">
      <alignment horizontal="right" vertical="center" wrapText="1"/>
    </xf>
    <xf numFmtId="0" fontId="7" fillId="24" borderId="1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>
      <alignment horizontal="center" vertical="center"/>
    </xf>
    <xf numFmtId="0" fontId="11" fillId="24" borderId="19" xfId="0" applyNumberFormat="1" applyFont="1" applyFill="1" applyBorder="1" applyAlignment="1" applyProtection="1">
      <alignment horizontal="center" vertical="center"/>
      <protection/>
    </xf>
    <xf numFmtId="1" fontId="7" fillId="24" borderId="18" xfId="0" applyNumberFormat="1" applyFont="1" applyFill="1" applyBorder="1" applyAlignment="1">
      <alignment horizontal="center" vertical="center" wrapText="1"/>
    </xf>
    <xf numFmtId="49" fontId="7" fillId="24" borderId="14" xfId="0" applyNumberFormat="1" applyFont="1" applyFill="1" applyBorder="1" applyAlignment="1">
      <alignment horizontal="center" vertical="center" wrapText="1"/>
    </xf>
    <xf numFmtId="49" fontId="1" fillId="24" borderId="28" xfId="0" applyNumberFormat="1" applyFont="1" applyFill="1" applyBorder="1" applyAlignment="1">
      <alignment horizontal="center" vertical="center"/>
    </xf>
    <xf numFmtId="0" fontId="1" fillId="24" borderId="11" xfId="0" applyNumberFormat="1" applyFont="1" applyFill="1" applyBorder="1" applyAlignment="1" applyProtection="1">
      <alignment horizontal="center" vertical="center"/>
      <protection/>
    </xf>
    <xf numFmtId="182" fontId="12" fillId="24" borderId="26" xfId="0" applyNumberFormat="1" applyFont="1" applyFill="1" applyBorder="1" applyAlignment="1">
      <alignment horizontal="center" vertical="center" wrapText="1"/>
    </xf>
    <xf numFmtId="1" fontId="2" fillId="24" borderId="27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1" fontId="1" fillId="24" borderId="28" xfId="0" applyNumberFormat="1" applyFont="1" applyFill="1" applyBorder="1" applyAlignment="1">
      <alignment horizontal="center" vertical="center"/>
    </xf>
    <xf numFmtId="0" fontId="1" fillId="24" borderId="28" xfId="0" applyNumberFormat="1" applyFont="1" applyFill="1" applyBorder="1" applyAlignment="1">
      <alignment horizontal="center" vertical="center"/>
    </xf>
    <xf numFmtId="0" fontId="2" fillId="24" borderId="24" xfId="0" applyNumberFormat="1" applyFont="1" applyFill="1" applyBorder="1" applyAlignment="1">
      <alignment horizontal="center" vertical="center" wrapText="1"/>
    </xf>
    <xf numFmtId="49" fontId="7" fillId="24" borderId="18" xfId="0" applyNumberFormat="1" applyFont="1" applyFill="1" applyBorder="1" applyAlignment="1">
      <alignment horizontal="center" vertical="center"/>
    </xf>
    <xf numFmtId="0" fontId="7" fillId="24" borderId="19" xfId="0" applyNumberFormat="1" applyFont="1" applyFill="1" applyBorder="1" applyAlignment="1" applyProtection="1">
      <alignment horizontal="center" vertical="center"/>
      <protection/>
    </xf>
    <xf numFmtId="182" fontId="7" fillId="24" borderId="13" xfId="0" applyNumberFormat="1" applyFont="1" applyFill="1" applyBorder="1" applyAlignment="1">
      <alignment horizontal="center" vertical="center" wrapText="1"/>
    </xf>
    <xf numFmtId="1" fontId="2" fillId="24" borderId="15" xfId="0" applyNumberFormat="1" applyFont="1" applyFill="1" applyBorder="1" applyAlignment="1">
      <alignment horizontal="center" vertical="center"/>
    </xf>
    <xf numFmtId="1" fontId="7" fillId="24" borderId="18" xfId="0" applyNumberFormat="1" applyFont="1" applyFill="1" applyBorder="1" applyAlignment="1">
      <alignment horizontal="center" vertical="center"/>
    </xf>
    <xf numFmtId="0" fontId="7" fillId="24" borderId="18" xfId="0" applyNumberFormat="1" applyFont="1" applyFill="1" applyBorder="1" applyAlignment="1">
      <alignment horizontal="center" vertical="center"/>
    </xf>
    <xf numFmtId="1" fontId="2" fillId="24" borderId="20" xfId="0" applyNumberFormat="1" applyFont="1" applyFill="1" applyBorder="1" applyAlignment="1">
      <alignment horizontal="center" vertical="center"/>
    </xf>
    <xf numFmtId="0" fontId="2" fillId="24" borderId="2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180" fontId="10" fillId="24" borderId="24" xfId="0" applyNumberFormat="1" applyFont="1" applyFill="1" applyBorder="1" applyAlignment="1" applyProtection="1">
      <alignment horizontal="center" vertical="center"/>
      <protection/>
    </xf>
    <xf numFmtId="0" fontId="2" fillId="24" borderId="29" xfId="0" applyNumberFormat="1" applyFont="1" applyFill="1" applyBorder="1" applyAlignment="1" applyProtection="1">
      <alignment horizontal="center" vertical="center"/>
      <protection/>
    </xf>
    <xf numFmtId="180" fontId="10" fillId="24" borderId="19" xfId="0" applyNumberFormat="1" applyFont="1" applyFill="1" applyBorder="1" applyAlignment="1" applyProtection="1">
      <alignment vertical="center"/>
      <protection/>
    </xf>
    <xf numFmtId="180" fontId="10" fillId="24" borderId="14" xfId="0" applyNumberFormat="1" applyFont="1" applyFill="1" applyBorder="1" applyAlignment="1" applyProtection="1">
      <alignment vertical="center"/>
      <protection/>
    </xf>
    <xf numFmtId="180" fontId="10" fillId="24" borderId="20" xfId="0" applyNumberFormat="1" applyFont="1" applyFill="1" applyBorder="1" applyAlignment="1" applyProtection="1">
      <alignment horizontal="center" vertical="center"/>
      <protection/>
    </xf>
    <xf numFmtId="180" fontId="10" fillId="24" borderId="10" xfId="0" applyNumberFormat="1" applyFont="1" applyFill="1" applyBorder="1" applyAlignment="1" applyProtection="1">
      <alignment vertical="center"/>
      <protection/>
    </xf>
    <xf numFmtId="180" fontId="10" fillId="24" borderId="10" xfId="0" applyNumberFormat="1" applyFont="1" applyFill="1" applyBorder="1" applyAlignment="1" applyProtection="1">
      <alignment horizontal="center" vertical="center"/>
      <protection/>
    </xf>
    <xf numFmtId="1" fontId="7" fillId="24" borderId="43" xfId="0" applyNumberFormat="1" applyFont="1" applyFill="1" applyBorder="1" applyAlignment="1">
      <alignment horizontal="left" vertical="center" wrapText="1"/>
    </xf>
    <xf numFmtId="180" fontId="7" fillId="24" borderId="21" xfId="0" applyNumberFormat="1" applyFont="1" applyFill="1" applyBorder="1" applyAlignment="1" applyProtection="1">
      <alignment horizontal="center" vertical="center"/>
      <protection/>
    </xf>
    <xf numFmtId="0" fontId="7" fillId="24" borderId="28" xfId="0" applyNumberFormat="1" applyFont="1" applyFill="1" applyBorder="1" applyAlignment="1">
      <alignment horizontal="center" vertical="center" wrapText="1"/>
    </xf>
    <xf numFmtId="180" fontId="7" fillId="24" borderId="11" xfId="0" applyNumberFormat="1" applyFont="1" applyFill="1" applyBorder="1" applyAlignment="1" applyProtection="1">
      <alignment horizontal="center" vertical="center"/>
      <protection/>
    </xf>
    <xf numFmtId="182" fontId="2" fillId="24" borderId="34" xfId="0" applyNumberFormat="1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180" fontId="7" fillId="24" borderId="19" xfId="0" applyNumberFormat="1" applyFont="1" applyFill="1" applyBorder="1" applyAlignment="1" applyProtection="1">
      <alignment horizontal="center" vertical="center"/>
      <protection/>
    </xf>
    <xf numFmtId="1" fontId="7" fillId="24" borderId="21" xfId="0" applyNumberFormat="1" applyFont="1" applyFill="1" applyBorder="1" applyAlignment="1">
      <alignment horizontal="left" vertical="center" wrapText="1"/>
    </xf>
    <xf numFmtId="180" fontId="7" fillId="24" borderId="20" xfId="0" applyNumberFormat="1" applyFont="1" applyFill="1" applyBorder="1" applyAlignment="1" applyProtection="1">
      <alignment horizontal="center" vertical="center"/>
      <protection/>
    </xf>
    <xf numFmtId="49" fontId="7" fillId="24" borderId="19" xfId="0" applyNumberFormat="1" applyFont="1" applyFill="1" applyBorder="1" applyAlignment="1" applyProtection="1">
      <alignment horizontal="center" vertical="center"/>
      <protection/>
    </xf>
    <xf numFmtId="49" fontId="7" fillId="24" borderId="14" xfId="0" applyNumberFormat="1" applyFont="1" applyFill="1" applyBorder="1" applyAlignment="1" applyProtection="1">
      <alignment horizontal="center" vertical="center"/>
      <protection/>
    </xf>
    <xf numFmtId="49" fontId="7" fillId="24" borderId="43" xfId="0" applyNumberFormat="1" applyFont="1" applyFill="1" applyBorder="1" applyAlignment="1">
      <alignment vertical="center" wrapText="1"/>
    </xf>
    <xf numFmtId="182" fontId="16" fillId="24" borderId="22" xfId="0" applyNumberFormat="1" applyFont="1" applyFill="1" applyBorder="1" applyAlignment="1">
      <alignment horizontal="center" vertical="center" wrapText="1"/>
    </xf>
    <xf numFmtId="182" fontId="16" fillId="24" borderId="26" xfId="0" applyNumberFormat="1" applyFont="1" applyFill="1" applyBorder="1" applyAlignment="1">
      <alignment horizontal="center" vertical="center" wrapText="1"/>
    </xf>
    <xf numFmtId="49" fontId="7" fillId="24" borderId="0" xfId="0" applyNumberFormat="1" applyFont="1" applyFill="1" applyBorder="1" applyAlignment="1">
      <alignment vertical="center" wrapText="1"/>
    </xf>
    <xf numFmtId="49" fontId="7" fillId="24" borderId="11" xfId="0" applyNumberFormat="1" applyFont="1" applyFill="1" applyBorder="1" applyAlignment="1" applyProtection="1">
      <alignment vertical="center"/>
      <protection/>
    </xf>
    <xf numFmtId="49" fontId="7" fillId="24" borderId="44" xfId="0" applyNumberFormat="1" applyFont="1" applyFill="1" applyBorder="1" applyAlignment="1" applyProtection="1">
      <alignment vertical="center"/>
      <protection/>
    </xf>
    <xf numFmtId="1" fontId="7" fillId="24" borderId="19" xfId="0" applyNumberFormat="1" applyFont="1" applyFill="1" applyBorder="1" applyAlignment="1">
      <alignment horizontal="center" vertical="center"/>
    </xf>
    <xf numFmtId="1" fontId="7" fillId="24" borderId="13" xfId="0" applyNumberFormat="1" applyFont="1" applyFill="1" applyBorder="1" applyAlignment="1">
      <alignment horizontal="center" vertical="center"/>
    </xf>
    <xf numFmtId="1" fontId="7" fillId="24" borderId="15" xfId="0" applyNumberFormat="1" applyFont="1" applyFill="1" applyBorder="1" applyAlignment="1">
      <alignment horizontal="center" vertical="center"/>
    </xf>
    <xf numFmtId="1" fontId="7" fillId="24" borderId="19" xfId="0" applyNumberFormat="1" applyFont="1" applyFill="1" applyBorder="1" applyAlignment="1" applyProtection="1">
      <alignment horizontal="center" vertical="center"/>
      <protection/>
    </xf>
    <xf numFmtId="1" fontId="7" fillId="24" borderId="20" xfId="0" applyNumberFormat="1" applyFont="1" applyFill="1" applyBorder="1" applyAlignment="1">
      <alignment horizontal="center" vertical="center" wrapText="1"/>
    </xf>
    <xf numFmtId="1" fontId="7" fillId="24" borderId="11" xfId="0" applyNumberFormat="1" applyFont="1" applyFill="1" applyBorder="1" applyAlignment="1">
      <alignment horizontal="center" vertical="center" wrapText="1"/>
    </xf>
    <xf numFmtId="1" fontId="7" fillId="24" borderId="24" xfId="0" applyNumberFormat="1" applyFont="1" applyFill="1" applyBorder="1" applyAlignment="1">
      <alignment horizontal="center" vertical="center" wrapText="1"/>
    </xf>
    <xf numFmtId="49" fontId="2" fillId="24" borderId="20" xfId="0" applyNumberFormat="1" applyFont="1" applyFill="1" applyBorder="1" applyAlignment="1" applyProtection="1">
      <alignment horizontal="center" vertical="center"/>
      <protection/>
    </xf>
    <xf numFmtId="49" fontId="2" fillId="24" borderId="24" xfId="0" applyNumberFormat="1" applyFont="1" applyFill="1" applyBorder="1" applyAlignment="1" applyProtection="1">
      <alignment horizontal="center" vertical="center"/>
      <protection/>
    </xf>
    <xf numFmtId="49" fontId="2" fillId="24" borderId="18" xfId="0" applyNumberFormat="1" applyFont="1" applyFill="1" applyBorder="1" applyAlignment="1" applyProtection="1">
      <alignment horizontal="center" vertical="center"/>
      <protection/>
    </xf>
    <xf numFmtId="180" fontId="7" fillId="24" borderId="18" xfId="0" applyNumberFormat="1" applyFont="1" applyFill="1" applyBorder="1" applyAlignment="1" applyProtection="1">
      <alignment horizontal="center" vertical="center"/>
      <protection/>
    </xf>
    <xf numFmtId="1" fontId="7" fillId="24" borderId="11" xfId="0" applyNumberFormat="1" applyFont="1" applyFill="1" applyBorder="1" applyAlignment="1">
      <alignment horizontal="left" vertical="center" wrapText="1"/>
    </xf>
    <xf numFmtId="0" fontId="7" fillId="24" borderId="10" xfId="0" applyNumberFormat="1" applyFont="1" applyFill="1" applyBorder="1" applyAlignment="1" applyProtection="1">
      <alignment horizontal="center" vertical="center"/>
      <protection/>
    </xf>
    <xf numFmtId="180" fontId="7" fillId="24" borderId="24" xfId="0" applyNumberFormat="1" applyFont="1" applyFill="1" applyBorder="1" applyAlignment="1" applyProtection="1">
      <alignment vertical="center"/>
      <protection/>
    </xf>
    <xf numFmtId="49" fontId="7" fillId="24" borderId="43" xfId="0" applyNumberFormat="1" applyFont="1" applyFill="1" applyBorder="1" applyAlignment="1">
      <alignment horizontal="left" vertical="center" wrapText="1"/>
    </xf>
    <xf numFmtId="1" fontId="2" fillId="24" borderId="22" xfId="0" applyNumberFormat="1" applyFont="1" applyFill="1" applyBorder="1" applyAlignment="1">
      <alignment horizontal="center" vertical="center" wrapText="1"/>
    </xf>
    <xf numFmtId="1" fontId="14" fillId="24" borderId="24" xfId="0" applyNumberFormat="1" applyFont="1" applyFill="1" applyBorder="1" applyAlignment="1">
      <alignment horizontal="center" vertical="center" wrapText="1"/>
    </xf>
    <xf numFmtId="1" fontId="14" fillId="24" borderId="25" xfId="0" applyNumberFormat="1" applyFont="1" applyFill="1" applyBorder="1" applyAlignment="1">
      <alignment horizontal="center" vertical="center" wrapText="1"/>
    </xf>
    <xf numFmtId="182" fontId="16" fillId="24" borderId="34" xfId="0" applyNumberFormat="1" applyFont="1" applyFill="1" applyBorder="1" applyAlignment="1">
      <alignment horizontal="center" vertical="center" wrapText="1"/>
    </xf>
    <xf numFmtId="1" fontId="14" fillId="24" borderId="28" xfId="0" applyNumberFormat="1" applyFont="1" applyFill="1" applyBorder="1" applyAlignment="1">
      <alignment horizontal="center" vertical="center" wrapText="1"/>
    </xf>
    <xf numFmtId="0" fontId="7" fillId="24" borderId="29" xfId="0" applyNumberFormat="1" applyFont="1" applyFill="1" applyBorder="1" applyAlignment="1" applyProtection="1">
      <alignment horizontal="center" vertical="center"/>
      <protection/>
    </xf>
    <xf numFmtId="1" fontId="7" fillId="24" borderId="19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 applyProtection="1">
      <alignment vertical="center"/>
      <protection/>
    </xf>
    <xf numFmtId="49" fontId="7" fillId="24" borderId="45" xfId="0" applyNumberFormat="1" applyFont="1" applyFill="1" applyBorder="1" applyAlignment="1">
      <alignment horizontal="left" vertical="center" wrapText="1"/>
    </xf>
    <xf numFmtId="49" fontId="7" fillId="24" borderId="31" xfId="0" applyNumberFormat="1" applyFont="1" applyFill="1" applyBorder="1" applyAlignment="1">
      <alignment horizontal="center" vertical="center" wrapText="1"/>
    </xf>
    <xf numFmtId="0" fontId="7" fillId="24" borderId="46" xfId="0" applyNumberFormat="1" applyFont="1" applyFill="1" applyBorder="1" applyAlignment="1" applyProtection="1">
      <alignment horizontal="center" vertical="center"/>
      <protection/>
    </xf>
    <xf numFmtId="182" fontId="7" fillId="24" borderId="47" xfId="0" applyNumberFormat="1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1" fontId="7" fillId="24" borderId="31" xfId="0" applyNumberFormat="1" applyFont="1" applyFill="1" applyBorder="1" applyAlignment="1">
      <alignment horizontal="center" vertical="center"/>
    </xf>
    <xf numFmtId="0" fontId="7" fillId="24" borderId="31" xfId="0" applyNumberFormat="1" applyFont="1" applyFill="1" applyBorder="1" applyAlignment="1">
      <alignment horizontal="center" vertical="center"/>
    </xf>
    <xf numFmtId="49" fontId="11" fillId="24" borderId="31" xfId="0" applyNumberFormat="1" applyFont="1" applyFill="1" applyBorder="1" applyAlignment="1" applyProtection="1">
      <alignment horizontal="center" vertical="center"/>
      <protection/>
    </xf>
    <xf numFmtId="49" fontId="7" fillId="24" borderId="31" xfId="0" applyNumberFormat="1" applyFont="1" applyFill="1" applyBorder="1" applyAlignment="1" applyProtection="1">
      <alignment horizontal="center" vertical="center"/>
      <protection/>
    </xf>
    <xf numFmtId="49" fontId="7" fillId="24" borderId="31" xfId="0" applyNumberFormat="1" applyFont="1" applyFill="1" applyBorder="1" applyAlignment="1" applyProtection="1">
      <alignment vertical="center"/>
      <protection/>
    </xf>
    <xf numFmtId="49" fontId="2" fillId="24" borderId="49" xfId="0" applyNumberFormat="1" applyFont="1" applyFill="1" applyBorder="1" applyAlignment="1" applyProtection="1">
      <alignment vertical="center"/>
      <protection/>
    </xf>
    <xf numFmtId="0" fontId="2" fillId="24" borderId="36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49" fontId="7" fillId="24" borderId="33" xfId="0" applyNumberFormat="1" applyFont="1" applyFill="1" applyBorder="1" applyAlignment="1" applyProtection="1">
      <alignment horizontal="center" vertical="center"/>
      <protection/>
    </xf>
    <xf numFmtId="49" fontId="7" fillId="24" borderId="39" xfId="0" applyNumberFormat="1" applyFont="1" applyFill="1" applyBorder="1" applyAlignment="1" applyProtection="1">
      <alignment horizontal="center" vertical="center"/>
      <protection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50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49" fontId="7" fillId="24" borderId="46" xfId="0" applyNumberFormat="1" applyFont="1" applyFill="1" applyBorder="1" applyAlignment="1" applyProtection="1">
      <alignment horizontal="center" vertical="center"/>
      <protection/>
    </xf>
    <xf numFmtId="49" fontId="7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vertical="justify" wrapText="1"/>
    </xf>
    <xf numFmtId="182" fontId="7" fillId="24" borderId="22" xfId="0" applyNumberFormat="1" applyFont="1" applyFill="1" applyBorder="1" applyAlignment="1">
      <alignment horizontal="center" vertical="center" wrapText="1"/>
    </xf>
    <xf numFmtId="1" fontId="7" fillId="24" borderId="23" xfId="0" applyNumberFormat="1" applyFont="1" applyFill="1" applyBorder="1" applyAlignment="1">
      <alignment horizontal="center" vertical="center"/>
    </xf>
    <xf numFmtId="0" fontId="2" fillId="24" borderId="51" xfId="0" applyFont="1" applyFill="1" applyBorder="1" applyAlignment="1">
      <alignment vertical="justify" wrapText="1"/>
    </xf>
    <xf numFmtId="182" fontId="7" fillId="24" borderId="52" xfId="0" applyNumberFormat="1" applyFont="1" applyFill="1" applyBorder="1" applyAlignment="1">
      <alignment horizontal="center" vertical="center" wrapText="1"/>
    </xf>
    <xf numFmtId="1" fontId="7" fillId="24" borderId="35" xfId="0" applyNumberFormat="1" applyFont="1" applyFill="1" applyBorder="1" applyAlignment="1">
      <alignment horizontal="center" vertical="center"/>
    </xf>
    <xf numFmtId="1" fontId="7" fillId="24" borderId="10" xfId="0" applyNumberFormat="1" applyFont="1" applyFill="1" applyBorder="1" applyAlignment="1">
      <alignment horizontal="center" vertical="center"/>
    </xf>
    <xf numFmtId="0" fontId="7" fillId="24" borderId="10" xfId="0" applyNumberFormat="1" applyFont="1" applyFill="1" applyBorder="1" applyAlignment="1">
      <alignment horizontal="center" vertical="center"/>
    </xf>
    <xf numFmtId="0" fontId="1" fillId="24" borderId="32" xfId="0" applyFont="1" applyFill="1" applyBorder="1" applyAlignment="1">
      <alignment horizontal="center" vertical="center" wrapText="1"/>
    </xf>
    <xf numFmtId="49" fontId="1" fillId="24" borderId="32" xfId="0" applyNumberFormat="1" applyFont="1" applyFill="1" applyBorder="1" applyAlignment="1">
      <alignment horizontal="center" vertical="center" wrapText="1"/>
    </xf>
    <xf numFmtId="180" fontId="1" fillId="24" borderId="33" xfId="0" applyNumberFormat="1" applyFont="1" applyFill="1" applyBorder="1" applyAlignment="1" applyProtection="1">
      <alignment horizontal="center" vertical="center" wrapText="1"/>
      <protection/>
    </xf>
    <xf numFmtId="0" fontId="7" fillId="24" borderId="19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180" fontId="10" fillId="24" borderId="29" xfId="0" applyNumberFormat="1" applyFont="1" applyFill="1" applyBorder="1" applyAlignment="1" applyProtection="1">
      <alignment vertical="center"/>
      <protection/>
    </xf>
    <xf numFmtId="0" fontId="7" fillId="24" borderId="13" xfId="0" applyFont="1" applyFill="1" applyBorder="1" applyAlignment="1">
      <alignment horizontal="center" vertical="center" wrapText="1"/>
    </xf>
    <xf numFmtId="182" fontId="7" fillId="24" borderId="15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 applyProtection="1">
      <alignment horizontal="center" vertical="center"/>
      <protection/>
    </xf>
    <xf numFmtId="180" fontId="10" fillId="24" borderId="0" xfId="0" applyNumberFormat="1" applyFont="1" applyFill="1" applyBorder="1" applyAlignment="1" applyProtection="1">
      <alignment vertical="center"/>
      <protection/>
    </xf>
    <xf numFmtId="18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180" fontId="10" fillId="24" borderId="0" xfId="0" applyNumberFormat="1" applyFont="1" applyFill="1" applyBorder="1" applyAlignment="1" applyProtection="1">
      <alignment horizontal="center" vertical="center"/>
      <protection/>
    </xf>
    <xf numFmtId="1" fontId="7" fillId="24" borderId="13" xfId="0" applyNumberFormat="1" applyFont="1" applyFill="1" applyBorder="1" applyAlignment="1">
      <alignment horizontal="center" vertical="center" wrapText="1"/>
    </xf>
    <xf numFmtId="1" fontId="7" fillId="24" borderId="17" xfId="0" applyNumberFormat="1" applyFont="1" applyFill="1" applyBorder="1" applyAlignment="1">
      <alignment horizontal="center" vertical="center"/>
    </xf>
    <xf numFmtId="180" fontId="2" fillId="24" borderId="18" xfId="0" applyNumberFormat="1" applyFont="1" applyFill="1" applyBorder="1" applyAlignment="1" applyProtection="1">
      <alignment horizontal="center" vertical="center"/>
      <protection/>
    </xf>
    <xf numFmtId="180" fontId="2" fillId="24" borderId="19" xfId="0" applyNumberFormat="1" applyFont="1" applyFill="1" applyBorder="1" applyAlignment="1" applyProtection="1">
      <alignment horizontal="center" vertical="center"/>
      <protection/>
    </xf>
    <xf numFmtId="180" fontId="2" fillId="24" borderId="14" xfId="0" applyNumberFormat="1" applyFont="1" applyFill="1" applyBorder="1" applyAlignment="1" applyProtection="1">
      <alignment horizontal="center" vertical="center"/>
      <protection/>
    </xf>
    <xf numFmtId="1" fontId="7" fillId="24" borderId="17" xfId="0" applyNumberFormat="1" applyFont="1" applyFill="1" applyBorder="1" applyAlignment="1">
      <alignment horizontal="left" vertical="center" wrapText="1"/>
    </xf>
    <xf numFmtId="49" fontId="2" fillId="24" borderId="18" xfId="0" applyNumberFormat="1" applyFont="1" applyFill="1" applyBorder="1" applyAlignment="1" applyProtection="1">
      <alignment horizontal="center" vertical="center"/>
      <protection/>
    </xf>
    <xf numFmtId="0" fontId="2" fillId="24" borderId="53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/>
    </xf>
    <xf numFmtId="182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54" xfId="0" applyFont="1" applyFill="1" applyBorder="1" applyAlignment="1">
      <alignment/>
    </xf>
    <xf numFmtId="0" fontId="2" fillId="24" borderId="29" xfId="0" applyFont="1" applyFill="1" applyBorder="1" applyAlignment="1">
      <alignment/>
    </xf>
    <xf numFmtId="180" fontId="2" fillId="24" borderId="10" xfId="0" applyNumberFormat="1" applyFont="1" applyFill="1" applyBorder="1" applyAlignment="1" applyProtection="1">
      <alignment vertical="center"/>
      <protection/>
    </xf>
    <xf numFmtId="180" fontId="2" fillId="24" borderId="35" xfId="0" applyNumberFormat="1" applyFont="1" applyFill="1" applyBorder="1" applyAlignment="1" applyProtection="1">
      <alignment vertical="center"/>
      <protection/>
    </xf>
    <xf numFmtId="180" fontId="2" fillId="24" borderId="53" xfId="0" applyNumberFormat="1" applyFont="1" applyFill="1" applyBorder="1" applyAlignment="1" applyProtection="1">
      <alignment vertical="center"/>
      <protection/>
    </xf>
    <xf numFmtId="0" fontId="2" fillId="24" borderId="53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214" fontId="2" fillId="24" borderId="10" xfId="0" applyNumberFormat="1" applyFont="1" applyFill="1" applyBorder="1" applyAlignment="1">
      <alignment horizontal="center" vertical="center" wrapText="1"/>
    </xf>
    <xf numFmtId="215" fontId="2" fillId="24" borderId="10" xfId="0" applyNumberFormat="1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0" fontId="2" fillId="24" borderId="55" xfId="0" applyNumberFormat="1" applyFont="1" applyFill="1" applyBorder="1" applyAlignment="1" applyProtection="1">
      <alignment horizontal="center" vertical="center"/>
      <protection/>
    </xf>
    <xf numFmtId="49" fontId="2" fillId="24" borderId="40" xfId="0" applyNumberFormat="1" applyFont="1" applyFill="1" applyBorder="1" applyAlignment="1">
      <alignment vertical="center" wrapText="1"/>
    </xf>
    <xf numFmtId="0" fontId="2" fillId="24" borderId="20" xfId="0" applyFont="1" applyFill="1" applyBorder="1" applyAlignment="1">
      <alignment/>
    </xf>
    <xf numFmtId="0" fontId="2" fillId="24" borderId="56" xfId="0" applyFont="1" applyFill="1" applyBorder="1" applyAlignment="1">
      <alignment/>
    </xf>
    <xf numFmtId="0" fontId="2" fillId="24" borderId="21" xfId="0" applyFont="1" applyFill="1" applyBorder="1" applyAlignment="1">
      <alignment/>
    </xf>
    <xf numFmtId="182" fontId="7" fillId="24" borderId="51" xfId="0" applyNumberFormat="1" applyFont="1" applyFill="1" applyBorder="1" applyAlignment="1">
      <alignment horizontal="center" vertical="center" wrapText="1"/>
    </xf>
    <xf numFmtId="180" fontId="10" fillId="24" borderId="51" xfId="0" applyNumberFormat="1" applyFont="1" applyFill="1" applyBorder="1" applyAlignment="1" applyProtection="1">
      <alignment vertical="center"/>
      <protection/>
    </xf>
    <xf numFmtId="0" fontId="7" fillId="24" borderId="37" xfId="0" applyFont="1" applyFill="1" applyBorder="1" applyAlignment="1">
      <alignment horizontal="center" vertical="center" wrapText="1"/>
    </xf>
    <xf numFmtId="0" fontId="7" fillId="24" borderId="38" xfId="0" applyFont="1" applyFill="1" applyBorder="1" applyAlignment="1">
      <alignment horizontal="center" vertical="center" wrapText="1"/>
    </xf>
    <xf numFmtId="0" fontId="7" fillId="24" borderId="57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49" fontId="1" fillId="24" borderId="28" xfId="0" applyNumberFormat="1" applyFont="1" applyFill="1" applyBorder="1" applyAlignment="1">
      <alignment horizontal="center" vertical="center" wrapText="1"/>
    </xf>
    <xf numFmtId="1" fontId="2" fillId="24" borderId="47" xfId="0" applyNumberFormat="1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1" fontId="2" fillId="24" borderId="13" xfId="0" applyNumberFormat="1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1" fontId="7" fillId="24" borderId="14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35" xfId="0" applyFont="1" applyFill="1" applyBorder="1" applyAlignment="1">
      <alignment vertical="center"/>
    </xf>
    <xf numFmtId="0" fontId="6" fillId="24" borderId="10" xfId="0" applyFont="1" applyFill="1" applyBorder="1" applyAlignment="1">
      <alignment/>
    </xf>
    <xf numFmtId="0" fontId="16" fillId="24" borderId="10" xfId="0" applyFont="1" applyFill="1" applyBorder="1" applyAlignment="1">
      <alignment vertical="center" wrapText="1"/>
    </xf>
    <xf numFmtId="49" fontId="16" fillId="24" borderId="10" xfId="0" applyNumberFormat="1" applyFont="1" applyFill="1" applyBorder="1" applyAlignment="1">
      <alignment horizontal="left" vertical="center" wrapText="1"/>
    </xf>
    <xf numFmtId="0" fontId="7" fillId="0" borderId="42" xfId="54" applyFont="1" applyBorder="1" applyAlignment="1">
      <alignment horizontal="center" vertical="center" wrapText="1"/>
      <protection/>
    </xf>
    <xf numFmtId="0" fontId="7" fillId="0" borderId="43" xfId="54" applyFont="1" applyBorder="1" applyAlignment="1">
      <alignment horizontal="center" vertical="center" wrapText="1"/>
      <protection/>
    </xf>
    <xf numFmtId="0" fontId="7" fillId="0" borderId="23" xfId="54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7" fillId="0" borderId="58" xfId="54" applyFont="1" applyBorder="1" applyAlignment="1">
      <alignment horizontal="center" vertical="center" wrapText="1"/>
      <protection/>
    </xf>
    <xf numFmtId="0" fontId="7" fillId="0" borderId="27" xfId="54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center"/>
    </xf>
    <xf numFmtId="0" fontId="16" fillId="0" borderId="0" xfId="53" applyFont="1" applyAlignment="1">
      <alignment horizontal="left" vertical="center"/>
      <protection/>
    </xf>
    <xf numFmtId="0" fontId="16" fillId="0" borderId="0" xfId="53" applyFont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54" applyFont="1" applyAlignment="1">
      <alignment horizontal="center"/>
      <protection/>
    </xf>
    <xf numFmtId="0" fontId="6" fillId="24" borderId="29" xfId="0" applyFont="1" applyFill="1" applyBorder="1" applyAlignment="1">
      <alignment horizontal="center" vertical="center"/>
    </xf>
    <xf numFmtId="0" fontId="6" fillId="24" borderId="59" xfId="0" applyFont="1" applyFill="1" applyBorder="1" applyAlignment="1">
      <alignment horizontal="center" vertical="center"/>
    </xf>
    <xf numFmtId="0" fontId="6" fillId="24" borderId="3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10" xfId="53" applyNumberFormat="1" applyFont="1" applyBorder="1" applyAlignment="1">
      <alignment horizontal="center" vertical="center" wrapText="1"/>
      <protection/>
    </xf>
    <xf numFmtId="49" fontId="6" fillId="0" borderId="25" xfId="54" applyNumberFormat="1" applyFont="1" applyBorder="1" applyAlignment="1" applyProtection="1">
      <alignment horizontal="center" vertical="center" wrapText="1"/>
      <protection locked="0"/>
    </xf>
    <xf numFmtId="49" fontId="6" fillId="0" borderId="58" xfId="54" applyNumberFormat="1" applyFont="1" applyBorder="1" applyAlignment="1" applyProtection="1">
      <alignment horizontal="center" vertical="center" wrapText="1"/>
      <protection locked="0"/>
    </xf>
    <xf numFmtId="49" fontId="6" fillId="0" borderId="27" xfId="54" applyNumberFormat="1" applyFont="1" applyBorder="1" applyAlignment="1" applyProtection="1">
      <alignment horizontal="center" vertical="center" wrapText="1"/>
      <protection locked="0"/>
    </xf>
    <xf numFmtId="49" fontId="6" fillId="0" borderId="21" xfId="54" applyNumberFormat="1" applyFont="1" applyBorder="1" applyAlignment="1" applyProtection="1">
      <alignment horizontal="center" vertical="center" wrapText="1"/>
      <protection locked="0"/>
    </xf>
    <xf numFmtId="49" fontId="6" fillId="0" borderId="43" xfId="54" applyNumberFormat="1" applyFont="1" applyBorder="1" applyAlignment="1" applyProtection="1">
      <alignment horizontal="center" vertical="center" wrapText="1"/>
      <protection locked="0"/>
    </xf>
    <xf numFmtId="49" fontId="6" fillId="0" borderId="23" xfId="54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58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21" xfId="53" applyFont="1" applyBorder="1" applyAlignment="1">
      <alignment horizontal="center" vertical="center" wrapText="1"/>
      <protection/>
    </xf>
    <xf numFmtId="0" fontId="6" fillId="0" borderId="43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20" fillId="0" borderId="59" xfId="53" applyFont="1" applyBorder="1" applyAlignment="1">
      <alignment horizontal="center" vertical="center" wrapText="1"/>
      <protection/>
    </xf>
    <xf numFmtId="0" fontId="20" fillId="0" borderId="35" xfId="53" applyFont="1" applyBorder="1" applyAlignment="1">
      <alignment horizontal="center" vertical="center" wrapText="1"/>
      <protection/>
    </xf>
    <xf numFmtId="0" fontId="21" fillId="0" borderId="25" xfId="54" applyFont="1" applyBorder="1" applyAlignment="1">
      <alignment horizontal="center" vertical="center" wrapText="1"/>
      <protection/>
    </xf>
    <xf numFmtId="0" fontId="22" fillId="0" borderId="27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22" fillId="0" borderId="42" xfId="53" applyFont="1" applyBorder="1" applyAlignment="1">
      <alignment horizontal="center" vertical="center" wrapText="1"/>
      <protection/>
    </xf>
    <xf numFmtId="0" fontId="22" fillId="0" borderId="21" xfId="53" applyFont="1" applyBorder="1" applyAlignment="1">
      <alignment horizontal="center" vertical="center" wrapText="1"/>
      <protection/>
    </xf>
    <xf numFmtId="0" fontId="22" fillId="0" borderId="23" xfId="53" applyFont="1" applyBorder="1" applyAlignment="1">
      <alignment horizontal="center" vertical="center" wrapText="1"/>
      <protection/>
    </xf>
    <xf numFmtId="0" fontId="6" fillId="0" borderId="59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25" xfId="54" applyFont="1" applyBorder="1" applyAlignment="1">
      <alignment horizontal="center" vertical="center" wrapText="1"/>
      <protection/>
    </xf>
    <xf numFmtId="0" fontId="22" fillId="0" borderId="58" xfId="53" applyFont="1" applyBorder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 wrapText="1"/>
      <protection/>
    </xf>
    <xf numFmtId="0" fontId="22" fillId="0" borderId="43" xfId="53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22" fillId="0" borderId="58" xfId="53" applyFont="1" applyBorder="1" applyAlignment="1">
      <alignment vertical="center" wrapText="1"/>
      <protection/>
    </xf>
    <xf numFmtId="0" fontId="22" fillId="0" borderId="27" xfId="53" applyFont="1" applyBorder="1" applyAlignment="1">
      <alignment vertical="center" wrapText="1"/>
      <protection/>
    </xf>
    <xf numFmtId="0" fontId="22" fillId="0" borderId="21" xfId="53" applyFont="1" applyBorder="1" applyAlignment="1">
      <alignment vertical="center" wrapText="1"/>
      <protection/>
    </xf>
    <xf numFmtId="0" fontId="22" fillId="0" borderId="43" xfId="53" applyFont="1" applyBorder="1" applyAlignment="1">
      <alignment vertical="center" wrapText="1"/>
      <protection/>
    </xf>
    <xf numFmtId="0" fontId="22" fillId="0" borderId="23" xfId="53" applyFont="1" applyBorder="1" applyAlignment="1">
      <alignment vertical="center" wrapText="1"/>
      <protection/>
    </xf>
    <xf numFmtId="0" fontId="8" fillId="0" borderId="25" xfId="54" applyFont="1" applyBorder="1" applyAlignment="1">
      <alignment horizontal="center" vertical="center" wrapText="1"/>
      <protection/>
    </xf>
    <xf numFmtId="0" fontId="20" fillId="0" borderId="58" xfId="53" applyFont="1" applyBorder="1" applyAlignment="1">
      <alignment horizontal="center" vertical="center" wrapText="1"/>
      <protection/>
    </xf>
    <xf numFmtId="0" fontId="20" fillId="0" borderId="27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0" xfId="53" applyFont="1" applyAlignment="1">
      <alignment horizontal="center" vertical="center" wrapText="1"/>
      <protection/>
    </xf>
    <xf numFmtId="0" fontId="20" fillId="0" borderId="42" xfId="53" applyFont="1" applyBorder="1" applyAlignment="1">
      <alignment horizontal="center" vertical="center" wrapText="1"/>
      <protection/>
    </xf>
    <xf numFmtId="0" fontId="20" fillId="0" borderId="21" xfId="53" applyFont="1" applyBorder="1" applyAlignment="1">
      <alignment horizontal="center" vertical="center" wrapText="1"/>
      <protection/>
    </xf>
    <xf numFmtId="0" fontId="20" fillId="0" borderId="43" xfId="53" applyFont="1" applyBorder="1" applyAlignment="1">
      <alignment horizontal="center" vertical="center" wrapText="1"/>
      <protection/>
    </xf>
    <xf numFmtId="0" fontId="20" fillId="0" borderId="23" xfId="53" applyFont="1" applyBorder="1" applyAlignment="1">
      <alignment horizontal="center" vertical="center" wrapText="1"/>
      <protection/>
    </xf>
    <xf numFmtId="0" fontId="7" fillId="0" borderId="25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14" fillId="0" borderId="29" xfId="53" applyFont="1" applyBorder="1" applyAlignment="1">
      <alignment horizontal="center" vertical="center" wrapText="1"/>
      <protection/>
    </xf>
    <xf numFmtId="0" fontId="23" fillId="0" borderId="35" xfId="53" applyFont="1" applyBorder="1" applyAlignment="1">
      <alignment horizontal="center" vertical="center" wrapText="1"/>
      <protection/>
    </xf>
    <xf numFmtId="0" fontId="20" fillId="0" borderId="58" xfId="53" applyFont="1" applyBorder="1" applyAlignment="1">
      <alignment wrapText="1"/>
      <protection/>
    </xf>
    <xf numFmtId="0" fontId="20" fillId="0" borderId="27" xfId="53" applyFont="1" applyBorder="1" applyAlignment="1">
      <alignment wrapText="1"/>
      <protection/>
    </xf>
    <xf numFmtId="0" fontId="20" fillId="0" borderId="11" xfId="53" applyFont="1" applyBorder="1" applyAlignment="1">
      <alignment wrapText="1"/>
      <protection/>
    </xf>
    <xf numFmtId="0" fontId="20" fillId="0" borderId="0" xfId="53" applyFont="1" applyAlignment="1">
      <alignment wrapText="1"/>
      <protection/>
    </xf>
    <xf numFmtId="0" fontId="20" fillId="0" borderId="42" xfId="53" applyFont="1" applyBorder="1" applyAlignment="1">
      <alignment wrapText="1"/>
      <protection/>
    </xf>
    <xf numFmtId="0" fontId="20" fillId="0" borderId="21" xfId="53" applyFont="1" applyBorder="1" applyAlignment="1">
      <alignment wrapText="1"/>
      <protection/>
    </xf>
    <xf numFmtId="0" fontId="20" fillId="0" borderId="43" xfId="53" applyFont="1" applyBorder="1" applyAlignment="1">
      <alignment wrapText="1"/>
      <protection/>
    </xf>
    <xf numFmtId="0" fontId="20" fillId="0" borderId="23" xfId="53" applyFont="1" applyBorder="1" applyAlignment="1">
      <alignment wrapText="1"/>
      <protection/>
    </xf>
    <xf numFmtId="180" fontId="10" fillId="24" borderId="25" xfId="0" applyNumberFormat="1" applyFont="1" applyFill="1" applyBorder="1" applyAlignment="1" applyProtection="1">
      <alignment horizontal="center" vertical="center"/>
      <protection/>
    </xf>
    <xf numFmtId="180" fontId="10" fillId="24" borderId="27" xfId="0" applyNumberFormat="1" applyFont="1" applyFill="1" applyBorder="1" applyAlignment="1" applyProtection="1">
      <alignment horizontal="center" vertical="center"/>
      <protection/>
    </xf>
    <xf numFmtId="180" fontId="10" fillId="24" borderId="58" xfId="0" applyNumberFormat="1" applyFont="1" applyFill="1" applyBorder="1" applyAlignment="1" applyProtection="1">
      <alignment horizontal="center" vertical="center"/>
      <protection/>
    </xf>
    <xf numFmtId="180" fontId="10" fillId="0" borderId="10" xfId="0" applyNumberFormat="1" applyFont="1" applyFill="1" applyBorder="1" applyAlignment="1" applyProtection="1">
      <alignment horizontal="center" vertical="center"/>
      <protection/>
    </xf>
    <xf numFmtId="180" fontId="10" fillId="0" borderId="29" xfId="0" applyNumberFormat="1" applyFont="1" applyFill="1" applyBorder="1" applyAlignment="1" applyProtection="1">
      <alignment horizontal="center" vertical="center"/>
      <protection/>
    </xf>
    <xf numFmtId="180" fontId="10" fillId="0" borderId="59" xfId="0" applyNumberFormat="1" applyFont="1" applyFill="1" applyBorder="1" applyAlignment="1" applyProtection="1">
      <alignment horizontal="center" vertical="center"/>
      <protection/>
    </xf>
    <xf numFmtId="180" fontId="10" fillId="0" borderId="35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>
      <alignment horizontal="left" vertical="center" wrapText="1"/>
    </xf>
    <xf numFmtId="181" fontId="2" fillId="24" borderId="41" xfId="0" applyNumberFormat="1" applyFont="1" applyFill="1" applyBorder="1" applyAlignment="1" applyProtection="1">
      <alignment horizontal="center" vertical="center"/>
      <protection/>
    </xf>
    <xf numFmtId="181" fontId="2" fillId="24" borderId="60" xfId="0" applyNumberFormat="1" applyFont="1" applyFill="1" applyBorder="1" applyAlignment="1" applyProtection="1">
      <alignment horizontal="center" vertical="center"/>
      <protection/>
    </xf>
    <xf numFmtId="181" fontId="2" fillId="24" borderId="61" xfId="0" applyNumberFormat="1" applyFont="1" applyFill="1" applyBorder="1" applyAlignment="1" applyProtection="1">
      <alignment horizontal="center" vertical="center"/>
      <protection/>
    </xf>
    <xf numFmtId="183" fontId="2" fillId="24" borderId="41" xfId="0" applyNumberFormat="1" applyFont="1" applyFill="1" applyBorder="1" applyAlignment="1" applyProtection="1">
      <alignment horizontal="center" vertical="center"/>
      <protection/>
    </xf>
    <xf numFmtId="183" fontId="2" fillId="24" borderId="60" xfId="0" applyNumberFormat="1" applyFont="1" applyFill="1" applyBorder="1" applyAlignment="1" applyProtection="1">
      <alignment horizontal="center" vertical="center"/>
      <protection/>
    </xf>
    <xf numFmtId="183" fontId="2" fillId="24" borderId="61" xfId="0" applyNumberFormat="1" applyFont="1" applyFill="1" applyBorder="1" applyAlignment="1" applyProtection="1">
      <alignment horizontal="center" vertical="center"/>
      <protection/>
    </xf>
    <xf numFmtId="185" fontId="2" fillId="24" borderId="41" xfId="0" applyNumberFormat="1" applyFont="1" applyFill="1" applyBorder="1" applyAlignment="1" applyProtection="1">
      <alignment horizontal="center" vertical="center"/>
      <protection/>
    </xf>
    <xf numFmtId="185" fontId="2" fillId="24" borderId="61" xfId="0" applyNumberFormat="1" applyFont="1" applyFill="1" applyBorder="1" applyAlignment="1" applyProtection="1">
      <alignment horizontal="center" vertical="center"/>
      <protection/>
    </xf>
    <xf numFmtId="180" fontId="2" fillId="24" borderId="25" xfId="0" applyNumberFormat="1" applyFont="1" applyFill="1" applyBorder="1" applyAlignment="1" applyProtection="1">
      <alignment horizontal="center" vertical="center"/>
      <protection/>
    </xf>
    <xf numFmtId="180" fontId="2" fillId="24" borderId="58" xfId="0" applyNumberFormat="1" applyFont="1" applyFill="1" applyBorder="1" applyAlignment="1" applyProtection="1">
      <alignment horizontal="center" vertical="center"/>
      <protection/>
    </xf>
    <xf numFmtId="180" fontId="2" fillId="24" borderId="27" xfId="0" applyNumberFormat="1" applyFont="1" applyFill="1" applyBorder="1" applyAlignment="1" applyProtection="1">
      <alignment horizontal="center" vertical="center"/>
      <protection/>
    </xf>
    <xf numFmtId="180" fontId="2" fillId="24" borderId="21" xfId="0" applyNumberFormat="1" applyFont="1" applyFill="1" applyBorder="1" applyAlignment="1" applyProtection="1">
      <alignment horizontal="center" vertical="center"/>
      <protection/>
    </xf>
    <xf numFmtId="180" fontId="2" fillId="24" borderId="43" xfId="0" applyNumberFormat="1" applyFont="1" applyFill="1" applyBorder="1" applyAlignment="1" applyProtection="1">
      <alignment horizontal="center" vertical="center"/>
      <protection/>
    </xf>
    <xf numFmtId="180" fontId="2" fillId="24" borderId="23" xfId="0" applyNumberFormat="1" applyFont="1" applyFill="1" applyBorder="1" applyAlignment="1" applyProtection="1">
      <alignment horizontal="center" vertical="center"/>
      <protection/>
    </xf>
    <xf numFmtId="0" fontId="6" fillId="24" borderId="30" xfId="0" applyFont="1" applyFill="1" applyBorder="1" applyAlignment="1">
      <alignment horizontal="center" vertical="center" wrapText="1"/>
    </xf>
    <xf numFmtId="0" fontId="6" fillId="24" borderId="62" xfId="0" applyFont="1" applyFill="1" applyBorder="1" applyAlignment="1">
      <alignment horizontal="center" vertical="center" wrapText="1"/>
    </xf>
    <xf numFmtId="0" fontId="8" fillId="24" borderId="45" xfId="0" applyFont="1" applyFill="1" applyBorder="1" applyAlignment="1">
      <alignment horizontal="right" vertical="center" wrapText="1"/>
    </xf>
    <xf numFmtId="0" fontId="8" fillId="24" borderId="48" xfId="0" applyFont="1" applyFill="1" applyBorder="1" applyAlignment="1">
      <alignment horizontal="right" vertical="center" wrapText="1"/>
    </xf>
    <xf numFmtId="0" fontId="2" fillId="24" borderId="29" xfId="0" applyFont="1" applyFill="1" applyBorder="1" applyAlignment="1" applyProtection="1">
      <alignment horizontal="right" vertical="center"/>
      <protection/>
    </xf>
    <xf numFmtId="0" fontId="2" fillId="24" borderId="59" xfId="0" applyFont="1" applyFill="1" applyBorder="1" applyAlignment="1" applyProtection="1">
      <alignment horizontal="right" vertical="center"/>
      <protection/>
    </xf>
    <xf numFmtId="0" fontId="2" fillId="24" borderId="35" xfId="0" applyFont="1" applyFill="1" applyBorder="1" applyAlignment="1" applyProtection="1">
      <alignment horizontal="right" vertical="center"/>
      <protection/>
    </xf>
    <xf numFmtId="180" fontId="2" fillId="24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24" borderId="24" xfId="0" applyNumberFormat="1" applyFont="1" applyFill="1" applyBorder="1" applyAlignment="1" applyProtection="1">
      <alignment horizontal="center" vertical="center" textRotation="90" wrapText="1"/>
      <protection/>
    </xf>
    <xf numFmtId="0" fontId="8" fillId="24" borderId="63" xfId="0" applyFont="1" applyFill="1" applyBorder="1" applyAlignment="1">
      <alignment horizontal="right" vertical="center" wrapText="1"/>
    </xf>
    <xf numFmtId="0" fontId="8" fillId="24" borderId="38" xfId="0" applyFont="1" applyFill="1" applyBorder="1" applyAlignment="1">
      <alignment horizontal="right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57" xfId="0" applyFont="1" applyFill="1" applyBorder="1" applyAlignment="1">
      <alignment horizontal="center" vertical="center" wrapText="1"/>
    </xf>
    <xf numFmtId="185" fontId="2" fillId="24" borderId="29" xfId="0" applyNumberFormat="1" applyFont="1" applyFill="1" applyBorder="1" applyAlignment="1" applyProtection="1">
      <alignment horizontal="center" vertical="center"/>
      <protection/>
    </xf>
    <xf numFmtId="185" fontId="2" fillId="24" borderId="35" xfId="0" applyNumberFormat="1" applyFont="1" applyFill="1" applyBorder="1" applyAlignment="1" applyProtection="1">
      <alignment horizontal="center" vertical="center"/>
      <protection/>
    </xf>
    <xf numFmtId="183" fontId="2" fillId="24" borderId="29" xfId="0" applyNumberFormat="1" applyFont="1" applyFill="1" applyBorder="1" applyAlignment="1" applyProtection="1">
      <alignment horizontal="center" vertical="center"/>
      <protection/>
    </xf>
    <xf numFmtId="183" fontId="2" fillId="24" borderId="59" xfId="0" applyNumberFormat="1" applyFont="1" applyFill="1" applyBorder="1" applyAlignment="1" applyProtection="1">
      <alignment horizontal="center" vertical="center"/>
      <protection/>
    </xf>
    <xf numFmtId="183" fontId="2" fillId="24" borderId="35" xfId="0" applyNumberFormat="1" applyFont="1" applyFill="1" applyBorder="1" applyAlignment="1" applyProtection="1">
      <alignment horizontal="center" vertical="center"/>
      <protection/>
    </xf>
    <xf numFmtId="181" fontId="2" fillId="24" borderId="29" xfId="0" applyNumberFormat="1" applyFont="1" applyFill="1" applyBorder="1" applyAlignment="1" applyProtection="1">
      <alignment horizontal="center" vertical="center"/>
      <protection/>
    </xf>
    <xf numFmtId="181" fontId="2" fillId="24" borderId="59" xfId="0" applyNumberFormat="1" applyFont="1" applyFill="1" applyBorder="1" applyAlignment="1" applyProtection="1">
      <alignment horizontal="center" vertical="center"/>
      <protection/>
    </xf>
    <xf numFmtId="181" fontId="2" fillId="24" borderId="35" xfId="0" applyNumberFormat="1" applyFont="1" applyFill="1" applyBorder="1" applyAlignment="1" applyProtection="1">
      <alignment horizontal="center" vertical="center"/>
      <protection/>
    </xf>
    <xf numFmtId="49" fontId="2" fillId="24" borderId="24" xfId="0" applyNumberFormat="1" applyFont="1" applyFill="1" applyBorder="1" applyAlignment="1" applyProtection="1">
      <alignment horizontal="center" vertical="center" textRotation="90" wrapText="1"/>
      <protection/>
    </xf>
    <xf numFmtId="49" fontId="2" fillId="24" borderId="28" xfId="0" applyNumberFormat="1" applyFont="1" applyFill="1" applyBorder="1" applyAlignment="1" applyProtection="1">
      <alignment horizontal="center" vertical="center" textRotation="90" wrapText="1"/>
      <protection/>
    </xf>
    <xf numFmtId="0" fontId="8" fillId="24" borderId="30" xfId="0" applyFont="1" applyFill="1" applyBorder="1" applyAlignment="1">
      <alignment horizontal="right" vertical="center" wrapText="1"/>
    </xf>
    <xf numFmtId="0" fontId="8" fillId="24" borderId="15" xfId="0" applyFont="1" applyFill="1" applyBorder="1" applyAlignment="1">
      <alignment horizontal="right" vertical="center" wrapText="1"/>
    </xf>
    <xf numFmtId="0" fontId="6" fillId="24" borderId="16" xfId="0" applyFont="1" applyFill="1" applyBorder="1" applyAlignment="1">
      <alignment horizontal="center" vertical="center" wrapText="1"/>
    </xf>
    <xf numFmtId="180" fontId="8" fillId="24" borderId="30" xfId="0" applyNumberFormat="1" applyFont="1" applyFill="1" applyBorder="1" applyAlignment="1" applyProtection="1">
      <alignment horizontal="center" vertical="center"/>
      <protection/>
    </xf>
    <xf numFmtId="180" fontId="8" fillId="24" borderId="62" xfId="0" applyNumberFormat="1" applyFont="1" applyFill="1" applyBorder="1" applyAlignment="1" applyProtection="1">
      <alignment horizontal="center" vertical="center"/>
      <protection/>
    </xf>
    <xf numFmtId="180" fontId="8" fillId="24" borderId="64" xfId="0" applyNumberFormat="1" applyFont="1" applyFill="1" applyBorder="1" applyAlignment="1" applyProtection="1">
      <alignment horizontal="center" vertical="center"/>
      <protection/>
    </xf>
    <xf numFmtId="180" fontId="8" fillId="24" borderId="16" xfId="0" applyNumberFormat="1" applyFont="1" applyFill="1" applyBorder="1" applyAlignment="1" applyProtection="1">
      <alignment horizontal="center" vertical="center"/>
      <protection/>
    </xf>
    <xf numFmtId="180" fontId="2" fillId="24" borderId="10" xfId="0" applyNumberFormat="1" applyFont="1" applyFill="1" applyBorder="1" applyAlignment="1" applyProtection="1">
      <alignment horizontal="center" vertical="center" wrapText="1"/>
      <protection/>
    </xf>
    <xf numFmtId="180" fontId="2" fillId="24" borderId="24" xfId="0" applyNumberFormat="1" applyFont="1" applyFill="1" applyBorder="1" applyAlignment="1" applyProtection="1">
      <alignment horizontal="center" vertical="center" wrapText="1"/>
      <protection/>
    </xf>
    <xf numFmtId="180" fontId="8" fillId="0" borderId="29" xfId="0" applyNumberFormat="1" applyFont="1" applyFill="1" applyBorder="1" applyAlignment="1" applyProtection="1">
      <alignment horizontal="center" vertical="center"/>
      <protection/>
    </xf>
    <xf numFmtId="180" fontId="8" fillId="0" borderId="59" xfId="0" applyNumberFormat="1" applyFont="1" applyFill="1" applyBorder="1" applyAlignment="1" applyProtection="1">
      <alignment horizontal="center" vertical="center"/>
      <protection/>
    </xf>
    <xf numFmtId="180" fontId="8" fillId="0" borderId="35" xfId="0" applyNumberFormat="1" applyFont="1" applyFill="1" applyBorder="1" applyAlignment="1" applyProtection="1">
      <alignment horizontal="center" vertical="center"/>
      <protection/>
    </xf>
    <xf numFmtId="180" fontId="2" fillId="24" borderId="10" xfId="0" applyNumberFormat="1" applyFont="1" applyFill="1" applyBorder="1" applyAlignment="1" applyProtection="1">
      <alignment horizontal="center" vertical="center"/>
      <protection/>
    </xf>
    <xf numFmtId="181" fontId="2" fillId="24" borderId="25" xfId="0" applyNumberFormat="1" applyFont="1" applyFill="1" applyBorder="1" applyAlignment="1" applyProtection="1">
      <alignment horizontal="center" vertical="center"/>
      <protection/>
    </xf>
    <xf numFmtId="181" fontId="2" fillId="24" borderId="27" xfId="0" applyNumberFormat="1" applyFont="1" applyFill="1" applyBorder="1" applyAlignment="1" applyProtection="1">
      <alignment horizontal="center" vertical="center"/>
      <protection/>
    </xf>
    <xf numFmtId="180" fontId="2" fillId="24" borderId="29" xfId="0" applyNumberFormat="1" applyFont="1" applyFill="1" applyBorder="1" applyAlignment="1" applyProtection="1">
      <alignment horizontal="center" vertical="center"/>
      <protection/>
    </xf>
    <xf numFmtId="180" fontId="2" fillId="24" borderId="59" xfId="0" applyNumberFormat="1" applyFont="1" applyFill="1" applyBorder="1" applyAlignment="1" applyProtection="1">
      <alignment horizontal="center" vertical="center"/>
      <protection/>
    </xf>
    <xf numFmtId="180" fontId="2" fillId="24" borderId="35" xfId="0" applyNumberFormat="1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>
      <alignment horizontal="center" vertical="center" wrapText="1"/>
    </xf>
    <xf numFmtId="180" fontId="2" fillId="24" borderId="28" xfId="0" applyNumberFormat="1" applyFont="1" applyFill="1" applyBorder="1" applyAlignment="1" applyProtection="1">
      <alignment horizontal="center" vertical="center" textRotation="90" wrapText="1"/>
      <protection/>
    </xf>
    <xf numFmtId="180" fontId="2" fillId="24" borderId="31" xfId="0" applyNumberFormat="1" applyFont="1" applyFill="1" applyBorder="1" applyAlignment="1" applyProtection="1">
      <alignment horizontal="center" vertical="center" textRotation="90" wrapText="1"/>
      <protection/>
    </xf>
    <xf numFmtId="180" fontId="1" fillId="24" borderId="29" xfId="0" applyNumberFormat="1" applyFont="1" applyFill="1" applyBorder="1" applyAlignment="1" applyProtection="1">
      <alignment horizontal="center" vertical="center"/>
      <protection/>
    </xf>
    <xf numFmtId="180" fontId="1" fillId="24" borderId="59" xfId="0" applyNumberFormat="1" applyFont="1" applyFill="1" applyBorder="1" applyAlignment="1" applyProtection="1">
      <alignment horizontal="center" vertical="center"/>
      <protection/>
    </xf>
    <xf numFmtId="0" fontId="2" fillId="24" borderId="10" xfId="0" applyNumberFormat="1" applyFont="1" applyFill="1" applyBorder="1" applyAlignment="1" applyProtection="1">
      <alignment horizontal="center" vertical="center" textRotation="90"/>
      <protection/>
    </xf>
    <xf numFmtId="0" fontId="2" fillId="24" borderId="24" xfId="0" applyNumberFormat="1" applyFont="1" applyFill="1" applyBorder="1" applyAlignment="1" applyProtection="1">
      <alignment horizontal="center" vertical="center" textRotation="90"/>
      <protection/>
    </xf>
    <xf numFmtId="180" fontId="1" fillId="24" borderId="25" xfId="0" applyNumberFormat="1" applyFont="1" applyFill="1" applyBorder="1" applyAlignment="1" applyProtection="1">
      <alignment horizontal="center" vertical="center" wrapText="1"/>
      <protection/>
    </xf>
    <xf numFmtId="180" fontId="1" fillId="24" borderId="58" xfId="0" applyNumberFormat="1" applyFont="1" applyFill="1" applyBorder="1" applyAlignment="1" applyProtection="1">
      <alignment horizontal="center" vertical="center" wrapText="1"/>
      <protection/>
    </xf>
    <xf numFmtId="180" fontId="1" fillId="24" borderId="11" xfId="0" applyNumberFormat="1" applyFont="1" applyFill="1" applyBorder="1" applyAlignment="1" applyProtection="1">
      <alignment horizontal="center" vertical="center" wrapText="1"/>
      <protection/>
    </xf>
    <xf numFmtId="18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4" borderId="65" xfId="0" applyFont="1" applyFill="1" applyBorder="1" applyAlignment="1" applyProtection="1">
      <alignment horizontal="right" vertical="center"/>
      <protection/>
    </xf>
    <xf numFmtId="180" fontId="10" fillId="24" borderId="66" xfId="0" applyNumberFormat="1" applyFont="1" applyFill="1" applyBorder="1" applyAlignment="1" applyProtection="1">
      <alignment horizontal="right" vertical="center"/>
      <protection/>
    </xf>
    <xf numFmtId="180" fontId="10" fillId="24" borderId="67" xfId="0" applyNumberFormat="1" applyFont="1" applyFill="1" applyBorder="1" applyAlignment="1" applyProtection="1">
      <alignment horizontal="right" vertical="center"/>
      <protection/>
    </xf>
    <xf numFmtId="49" fontId="6" fillId="24" borderId="63" xfId="0" applyNumberFormat="1" applyFont="1" applyFill="1" applyBorder="1" applyAlignment="1">
      <alignment horizontal="center" vertical="center"/>
    </xf>
    <xf numFmtId="49" fontId="6" fillId="24" borderId="62" xfId="0" applyNumberFormat="1" applyFont="1" applyFill="1" applyBorder="1" applyAlignment="1">
      <alignment horizontal="center" vertical="center"/>
    </xf>
    <xf numFmtId="49" fontId="6" fillId="24" borderId="16" xfId="0" applyNumberFormat="1" applyFont="1" applyFill="1" applyBorder="1" applyAlignment="1">
      <alignment horizontal="center" vertical="center"/>
    </xf>
    <xf numFmtId="181" fontId="2" fillId="24" borderId="68" xfId="0" applyNumberFormat="1" applyFont="1" applyFill="1" applyBorder="1" applyAlignment="1" applyProtection="1">
      <alignment horizontal="center" vertical="center"/>
      <protection/>
    </xf>
    <xf numFmtId="181" fontId="2" fillId="24" borderId="69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>
      <alignment horizontal="center" vertical="center" wrapText="1"/>
    </xf>
    <xf numFmtId="181" fontId="2" fillId="24" borderId="7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0;&#1088;&#1093;&#1080;&#1074;\&#1053;&#1072;&#1074;&#1095;_&#1087;&#1083;%20&#1050;&#1048;&#1058;(8-9)\&#1044;&#1077;&#1085;&#1085;&#1077;%20(9-10)\Plan%20&#1048;&#1058;&#1055;%20&#1086;&#1089;&#1085;1(09-10)&#1073;&#1072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Нагруз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0"/>
  <sheetViews>
    <sheetView view="pageBreakPreview" zoomScale="70" zoomScaleSheetLayoutView="70" workbookViewId="0" topLeftCell="A1">
      <selection activeCell="P7" sqref="P7:AN7"/>
    </sheetView>
  </sheetViews>
  <sheetFormatPr defaultColWidth="3.25390625" defaultRowHeight="12.75"/>
  <cols>
    <col min="1" max="1" width="3.375" style="1" customWidth="1"/>
    <col min="2" max="2" width="4.625" style="1" customWidth="1"/>
    <col min="3" max="3" width="3.25390625" style="1" customWidth="1"/>
    <col min="4" max="4" width="4.625" style="1" customWidth="1"/>
    <col min="5" max="20" width="3.25390625" style="1" customWidth="1"/>
    <col min="21" max="21" width="2.75390625" style="1" customWidth="1"/>
    <col min="22" max="23" width="4.25390625" style="1" customWidth="1"/>
    <col min="24" max="55" width="3.25390625" style="1" customWidth="1"/>
    <col min="56" max="56" width="4.375" style="1" customWidth="1"/>
    <col min="57" max="16384" width="3.25390625" style="1" customWidth="1"/>
  </cols>
  <sheetData>
    <row r="1" spans="16:57" ht="9.75" customHeight="1"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</row>
    <row r="2" spans="16:57" ht="24" customHeight="1">
      <c r="P2" s="491" t="s">
        <v>164</v>
      </c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  <c r="AJ2" s="492"/>
      <c r="AK2" s="492"/>
      <c r="AL2" s="492"/>
      <c r="AM2" s="492"/>
      <c r="AN2" s="492"/>
      <c r="AO2" s="494" t="s">
        <v>70</v>
      </c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29"/>
    </row>
    <row r="3" spans="1:57" ht="40.5" customHeight="1">
      <c r="A3" s="490" t="s">
        <v>170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95" t="s">
        <v>163</v>
      </c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/>
      <c r="BE3" s="29"/>
    </row>
    <row r="4" spans="1:57" ht="23.25">
      <c r="A4" s="489" t="s">
        <v>184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93" t="s">
        <v>15</v>
      </c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5" t="s">
        <v>216</v>
      </c>
      <c r="AP4" s="495"/>
      <c r="AQ4" s="495"/>
      <c r="AR4" s="495"/>
      <c r="AS4" s="495"/>
      <c r="AT4" s="495"/>
      <c r="AU4" s="495"/>
      <c r="AV4" s="495"/>
      <c r="AW4" s="495"/>
      <c r="AX4" s="495"/>
      <c r="AY4" s="495"/>
      <c r="AZ4" s="495"/>
      <c r="BA4" s="495"/>
      <c r="BB4" s="495"/>
      <c r="BC4" s="495"/>
      <c r="BD4" s="495"/>
      <c r="BE4" s="29"/>
    </row>
    <row r="5" spans="1:57" ht="18.75" customHeight="1">
      <c r="A5" s="488"/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AO5" s="498"/>
      <c r="AP5" s="498"/>
      <c r="AQ5" s="498"/>
      <c r="AR5" s="498"/>
      <c r="AS5" s="498"/>
      <c r="AT5" s="498"/>
      <c r="AU5" s="498"/>
      <c r="AV5" s="498"/>
      <c r="AW5" s="498"/>
      <c r="AX5" s="498"/>
      <c r="AY5" s="498"/>
      <c r="AZ5" s="498"/>
      <c r="BA5" s="498"/>
      <c r="BB5" s="498"/>
      <c r="BC5" s="498"/>
      <c r="BD5" s="498"/>
      <c r="BE5" s="31"/>
    </row>
    <row r="6" spans="1:57" s="5" customFormat="1" ht="30.75" customHeight="1">
      <c r="A6" s="499" t="s">
        <v>169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500" t="s">
        <v>63</v>
      </c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484" t="s">
        <v>71</v>
      </c>
      <c r="AP6" s="484"/>
      <c r="AQ6" s="484"/>
      <c r="AR6" s="484"/>
      <c r="AS6" s="484"/>
      <c r="AT6" s="484"/>
      <c r="AU6" s="484"/>
      <c r="AV6" s="484"/>
      <c r="AW6" s="484"/>
      <c r="AX6" s="484"/>
      <c r="AY6" s="484"/>
      <c r="AZ6" s="484"/>
      <c r="BA6" s="484"/>
      <c r="BB6" s="484"/>
      <c r="BC6" s="484"/>
      <c r="BD6" s="484"/>
      <c r="BE6" s="28"/>
    </row>
    <row r="7" spans="16:57" s="5" customFormat="1" ht="28.5" customHeight="1">
      <c r="P7" s="501" t="s">
        <v>65</v>
      </c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501"/>
      <c r="AM7" s="501"/>
      <c r="AN7" s="501"/>
      <c r="AO7" s="483" t="s">
        <v>72</v>
      </c>
      <c r="AP7" s="483"/>
      <c r="AQ7" s="483"/>
      <c r="AR7" s="483"/>
      <c r="AS7" s="483"/>
      <c r="AT7" s="483"/>
      <c r="AU7" s="483"/>
      <c r="AV7" s="483"/>
      <c r="AW7" s="483"/>
      <c r="AX7" s="483"/>
      <c r="AY7" s="483"/>
      <c r="AZ7" s="483"/>
      <c r="BA7" s="483"/>
      <c r="BB7" s="483"/>
      <c r="BC7" s="483"/>
      <c r="BD7" s="483"/>
      <c r="BE7" s="30"/>
    </row>
    <row r="8" spans="16:57" s="5" customFormat="1" ht="27.75" customHeight="1">
      <c r="P8" s="482" t="s">
        <v>66</v>
      </c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482"/>
      <c r="AF8" s="482"/>
      <c r="AG8" s="482"/>
      <c r="AH8" s="482"/>
      <c r="AI8" s="482"/>
      <c r="AJ8" s="482"/>
      <c r="AK8" s="482"/>
      <c r="AL8" s="482"/>
      <c r="AM8" s="482"/>
      <c r="AN8" s="482"/>
      <c r="AO8" s="484" t="s">
        <v>73</v>
      </c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84"/>
      <c r="BA8" s="484"/>
      <c r="BB8" s="484"/>
      <c r="BC8" s="484"/>
      <c r="BD8" s="484"/>
      <c r="BE8" s="28"/>
    </row>
    <row r="9" spans="16:57" s="5" customFormat="1" ht="35.25" customHeight="1">
      <c r="P9" s="476" t="s">
        <v>67</v>
      </c>
      <c r="Q9" s="47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84" t="s">
        <v>74</v>
      </c>
      <c r="AP9" s="484"/>
      <c r="AQ9" s="484"/>
      <c r="AR9" s="484"/>
      <c r="AS9" s="484"/>
      <c r="AT9" s="484"/>
      <c r="AU9" s="484"/>
      <c r="AV9" s="484"/>
      <c r="AW9" s="484"/>
      <c r="AX9" s="484"/>
      <c r="AY9" s="484"/>
      <c r="AZ9" s="484"/>
      <c r="BA9" s="484"/>
      <c r="BB9" s="484"/>
      <c r="BC9" s="484"/>
      <c r="BD9" s="484"/>
      <c r="BE9" s="28"/>
    </row>
    <row r="10" spans="14:57" s="5" customFormat="1" ht="18.75" customHeight="1">
      <c r="N10" s="22"/>
      <c r="O10" s="22"/>
      <c r="P10" s="45" t="s">
        <v>68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84" t="s">
        <v>75</v>
      </c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84"/>
      <c r="BA10" s="484"/>
      <c r="BB10" s="484"/>
      <c r="BC10" s="484"/>
      <c r="BD10" s="484"/>
      <c r="BE10" s="24"/>
    </row>
    <row r="11" spans="13:57" s="5" customFormat="1" ht="30.75" customHeight="1">
      <c r="M11" s="17"/>
      <c r="N11" s="17"/>
      <c r="O11" s="17"/>
      <c r="P11" s="501" t="s">
        <v>69</v>
      </c>
      <c r="Q11" s="501"/>
      <c r="R11" s="501"/>
      <c r="S11" s="501"/>
      <c r="T11" s="501"/>
      <c r="U11" s="501"/>
      <c r="V11" s="501"/>
      <c r="W11" s="501"/>
      <c r="X11" s="501"/>
      <c r="Y11" s="501"/>
      <c r="Z11" s="501"/>
      <c r="AA11" s="501"/>
      <c r="AB11" s="501"/>
      <c r="AC11" s="501"/>
      <c r="AD11" s="501"/>
      <c r="AE11" s="501"/>
      <c r="AF11" s="501"/>
      <c r="AG11" s="501"/>
      <c r="AH11" s="501"/>
      <c r="AI11" s="501"/>
      <c r="AJ11" s="501"/>
      <c r="AK11" s="501"/>
      <c r="AL11" s="501"/>
      <c r="AM11" s="501"/>
      <c r="AN11" s="501"/>
      <c r="AO11" s="484" t="s">
        <v>64</v>
      </c>
      <c r="AP11" s="484"/>
      <c r="AQ11" s="484"/>
      <c r="AR11" s="484"/>
      <c r="AS11" s="484"/>
      <c r="AT11" s="484"/>
      <c r="AU11" s="484"/>
      <c r="AV11" s="484"/>
      <c r="AW11" s="484"/>
      <c r="AX11" s="484"/>
      <c r="AY11" s="484"/>
      <c r="AZ11" s="484"/>
      <c r="BA11" s="484"/>
      <c r="BB11" s="484"/>
      <c r="BC11" s="484"/>
      <c r="BD11" s="484"/>
      <c r="BE11" s="23"/>
    </row>
    <row r="12" spans="1:57" s="5" customFormat="1" ht="18.75">
      <c r="A12" s="500" t="s">
        <v>16</v>
      </c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0"/>
      <c r="AQ12" s="500"/>
      <c r="AR12" s="500"/>
      <c r="AS12" s="500"/>
      <c r="AT12" s="500"/>
      <c r="AU12" s="500"/>
      <c r="AV12" s="500"/>
      <c r="AW12" s="500"/>
      <c r="AX12" s="500"/>
      <c r="AY12" s="500"/>
      <c r="AZ12" s="500"/>
      <c r="BA12" s="500"/>
      <c r="BB12" s="500"/>
      <c r="BC12" s="500"/>
      <c r="BD12" s="500"/>
      <c r="BE12" s="500"/>
    </row>
    <row r="14" spans="1:57" ht="15.75">
      <c r="A14" s="485" t="s">
        <v>12</v>
      </c>
      <c r="B14" s="486" t="s">
        <v>11</v>
      </c>
      <c r="C14" s="486"/>
      <c r="D14" s="486"/>
      <c r="E14" s="486"/>
      <c r="F14" s="486" t="s">
        <v>0</v>
      </c>
      <c r="G14" s="486"/>
      <c r="H14" s="486"/>
      <c r="I14" s="486"/>
      <c r="J14" s="2"/>
      <c r="K14" s="486" t="s">
        <v>1</v>
      </c>
      <c r="L14" s="486"/>
      <c r="M14" s="486"/>
      <c r="N14" s="486"/>
      <c r="O14" s="486" t="s">
        <v>2</v>
      </c>
      <c r="P14" s="486"/>
      <c r="Q14" s="486"/>
      <c r="R14" s="486"/>
      <c r="S14" s="486" t="s">
        <v>3</v>
      </c>
      <c r="T14" s="486"/>
      <c r="U14" s="486"/>
      <c r="V14" s="486"/>
      <c r="W14" s="2"/>
      <c r="X14" s="486" t="s">
        <v>4</v>
      </c>
      <c r="Y14" s="486"/>
      <c r="Z14" s="486"/>
      <c r="AA14" s="486"/>
      <c r="AB14" s="2"/>
      <c r="AC14" s="486" t="s">
        <v>5</v>
      </c>
      <c r="AD14" s="486"/>
      <c r="AE14" s="486"/>
      <c r="AF14" s="2"/>
      <c r="AG14" s="486" t="s">
        <v>6</v>
      </c>
      <c r="AH14" s="486"/>
      <c r="AI14" s="486"/>
      <c r="AJ14" s="2"/>
      <c r="AK14" s="486" t="s">
        <v>7</v>
      </c>
      <c r="AL14" s="486"/>
      <c r="AM14" s="486"/>
      <c r="AN14" s="2"/>
      <c r="AO14" s="486" t="s">
        <v>8</v>
      </c>
      <c r="AP14" s="486"/>
      <c r="AQ14" s="486"/>
      <c r="AR14" s="486"/>
      <c r="AS14" s="486" t="s">
        <v>9</v>
      </c>
      <c r="AT14" s="486"/>
      <c r="AU14" s="486"/>
      <c r="AV14" s="486"/>
      <c r="AW14" s="486" t="s">
        <v>10</v>
      </c>
      <c r="AX14" s="486"/>
      <c r="AY14" s="486"/>
      <c r="AZ14" s="486"/>
      <c r="BA14" s="2"/>
      <c r="BB14" s="514"/>
      <c r="BC14" s="514"/>
      <c r="BD14" s="514"/>
      <c r="BE14" s="514"/>
    </row>
    <row r="15" spans="1:57" ht="20.25" customHeight="1">
      <c r="A15" s="485"/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  <c r="M15" s="4">
        <v>12</v>
      </c>
      <c r="N15" s="4">
        <v>13</v>
      </c>
      <c r="O15" s="4">
        <v>14</v>
      </c>
      <c r="P15" s="4">
        <v>15</v>
      </c>
      <c r="Q15" s="4">
        <v>16</v>
      </c>
      <c r="R15" s="4">
        <v>17</v>
      </c>
      <c r="S15" s="4">
        <v>18</v>
      </c>
      <c r="T15" s="4">
        <v>19</v>
      </c>
      <c r="U15" s="4">
        <v>20</v>
      </c>
      <c r="V15" s="4">
        <v>21</v>
      </c>
      <c r="W15" s="4">
        <v>22</v>
      </c>
      <c r="X15" s="4">
        <v>23</v>
      </c>
      <c r="Y15" s="4">
        <v>24</v>
      </c>
      <c r="Z15" s="4">
        <v>25</v>
      </c>
      <c r="AA15" s="4">
        <v>26</v>
      </c>
      <c r="AB15" s="4">
        <v>27</v>
      </c>
      <c r="AC15" s="4">
        <v>28</v>
      </c>
      <c r="AD15" s="4">
        <v>29</v>
      </c>
      <c r="AE15" s="4">
        <v>30</v>
      </c>
      <c r="AF15" s="4">
        <v>31</v>
      </c>
      <c r="AG15" s="4">
        <v>32</v>
      </c>
      <c r="AH15" s="4">
        <v>33</v>
      </c>
      <c r="AI15" s="4">
        <v>34</v>
      </c>
      <c r="AJ15" s="4">
        <v>35</v>
      </c>
      <c r="AK15" s="4">
        <v>36</v>
      </c>
      <c r="AL15" s="4">
        <v>37</v>
      </c>
      <c r="AM15" s="4">
        <v>38</v>
      </c>
      <c r="AN15" s="4">
        <v>39</v>
      </c>
      <c r="AO15" s="4">
        <v>40</v>
      </c>
      <c r="AP15" s="4">
        <v>41</v>
      </c>
      <c r="AQ15" s="4">
        <v>42</v>
      </c>
      <c r="AR15" s="4">
        <v>43</v>
      </c>
      <c r="AS15" s="4">
        <v>44</v>
      </c>
      <c r="AT15" s="4">
        <v>45</v>
      </c>
      <c r="AU15" s="4">
        <v>46</v>
      </c>
      <c r="AV15" s="4">
        <v>47</v>
      </c>
      <c r="AW15" s="4">
        <v>48</v>
      </c>
      <c r="AX15" s="4">
        <v>49</v>
      </c>
      <c r="AY15" s="4">
        <v>50</v>
      </c>
      <c r="AZ15" s="4">
        <v>51</v>
      </c>
      <c r="BA15" s="4">
        <v>52</v>
      </c>
      <c r="BB15" s="18"/>
      <c r="BC15" s="18"/>
      <c r="BD15" s="18"/>
      <c r="BE15" s="18"/>
    </row>
    <row r="16" spans="1:57" ht="18.75">
      <c r="A16" s="6">
        <v>3</v>
      </c>
      <c r="B16" s="497"/>
      <c r="C16" s="497"/>
      <c r="D16" s="497"/>
      <c r="E16" s="469" t="s">
        <v>32</v>
      </c>
      <c r="F16" s="470" t="s">
        <v>77</v>
      </c>
      <c r="G16" s="470" t="s">
        <v>150</v>
      </c>
      <c r="H16" s="470" t="s">
        <v>150</v>
      </c>
      <c r="I16" s="470" t="s">
        <v>150</v>
      </c>
      <c r="J16" s="470" t="s">
        <v>150</v>
      </c>
      <c r="K16" s="470" t="s">
        <v>150</v>
      </c>
      <c r="L16" s="470" t="s">
        <v>150</v>
      </c>
      <c r="M16" s="470" t="s">
        <v>150</v>
      </c>
      <c r="N16" s="470" t="s">
        <v>150</v>
      </c>
      <c r="O16" s="470" t="s">
        <v>150</v>
      </c>
      <c r="P16" s="470" t="s">
        <v>150</v>
      </c>
      <c r="Q16" s="470" t="s">
        <v>150</v>
      </c>
      <c r="R16" s="470" t="s">
        <v>150</v>
      </c>
      <c r="S16" s="470" t="s">
        <v>150</v>
      </c>
      <c r="T16" s="470" t="s">
        <v>150</v>
      </c>
      <c r="U16" s="470" t="s">
        <v>17</v>
      </c>
      <c r="V16" s="468" t="s">
        <v>79</v>
      </c>
      <c r="W16" s="468" t="s">
        <v>32</v>
      </c>
      <c r="X16" s="468" t="s">
        <v>18</v>
      </c>
      <c r="Y16" s="470" t="s">
        <v>150</v>
      </c>
      <c r="Z16" s="470" t="s">
        <v>150</v>
      </c>
      <c r="AA16" s="470" t="s">
        <v>150</v>
      </c>
      <c r="AB16" s="470" t="s">
        <v>150</v>
      </c>
      <c r="AC16" s="470" t="s">
        <v>150</v>
      </c>
      <c r="AD16" s="470" t="s">
        <v>150</v>
      </c>
      <c r="AE16" s="470" t="s">
        <v>150</v>
      </c>
      <c r="AF16" s="470" t="s">
        <v>150</v>
      </c>
      <c r="AG16" s="470" t="s">
        <v>150</v>
      </c>
      <c r="AH16" s="470" t="s">
        <v>150</v>
      </c>
      <c r="AI16" s="470" t="s">
        <v>150</v>
      </c>
      <c r="AJ16" s="470" t="s">
        <v>150</v>
      </c>
      <c r="AK16" s="470" t="s">
        <v>150</v>
      </c>
      <c r="AL16" s="470" t="s">
        <v>150</v>
      </c>
      <c r="AM16" s="470" t="s">
        <v>150</v>
      </c>
      <c r="AN16" s="470" t="s">
        <v>150</v>
      </c>
      <c r="AO16" s="470" t="s">
        <v>150</v>
      </c>
      <c r="AP16" s="470" t="s">
        <v>150</v>
      </c>
      <c r="AQ16" s="470" t="s">
        <v>150</v>
      </c>
      <c r="AR16" s="470" t="s">
        <v>150</v>
      </c>
      <c r="AS16" s="470" t="s">
        <v>150</v>
      </c>
      <c r="AT16" s="470" t="s">
        <v>80</v>
      </c>
      <c r="AU16" s="468" t="s">
        <v>17</v>
      </c>
      <c r="AV16" s="468" t="s">
        <v>18</v>
      </c>
      <c r="AW16" s="468" t="s">
        <v>18</v>
      </c>
      <c r="AX16" s="468" t="s">
        <v>18</v>
      </c>
      <c r="AY16" s="468" t="s">
        <v>18</v>
      </c>
      <c r="AZ16" s="468" t="s">
        <v>18</v>
      </c>
      <c r="BA16" s="468" t="s">
        <v>18</v>
      </c>
      <c r="BB16" s="534"/>
      <c r="BC16" s="534"/>
      <c r="BD16" s="534"/>
      <c r="BE16" s="534"/>
    </row>
    <row r="17" spans="1:57" ht="18.75">
      <c r="A17" s="6">
        <v>4</v>
      </c>
      <c r="B17" s="468" t="s">
        <v>18</v>
      </c>
      <c r="C17" s="468" t="s">
        <v>18</v>
      </c>
      <c r="D17" s="468" t="s">
        <v>78</v>
      </c>
      <c r="E17" s="468" t="s">
        <v>32</v>
      </c>
      <c r="F17" s="470" t="s">
        <v>150</v>
      </c>
      <c r="G17" s="470" t="s">
        <v>150</v>
      </c>
      <c r="H17" s="470" t="s">
        <v>150</v>
      </c>
      <c r="I17" s="470" t="s">
        <v>150</v>
      </c>
      <c r="J17" s="470" t="s">
        <v>150</v>
      </c>
      <c r="K17" s="470" t="s">
        <v>150</v>
      </c>
      <c r="L17" s="470" t="s">
        <v>150</v>
      </c>
      <c r="M17" s="470" t="s">
        <v>150</v>
      </c>
      <c r="N17" s="470" t="s">
        <v>150</v>
      </c>
      <c r="O17" s="470" t="s">
        <v>150</v>
      </c>
      <c r="P17" s="470" t="s">
        <v>150</v>
      </c>
      <c r="Q17" s="470" t="s">
        <v>150</v>
      </c>
      <c r="R17" s="470" t="s">
        <v>150</v>
      </c>
      <c r="S17" s="470" t="s">
        <v>150</v>
      </c>
      <c r="T17" s="470" t="s">
        <v>150</v>
      </c>
      <c r="U17" s="470" t="s">
        <v>17</v>
      </c>
      <c r="V17" s="468" t="s">
        <v>79</v>
      </c>
      <c r="W17" s="468" t="s">
        <v>32</v>
      </c>
      <c r="X17" s="468" t="s">
        <v>18</v>
      </c>
      <c r="Y17" s="470" t="s">
        <v>150</v>
      </c>
      <c r="Z17" s="470" t="s">
        <v>150</v>
      </c>
      <c r="AA17" s="470" t="s">
        <v>150</v>
      </c>
      <c r="AB17" s="470" t="s">
        <v>150</v>
      </c>
      <c r="AC17" s="470" t="s">
        <v>150</v>
      </c>
      <c r="AD17" s="470" t="s">
        <v>150</v>
      </c>
      <c r="AE17" s="470" t="s">
        <v>150</v>
      </c>
      <c r="AF17" s="470" t="s">
        <v>150</v>
      </c>
      <c r="AG17" s="470" t="s">
        <v>150</v>
      </c>
      <c r="AH17" s="470" t="s">
        <v>150</v>
      </c>
      <c r="AI17" s="470" t="s">
        <v>150</v>
      </c>
      <c r="AJ17" s="470" t="s">
        <v>150</v>
      </c>
      <c r="AK17" s="470" t="s">
        <v>150</v>
      </c>
      <c r="AL17" s="470" t="s">
        <v>150</v>
      </c>
      <c r="AM17" s="470" t="s">
        <v>150</v>
      </c>
      <c r="AN17" s="470" t="s">
        <v>150</v>
      </c>
      <c r="AO17" s="470" t="s">
        <v>150</v>
      </c>
      <c r="AP17" s="470" t="s">
        <v>150</v>
      </c>
      <c r="AQ17" s="470" t="s">
        <v>150</v>
      </c>
      <c r="AR17" s="470" t="s">
        <v>150</v>
      </c>
      <c r="AS17" s="470" t="s">
        <v>150</v>
      </c>
      <c r="AT17" s="470" t="s">
        <v>80</v>
      </c>
      <c r="AU17" s="468" t="s">
        <v>17</v>
      </c>
      <c r="AV17" s="468" t="s">
        <v>18</v>
      </c>
      <c r="AW17" s="468" t="s">
        <v>18</v>
      </c>
      <c r="AX17" s="468" t="s">
        <v>18</v>
      </c>
      <c r="AY17" s="468" t="s">
        <v>18</v>
      </c>
      <c r="AZ17" s="468" t="s">
        <v>18</v>
      </c>
      <c r="BA17" s="468" t="s">
        <v>18</v>
      </c>
      <c r="BB17" s="19"/>
      <c r="BC17" s="19"/>
      <c r="BD17" s="19"/>
      <c r="BE17" s="19"/>
    </row>
    <row r="18" spans="1:58" ht="18.75">
      <c r="A18" s="6">
        <v>5</v>
      </c>
      <c r="B18" s="468" t="s">
        <v>18</v>
      </c>
      <c r="C18" s="468" t="s">
        <v>18</v>
      </c>
      <c r="D18" s="468" t="s">
        <v>78</v>
      </c>
      <c r="E18" s="468" t="s">
        <v>32</v>
      </c>
      <c r="F18" s="470" t="s">
        <v>150</v>
      </c>
      <c r="G18" s="470" t="s">
        <v>150</v>
      </c>
      <c r="H18" s="470" t="s">
        <v>150</v>
      </c>
      <c r="I18" s="470" t="s">
        <v>150</v>
      </c>
      <c r="J18" s="470" t="s">
        <v>150</v>
      </c>
      <c r="K18" s="470" t="s">
        <v>150</v>
      </c>
      <c r="L18" s="470" t="s">
        <v>150</v>
      </c>
      <c r="M18" s="470" t="s">
        <v>150</v>
      </c>
      <c r="N18" s="470" t="s">
        <v>150</v>
      </c>
      <c r="O18" s="470" t="s">
        <v>150</v>
      </c>
      <c r="P18" s="470" t="s">
        <v>150</v>
      </c>
      <c r="Q18" s="470" t="s">
        <v>150</v>
      </c>
      <c r="R18" s="470" t="s">
        <v>150</v>
      </c>
      <c r="S18" s="470" t="s">
        <v>150</v>
      </c>
      <c r="T18" s="470" t="s">
        <v>150</v>
      </c>
      <c r="U18" s="470" t="s">
        <v>17</v>
      </c>
      <c r="V18" s="468" t="s">
        <v>79</v>
      </c>
      <c r="W18" s="468" t="s">
        <v>32</v>
      </c>
      <c r="X18" s="468" t="s">
        <v>18</v>
      </c>
      <c r="Y18" s="470" t="s">
        <v>150</v>
      </c>
      <c r="Z18" s="470" t="s">
        <v>150</v>
      </c>
      <c r="AA18" s="470" t="s">
        <v>150</v>
      </c>
      <c r="AB18" s="470" t="s">
        <v>150</v>
      </c>
      <c r="AC18" s="470" t="s">
        <v>150</v>
      </c>
      <c r="AD18" s="470" t="s">
        <v>150</v>
      </c>
      <c r="AE18" s="470" t="s">
        <v>150</v>
      </c>
      <c r="AF18" s="470" t="s">
        <v>150</v>
      </c>
      <c r="AG18" s="470" t="s">
        <v>80</v>
      </c>
      <c r="AH18" s="470" t="s">
        <v>17</v>
      </c>
      <c r="AI18" s="470" t="s">
        <v>62</v>
      </c>
      <c r="AJ18" s="470" t="s">
        <v>62</v>
      </c>
      <c r="AK18" s="470" t="s">
        <v>62</v>
      </c>
      <c r="AL18" s="470" t="s">
        <v>58</v>
      </c>
      <c r="AM18" s="470" t="s">
        <v>58</v>
      </c>
      <c r="AN18" s="470" t="s">
        <v>58</v>
      </c>
      <c r="AO18" s="470" t="s">
        <v>58</v>
      </c>
      <c r="AP18" s="470" t="s">
        <v>58</v>
      </c>
      <c r="AQ18" s="470" t="s">
        <v>58</v>
      </c>
      <c r="AR18" s="470" t="s">
        <v>58</v>
      </c>
      <c r="AS18" s="470" t="s">
        <v>58</v>
      </c>
      <c r="AT18" s="470" t="s">
        <v>58</v>
      </c>
      <c r="AU18" s="468" t="s">
        <v>151</v>
      </c>
      <c r="AV18" s="468" t="s">
        <v>151</v>
      </c>
      <c r="AW18" s="503"/>
      <c r="AX18" s="504"/>
      <c r="AY18" s="504"/>
      <c r="AZ18" s="504"/>
      <c r="BA18" s="505"/>
      <c r="BB18" s="27"/>
      <c r="BC18" s="25"/>
      <c r="BD18" s="25"/>
      <c r="BE18" s="25"/>
      <c r="BF18" s="26"/>
    </row>
    <row r="19" spans="1:9" s="3" customFormat="1" ht="15.75">
      <c r="A19" s="506"/>
      <c r="B19" s="506"/>
      <c r="C19" s="506"/>
      <c r="D19" s="506"/>
      <c r="E19" s="506"/>
      <c r="F19" s="506"/>
      <c r="G19" s="506"/>
      <c r="H19" s="506"/>
      <c r="I19" s="506"/>
    </row>
    <row r="20" spans="2:48" ht="15.75">
      <c r="B20" s="477" t="s">
        <v>183</v>
      </c>
      <c r="C20" s="477"/>
      <c r="D20" s="477"/>
      <c r="E20" s="477"/>
      <c r="F20" s="477"/>
      <c r="G20" s="477"/>
      <c r="H20" s="477"/>
      <c r="I20" s="477"/>
      <c r="J20" s="477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</row>
    <row r="21" spans="2:48" ht="15.75">
      <c r="B21" s="54"/>
      <c r="C21" s="54"/>
      <c r="D21" s="54"/>
      <c r="E21" s="54"/>
      <c r="F21" s="54"/>
      <c r="G21" s="54"/>
      <c r="H21" s="54"/>
      <c r="I21" s="54"/>
      <c r="J21" s="54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</row>
    <row r="22" spans="1:57" ht="18.75">
      <c r="A22" s="502" t="s">
        <v>171</v>
      </c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502"/>
      <c r="AN22" s="502"/>
      <c r="AO22" s="502"/>
      <c r="AP22" s="502"/>
      <c r="AQ22" s="502"/>
      <c r="AR22" s="502"/>
      <c r="AS22" s="502"/>
      <c r="AT22" s="502"/>
      <c r="AU22" s="502"/>
      <c r="AV22" s="502"/>
      <c r="AW22" s="502"/>
      <c r="AX22" s="502"/>
      <c r="AY22" s="502"/>
      <c r="AZ22" s="502"/>
      <c r="BA22" s="502"/>
      <c r="BB22" s="502"/>
      <c r="BC22" s="502"/>
      <c r="BD22" s="502"/>
      <c r="BE22" s="502"/>
    </row>
    <row r="23" spans="1:57" ht="18.75">
      <c r="A23" s="46"/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9"/>
      <c r="BC23" s="46"/>
      <c r="BD23" s="46"/>
      <c r="BE23" s="46"/>
    </row>
    <row r="24" spans="1:57" ht="18.75" customHeight="1">
      <c r="A24" s="46"/>
      <c r="B24" s="526" t="s">
        <v>12</v>
      </c>
      <c r="C24" s="527"/>
      <c r="D24" s="554" t="s">
        <v>13</v>
      </c>
      <c r="E24" s="536"/>
      <c r="F24" s="536"/>
      <c r="G24" s="527"/>
      <c r="H24" s="535" t="s">
        <v>33</v>
      </c>
      <c r="I24" s="536"/>
      <c r="J24" s="527"/>
      <c r="K24" s="535" t="s">
        <v>59</v>
      </c>
      <c r="L24" s="536"/>
      <c r="M24" s="536"/>
      <c r="N24" s="527"/>
      <c r="O24" s="535" t="s">
        <v>172</v>
      </c>
      <c r="P24" s="536"/>
      <c r="Q24" s="536"/>
      <c r="R24" s="535" t="s">
        <v>173</v>
      </c>
      <c r="S24" s="536"/>
      <c r="T24" s="527"/>
      <c r="U24" s="545" t="s">
        <v>174</v>
      </c>
      <c r="V24" s="559"/>
      <c r="W24" s="560"/>
      <c r="X24" s="545" t="s">
        <v>14</v>
      </c>
      <c r="Y24" s="546"/>
      <c r="Z24" s="547"/>
      <c r="AA24" s="545" t="s">
        <v>19</v>
      </c>
      <c r="AB24" s="546"/>
      <c r="AC24" s="547"/>
      <c r="AE24" s="521" t="s">
        <v>175</v>
      </c>
      <c r="AF24" s="522"/>
      <c r="AG24" s="522"/>
      <c r="AH24" s="522"/>
      <c r="AI24" s="522"/>
      <c r="AJ24" s="535" t="s">
        <v>181</v>
      </c>
      <c r="AK24" s="540"/>
      <c r="AL24" s="541"/>
      <c r="AM24" s="535" t="s">
        <v>176</v>
      </c>
      <c r="AN24" s="536"/>
      <c r="AO24" s="541"/>
      <c r="AP24" s="51"/>
      <c r="AQ24" s="51"/>
      <c r="AR24" s="507" t="s">
        <v>177</v>
      </c>
      <c r="AS24" s="507"/>
      <c r="AT24" s="507"/>
      <c r="AU24" s="507"/>
      <c r="AV24" s="479" t="s">
        <v>178</v>
      </c>
      <c r="AW24" s="479"/>
      <c r="AX24" s="479"/>
      <c r="AY24" s="479"/>
      <c r="AZ24" s="479"/>
      <c r="BA24" s="480"/>
      <c r="BB24" s="539" t="s">
        <v>48</v>
      </c>
      <c r="BC24" s="539"/>
      <c r="BD24" s="539"/>
      <c r="BE24" s="50"/>
    </row>
    <row r="25" spans="1:57" ht="15.75">
      <c r="A25" s="46"/>
      <c r="B25" s="528"/>
      <c r="C25" s="529"/>
      <c r="D25" s="528"/>
      <c r="E25" s="537"/>
      <c r="F25" s="537"/>
      <c r="G25" s="529"/>
      <c r="H25" s="528"/>
      <c r="I25" s="537"/>
      <c r="J25" s="529"/>
      <c r="K25" s="528"/>
      <c r="L25" s="537"/>
      <c r="M25" s="537"/>
      <c r="N25" s="529"/>
      <c r="O25" s="528"/>
      <c r="P25" s="537"/>
      <c r="Q25" s="537"/>
      <c r="R25" s="528"/>
      <c r="S25" s="537"/>
      <c r="T25" s="529"/>
      <c r="U25" s="561"/>
      <c r="V25" s="562"/>
      <c r="W25" s="563"/>
      <c r="X25" s="548"/>
      <c r="Y25" s="549"/>
      <c r="Z25" s="550"/>
      <c r="AA25" s="548"/>
      <c r="AB25" s="549"/>
      <c r="AC25" s="550"/>
      <c r="AE25" s="522"/>
      <c r="AF25" s="522"/>
      <c r="AG25" s="522"/>
      <c r="AH25" s="522"/>
      <c r="AI25" s="522"/>
      <c r="AJ25" s="542"/>
      <c r="AK25" s="543"/>
      <c r="AL25" s="544"/>
      <c r="AM25" s="530"/>
      <c r="AN25" s="538"/>
      <c r="AO25" s="544"/>
      <c r="AP25" s="51"/>
      <c r="AQ25" s="51"/>
      <c r="AR25" s="507"/>
      <c r="AS25" s="507"/>
      <c r="AT25" s="507"/>
      <c r="AU25" s="507"/>
      <c r="AV25" s="481"/>
      <c r="AW25" s="481"/>
      <c r="AX25" s="481"/>
      <c r="AY25" s="481"/>
      <c r="AZ25" s="481"/>
      <c r="BA25" s="473"/>
      <c r="BB25" s="539"/>
      <c r="BC25" s="539"/>
      <c r="BD25" s="539"/>
      <c r="BE25" s="50"/>
    </row>
    <row r="26" spans="1:57" ht="24.75" customHeight="1">
      <c r="A26" s="46"/>
      <c r="B26" s="530"/>
      <c r="C26" s="531"/>
      <c r="D26" s="530"/>
      <c r="E26" s="538"/>
      <c r="F26" s="538"/>
      <c r="G26" s="531"/>
      <c r="H26" s="530"/>
      <c r="I26" s="538"/>
      <c r="J26" s="531"/>
      <c r="K26" s="530"/>
      <c r="L26" s="538"/>
      <c r="M26" s="538"/>
      <c r="N26" s="531"/>
      <c r="O26" s="530"/>
      <c r="P26" s="538"/>
      <c r="Q26" s="538"/>
      <c r="R26" s="530"/>
      <c r="S26" s="538"/>
      <c r="T26" s="531"/>
      <c r="U26" s="564"/>
      <c r="V26" s="565"/>
      <c r="W26" s="566"/>
      <c r="X26" s="551"/>
      <c r="Y26" s="552"/>
      <c r="Z26" s="553"/>
      <c r="AA26" s="551"/>
      <c r="AB26" s="552"/>
      <c r="AC26" s="553"/>
      <c r="AE26" s="508" t="s">
        <v>182</v>
      </c>
      <c r="AF26" s="509"/>
      <c r="AG26" s="509"/>
      <c r="AH26" s="509"/>
      <c r="AI26" s="510"/>
      <c r="AJ26" s="515">
        <v>15</v>
      </c>
      <c r="AK26" s="516"/>
      <c r="AL26" s="517"/>
      <c r="AM26" s="515">
        <v>3</v>
      </c>
      <c r="AN26" s="516"/>
      <c r="AO26" s="517"/>
      <c r="AP26" s="51"/>
      <c r="AQ26" s="51"/>
      <c r="AR26" s="507"/>
      <c r="AS26" s="507"/>
      <c r="AT26" s="507"/>
      <c r="AU26" s="507"/>
      <c r="AV26" s="481"/>
      <c r="AW26" s="481"/>
      <c r="AX26" s="481"/>
      <c r="AY26" s="481"/>
      <c r="AZ26" s="481"/>
      <c r="BA26" s="473"/>
      <c r="BB26" s="539"/>
      <c r="BC26" s="539"/>
      <c r="BD26" s="539"/>
      <c r="BE26" s="50"/>
    </row>
    <row r="27" spans="1:57" ht="18.75">
      <c r="A27" s="46"/>
      <c r="B27" s="523">
        <v>3</v>
      </c>
      <c r="C27" s="525"/>
      <c r="D27" s="523">
        <v>36</v>
      </c>
      <c r="E27" s="532"/>
      <c r="F27" s="532"/>
      <c r="G27" s="533"/>
      <c r="H27" s="523">
        <v>3</v>
      </c>
      <c r="I27" s="532"/>
      <c r="J27" s="533"/>
      <c r="K27" s="523"/>
      <c r="L27" s="524"/>
      <c r="M27" s="524"/>
      <c r="N27" s="525"/>
      <c r="O27" s="523">
        <v>3</v>
      </c>
      <c r="P27" s="524"/>
      <c r="Q27" s="524"/>
      <c r="R27" s="523"/>
      <c r="S27" s="524"/>
      <c r="T27" s="525"/>
      <c r="U27" s="523"/>
      <c r="V27" s="524"/>
      <c r="W27" s="525"/>
      <c r="X27" s="523">
        <v>7</v>
      </c>
      <c r="Y27" s="524"/>
      <c r="Z27" s="525"/>
      <c r="AA27" s="523">
        <v>49</v>
      </c>
      <c r="AB27" s="524"/>
      <c r="AC27" s="525"/>
      <c r="AE27" s="511"/>
      <c r="AF27" s="512"/>
      <c r="AG27" s="512"/>
      <c r="AH27" s="512"/>
      <c r="AI27" s="513"/>
      <c r="AJ27" s="518"/>
      <c r="AK27" s="519"/>
      <c r="AL27" s="520"/>
      <c r="AM27" s="518"/>
      <c r="AN27" s="519"/>
      <c r="AO27" s="520"/>
      <c r="AP27" s="51"/>
      <c r="AQ27" s="51"/>
      <c r="AR27" s="507"/>
      <c r="AS27" s="507"/>
      <c r="AT27" s="507"/>
      <c r="AU27" s="507"/>
      <c r="AV27" s="474"/>
      <c r="AW27" s="474"/>
      <c r="AX27" s="474"/>
      <c r="AY27" s="474"/>
      <c r="AZ27" s="474"/>
      <c r="BA27" s="475"/>
      <c r="BB27" s="539"/>
      <c r="BC27" s="539"/>
      <c r="BD27" s="539"/>
      <c r="BE27" s="50"/>
    </row>
    <row r="28" spans="1:57" ht="18.75" customHeight="1">
      <c r="A28" s="46"/>
      <c r="B28" s="523">
        <v>4</v>
      </c>
      <c r="C28" s="525"/>
      <c r="D28" s="523">
        <v>36.5</v>
      </c>
      <c r="E28" s="532"/>
      <c r="F28" s="532"/>
      <c r="G28" s="533"/>
      <c r="H28" s="523">
        <v>3</v>
      </c>
      <c r="I28" s="532"/>
      <c r="J28" s="533"/>
      <c r="K28" s="523"/>
      <c r="L28" s="524"/>
      <c r="M28" s="524"/>
      <c r="N28" s="525"/>
      <c r="O28" s="523">
        <v>3</v>
      </c>
      <c r="P28" s="524"/>
      <c r="Q28" s="524"/>
      <c r="R28" s="523"/>
      <c r="S28" s="524"/>
      <c r="T28" s="525"/>
      <c r="U28" s="523"/>
      <c r="V28" s="524"/>
      <c r="W28" s="525"/>
      <c r="X28" s="523">
        <v>9.5</v>
      </c>
      <c r="Y28" s="524"/>
      <c r="Z28" s="525"/>
      <c r="AA28" s="523">
        <v>52</v>
      </c>
      <c r="AB28" s="524"/>
      <c r="AC28" s="525"/>
      <c r="AE28" s="508" t="s">
        <v>179</v>
      </c>
      <c r="AF28" s="509"/>
      <c r="AG28" s="509"/>
      <c r="AH28" s="509"/>
      <c r="AI28" s="510"/>
      <c r="AJ28" s="515">
        <v>15</v>
      </c>
      <c r="AK28" s="516"/>
      <c r="AL28" s="517"/>
      <c r="AM28" s="515">
        <v>9</v>
      </c>
      <c r="AN28" s="516"/>
      <c r="AO28" s="517"/>
      <c r="AP28" s="52"/>
      <c r="AQ28" s="52"/>
      <c r="AR28" s="555" t="s">
        <v>179</v>
      </c>
      <c r="AS28" s="555"/>
      <c r="AT28" s="555"/>
      <c r="AU28" s="555"/>
      <c r="AV28" s="556" t="s">
        <v>180</v>
      </c>
      <c r="AW28" s="556"/>
      <c r="AX28" s="556"/>
      <c r="AY28" s="556"/>
      <c r="AZ28" s="556"/>
      <c r="BA28" s="556"/>
      <c r="BB28" s="556">
        <v>15</v>
      </c>
      <c r="BC28" s="556"/>
      <c r="BD28" s="556"/>
      <c r="BE28" s="53"/>
    </row>
    <row r="29" spans="1:57" ht="18.75">
      <c r="A29" s="46"/>
      <c r="B29" s="523">
        <v>5</v>
      </c>
      <c r="C29" s="525"/>
      <c r="D29" s="523">
        <v>24</v>
      </c>
      <c r="E29" s="532"/>
      <c r="F29" s="532"/>
      <c r="G29" s="533"/>
      <c r="H29" s="523">
        <v>2.5</v>
      </c>
      <c r="I29" s="532"/>
      <c r="J29" s="533"/>
      <c r="K29" s="523">
        <v>3</v>
      </c>
      <c r="L29" s="524"/>
      <c r="M29" s="524"/>
      <c r="N29" s="525"/>
      <c r="O29" s="523">
        <v>3</v>
      </c>
      <c r="P29" s="524"/>
      <c r="Q29" s="524"/>
      <c r="R29" s="523">
        <v>9</v>
      </c>
      <c r="S29" s="524"/>
      <c r="T29" s="525"/>
      <c r="U29" s="523">
        <v>2</v>
      </c>
      <c r="V29" s="524"/>
      <c r="W29" s="525"/>
      <c r="X29" s="523">
        <v>3.5</v>
      </c>
      <c r="Y29" s="524"/>
      <c r="Z29" s="525"/>
      <c r="AA29" s="523">
        <v>47</v>
      </c>
      <c r="AB29" s="524"/>
      <c r="AC29" s="525"/>
      <c r="AE29" s="511"/>
      <c r="AF29" s="512"/>
      <c r="AG29" s="512"/>
      <c r="AH29" s="512"/>
      <c r="AI29" s="513"/>
      <c r="AJ29" s="518"/>
      <c r="AK29" s="519"/>
      <c r="AL29" s="520"/>
      <c r="AM29" s="518"/>
      <c r="AN29" s="519"/>
      <c r="AO29" s="520"/>
      <c r="AP29" s="52"/>
      <c r="AQ29" s="52"/>
      <c r="AR29" s="555"/>
      <c r="AS29" s="555"/>
      <c r="AT29" s="555"/>
      <c r="AU29" s="555"/>
      <c r="AV29" s="556"/>
      <c r="AW29" s="556"/>
      <c r="AX29" s="556"/>
      <c r="AY29" s="556"/>
      <c r="AZ29" s="556"/>
      <c r="BA29" s="556"/>
      <c r="BB29" s="556"/>
      <c r="BC29" s="556"/>
      <c r="BD29" s="556"/>
      <c r="BE29" s="53"/>
    </row>
    <row r="30" spans="2:56" ht="31.5" customHeight="1">
      <c r="B30" s="557" t="s">
        <v>19</v>
      </c>
      <c r="C30" s="558"/>
      <c r="D30" s="523">
        <v>96.5</v>
      </c>
      <c r="E30" s="532"/>
      <c r="F30" s="532"/>
      <c r="G30" s="533"/>
      <c r="H30" s="523">
        <v>8.5</v>
      </c>
      <c r="I30" s="532"/>
      <c r="J30" s="533"/>
      <c r="K30" s="523">
        <v>3</v>
      </c>
      <c r="L30" s="524"/>
      <c r="M30" s="524"/>
      <c r="N30" s="525"/>
      <c r="O30" s="523">
        <v>9</v>
      </c>
      <c r="P30" s="524"/>
      <c r="Q30" s="524"/>
      <c r="R30" s="523">
        <v>9</v>
      </c>
      <c r="S30" s="524"/>
      <c r="T30" s="525"/>
      <c r="U30" s="523">
        <v>2</v>
      </c>
      <c r="V30" s="524"/>
      <c r="W30" s="525"/>
      <c r="X30" s="523">
        <v>20</v>
      </c>
      <c r="Y30" s="524"/>
      <c r="Z30" s="525"/>
      <c r="AA30" s="523">
        <v>148</v>
      </c>
      <c r="AB30" s="524"/>
      <c r="AC30" s="525"/>
      <c r="AR30" s="555"/>
      <c r="AS30" s="555"/>
      <c r="AT30" s="555"/>
      <c r="AU30" s="555"/>
      <c r="AV30" s="556"/>
      <c r="AW30" s="556"/>
      <c r="AX30" s="556"/>
      <c r="AY30" s="556"/>
      <c r="AZ30" s="556"/>
      <c r="BA30" s="556"/>
      <c r="BB30" s="556"/>
      <c r="BC30" s="556"/>
      <c r="BD30" s="556"/>
    </row>
  </sheetData>
  <sheetProtection/>
  <mergeCells count="102">
    <mergeCell ref="AA28:AC28"/>
    <mergeCell ref="AA29:AC29"/>
    <mergeCell ref="AA30:AC30"/>
    <mergeCell ref="U24:W26"/>
    <mergeCell ref="X24:Z26"/>
    <mergeCell ref="U27:W27"/>
    <mergeCell ref="U28:W28"/>
    <mergeCell ref="X28:Z28"/>
    <mergeCell ref="AA27:AC27"/>
    <mergeCell ref="O30:Q30"/>
    <mergeCell ref="R30:T30"/>
    <mergeCell ref="U30:W30"/>
    <mergeCell ref="X30:Z30"/>
    <mergeCell ref="B30:C30"/>
    <mergeCell ref="D30:G30"/>
    <mergeCell ref="H30:J30"/>
    <mergeCell ref="K30:N30"/>
    <mergeCell ref="AR28:AU30"/>
    <mergeCell ref="AV28:BA30"/>
    <mergeCell ref="BB28:BD30"/>
    <mergeCell ref="AM28:AO29"/>
    <mergeCell ref="AE28:AI29"/>
    <mergeCell ref="AJ28:AL29"/>
    <mergeCell ref="H28:J28"/>
    <mergeCell ref="B28:C28"/>
    <mergeCell ref="D28:G28"/>
    <mergeCell ref="H29:J29"/>
    <mergeCell ref="K29:N29"/>
    <mergeCell ref="O29:Q29"/>
    <mergeCell ref="R29:T29"/>
    <mergeCell ref="K28:N28"/>
    <mergeCell ref="O28:Q28"/>
    <mergeCell ref="B29:C29"/>
    <mergeCell ref="U29:W29"/>
    <mergeCell ref="X29:Z29"/>
    <mergeCell ref="D29:G29"/>
    <mergeCell ref="R28:T28"/>
    <mergeCell ref="K27:N27"/>
    <mergeCell ref="BB16:BE16"/>
    <mergeCell ref="K24:N26"/>
    <mergeCell ref="O24:Q26"/>
    <mergeCell ref="R24:T26"/>
    <mergeCell ref="BB24:BD27"/>
    <mergeCell ref="AJ24:AL25"/>
    <mergeCell ref="AM24:AO25"/>
    <mergeCell ref="AA24:AC26"/>
    <mergeCell ref="R27:T27"/>
    <mergeCell ref="X27:Z27"/>
    <mergeCell ref="B24:C26"/>
    <mergeCell ref="B27:C27"/>
    <mergeCell ref="D27:G27"/>
    <mergeCell ref="H27:J27"/>
    <mergeCell ref="O27:Q27"/>
    <mergeCell ref="D24:G26"/>
    <mergeCell ref="H24:J26"/>
    <mergeCell ref="AE26:AI27"/>
    <mergeCell ref="BB14:BE14"/>
    <mergeCell ref="AJ26:AL27"/>
    <mergeCell ref="AM26:AO27"/>
    <mergeCell ref="AE24:AI25"/>
    <mergeCell ref="AK14:AM14"/>
    <mergeCell ref="P9:AN9"/>
    <mergeCell ref="B20:AV20"/>
    <mergeCell ref="AV24:BA27"/>
    <mergeCell ref="S14:V14"/>
    <mergeCell ref="B14:E14"/>
    <mergeCell ref="A22:BE22"/>
    <mergeCell ref="AW18:BA18"/>
    <mergeCell ref="A19:I19"/>
    <mergeCell ref="AR24:AU27"/>
    <mergeCell ref="AO7:BD7"/>
    <mergeCell ref="P8:AN8"/>
    <mergeCell ref="AO9:BD9"/>
    <mergeCell ref="AO10:BD10"/>
    <mergeCell ref="B16:D16"/>
    <mergeCell ref="AO4:BD5"/>
    <mergeCell ref="A6:O6"/>
    <mergeCell ref="AO6:BD6"/>
    <mergeCell ref="P6:AN6"/>
    <mergeCell ref="AC14:AE14"/>
    <mergeCell ref="AG14:AI14"/>
    <mergeCell ref="P7:AN7"/>
    <mergeCell ref="AO8:BD8"/>
    <mergeCell ref="AS14:AV14"/>
    <mergeCell ref="AO1:BE1"/>
    <mergeCell ref="A5:O5"/>
    <mergeCell ref="A4:O4"/>
    <mergeCell ref="A3:O3"/>
    <mergeCell ref="P2:AN2"/>
    <mergeCell ref="P4:AN4"/>
    <mergeCell ref="AO2:BD2"/>
    <mergeCell ref="AO3:BD3"/>
    <mergeCell ref="AO11:BD11"/>
    <mergeCell ref="A14:A15"/>
    <mergeCell ref="F14:I14"/>
    <mergeCell ref="K14:N14"/>
    <mergeCell ref="AW14:AZ14"/>
    <mergeCell ref="X14:AA14"/>
    <mergeCell ref="AO14:AR14"/>
    <mergeCell ref="P11:AN11"/>
    <mergeCell ref="O14:R14"/>
    <mergeCell ref="A12:BE12"/>
  </mergeCells>
  <printOptions/>
  <pageMargins left="0.42" right="0.25" top="0.91" bottom="0.3937007874015748" header="0.5118110236220472" footer="0.5118110236220472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79"/>
  <sheetViews>
    <sheetView tabSelected="1" view="pageBreakPreview" zoomScale="90" zoomScaleNormal="85" zoomScaleSheetLayoutView="90" zoomScalePageLayoutView="80" workbookViewId="0" topLeftCell="A139">
      <selection activeCell="I171" sqref="I171"/>
    </sheetView>
  </sheetViews>
  <sheetFormatPr defaultColWidth="9.00390625" defaultRowHeight="12.75"/>
  <cols>
    <col min="1" max="1" width="6.125" style="10" customWidth="1"/>
    <col min="2" max="2" width="35.125" style="11" customWidth="1"/>
    <col min="3" max="3" width="6.875" style="12" customWidth="1"/>
    <col min="4" max="4" width="5.75390625" style="13" customWidth="1"/>
    <col min="5" max="5" width="5.625" style="12" customWidth="1"/>
    <col min="6" max="6" width="8.125" style="12" customWidth="1"/>
    <col min="7" max="7" width="7.375" style="11" customWidth="1"/>
    <col min="8" max="8" width="8.125" style="11" customWidth="1"/>
    <col min="9" max="9" width="7.125" style="11" customWidth="1"/>
    <col min="10" max="10" width="6.375" style="11" customWidth="1"/>
    <col min="11" max="11" width="5.875" style="11" customWidth="1"/>
    <col min="12" max="12" width="8.125" style="11" customWidth="1"/>
    <col min="13" max="13" width="7.75390625" style="20" customWidth="1"/>
    <col min="14" max="14" width="0.2421875" style="11" hidden="1" customWidth="1"/>
    <col min="15" max="15" width="4.75390625" style="11" customWidth="1"/>
    <col min="16" max="16" width="6.125" style="16" customWidth="1"/>
    <col min="17" max="17" width="7.75390625" style="7" hidden="1" customWidth="1"/>
    <col min="18" max="18" width="4.875" style="7" customWidth="1"/>
    <col min="19" max="19" width="6.375" style="20" customWidth="1"/>
    <col min="20" max="20" width="0.12890625" style="14" hidden="1" customWidth="1"/>
    <col min="21" max="21" width="7.75390625" style="11" hidden="1" customWidth="1"/>
    <col min="22" max="22" width="4.25390625" style="11" customWidth="1"/>
    <col min="23" max="23" width="5.875" style="11" customWidth="1"/>
    <col min="24" max="24" width="4.25390625" style="11" customWidth="1"/>
    <col min="25" max="25" width="6.75390625" style="20" customWidth="1"/>
    <col min="26" max="26" width="5.625" style="20" customWidth="1"/>
    <col min="27" max="27" width="5.875" style="11" customWidth="1"/>
    <col min="28" max="28" width="5.125" style="11" customWidth="1"/>
    <col min="29" max="29" width="6.875" style="11" bestFit="1" customWidth="1"/>
    <col min="30" max="16384" width="9.125" style="11" customWidth="1"/>
  </cols>
  <sheetData>
    <row r="1" spans="1:29" s="8" customFormat="1" ht="23.25" customHeight="1">
      <c r="A1" s="621" t="s">
        <v>165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3"/>
    </row>
    <row r="2" spans="1:29" s="8" customFormat="1" ht="18.75" customHeight="1">
      <c r="A2" s="635" t="s">
        <v>20</v>
      </c>
      <c r="B2" s="619" t="s">
        <v>28</v>
      </c>
      <c r="C2" s="637" t="s">
        <v>53</v>
      </c>
      <c r="D2" s="638"/>
      <c r="E2" s="597" t="s">
        <v>34</v>
      </c>
      <c r="F2" s="597" t="s">
        <v>35</v>
      </c>
      <c r="G2" s="619" t="s">
        <v>21</v>
      </c>
      <c r="H2" s="619"/>
      <c r="I2" s="619"/>
      <c r="J2" s="619"/>
      <c r="K2" s="619"/>
      <c r="L2" s="619"/>
      <c r="M2" s="583" t="s">
        <v>22</v>
      </c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5"/>
    </row>
    <row r="3" spans="1:29" s="8" customFormat="1" ht="24.75" customHeight="1">
      <c r="A3" s="635"/>
      <c r="B3" s="619"/>
      <c r="C3" s="639"/>
      <c r="D3" s="640"/>
      <c r="E3" s="631"/>
      <c r="F3" s="631"/>
      <c r="G3" s="596" t="s">
        <v>23</v>
      </c>
      <c r="H3" s="633" t="s">
        <v>24</v>
      </c>
      <c r="I3" s="634"/>
      <c r="J3" s="634"/>
      <c r="K3" s="634"/>
      <c r="L3" s="596" t="s">
        <v>25</v>
      </c>
      <c r="M3" s="586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8"/>
    </row>
    <row r="4" spans="1:29" s="8" customFormat="1" ht="18" customHeight="1">
      <c r="A4" s="635"/>
      <c r="B4" s="619"/>
      <c r="C4" s="596" t="s">
        <v>26</v>
      </c>
      <c r="D4" s="596" t="s">
        <v>27</v>
      </c>
      <c r="E4" s="631"/>
      <c r="F4" s="631"/>
      <c r="G4" s="596"/>
      <c r="H4" s="597" t="s">
        <v>47</v>
      </c>
      <c r="I4" s="596" t="s">
        <v>42</v>
      </c>
      <c r="J4" s="596" t="s">
        <v>43</v>
      </c>
      <c r="K4" s="610" t="s">
        <v>44</v>
      </c>
      <c r="L4" s="596"/>
      <c r="M4" s="624" t="s">
        <v>168</v>
      </c>
      <c r="N4" s="624"/>
      <c r="O4" s="624"/>
      <c r="P4" s="624"/>
      <c r="Q4" s="624"/>
      <c r="R4" s="624"/>
      <c r="S4" s="627" t="s">
        <v>167</v>
      </c>
      <c r="T4" s="628"/>
      <c r="U4" s="628"/>
      <c r="V4" s="628"/>
      <c r="W4" s="628"/>
      <c r="X4" s="629"/>
      <c r="Y4" s="624" t="s">
        <v>166</v>
      </c>
      <c r="Z4" s="624"/>
      <c r="AA4" s="624"/>
      <c r="AB4" s="624"/>
      <c r="AC4" s="624"/>
    </row>
    <row r="5" spans="1:29" s="8" customFormat="1" ht="15.75">
      <c r="A5" s="635"/>
      <c r="B5" s="619"/>
      <c r="C5" s="596"/>
      <c r="D5" s="596"/>
      <c r="E5" s="631"/>
      <c r="F5" s="631"/>
      <c r="G5" s="596"/>
      <c r="H5" s="631"/>
      <c r="I5" s="596"/>
      <c r="J5" s="596"/>
      <c r="K5" s="611"/>
      <c r="L5" s="596"/>
      <c r="M5" s="607">
        <v>7</v>
      </c>
      <c r="N5" s="608"/>
      <c r="O5" s="609"/>
      <c r="P5" s="604">
        <v>8.9</v>
      </c>
      <c r="Q5" s="605"/>
      <c r="R5" s="606"/>
      <c r="S5" s="607">
        <v>10</v>
      </c>
      <c r="T5" s="608"/>
      <c r="U5" s="608"/>
      <c r="V5" s="609"/>
      <c r="W5" s="602">
        <v>11.12</v>
      </c>
      <c r="X5" s="603"/>
      <c r="Y5" s="607">
        <v>13</v>
      </c>
      <c r="Z5" s="609"/>
      <c r="AA5" s="607">
        <v>14</v>
      </c>
      <c r="AB5" s="609"/>
      <c r="AC5" s="71">
        <v>15</v>
      </c>
    </row>
    <row r="6" spans="1:29" s="8" customFormat="1" ht="18.75" customHeight="1">
      <c r="A6" s="635"/>
      <c r="B6" s="619"/>
      <c r="C6" s="596"/>
      <c r="D6" s="596"/>
      <c r="E6" s="631"/>
      <c r="F6" s="631"/>
      <c r="G6" s="596"/>
      <c r="H6" s="631"/>
      <c r="I6" s="596"/>
      <c r="J6" s="596"/>
      <c r="K6" s="611"/>
      <c r="L6" s="596"/>
      <c r="M6" s="627" t="s">
        <v>45</v>
      </c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9"/>
    </row>
    <row r="7" spans="1:29" s="8" customFormat="1" ht="17.25" customHeight="1" thickBot="1">
      <c r="A7" s="636"/>
      <c r="B7" s="620"/>
      <c r="C7" s="597"/>
      <c r="D7" s="597"/>
      <c r="E7" s="631"/>
      <c r="F7" s="631"/>
      <c r="G7" s="597"/>
      <c r="H7" s="632"/>
      <c r="I7" s="596"/>
      <c r="J7" s="597"/>
      <c r="K7" s="611"/>
      <c r="L7" s="597"/>
      <c r="M7" s="647">
        <v>15</v>
      </c>
      <c r="N7" s="650"/>
      <c r="O7" s="648"/>
      <c r="P7" s="647">
        <v>9</v>
      </c>
      <c r="Q7" s="650"/>
      <c r="R7" s="648"/>
      <c r="S7" s="647">
        <v>15</v>
      </c>
      <c r="T7" s="650"/>
      <c r="U7" s="650"/>
      <c r="V7" s="648"/>
      <c r="W7" s="647">
        <v>9</v>
      </c>
      <c r="X7" s="648"/>
      <c r="Y7" s="647">
        <v>15</v>
      </c>
      <c r="Z7" s="648"/>
      <c r="AA7" s="625">
        <v>9</v>
      </c>
      <c r="AB7" s="626"/>
      <c r="AC7" s="71">
        <v>9</v>
      </c>
    </row>
    <row r="8" spans="1:29" s="8" customFormat="1" ht="16.5" customHeight="1" thickBot="1">
      <c r="A8" s="72">
        <v>1</v>
      </c>
      <c r="B8" s="73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  <c r="H8" s="74">
        <v>8</v>
      </c>
      <c r="I8" s="74">
        <v>9</v>
      </c>
      <c r="J8" s="74">
        <v>10</v>
      </c>
      <c r="K8" s="74">
        <v>11</v>
      </c>
      <c r="L8" s="75">
        <v>12</v>
      </c>
      <c r="M8" s="76">
        <v>13</v>
      </c>
      <c r="N8" s="74">
        <v>16</v>
      </c>
      <c r="O8" s="77" t="s">
        <v>185</v>
      </c>
      <c r="P8" s="76">
        <v>14</v>
      </c>
      <c r="Q8" s="74">
        <v>17</v>
      </c>
      <c r="R8" s="77" t="s">
        <v>186</v>
      </c>
      <c r="S8" s="76">
        <v>15</v>
      </c>
      <c r="T8" s="74">
        <v>19</v>
      </c>
      <c r="U8" s="74">
        <v>19</v>
      </c>
      <c r="V8" s="77" t="s">
        <v>187</v>
      </c>
      <c r="W8" s="76">
        <v>16</v>
      </c>
      <c r="X8" s="77" t="s">
        <v>188</v>
      </c>
      <c r="Y8" s="78">
        <v>17</v>
      </c>
      <c r="Z8" s="75" t="s">
        <v>189</v>
      </c>
      <c r="AA8" s="79">
        <v>18</v>
      </c>
      <c r="AB8" s="80" t="s">
        <v>190</v>
      </c>
      <c r="AC8" s="78">
        <v>19</v>
      </c>
    </row>
    <row r="9" spans="1:29" s="8" customFormat="1" ht="21.75" customHeight="1" thickBot="1">
      <c r="A9" s="615" t="s">
        <v>83</v>
      </c>
      <c r="B9" s="616"/>
      <c r="C9" s="616"/>
      <c r="D9" s="616"/>
      <c r="E9" s="616"/>
      <c r="F9" s="616"/>
      <c r="G9" s="616"/>
      <c r="H9" s="616"/>
      <c r="I9" s="616"/>
      <c r="J9" s="616"/>
      <c r="K9" s="616"/>
      <c r="L9" s="616"/>
      <c r="M9" s="616"/>
      <c r="N9" s="616"/>
      <c r="O9" s="616"/>
      <c r="P9" s="616"/>
      <c r="Q9" s="616"/>
      <c r="R9" s="616"/>
      <c r="S9" s="616"/>
      <c r="T9" s="616"/>
      <c r="U9" s="616"/>
      <c r="V9" s="616"/>
      <c r="W9" s="616"/>
      <c r="X9" s="616"/>
      <c r="Y9" s="616"/>
      <c r="Z9" s="616"/>
      <c r="AA9" s="617"/>
      <c r="AB9" s="617"/>
      <c r="AC9" s="618"/>
    </row>
    <row r="10" spans="1:29" s="8" customFormat="1" ht="16.5" customHeight="1" thickBot="1">
      <c r="A10" s="589" t="s">
        <v>84</v>
      </c>
      <c r="B10" s="590"/>
      <c r="C10" s="590"/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  <c r="O10" s="590"/>
      <c r="P10" s="590"/>
      <c r="Q10" s="590"/>
      <c r="R10" s="590"/>
      <c r="S10" s="590"/>
      <c r="T10" s="590"/>
      <c r="U10" s="590"/>
      <c r="V10" s="590"/>
      <c r="W10" s="590"/>
      <c r="X10" s="590"/>
      <c r="Y10" s="590"/>
      <c r="Z10" s="590"/>
      <c r="AA10" s="590"/>
      <c r="AB10" s="590"/>
      <c r="AC10" s="614"/>
    </row>
    <row r="11" spans="1:29" s="8" customFormat="1" ht="30" customHeight="1">
      <c r="A11" s="81">
        <v>1</v>
      </c>
      <c r="B11" s="82" t="s">
        <v>85</v>
      </c>
      <c r="C11" s="81"/>
      <c r="D11" s="83"/>
      <c r="E11" s="84"/>
      <c r="F11" s="85">
        <v>7.5</v>
      </c>
      <c r="G11" s="86">
        <f>F11*36</f>
        <v>270</v>
      </c>
      <c r="H11" s="87"/>
      <c r="I11" s="87"/>
      <c r="J11" s="87"/>
      <c r="K11" s="87"/>
      <c r="L11" s="88"/>
      <c r="M11" s="89"/>
      <c r="N11" s="90"/>
      <c r="O11" s="90"/>
      <c r="P11" s="91"/>
      <c r="Q11" s="92"/>
      <c r="R11" s="92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</row>
    <row r="12" spans="1:29" s="8" customFormat="1" ht="17.25" customHeight="1" thickBot="1">
      <c r="A12" s="94"/>
      <c r="B12" s="95" t="s">
        <v>60</v>
      </c>
      <c r="C12" s="96"/>
      <c r="D12" s="97"/>
      <c r="E12" s="98"/>
      <c r="F12" s="99">
        <v>4.5</v>
      </c>
      <c r="G12" s="100">
        <f aca="true" t="shared" si="0" ref="G12:G20">F12*36</f>
        <v>162</v>
      </c>
      <c r="H12" s="101"/>
      <c r="I12" s="101"/>
      <c r="J12" s="101"/>
      <c r="K12" s="101"/>
      <c r="L12" s="102"/>
      <c r="M12" s="103"/>
      <c r="N12" s="104"/>
      <c r="O12" s="104"/>
      <c r="P12" s="105"/>
      <c r="Q12" s="106"/>
      <c r="R12" s="106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</row>
    <row r="13" spans="1:29" s="8" customFormat="1" ht="24.75" customHeight="1" thickBot="1">
      <c r="A13" s="108"/>
      <c r="B13" s="109" t="s">
        <v>161</v>
      </c>
      <c r="C13" s="110">
        <v>7</v>
      </c>
      <c r="D13" s="111"/>
      <c r="E13" s="112"/>
      <c r="F13" s="113">
        <v>3</v>
      </c>
      <c r="G13" s="114">
        <f t="shared" si="0"/>
        <v>108</v>
      </c>
      <c r="H13" s="115">
        <f>SUM(I13:K13)</f>
        <v>6</v>
      </c>
      <c r="I13" s="115"/>
      <c r="J13" s="115"/>
      <c r="K13" s="115">
        <v>6</v>
      </c>
      <c r="L13" s="110">
        <f>G13-H13</f>
        <v>102</v>
      </c>
      <c r="M13" s="116">
        <v>6</v>
      </c>
      <c r="N13" s="117" t="s">
        <v>40</v>
      </c>
      <c r="O13" s="117"/>
      <c r="P13" s="118"/>
      <c r="Q13" s="119"/>
      <c r="R13" s="119"/>
      <c r="S13" s="120"/>
      <c r="T13" s="120"/>
      <c r="U13" s="120"/>
      <c r="V13" s="120"/>
      <c r="W13" s="120"/>
      <c r="X13" s="120"/>
      <c r="Y13" s="120"/>
      <c r="Z13" s="120"/>
      <c r="AA13" s="120"/>
      <c r="AB13" s="121"/>
      <c r="AC13" s="122"/>
    </row>
    <row r="14" spans="1:29" s="8" customFormat="1" ht="24" customHeight="1" thickBot="1">
      <c r="A14" s="123">
        <v>2</v>
      </c>
      <c r="B14" s="124" t="s">
        <v>194</v>
      </c>
      <c r="C14" s="125"/>
      <c r="D14" s="125"/>
      <c r="E14" s="126"/>
      <c r="F14" s="85">
        <v>3.5</v>
      </c>
      <c r="G14" s="86">
        <f t="shared" si="0"/>
        <v>126</v>
      </c>
      <c r="H14" s="125"/>
      <c r="I14" s="125"/>
      <c r="J14" s="87"/>
      <c r="K14" s="87"/>
      <c r="L14" s="127"/>
      <c r="M14" s="128"/>
      <c r="N14" s="129"/>
      <c r="O14" s="129"/>
      <c r="P14" s="130"/>
      <c r="Q14" s="130"/>
      <c r="R14" s="130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</row>
    <row r="15" spans="1:29" s="8" customFormat="1" ht="30.75" customHeight="1" thickBot="1">
      <c r="A15" s="125">
        <v>3</v>
      </c>
      <c r="B15" s="124" t="s">
        <v>192</v>
      </c>
      <c r="C15" s="125"/>
      <c r="D15" s="125">
        <v>10</v>
      </c>
      <c r="E15" s="126"/>
      <c r="F15" s="85">
        <v>2</v>
      </c>
      <c r="G15" s="86">
        <f t="shared" si="0"/>
        <v>72</v>
      </c>
      <c r="H15" s="115">
        <f>SUM(I15:K15)</f>
        <v>4</v>
      </c>
      <c r="I15" s="115">
        <v>4</v>
      </c>
      <c r="J15" s="115"/>
      <c r="K15" s="115">
        <v>0</v>
      </c>
      <c r="L15" s="110">
        <f>G15-H15</f>
        <v>68</v>
      </c>
      <c r="M15" s="128"/>
      <c r="N15" s="132"/>
      <c r="O15" s="132"/>
      <c r="P15" s="133"/>
      <c r="Q15" s="133"/>
      <c r="R15" s="133"/>
      <c r="S15" s="134">
        <v>4</v>
      </c>
      <c r="T15" s="135"/>
      <c r="U15" s="135"/>
      <c r="V15" s="135">
        <v>0</v>
      </c>
      <c r="W15" s="135"/>
      <c r="X15" s="135"/>
      <c r="Y15" s="131"/>
      <c r="Z15" s="131"/>
      <c r="AA15" s="131"/>
      <c r="AB15" s="131"/>
      <c r="AC15" s="131"/>
    </row>
    <row r="16" spans="1:29" s="8" customFormat="1" ht="22.5" customHeight="1">
      <c r="A16" s="136" t="s">
        <v>46</v>
      </c>
      <c r="B16" s="124" t="s">
        <v>81</v>
      </c>
      <c r="C16" s="81"/>
      <c r="D16" s="81"/>
      <c r="E16" s="137"/>
      <c r="F16" s="85">
        <v>2</v>
      </c>
      <c r="G16" s="86">
        <f t="shared" si="0"/>
        <v>72</v>
      </c>
      <c r="H16" s="87"/>
      <c r="I16" s="87"/>
      <c r="J16" s="87"/>
      <c r="K16" s="87"/>
      <c r="L16" s="87"/>
      <c r="M16" s="138"/>
      <c r="N16" s="139"/>
      <c r="O16" s="139"/>
      <c r="P16" s="133"/>
      <c r="Q16" s="130"/>
      <c r="R16" s="130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</row>
    <row r="17" spans="1:29" s="8" customFormat="1" ht="22.5" customHeight="1" thickBot="1">
      <c r="A17" s="140"/>
      <c r="B17" s="95" t="s">
        <v>87</v>
      </c>
      <c r="C17" s="96"/>
      <c r="D17" s="96"/>
      <c r="E17" s="141"/>
      <c r="F17" s="99">
        <v>1</v>
      </c>
      <c r="G17" s="100">
        <f t="shared" si="0"/>
        <v>36</v>
      </c>
      <c r="H17" s="101"/>
      <c r="I17" s="101"/>
      <c r="J17" s="101"/>
      <c r="K17" s="101"/>
      <c r="L17" s="101"/>
      <c r="M17" s="142"/>
      <c r="N17" s="143"/>
      <c r="O17" s="143"/>
      <c r="P17" s="106"/>
      <c r="Q17" s="144"/>
      <c r="R17" s="144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</row>
    <row r="18" spans="1:29" s="8" customFormat="1" ht="22.5" customHeight="1" thickBot="1">
      <c r="A18" s="146"/>
      <c r="B18" s="147" t="s">
        <v>86</v>
      </c>
      <c r="C18" s="110"/>
      <c r="D18" s="110">
        <v>7</v>
      </c>
      <c r="E18" s="148"/>
      <c r="F18" s="113">
        <v>1</v>
      </c>
      <c r="G18" s="114">
        <f t="shared" si="0"/>
        <v>36</v>
      </c>
      <c r="H18" s="115">
        <f>SUM(I18:K18)</f>
        <v>4</v>
      </c>
      <c r="I18" s="115">
        <v>4</v>
      </c>
      <c r="J18" s="115"/>
      <c r="K18" s="115">
        <v>0</v>
      </c>
      <c r="L18" s="115">
        <f>G18-H18</f>
        <v>32</v>
      </c>
      <c r="M18" s="116">
        <v>4</v>
      </c>
      <c r="N18" s="149"/>
      <c r="O18" s="149"/>
      <c r="P18" s="119"/>
      <c r="Q18" s="150"/>
      <c r="R18" s="150"/>
      <c r="S18" s="151"/>
      <c r="T18" s="151"/>
      <c r="U18" s="151"/>
      <c r="V18" s="151"/>
      <c r="W18" s="151"/>
      <c r="X18" s="151"/>
      <c r="Y18" s="151"/>
      <c r="Z18" s="151"/>
      <c r="AA18" s="151"/>
      <c r="AB18" s="152"/>
      <c r="AC18" s="153"/>
    </row>
    <row r="19" spans="1:29" s="8" customFormat="1" ht="26.25" customHeight="1" thickBot="1">
      <c r="A19" s="123">
        <v>5</v>
      </c>
      <c r="B19" s="124" t="s">
        <v>193</v>
      </c>
      <c r="C19" s="154"/>
      <c r="D19" s="125"/>
      <c r="E19" s="126"/>
      <c r="F19" s="85">
        <v>3</v>
      </c>
      <c r="G19" s="86">
        <f t="shared" si="0"/>
        <v>108</v>
      </c>
      <c r="H19" s="87"/>
      <c r="I19" s="87"/>
      <c r="J19" s="87"/>
      <c r="K19" s="87"/>
      <c r="L19" s="87"/>
      <c r="M19" s="128"/>
      <c r="N19" s="132"/>
      <c r="O19" s="132"/>
      <c r="P19" s="133"/>
      <c r="Q19" s="130"/>
      <c r="R19" s="130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</row>
    <row r="20" spans="1:29" s="8" customFormat="1" ht="22.5" customHeight="1" thickBot="1">
      <c r="A20" s="123">
        <v>6</v>
      </c>
      <c r="B20" s="124" t="s">
        <v>191</v>
      </c>
      <c r="C20" s="81">
        <v>7</v>
      </c>
      <c r="D20" s="81"/>
      <c r="E20" s="137"/>
      <c r="F20" s="85">
        <v>3.5</v>
      </c>
      <c r="G20" s="86">
        <f t="shared" si="0"/>
        <v>126</v>
      </c>
      <c r="H20" s="115">
        <v>6</v>
      </c>
      <c r="I20" s="115">
        <v>6</v>
      </c>
      <c r="J20" s="115"/>
      <c r="K20" s="115">
        <v>0</v>
      </c>
      <c r="L20" s="110">
        <f>G20-H20</f>
        <v>120</v>
      </c>
      <c r="M20" s="155">
        <v>6</v>
      </c>
      <c r="N20" s="139"/>
      <c r="O20" s="139"/>
      <c r="P20" s="133"/>
      <c r="Q20" s="130"/>
      <c r="R20" s="130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</row>
    <row r="21" spans="1:29" ht="19.5" thickBot="1">
      <c r="A21" s="612" t="s">
        <v>88</v>
      </c>
      <c r="B21" s="592"/>
      <c r="C21" s="156"/>
      <c r="D21" s="157"/>
      <c r="E21" s="158"/>
      <c r="F21" s="159">
        <f>SUM(F22+F23)</f>
        <v>21.5</v>
      </c>
      <c r="G21" s="159">
        <f>SUM(G22+G23)</f>
        <v>774</v>
      </c>
      <c r="H21" s="156"/>
      <c r="I21" s="156"/>
      <c r="J21" s="156"/>
      <c r="K21" s="156"/>
      <c r="L21" s="156"/>
      <c r="M21" s="160"/>
      <c r="N21" s="161"/>
      <c r="O21" s="161"/>
      <c r="P21" s="162"/>
      <c r="Q21" s="162"/>
      <c r="R21" s="162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</row>
    <row r="22" spans="1:29" ht="19.5" thickBot="1">
      <c r="A22" s="591" t="s">
        <v>89</v>
      </c>
      <c r="B22" s="592"/>
      <c r="C22" s="164"/>
      <c r="D22" s="164"/>
      <c r="E22" s="164"/>
      <c r="F22" s="165">
        <f>SUMIF($B$11:$B$20,"=*на базі ВНЗ 1 рівня*",F11:F20)</f>
        <v>12</v>
      </c>
      <c r="G22" s="166">
        <f>SUMIF($B$11:$B$20,"=*на базі ВНЗ 1 рівня*",G11:G20)</f>
        <v>432</v>
      </c>
      <c r="H22" s="161"/>
      <c r="I22" s="161"/>
      <c r="J22" s="161"/>
      <c r="K22" s="161"/>
      <c r="L22" s="161"/>
      <c r="M22" s="167"/>
      <c r="N22" s="168"/>
      <c r="O22" s="168"/>
      <c r="P22" s="169"/>
      <c r="Q22" s="169"/>
      <c r="R22" s="169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</row>
    <row r="23" spans="1:42" s="37" customFormat="1" ht="19.5" thickBot="1">
      <c r="A23" s="598" t="s">
        <v>90</v>
      </c>
      <c r="B23" s="599"/>
      <c r="C23" s="171"/>
      <c r="D23" s="171"/>
      <c r="E23" s="171"/>
      <c r="F23" s="171">
        <f aca="true" t="shared" si="1" ref="F23:L23">SUMIF($B$11:$B$20,"=* ДДМА*",F11:F20)</f>
        <v>9.5</v>
      </c>
      <c r="G23" s="171">
        <f t="shared" si="1"/>
        <v>342</v>
      </c>
      <c r="H23" s="171">
        <f t="shared" si="1"/>
        <v>20</v>
      </c>
      <c r="I23" s="171">
        <f t="shared" si="1"/>
        <v>14</v>
      </c>
      <c r="J23" s="171">
        <f t="shared" si="1"/>
        <v>0</v>
      </c>
      <c r="K23" s="171">
        <f t="shared" si="1"/>
        <v>6</v>
      </c>
      <c r="L23" s="172">
        <f t="shared" si="1"/>
        <v>322</v>
      </c>
      <c r="M23" s="173">
        <f>SUM(M11:M20)</f>
        <v>16</v>
      </c>
      <c r="N23" s="173"/>
      <c r="O23" s="173"/>
      <c r="P23" s="173">
        <f>SUM(P11:P20)</f>
        <v>0</v>
      </c>
      <c r="Q23" s="173">
        <f>SUM(Q11:Q20)</f>
        <v>0</v>
      </c>
      <c r="R23" s="173"/>
      <c r="S23" s="173">
        <f>SUM(S11:S20)</f>
        <v>4</v>
      </c>
      <c r="T23" s="173">
        <f>SUM(T11:T20)</f>
        <v>0</v>
      </c>
      <c r="U23" s="173">
        <f>SUM(U11:U20)</f>
        <v>0</v>
      </c>
      <c r="V23" s="173"/>
      <c r="W23" s="173">
        <f>SUM(W11:W20)</f>
        <v>0</v>
      </c>
      <c r="X23" s="173"/>
      <c r="Y23" s="173">
        <f>SUM(Y11:Y20)</f>
        <v>0</v>
      </c>
      <c r="Z23" s="173"/>
      <c r="AA23" s="173">
        <f>SUM(AA11:AA20)</f>
        <v>0</v>
      </c>
      <c r="AB23" s="174"/>
      <c r="AC23" s="175">
        <f>SUM(AC11:AC20)</f>
        <v>0</v>
      </c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33" ht="21.75" customHeight="1" thickBot="1">
      <c r="A24" s="644" t="s">
        <v>91</v>
      </c>
      <c r="B24" s="645"/>
      <c r="C24" s="645"/>
      <c r="D24" s="645"/>
      <c r="E24" s="645"/>
      <c r="F24" s="645"/>
      <c r="G24" s="645"/>
      <c r="H24" s="645"/>
      <c r="I24" s="645"/>
      <c r="J24" s="645"/>
      <c r="K24" s="645"/>
      <c r="L24" s="645"/>
      <c r="M24" s="645"/>
      <c r="N24" s="645"/>
      <c r="O24" s="645"/>
      <c r="P24" s="645"/>
      <c r="Q24" s="645"/>
      <c r="R24" s="645"/>
      <c r="S24" s="645"/>
      <c r="T24" s="645"/>
      <c r="U24" s="645"/>
      <c r="V24" s="645"/>
      <c r="W24" s="645"/>
      <c r="X24" s="645"/>
      <c r="Y24" s="645"/>
      <c r="Z24" s="645"/>
      <c r="AA24" s="645"/>
      <c r="AB24" s="645"/>
      <c r="AC24" s="646"/>
      <c r="AD24" s="41"/>
      <c r="AE24" s="41"/>
      <c r="AF24" s="41"/>
      <c r="AG24" s="41"/>
    </row>
    <row r="25" spans="1:29" s="15" customFormat="1" ht="27.75" customHeight="1">
      <c r="A25" s="176">
        <v>1</v>
      </c>
      <c r="B25" s="177" t="s">
        <v>93</v>
      </c>
      <c r="C25" s="178"/>
      <c r="D25" s="179"/>
      <c r="E25" s="180"/>
      <c r="F25" s="85">
        <v>5</v>
      </c>
      <c r="G25" s="181">
        <f>F25*36</f>
        <v>180</v>
      </c>
      <c r="H25" s="182"/>
      <c r="I25" s="182"/>
      <c r="J25" s="178"/>
      <c r="K25" s="178"/>
      <c r="L25" s="81"/>
      <c r="M25" s="132"/>
      <c r="N25" s="183"/>
      <c r="O25" s="183"/>
      <c r="P25" s="183"/>
      <c r="Q25" s="184"/>
      <c r="R25" s="184"/>
      <c r="S25" s="185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</row>
    <row r="26" spans="1:29" s="15" customFormat="1" ht="20.25" customHeight="1" thickBot="1">
      <c r="A26" s="176"/>
      <c r="B26" s="95" t="s">
        <v>60</v>
      </c>
      <c r="C26" s="187"/>
      <c r="D26" s="188"/>
      <c r="E26" s="189"/>
      <c r="F26" s="190">
        <v>2.5</v>
      </c>
      <c r="G26" s="191">
        <f>F26*36</f>
        <v>90</v>
      </c>
      <c r="H26" s="192"/>
      <c r="I26" s="193"/>
      <c r="J26" s="187"/>
      <c r="K26" s="187"/>
      <c r="L26" s="192"/>
      <c r="M26" s="194"/>
      <c r="N26" s="194"/>
      <c r="O26" s="194"/>
      <c r="P26" s="194"/>
      <c r="Q26" s="194"/>
      <c r="R26" s="194"/>
      <c r="S26" s="194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</row>
    <row r="27" spans="1:29" s="9" customFormat="1" ht="18.75" customHeight="1" thickBot="1">
      <c r="A27" s="196"/>
      <c r="B27" s="147" t="s">
        <v>94</v>
      </c>
      <c r="C27" s="197">
        <v>9</v>
      </c>
      <c r="D27" s="197"/>
      <c r="E27" s="198"/>
      <c r="F27" s="113">
        <v>1.5</v>
      </c>
      <c r="G27" s="199">
        <f>F27*36</f>
        <v>54</v>
      </c>
      <c r="H27" s="110">
        <f>SUM(I27:K27)</f>
        <v>12</v>
      </c>
      <c r="I27" s="200">
        <v>8</v>
      </c>
      <c r="J27" s="197">
        <v>4</v>
      </c>
      <c r="K27" s="197"/>
      <c r="L27" s="110">
        <f>G27-H27</f>
        <v>42</v>
      </c>
      <c r="M27" s="201"/>
      <c r="N27" s="202"/>
      <c r="O27" s="202"/>
      <c r="P27" s="203">
        <v>6</v>
      </c>
      <c r="Q27" s="201"/>
      <c r="R27" s="204">
        <v>6</v>
      </c>
      <c r="S27" s="201"/>
      <c r="T27" s="205"/>
      <c r="U27" s="206"/>
      <c r="V27" s="206"/>
      <c r="W27" s="206"/>
      <c r="X27" s="206"/>
      <c r="Y27" s="206"/>
      <c r="Z27" s="206"/>
      <c r="AA27" s="206"/>
      <c r="AB27" s="207"/>
      <c r="AC27" s="208"/>
    </row>
    <row r="28" spans="1:29" s="9" customFormat="1" ht="22.5" customHeight="1">
      <c r="A28" s="123">
        <v>2</v>
      </c>
      <c r="B28" s="177" t="s">
        <v>195</v>
      </c>
      <c r="C28" s="179"/>
      <c r="D28" s="178"/>
      <c r="E28" s="180"/>
      <c r="F28" s="85">
        <v>2</v>
      </c>
      <c r="G28" s="181">
        <f aca="true" t="shared" si="2" ref="G28:G36">F28*36</f>
        <v>72</v>
      </c>
      <c r="H28" s="182"/>
      <c r="I28" s="182"/>
      <c r="J28" s="178"/>
      <c r="K28" s="178"/>
      <c r="L28" s="81"/>
      <c r="M28" s="132"/>
      <c r="N28" s="132"/>
      <c r="O28" s="132"/>
      <c r="P28" s="183"/>
      <c r="Q28" s="183"/>
      <c r="R28" s="183"/>
      <c r="S28" s="185"/>
      <c r="T28" s="185"/>
      <c r="U28" s="185"/>
      <c r="V28" s="185"/>
      <c r="W28" s="185"/>
      <c r="X28" s="185"/>
      <c r="Y28" s="186"/>
      <c r="Z28" s="186"/>
      <c r="AA28" s="186"/>
      <c r="AB28" s="186"/>
      <c r="AC28" s="186"/>
    </row>
    <row r="29" spans="1:29" s="9" customFormat="1" ht="22.5" customHeight="1">
      <c r="A29" s="176">
        <v>3</v>
      </c>
      <c r="B29" s="209" t="s">
        <v>96</v>
      </c>
      <c r="C29" s="210"/>
      <c r="D29" s="210"/>
      <c r="E29" s="211"/>
      <c r="F29" s="99">
        <v>3</v>
      </c>
      <c r="G29" s="181">
        <f t="shared" si="2"/>
        <v>108</v>
      </c>
      <c r="H29" s="212"/>
      <c r="I29" s="212"/>
      <c r="J29" s="213"/>
      <c r="K29" s="213"/>
      <c r="L29" s="214"/>
      <c r="M29" s="132"/>
      <c r="N29" s="183"/>
      <c r="O29" s="183"/>
      <c r="P29" s="183"/>
      <c r="Q29" s="183"/>
      <c r="R29" s="183"/>
      <c r="S29" s="185"/>
      <c r="T29" s="183"/>
      <c r="U29" s="185"/>
      <c r="V29" s="185"/>
      <c r="W29" s="185"/>
      <c r="X29" s="185"/>
      <c r="Y29" s="185"/>
      <c r="Z29" s="185"/>
      <c r="AA29" s="183"/>
      <c r="AB29" s="183"/>
      <c r="AC29" s="215"/>
    </row>
    <row r="30" spans="1:29" s="9" customFormat="1" ht="18.75" customHeight="1" thickBot="1">
      <c r="A30" s="176"/>
      <c r="B30" s="95" t="s">
        <v>60</v>
      </c>
      <c r="C30" s="216"/>
      <c r="D30" s="217"/>
      <c r="E30" s="218"/>
      <c r="F30" s="219">
        <v>0.5</v>
      </c>
      <c r="G30" s="191">
        <f t="shared" si="2"/>
        <v>18</v>
      </c>
      <c r="H30" s="220"/>
      <c r="I30" s="220"/>
      <c r="J30" s="217"/>
      <c r="K30" s="217"/>
      <c r="L30" s="96"/>
      <c r="M30" s="221"/>
      <c r="N30" s="222"/>
      <c r="O30" s="222"/>
      <c r="P30" s="222"/>
      <c r="Q30" s="222"/>
      <c r="R30" s="222"/>
      <c r="S30" s="223"/>
      <c r="T30" s="222"/>
      <c r="U30" s="223"/>
      <c r="V30" s="223"/>
      <c r="W30" s="223"/>
      <c r="X30" s="223"/>
      <c r="Y30" s="223"/>
      <c r="Z30" s="223"/>
      <c r="AA30" s="222"/>
      <c r="AB30" s="222"/>
      <c r="AC30" s="224"/>
    </row>
    <row r="31" spans="1:29" s="9" customFormat="1" ht="25.5" customHeight="1" thickBot="1">
      <c r="A31" s="196"/>
      <c r="B31" s="147" t="s">
        <v>94</v>
      </c>
      <c r="C31" s="225"/>
      <c r="D31" s="225" t="s">
        <v>147</v>
      </c>
      <c r="E31" s="226"/>
      <c r="F31" s="113">
        <v>2.5</v>
      </c>
      <c r="G31" s="199">
        <f t="shared" si="2"/>
        <v>90</v>
      </c>
      <c r="H31" s="200">
        <f>SUM(I31:K31)</f>
        <v>6</v>
      </c>
      <c r="I31" s="200">
        <v>6</v>
      </c>
      <c r="J31" s="197"/>
      <c r="K31" s="197"/>
      <c r="L31" s="110">
        <f>G31-H31</f>
        <v>84</v>
      </c>
      <c r="M31" s="117"/>
      <c r="N31" s="227"/>
      <c r="O31" s="227"/>
      <c r="P31" s="202"/>
      <c r="Q31" s="202"/>
      <c r="R31" s="202"/>
      <c r="S31" s="206"/>
      <c r="T31" s="228"/>
      <c r="U31" s="228"/>
      <c r="V31" s="228"/>
      <c r="W31" s="228"/>
      <c r="X31" s="228"/>
      <c r="Y31" s="119">
        <v>6</v>
      </c>
      <c r="Z31" s="119"/>
      <c r="AA31" s="228"/>
      <c r="AB31" s="229"/>
      <c r="AC31" s="230"/>
    </row>
    <row r="32" spans="1:29" s="9" customFormat="1" ht="24.75" customHeight="1">
      <c r="A32" s="94">
        <v>4</v>
      </c>
      <c r="B32" s="177" t="s">
        <v>50</v>
      </c>
      <c r="C32" s="179"/>
      <c r="D32" s="179"/>
      <c r="E32" s="180"/>
      <c r="F32" s="85">
        <v>15</v>
      </c>
      <c r="G32" s="181">
        <f t="shared" si="2"/>
        <v>540</v>
      </c>
      <c r="H32" s="182"/>
      <c r="I32" s="182"/>
      <c r="J32" s="178"/>
      <c r="K32" s="178"/>
      <c r="L32" s="81"/>
      <c r="M32" s="132"/>
      <c r="N32" s="183"/>
      <c r="O32" s="183"/>
      <c r="P32" s="183"/>
      <c r="Q32" s="183"/>
      <c r="R32" s="183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6"/>
    </row>
    <row r="33" spans="1:29" s="9" customFormat="1" ht="20.25" customHeight="1" thickBot="1">
      <c r="A33" s="176"/>
      <c r="B33" s="231" t="s">
        <v>76</v>
      </c>
      <c r="C33" s="232"/>
      <c r="D33" s="233"/>
      <c r="E33" s="234"/>
      <c r="F33" s="85">
        <v>6</v>
      </c>
      <c r="G33" s="235">
        <f t="shared" si="2"/>
        <v>216</v>
      </c>
      <c r="H33" s="154"/>
      <c r="I33" s="236"/>
      <c r="J33" s="237"/>
      <c r="K33" s="237"/>
      <c r="L33" s="238"/>
      <c r="M33" s="239"/>
      <c r="N33" s="239"/>
      <c r="O33" s="239"/>
      <c r="P33" s="239"/>
      <c r="Q33" s="239"/>
      <c r="R33" s="239"/>
      <c r="S33" s="239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</row>
    <row r="34" spans="1:29" s="9" customFormat="1" ht="24" customHeight="1" thickBot="1">
      <c r="A34" s="176"/>
      <c r="B34" s="95" t="s">
        <v>97</v>
      </c>
      <c r="C34" s="217">
        <v>9</v>
      </c>
      <c r="D34" s="217" t="s">
        <v>36</v>
      </c>
      <c r="E34" s="241"/>
      <c r="F34" s="242">
        <v>9.5</v>
      </c>
      <c r="G34" s="191">
        <f t="shared" si="2"/>
        <v>342</v>
      </c>
      <c r="H34" s="243">
        <f>SUM(I34:K34)</f>
        <v>36</v>
      </c>
      <c r="I34" s="212">
        <v>24</v>
      </c>
      <c r="J34" s="213"/>
      <c r="K34" s="213">
        <v>12</v>
      </c>
      <c r="L34" s="214">
        <f>G34-H34</f>
        <v>306</v>
      </c>
      <c r="M34" s="175"/>
      <c r="N34" s="244"/>
      <c r="O34" s="244"/>
      <c r="P34" s="244"/>
      <c r="Q34" s="194"/>
      <c r="R34" s="194"/>
      <c r="S34" s="194"/>
      <c r="T34" s="223"/>
      <c r="U34" s="223"/>
      <c r="V34" s="223"/>
      <c r="W34" s="223"/>
      <c r="X34" s="223"/>
      <c r="Y34" s="195"/>
      <c r="Z34" s="195"/>
      <c r="AA34" s="195"/>
      <c r="AB34" s="195"/>
      <c r="AC34" s="195"/>
    </row>
    <row r="35" spans="1:29" s="9" customFormat="1" ht="18.75" customHeight="1" thickBot="1">
      <c r="A35" s="196"/>
      <c r="B35" s="147"/>
      <c r="C35" s="245"/>
      <c r="D35" s="245"/>
      <c r="E35" s="225"/>
      <c r="F35" s="246">
        <v>4.5</v>
      </c>
      <c r="G35" s="191">
        <f t="shared" si="2"/>
        <v>162</v>
      </c>
      <c r="H35" s="247">
        <f>SUM(I35:K35)</f>
        <v>18</v>
      </c>
      <c r="I35" s="248">
        <v>12</v>
      </c>
      <c r="J35" s="249"/>
      <c r="K35" s="249">
        <v>6</v>
      </c>
      <c r="L35" s="123">
        <f>G35-H35</f>
        <v>144</v>
      </c>
      <c r="M35" s="228">
        <v>12</v>
      </c>
      <c r="N35" s="202" t="s">
        <v>54</v>
      </c>
      <c r="O35" s="203">
        <v>6</v>
      </c>
      <c r="P35" s="119"/>
      <c r="Q35" s="118"/>
      <c r="R35" s="118"/>
      <c r="S35" s="201"/>
      <c r="T35" s="206"/>
      <c r="U35" s="206"/>
      <c r="V35" s="206"/>
      <c r="W35" s="206"/>
      <c r="X35" s="206"/>
      <c r="Y35" s="250"/>
      <c r="Z35" s="250"/>
      <c r="AA35" s="250"/>
      <c r="AB35" s="251"/>
      <c r="AC35" s="252"/>
    </row>
    <row r="36" spans="1:29" s="9" customFormat="1" ht="20.25" customHeight="1" thickBot="1">
      <c r="A36" s="196"/>
      <c r="B36" s="147"/>
      <c r="C36" s="253"/>
      <c r="D36" s="253"/>
      <c r="E36" s="254"/>
      <c r="F36" s="246">
        <v>5</v>
      </c>
      <c r="G36" s="191">
        <f t="shared" si="2"/>
        <v>180</v>
      </c>
      <c r="H36" s="247">
        <f>SUM(I36:K36)</f>
        <v>18</v>
      </c>
      <c r="I36" s="248">
        <v>12</v>
      </c>
      <c r="J36" s="249"/>
      <c r="K36" s="249">
        <v>6</v>
      </c>
      <c r="L36" s="123">
        <f>G36-H36</f>
        <v>162</v>
      </c>
      <c r="M36" s="117"/>
      <c r="N36" s="202" t="s">
        <v>54</v>
      </c>
      <c r="O36" s="119"/>
      <c r="P36" s="203">
        <v>12</v>
      </c>
      <c r="Q36" s="255"/>
      <c r="R36" s="203">
        <v>6</v>
      </c>
      <c r="S36" s="111"/>
      <c r="T36" s="206"/>
      <c r="U36" s="206"/>
      <c r="V36" s="206"/>
      <c r="W36" s="206"/>
      <c r="X36" s="206"/>
      <c r="Y36" s="250"/>
      <c r="Z36" s="250"/>
      <c r="AA36" s="250"/>
      <c r="AB36" s="251"/>
      <c r="AC36" s="252"/>
    </row>
    <row r="37" spans="1:29" s="9" customFormat="1" ht="33" customHeight="1" thickBot="1">
      <c r="A37" s="123">
        <v>5</v>
      </c>
      <c r="B37" s="177" t="s">
        <v>98</v>
      </c>
      <c r="C37" s="132"/>
      <c r="D37" s="132"/>
      <c r="E37" s="256"/>
      <c r="F37" s="85">
        <v>5</v>
      </c>
      <c r="G37" s="181">
        <f>F37*36</f>
        <v>180</v>
      </c>
      <c r="H37" s="182"/>
      <c r="I37" s="182"/>
      <c r="J37" s="178"/>
      <c r="K37" s="178"/>
      <c r="L37" s="81"/>
      <c r="M37" s="104"/>
      <c r="N37" s="104"/>
      <c r="O37" s="104"/>
      <c r="P37" s="257"/>
      <c r="Q37" s="258"/>
      <c r="R37" s="258"/>
      <c r="S37" s="259"/>
      <c r="T37" s="259"/>
      <c r="U37" s="259"/>
      <c r="V37" s="259"/>
      <c r="W37" s="258"/>
      <c r="X37" s="258"/>
      <c r="Y37" s="259"/>
      <c r="Z37" s="259"/>
      <c r="AA37" s="259"/>
      <c r="AB37" s="259"/>
      <c r="AC37" s="185"/>
    </row>
    <row r="38" spans="1:29" s="9" customFormat="1" ht="22.5" customHeight="1" thickBot="1">
      <c r="A38" s="123"/>
      <c r="B38" s="95" t="s">
        <v>60</v>
      </c>
      <c r="C38" s="104"/>
      <c r="D38" s="104"/>
      <c r="E38" s="260"/>
      <c r="F38" s="99">
        <v>2</v>
      </c>
      <c r="G38" s="191">
        <f>F38*36</f>
        <v>72</v>
      </c>
      <c r="H38" s="212"/>
      <c r="I38" s="212"/>
      <c r="J38" s="213"/>
      <c r="K38" s="213"/>
      <c r="L38" s="214"/>
      <c r="M38" s="221"/>
      <c r="N38" s="221"/>
      <c r="O38" s="221"/>
      <c r="P38" s="222"/>
      <c r="Q38" s="222"/>
      <c r="R38" s="222"/>
      <c r="S38" s="223"/>
      <c r="T38" s="223"/>
      <c r="U38" s="223"/>
      <c r="V38" s="223"/>
      <c r="W38" s="222"/>
      <c r="X38" s="222"/>
      <c r="Y38" s="223"/>
      <c r="Z38" s="223"/>
      <c r="AA38" s="223"/>
      <c r="AB38" s="223"/>
      <c r="AC38" s="223"/>
    </row>
    <row r="39" spans="1:29" s="9" customFormat="1" ht="24.75" customHeight="1" thickBot="1">
      <c r="A39" s="261"/>
      <c r="B39" s="262" t="s">
        <v>94</v>
      </c>
      <c r="C39" s="263" t="s">
        <v>39</v>
      </c>
      <c r="D39" s="263"/>
      <c r="E39" s="264"/>
      <c r="F39" s="265">
        <v>3</v>
      </c>
      <c r="G39" s="266">
        <f>F39*36</f>
        <v>108</v>
      </c>
      <c r="H39" s="243">
        <f>SUM(I39:K39)</f>
        <v>12</v>
      </c>
      <c r="I39" s="243">
        <v>8</v>
      </c>
      <c r="J39" s="267">
        <v>4</v>
      </c>
      <c r="K39" s="267"/>
      <c r="L39" s="171">
        <f>G39-H39</f>
        <v>96</v>
      </c>
      <c r="M39" s="263"/>
      <c r="N39" s="263"/>
      <c r="O39" s="263"/>
      <c r="P39" s="268"/>
      <c r="Q39" s="268"/>
      <c r="R39" s="268"/>
      <c r="S39" s="269"/>
      <c r="T39" s="269"/>
      <c r="U39" s="269"/>
      <c r="V39" s="269"/>
      <c r="W39" s="270">
        <v>6</v>
      </c>
      <c r="X39" s="270">
        <v>6</v>
      </c>
      <c r="Y39" s="269"/>
      <c r="Z39" s="269"/>
      <c r="AA39" s="269"/>
      <c r="AB39" s="271"/>
      <c r="AC39" s="272"/>
    </row>
    <row r="40" spans="1:43" s="40" customFormat="1" ht="48" thickBot="1">
      <c r="A40" s="108" t="s">
        <v>99</v>
      </c>
      <c r="B40" s="273" t="s">
        <v>92</v>
      </c>
      <c r="C40" s="117"/>
      <c r="D40" s="117"/>
      <c r="E40" s="229">
        <v>13</v>
      </c>
      <c r="F40" s="113">
        <v>1.5</v>
      </c>
      <c r="G40" s="200">
        <f aca="true" t="shared" si="3" ref="G40:G61">F40*36</f>
        <v>54</v>
      </c>
      <c r="H40" s="200">
        <f>SUM(I40:K40)</f>
        <v>8</v>
      </c>
      <c r="I40" s="200"/>
      <c r="J40" s="197"/>
      <c r="K40" s="197">
        <v>8</v>
      </c>
      <c r="L40" s="110">
        <f>G40-H40</f>
        <v>46</v>
      </c>
      <c r="M40" s="274"/>
      <c r="N40" s="274"/>
      <c r="O40" s="274"/>
      <c r="P40" s="275"/>
      <c r="Q40" s="275"/>
      <c r="R40" s="275"/>
      <c r="S40" s="274"/>
      <c r="T40" s="274"/>
      <c r="U40" s="274"/>
      <c r="V40" s="274"/>
      <c r="W40" s="119"/>
      <c r="X40" s="119"/>
      <c r="Y40" s="203">
        <v>4</v>
      </c>
      <c r="Z40" s="203">
        <v>4</v>
      </c>
      <c r="AA40" s="274"/>
      <c r="AB40" s="274"/>
      <c r="AC40" s="274"/>
      <c r="AD40" s="43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29" s="9" customFormat="1" ht="30.75" customHeight="1">
      <c r="A41" s="81">
        <v>6</v>
      </c>
      <c r="B41" s="177" t="s">
        <v>214</v>
      </c>
      <c r="C41" s="179"/>
      <c r="D41" s="179"/>
      <c r="E41" s="276"/>
      <c r="F41" s="85">
        <v>4</v>
      </c>
      <c r="G41" s="181">
        <f t="shared" si="3"/>
        <v>144</v>
      </c>
      <c r="H41" s="182"/>
      <c r="I41" s="182"/>
      <c r="J41" s="178"/>
      <c r="K41" s="178"/>
      <c r="L41" s="81"/>
      <c r="M41" s="132"/>
      <c r="N41" s="183"/>
      <c r="O41" s="183"/>
      <c r="P41" s="183"/>
      <c r="Q41" s="183"/>
      <c r="R41" s="183"/>
      <c r="S41" s="185"/>
      <c r="T41" s="183"/>
      <c r="U41" s="185"/>
      <c r="V41" s="185"/>
      <c r="W41" s="185"/>
      <c r="X41" s="185"/>
      <c r="Y41" s="185"/>
      <c r="Z41" s="185"/>
      <c r="AA41" s="183"/>
      <c r="AB41" s="183"/>
      <c r="AC41" s="215"/>
    </row>
    <row r="42" spans="1:29" s="9" customFormat="1" ht="20.25" customHeight="1" thickBot="1">
      <c r="A42" s="214"/>
      <c r="B42" s="95" t="s">
        <v>60</v>
      </c>
      <c r="C42" s="216"/>
      <c r="D42" s="216"/>
      <c r="E42" s="277"/>
      <c r="F42" s="99">
        <v>2</v>
      </c>
      <c r="G42" s="191">
        <f t="shared" si="3"/>
        <v>72</v>
      </c>
      <c r="H42" s="212"/>
      <c r="I42" s="220"/>
      <c r="J42" s="217"/>
      <c r="K42" s="217"/>
      <c r="L42" s="96"/>
      <c r="M42" s="104"/>
      <c r="N42" s="258"/>
      <c r="O42" s="258"/>
      <c r="P42" s="258"/>
      <c r="Q42" s="258"/>
      <c r="R42" s="258"/>
      <c r="S42" s="259"/>
      <c r="T42" s="258"/>
      <c r="U42" s="259"/>
      <c r="V42" s="259"/>
      <c r="W42" s="259"/>
      <c r="X42" s="259"/>
      <c r="Y42" s="259"/>
      <c r="Z42" s="259"/>
      <c r="AA42" s="258"/>
      <c r="AB42" s="258"/>
      <c r="AC42" s="278"/>
    </row>
    <row r="43" spans="1:29" s="9" customFormat="1" ht="23.25" customHeight="1" thickBot="1">
      <c r="A43" s="279"/>
      <c r="B43" s="262" t="s">
        <v>100</v>
      </c>
      <c r="C43" s="280" t="s">
        <v>146</v>
      </c>
      <c r="D43" s="280"/>
      <c r="E43" s="281"/>
      <c r="F43" s="265">
        <v>2</v>
      </c>
      <c r="G43" s="266">
        <f t="shared" si="3"/>
        <v>72</v>
      </c>
      <c r="H43" s="200">
        <v>4</v>
      </c>
      <c r="I43" s="200">
        <v>4</v>
      </c>
      <c r="J43" s="197"/>
      <c r="K43" s="197"/>
      <c r="L43" s="110">
        <f>G43-H43</f>
        <v>68</v>
      </c>
      <c r="M43" s="117"/>
      <c r="N43" s="202"/>
      <c r="O43" s="202"/>
      <c r="P43" s="202"/>
      <c r="Q43" s="202"/>
      <c r="R43" s="202"/>
      <c r="S43" s="206"/>
      <c r="T43" s="202"/>
      <c r="U43" s="206"/>
      <c r="V43" s="206"/>
      <c r="W43" s="206"/>
      <c r="X43" s="206"/>
      <c r="Y43" s="206"/>
      <c r="Z43" s="206"/>
      <c r="AA43" s="119">
        <v>4</v>
      </c>
      <c r="AB43" s="282"/>
      <c r="AC43" s="283"/>
    </row>
    <row r="44" spans="1:29" s="9" customFormat="1" ht="50.25" customHeight="1" thickBot="1">
      <c r="A44" s="123" t="s">
        <v>197</v>
      </c>
      <c r="B44" s="465" t="s">
        <v>215</v>
      </c>
      <c r="C44" s="466"/>
      <c r="D44" s="466"/>
      <c r="E44" s="466"/>
      <c r="F44" s="85">
        <v>4</v>
      </c>
      <c r="G44" s="181">
        <f>F44*36</f>
        <v>144</v>
      </c>
      <c r="H44" s="243"/>
      <c r="I44" s="243"/>
      <c r="J44" s="267"/>
      <c r="K44" s="267"/>
      <c r="L44" s="171"/>
      <c r="M44" s="263"/>
      <c r="N44" s="268"/>
      <c r="O44" s="268"/>
      <c r="P44" s="268"/>
      <c r="Q44" s="268"/>
      <c r="R44" s="268"/>
      <c r="S44" s="269"/>
      <c r="T44" s="268"/>
      <c r="U44" s="269"/>
      <c r="V44" s="269"/>
      <c r="W44" s="269"/>
      <c r="X44" s="269"/>
      <c r="Y44" s="269"/>
      <c r="Z44" s="269"/>
      <c r="AA44" s="284"/>
      <c r="AB44" s="285"/>
      <c r="AC44" s="286"/>
    </row>
    <row r="45" spans="1:29" s="9" customFormat="1" ht="23.25" customHeight="1" thickBot="1">
      <c r="A45" s="123"/>
      <c r="B45" s="95" t="s">
        <v>60</v>
      </c>
      <c r="C45" s="216"/>
      <c r="D45" s="216"/>
      <c r="E45" s="277"/>
      <c r="F45" s="99">
        <v>2</v>
      </c>
      <c r="G45" s="191">
        <f>F45*36</f>
        <v>72</v>
      </c>
      <c r="H45" s="243"/>
      <c r="I45" s="200"/>
      <c r="J45" s="197"/>
      <c r="K45" s="197"/>
      <c r="L45" s="110"/>
      <c r="M45" s="263"/>
      <c r="N45" s="268"/>
      <c r="O45" s="268"/>
      <c r="P45" s="268"/>
      <c r="Q45" s="268"/>
      <c r="R45" s="268"/>
      <c r="S45" s="269"/>
      <c r="T45" s="268"/>
      <c r="U45" s="269"/>
      <c r="V45" s="269"/>
      <c r="W45" s="269"/>
      <c r="X45" s="269"/>
      <c r="Y45" s="269"/>
      <c r="Z45" s="269"/>
      <c r="AA45" s="284"/>
      <c r="AB45" s="285"/>
      <c r="AC45" s="286"/>
    </row>
    <row r="46" spans="1:29" s="9" customFormat="1" ht="23.25" customHeight="1" thickBot="1">
      <c r="A46" s="261"/>
      <c r="B46" s="147" t="s">
        <v>100</v>
      </c>
      <c r="C46" s="225" t="s">
        <v>146</v>
      </c>
      <c r="D46" s="225"/>
      <c r="E46" s="225"/>
      <c r="F46" s="118">
        <v>2</v>
      </c>
      <c r="G46" s="248">
        <f>F46*36</f>
        <v>72</v>
      </c>
      <c r="H46" s="467">
        <v>6</v>
      </c>
      <c r="I46" s="351">
        <v>6</v>
      </c>
      <c r="J46" s="197"/>
      <c r="K46" s="197"/>
      <c r="L46" s="110">
        <f>G46-H46</f>
        <v>66</v>
      </c>
      <c r="M46" s="263"/>
      <c r="N46" s="268"/>
      <c r="O46" s="268"/>
      <c r="P46" s="268"/>
      <c r="Q46" s="268"/>
      <c r="R46" s="268"/>
      <c r="S46" s="269"/>
      <c r="T46" s="268"/>
      <c r="U46" s="269"/>
      <c r="V46" s="269"/>
      <c r="W46" s="269"/>
      <c r="X46" s="269"/>
      <c r="Y46" s="269"/>
      <c r="Z46" s="269"/>
      <c r="AA46" s="284">
        <v>6</v>
      </c>
      <c r="AB46" s="285"/>
      <c r="AC46" s="286"/>
    </row>
    <row r="47" spans="1:29" s="9" customFormat="1" ht="34.5" customHeight="1">
      <c r="A47" s="287" t="s">
        <v>213</v>
      </c>
      <c r="B47" s="177" t="s">
        <v>196</v>
      </c>
      <c r="C47" s="179"/>
      <c r="D47" s="178"/>
      <c r="E47" s="180"/>
      <c r="F47" s="85">
        <v>2</v>
      </c>
      <c r="G47" s="181">
        <f t="shared" si="3"/>
        <v>72</v>
      </c>
      <c r="H47" s="182"/>
      <c r="I47" s="288"/>
      <c r="J47" s="289"/>
      <c r="K47" s="289"/>
      <c r="L47" s="290"/>
      <c r="M47" s="291"/>
      <c r="N47" s="292"/>
      <c r="O47" s="292"/>
      <c r="P47" s="292"/>
      <c r="Q47" s="292"/>
      <c r="R47" s="292"/>
      <c r="S47" s="293"/>
      <c r="T47" s="292"/>
      <c r="U47" s="293"/>
      <c r="V47" s="293"/>
      <c r="W47" s="293"/>
      <c r="X47" s="293"/>
      <c r="Y47" s="293"/>
      <c r="Z47" s="293"/>
      <c r="AA47" s="294"/>
      <c r="AB47" s="295"/>
      <c r="AC47" s="296"/>
    </row>
    <row r="48" spans="1:29" s="9" customFormat="1" ht="24.75" customHeight="1">
      <c r="A48" s="94">
        <v>7</v>
      </c>
      <c r="B48" s="177" t="s">
        <v>61</v>
      </c>
      <c r="C48" s="178"/>
      <c r="D48" s="179"/>
      <c r="E48" s="180"/>
      <c r="F48" s="85">
        <v>4</v>
      </c>
      <c r="G48" s="181">
        <f t="shared" si="3"/>
        <v>144</v>
      </c>
      <c r="H48" s="182"/>
      <c r="I48" s="182"/>
      <c r="J48" s="178"/>
      <c r="K48" s="178"/>
      <c r="L48" s="81"/>
      <c r="M48" s="132"/>
      <c r="N48" s="183"/>
      <c r="O48" s="183"/>
      <c r="P48" s="183"/>
      <c r="Q48" s="183"/>
      <c r="R48" s="183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</row>
    <row r="49" spans="1:29" s="9" customFormat="1" ht="21" customHeight="1" thickBot="1">
      <c r="A49" s="94"/>
      <c r="B49" s="95" t="s">
        <v>60</v>
      </c>
      <c r="C49" s="104"/>
      <c r="D49" s="104"/>
      <c r="E49" s="260"/>
      <c r="F49" s="99">
        <v>1.5</v>
      </c>
      <c r="G49" s="191">
        <f t="shared" si="3"/>
        <v>54</v>
      </c>
      <c r="H49" s="212"/>
      <c r="I49" s="212"/>
      <c r="J49" s="213"/>
      <c r="K49" s="213"/>
      <c r="L49" s="214"/>
      <c r="M49" s="221"/>
      <c r="N49" s="222"/>
      <c r="O49" s="222"/>
      <c r="P49" s="222"/>
      <c r="Q49" s="222"/>
      <c r="R49" s="222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</row>
    <row r="50" spans="1:29" s="9" customFormat="1" ht="24.75" customHeight="1" thickBot="1">
      <c r="A50" s="108"/>
      <c r="B50" s="262" t="s">
        <v>94</v>
      </c>
      <c r="C50" s="267">
        <v>9</v>
      </c>
      <c r="D50" s="280"/>
      <c r="E50" s="297"/>
      <c r="F50" s="265">
        <v>2.5</v>
      </c>
      <c r="G50" s="266">
        <f t="shared" si="3"/>
        <v>90</v>
      </c>
      <c r="H50" s="243">
        <f>SUM(I50:K50)</f>
        <v>12</v>
      </c>
      <c r="I50" s="243">
        <v>8</v>
      </c>
      <c r="J50" s="267">
        <v>4</v>
      </c>
      <c r="K50" s="267"/>
      <c r="L50" s="171">
        <f>G50-H50</f>
        <v>78</v>
      </c>
      <c r="M50" s="263"/>
      <c r="N50" s="268"/>
      <c r="O50" s="268"/>
      <c r="P50" s="270">
        <v>6</v>
      </c>
      <c r="Q50" s="270"/>
      <c r="R50" s="270">
        <v>6</v>
      </c>
      <c r="S50" s="269"/>
      <c r="T50" s="269"/>
      <c r="U50" s="269"/>
      <c r="V50" s="269"/>
      <c r="W50" s="269"/>
      <c r="X50" s="269"/>
      <c r="Y50" s="269"/>
      <c r="Z50" s="269"/>
      <c r="AA50" s="269"/>
      <c r="AB50" s="271"/>
      <c r="AC50" s="272"/>
    </row>
    <row r="51" spans="1:43" s="38" customFormat="1" ht="28.5" customHeight="1" thickBot="1">
      <c r="A51" s="108" t="s">
        <v>95</v>
      </c>
      <c r="B51" s="298" t="s">
        <v>101</v>
      </c>
      <c r="C51" s="117"/>
      <c r="D51" s="117"/>
      <c r="E51" s="299" t="s">
        <v>38</v>
      </c>
      <c r="F51" s="113">
        <v>1</v>
      </c>
      <c r="G51" s="200">
        <f t="shared" si="3"/>
        <v>36</v>
      </c>
      <c r="H51" s="200">
        <f>SUM(I51:K51)</f>
        <v>8</v>
      </c>
      <c r="I51" s="200"/>
      <c r="J51" s="197"/>
      <c r="K51" s="197">
        <v>8</v>
      </c>
      <c r="L51" s="110">
        <f>G51-H51</f>
        <v>28</v>
      </c>
      <c r="M51" s="117"/>
      <c r="N51" s="202"/>
      <c r="O51" s="202"/>
      <c r="P51" s="202"/>
      <c r="Q51" s="202"/>
      <c r="R51" s="202"/>
      <c r="S51" s="203">
        <v>4</v>
      </c>
      <c r="T51" s="203"/>
      <c r="U51" s="203"/>
      <c r="V51" s="203">
        <v>4</v>
      </c>
      <c r="W51" s="202"/>
      <c r="X51" s="202"/>
      <c r="Y51" s="206"/>
      <c r="Z51" s="206"/>
      <c r="AA51" s="206"/>
      <c r="AB51" s="206"/>
      <c r="AC51" s="206"/>
      <c r="AD51" s="60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29" s="9" customFormat="1" ht="33.75" customHeight="1" thickBot="1">
      <c r="A52" s="108">
        <v>8</v>
      </c>
      <c r="B52" s="300" t="s">
        <v>102</v>
      </c>
      <c r="C52" s="225"/>
      <c r="D52" s="225"/>
      <c r="E52" s="229"/>
      <c r="F52" s="301">
        <v>4.5</v>
      </c>
      <c r="G52" s="199">
        <f t="shared" si="3"/>
        <v>162</v>
      </c>
      <c r="H52" s="200"/>
      <c r="I52" s="200"/>
      <c r="J52" s="197"/>
      <c r="K52" s="197"/>
      <c r="L52" s="110"/>
      <c r="M52" s="117"/>
      <c r="N52" s="202"/>
      <c r="O52" s="202"/>
      <c r="P52" s="202"/>
      <c r="Q52" s="202"/>
      <c r="R52" s="202"/>
      <c r="S52" s="206"/>
      <c r="T52" s="206"/>
      <c r="U52" s="206"/>
      <c r="V52" s="206"/>
      <c r="W52" s="206"/>
      <c r="X52" s="206"/>
      <c r="Y52" s="206"/>
      <c r="Z52" s="206"/>
      <c r="AA52" s="206"/>
      <c r="AB52" s="207"/>
      <c r="AC52" s="208"/>
    </row>
    <row r="53" spans="1:29" s="9" customFormat="1" ht="18" customHeight="1" thickBot="1">
      <c r="A53" s="94"/>
      <c r="B53" s="302" t="s">
        <v>60</v>
      </c>
      <c r="C53" s="210"/>
      <c r="D53" s="210"/>
      <c r="E53" s="303"/>
      <c r="F53" s="99">
        <v>2.5</v>
      </c>
      <c r="G53" s="304">
        <f t="shared" si="3"/>
        <v>90</v>
      </c>
      <c r="H53" s="212"/>
      <c r="I53" s="212"/>
      <c r="J53" s="213"/>
      <c r="K53" s="213"/>
      <c r="L53" s="214"/>
      <c r="M53" s="104"/>
      <c r="N53" s="258"/>
      <c r="O53" s="258"/>
      <c r="P53" s="258"/>
      <c r="Q53" s="258"/>
      <c r="R53" s="258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</row>
    <row r="54" spans="1:29" s="9" customFormat="1" ht="25.5" customHeight="1" thickBot="1">
      <c r="A54" s="108"/>
      <c r="B54" s="147" t="s">
        <v>97</v>
      </c>
      <c r="C54" s="225"/>
      <c r="D54" s="225" t="s">
        <v>37</v>
      </c>
      <c r="E54" s="229"/>
      <c r="F54" s="113">
        <v>2</v>
      </c>
      <c r="G54" s="199">
        <f>F54*36</f>
        <v>72</v>
      </c>
      <c r="H54" s="200">
        <v>12</v>
      </c>
      <c r="I54" s="225" t="s">
        <v>212</v>
      </c>
      <c r="J54" s="197"/>
      <c r="K54" s="225" t="s">
        <v>212</v>
      </c>
      <c r="L54" s="110">
        <f>G54-H54</f>
        <v>60</v>
      </c>
      <c r="M54" s="117"/>
      <c r="N54" s="202"/>
      <c r="O54" s="202"/>
      <c r="P54" s="203">
        <v>6</v>
      </c>
      <c r="Q54" s="202"/>
      <c r="R54" s="202" t="s">
        <v>211</v>
      </c>
      <c r="S54" s="206"/>
      <c r="T54" s="206"/>
      <c r="U54" s="206"/>
      <c r="V54" s="206"/>
      <c r="W54" s="206"/>
      <c r="X54" s="206"/>
      <c r="Y54" s="206"/>
      <c r="Z54" s="206"/>
      <c r="AA54" s="206"/>
      <c r="AB54" s="207"/>
      <c r="AC54" s="208"/>
    </row>
    <row r="55" spans="1:29" ht="21.75" customHeight="1">
      <c r="A55" s="123">
        <v>9</v>
      </c>
      <c r="B55" s="177" t="s">
        <v>103</v>
      </c>
      <c r="C55" s="132"/>
      <c r="D55" s="132"/>
      <c r="E55" s="256"/>
      <c r="F55" s="85">
        <v>4</v>
      </c>
      <c r="G55" s="181">
        <f t="shared" si="3"/>
        <v>144</v>
      </c>
      <c r="H55" s="182"/>
      <c r="I55" s="182"/>
      <c r="J55" s="178"/>
      <c r="K55" s="178"/>
      <c r="L55" s="81"/>
      <c r="M55" s="132"/>
      <c r="N55" s="132"/>
      <c r="O55" s="132"/>
      <c r="P55" s="183"/>
      <c r="Q55" s="185"/>
      <c r="R55" s="185"/>
      <c r="S55" s="183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</row>
    <row r="56" spans="1:29" ht="20.25" customHeight="1" thickBot="1">
      <c r="A56" s="123"/>
      <c r="B56" s="95" t="s">
        <v>60</v>
      </c>
      <c r="C56" s="104"/>
      <c r="D56" s="104"/>
      <c r="E56" s="260"/>
      <c r="F56" s="99">
        <v>2</v>
      </c>
      <c r="G56" s="191">
        <f t="shared" si="3"/>
        <v>72</v>
      </c>
      <c r="H56" s="212"/>
      <c r="I56" s="212"/>
      <c r="J56" s="213"/>
      <c r="K56" s="213"/>
      <c r="L56" s="214"/>
      <c r="M56" s="221"/>
      <c r="N56" s="221"/>
      <c r="O56" s="221"/>
      <c r="P56" s="222"/>
      <c r="Q56" s="223"/>
      <c r="R56" s="223"/>
      <c r="S56" s="222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</row>
    <row r="57" spans="1:29" ht="20.25" customHeight="1" thickBot="1">
      <c r="A57" s="261"/>
      <c r="B57" s="147" t="s">
        <v>94</v>
      </c>
      <c r="C57" s="117"/>
      <c r="D57" s="117" t="s">
        <v>38</v>
      </c>
      <c r="E57" s="305"/>
      <c r="F57" s="113">
        <v>2</v>
      </c>
      <c r="G57" s="199">
        <f t="shared" si="3"/>
        <v>72</v>
      </c>
      <c r="H57" s="200">
        <f>SUM(I57:K57)</f>
        <v>12</v>
      </c>
      <c r="I57" s="200">
        <v>8</v>
      </c>
      <c r="J57" s="197">
        <v>4</v>
      </c>
      <c r="K57" s="197"/>
      <c r="L57" s="110">
        <f>G57-H57</f>
        <v>60</v>
      </c>
      <c r="M57" s="117"/>
      <c r="N57" s="117"/>
      <c r="O57" s="117"/>
      <c r="P57" s="202"/>
      <c r="Q57" s="206"/>
      <c r="R57" s="206"/>
      <c r="S57" s="203">
        <v>6</v>
      </c>
      <c r="T57" s="306"/>
      <c r="U57" s="306"/>
      <c r="V57" s="203">
        <v>6</v>
      </c>
      <c r="W57" s="117"/>
      <c r="X57" s="117"/>
      <c r="Y57" s="117"/>
      <c r="Z57" s="117"/>
      <c r="AA57" s="117"/>
      <c r="AB57" s="299"/>
      <c r="AC57" s="307"/>
    </row>
    <row r="58" spans="1:29" s="9" customFormat="1" ht="21" customHeight="1">
      <c r="A58" s="123">
        <v>10</v>
      </c>
      <c r="B58" s="177" t="s">
        <v>49</v>
      </c>
      <c r="C58" s="179"/>
      <c r="D58" s="179"/>
      <c r="E58" s="180"/>
      <c r="F58" s="85">
        <v>6</v>
      </c>
      <c r="G58" s="181">
        <f t="shared" si="3"/>
        <v>216</v>
      </c>
      <c r="H58" s="81"/>
      <c r="I58" s="182"/>
      <c r="J58" s="178"/>
      <c r="K58" s="178"/>
      <c r="L58" s="81"/>
      <c r="M58" s="132"/>
      <c r="N58" s="183"/>
      <c r="O58" s="183"/>
      <c r="P58" s="183"/>
      <c r="Q58" s="183"/>
      <c r="R58" s="183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</row>
    <row r="59" spans="1:29" s="9" customFormat="1" ht="16.5" customHeight="1" thickBot="1">
      <c r="A59" s="123"/>
      <c r="B59" s="95" t="s">
        <v>60</v>
      </c>
      <c r="C59" s="308"/>
      <c r="D59" s="308"/>
      <c r="E59" s="309"/>
      <c r="F59" s="310">
        <v>2.5</v>
      </c>
      <c r="G59" s="311">
        <f t="shared" si="3"/>
        <v>90</v>
      </c>
      <c r="H59" s="312"/>
      <c r="I59" s="313"/>
      <c r="J59" s="314"/>
      <c r="K59" s="314"/>
      <c r="L59" s="312"/>
      <c r="M59" s="315"/>
      <c r="N59" s="315"/>
      <c r="O59" s="315"/>
      <c r="P59" s="315"/>
      <c r="Q59" s="194"/>
      <c r="R59" s="194"/>
      <c r="S59" s="194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</row>
    <row r="60" spans="1:30" s="9" customFormat="1" ht="26.25" customHeight="1" thickBot="1">
      <c r="A60" s="261"/>
      <c r="B60" s="147" t="s">
        <v>104</v>
      </c>
      <c r="C60" s="316" t="s">
        <v>36</v>
      </c>
      <c r="D60" s="316"/>
      <c r="E60" s="317"/>
      <c r="F60" s="318">
        <v>3.5</v>
      </c>
      <c r="G60" s="319">
        <f>F60*36</f>
        <v>126</v>
      </c>
      <c r="H60" s="115">
        <f>SUM(I60:K60)</f>
        <v>18</v>
      </c>
      <c r="I60" s="320">
        <v>12</v>
      </c>
      <c r="J60" s="321">
        <v>6</v>
      </c>
      <c r="K60" s="321"/>
      <c r="L60" s="115">
        <f>G60-H60</f>
        <v>108</v>
      </c>
      <c r="M60" s="203">
        <v>12</v>
      </c>
      <c r="N60" s="203" t="s">
        <v>54</v>
      </c>
      <c r="O60" s="203">
        <v>6</v>
      </c>
      <c r="P60" s="149"/>
      <c r="Q60" s="201"/>
      <c r="R60" s="201"/>
      <c r="S60" s="201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43"/>
    </row>
    <row r="61" spans="1:29" s="9" customFormat="1" ht="24" customHeight="1">
      <c r="A61" s="123">
        <v>11</v>
      </c>
      <c r="B61" s="209" t="s">
        <v>105</v>
      </c>
      <c r="C61" s="210"/>
      <c r="D61" s="210"/>
      <c r="E61" s="211"/>
      <c r="F61" s="134">
        <v>3.5</v>
      </c>
      <c r="G61" s="322">
        <f t="shared" si="3"/>
        <v>126</v>
      </c>
      <c r="H61" s="182"/>
      <c r="I61" s="212"/>
      <c r="J61" s="213"/>
      <c r="K61" s="213"/>
      <c r="L61" s="214"/>
      <c r="M61" s="323"/>
      <c r="N61" s="125"/>
      <c r="O61" s="125"/>
      <c r="P61" s="125"/>
      <c r="Q61" s="125"/>
      <c r="R61" s="125"/>
      <c r="S61" s="183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</row>
    <row r="62" spans="1:29" ht="16.5" thickBot="1">
      <c r="A62" s="324"/>
      <c r="B62" s="95" t="s">
        <v>60</v>
      </c>
      <c r="C62" s="216"/>
      <c r="D62" s="216"/>
      <c r="E62" s="218"/>
      <c r="F62" s="99">
        <v>1.5</v>
      </c>
      <c r="G62" s="304">
        <f>F62*36</f>
        <v>54</v>
      </c>
      <c r="H62" s="212"/>
      <c r="I62" s="220"/>
      <c r="J62" s="217"/>
      <c r="K62" s="217"/>
      <c r="L62" s="96"/>
      <c r="M62" s="168"/>
      <c r="N62" s="168"/>
      <c r="O62" s="168"/>
      <c r="P62" s="325"/>
      <c r="Q62" s="325"/>
      <c r="R62" s="325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</row>
    <row r="63" spans="1:29" ht="24" customHeight="1" thickBot="1">
      <c r="A63" s="326"/>
      <c r="B63" s="147" t="s">
        <v>106</v>
      </c>
      <c r="C63" s="225"/>
      <c r="D63" s="225" t="s">
        <v>38</v>
      </c>
      <c r="E63" s="229"/>
      <c r="F63" s="113">
        <v>2</v>
      </c>
      <c r="G63" s="199">
        <f>F63*36</f>
        <v>72</v>
      </c>
      <c r="H63" s="200">
        <f>SUM(I63:K63)</f>
        <v>12</v>
      </c>
      <c r="I63" s="200">
        <v>8</v>
      </c>
      <c r="J63" s="197"/>
      <c r="K63" s="197">
        <v>4</v>
      </c>
      <c r="L63" s="110">
        <f>G63-H63</f>
        <v>60</v>
      </c>
      <c r="M63" s="274"/>
      <c r="N63" s="274"/>
      <c r="O63" s="274"/>
      <c r="P63" s="275"/>
      <c r="Q63" s="275"/>
      <c r="R63" s="275"/>
      <c r="S63" s="203">
        <v>6</v>
      </c>
      <c r="T63" s="306"/>
      <c r="U63" s="306"/>
      <c r="V63" s="203">
        <v>6</v>
      </c>
      <c r="W63" s="274"/>
      <c r="X63" s="274"/>
      <c r="Y63" s="274"/>
      <c r="Z63" s="274"/>
      <c r="AA63" s="274"/>
      <c r="AB63" s="327"/>
      <c r="AC63" s="328"/>
    </row>
    <row r="64" spans="1:29" ht="19.5" thickBot="1">
      <c r="A64" s="591" t="s">
        <v>107</v>
      </c>
      <c r="B64" s="592"/>
      <c r="C64" s="156"/>
      <c r="D64" s="157"/>
      <c r="E64" s="158"/>
      <c r="F64" s="159">
        <f>SUM(F65:F66)</f>
        <v>58</v>
      </c>
      <c r="G64" s="159">
        <f>SUM(G65:G66)</f>
        <v>1944</v>
      </c>
      <c r="H64" s="159"/>
      <c r="I64" s="159"/>
      <c r="J64" s="159"/>
      <c r="K64" s="159"/>
      <c r="L64" s="159"/>
      <c r="M64" s="161"/>
      <c r="N64" s="161"/>
      <c r="O64" s="161"/>
      <c r="P64" s="329"/>
      <c r="Q64" s="329"/>
      <c r="R64" s="329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</row>
    <row r="65" spans="1:29" ht="19.5" thickBot="1">
      <c r="A65" s="591" t="s">
        <v>89</v>
      </c>
      <c r="B65" s="592"/>
      <c r="C65" s="164"/>
      <c r="D65" s="164"/>
      <c r="E65" s="164"/>
      <c r="F65" s="165">
        <f>SUMIF($B$25:$B$63,"=*на базі ВНЗ 1 рівня*",F25:F63)</f>
        <v>23</v>
      </c>
      <c r="G65" s="164">
        <f>SUMIF($B$25:$B$63,"=на базі ВНЗ 1 рівня",G25:G63)</f>
        <v>684</v>
      </c>
      <c r="H65" s="161"/>
      <c r="I65" s="161"/>
      <c r="J65" s="161"/>
      <c r="K65" s="161"/>
      <c r="L65" s="161"/>
      <c r="M65" s="330"/>
      <c r="N65" s="330"/>
      <c r="O65" s="330"/>
      <c r="P65" s="331"/>
      <c r="Q65" s="331"/>
      <c r="R65" s="331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  <c r="AC65" s="330"/>
    </row>
    <row r="66" spans="1:41" s="37" customFormat="1" ht="19.5" thickBot="1">
      <c r="A66" s="612" t="s">
        <v>90</v>
      </c>
      <c r="B66" s="613"/>
      <c r="C66" s="110"/>
      <c r="D66" s="110"/>
      <c r="E66" s="110"/>
      <c r="F66" s="110">
        <f>SUMIF($B$25:$B$63,"=*ДДМА*",F25:F63)</f>
        <v>35</v>
      </c>
      <c r="G66" s="110">
        <f>SUMIF($B$25:$B$63,"=* ДДМА*",G25:G63)</f>
        <v>1260</v>
      </c>
      <c r="H66" s="110">
        <f>SUMIF($B$30:$B$107,"=* ДДМА*",H26:H63)</f>
        <v>110</v>
      </c>
      <c r="I66" s="110">
        <f>SUMIF($B$30:$B$107,"=* ДДМА*",I26:I63)</f>
        <v>74</v>
      </c>
      <c r="J66" s="110">
        <f>SUMIF($B$30:$B$107,"=* ДДМА*",J26:J63)</f>
        <v>24</v>
      </c>
      <c r="K66" s="110">
        <f>SUMIF($B$30:$B$107,"=* ДДМА*",K26:K63)</f>
        <v>12</v>
      </c>
      <c r="L66" s="110">
        <f>SUMIF($B$30:$B$107,"=* ДДМА*",L26:L63)</f>
        <v>880</v>
      </c>
      <c r="M66" s="110">
        <f aca="true" t="shared" si="4" ref="M66:AC66">SUM(M25:M63)</f>
        <v>24</v>
      </c>
      <c r="N66" s="110">
        <f t="shared" si="4"/>
        <v>0</v>
      </c>
      <c r="O66" s="110">
        <f t="shared" si="4"/>
        <v>12</v>
      </c>
      <c r="P66" s="110">
        <f t="shared" si="4"/>
        <v>30</v>
      </c>
      <c r="Q66" s="110">
        <f t="shared" si="4"/>
        <v>0</v>
      </c>
      <c r="R66" s="110">
        <f t="shared" si="4"/>
        <v>18</v>
      </c>
      <c r="S66" s="110">
        <f t="shared" si="4"/>
        <v>16</v>
      </c>
      <c r="T66" s="110">
        <f t="shared" si="4"/>
        <v>0</v>
      </c>
      <c r="U66" s="110">
        <f t="shared" si="4"/>
        <v>0</v>
      </c>
      <c r="V66" s="110">
        <f t="shared" si="4"/>
        <v>16</v>
      </c>
      <c r="W66" s="110">
        <f t="shared" si="4"/>
        <v>6</v>
      </c>
      <c r="X66" s="110">
        <f t="shared" si="4"/>
        <v>6</v>
      </c>
      <c r="Y66" s="110">
        <f t="shared" si="4"/>
        <v>10</v>
      </c>
      <c r="Z66" s="110">
        <f t="shared" si="4"/>
        <v>4</v>
      </c>
      <c r="AA66" s="110">
        <f t="shared" si="4"/>
        <v>10</v>
      </c>
      <c r="AB66" s="110">
        <f t="shared" si="4"/>
        <v>0</v>
      </c>
      <c r="AC66" s="110">
        <f t="shared" si="4"/>
        <v>0</v>
      </c>
      <c r="AD66" s="36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33" s="33" customFormat="1" ht="19.5" customHeight="1" thickBot="1">
      <c r="A67" s="589" t="s">
        <v>108</v>
      </c>
      <c r="B67" s="590"/>
      <c r="C67" s="590"/>
      <c r="D67" s="590"/>
      <c r="E67" s="590"/>
      <c r="F67" s="590"/>
      <c r="G67" s="590"/>
      <c r="H67" s="590"/>
      <c r="I67" s="590"/>
      <c r="J67" s="590"/>
      <c r="K67" s="590"/>
      <c r="L67" s="590"/>
      <c r="M67" s="590"/>
      <c r="N67" s="590"/>
      <c r="O67" s="590"/>
      <c r="P67" s="590"/>
      <c r="Q67" s="590"/>
      <c r="R67" s="590"/>
      <c r="S67" s="590"/>
      <c r="T67" s="590"/>
      <c r="U67" s="590"/>
      <c r="V67" s="590"/>
      <c r="W67" s="590"/>
      <c r="X67" s="590"/>
      <c r="Y67" s="590"/>
      <c r="Z67" s="590"/>
      <c r="AA67" s="590"/>
      <c r="AB67" s="590"/>
      <c r="AC67" s="590"/>
      <c r="AD67" s="34"/>
      <c r="AE67" s="34"/>
      <c r="AF67" s="34"/>
      <c r="AG67" s="34"/>
    </row>
    <row r="68" spans="1:33" s="33" customFormat="1" ht="19.5" customHeight="1" thickBot="1">
      <c r="A68" s="589" t="s">
        <v>109</v>
      </c>
      <c r="B68" s="590"/>
      <c r="C68" s="590"/>
      <c r="D68" s="590"/>
      <c r="E68" s="590"/>
      <c r="F68" s="590"/>
      <c r="G68" s="590"/>
      <c r="H68" s="590"/>
      <c r="I68" s="590"/>
      <c r="J68" s="590"/>
      <c r="K68" s="590"/>
      <c r="L68" s="590"/>
      <c r="M68" s="590"/>
      <c r="N68" s="590"/>
      <c r="O68" s="590"/>
      <c r="P68" s="590"/>
      <c r="Q68" s="590"/>
      <c r="R68" s="590"/>
      <c r="S68" s="590"/>
      <c r="T68" s="590"/>
      <c r="U68" s="590"/>
      <c r="V68" s="590"/>
      <c r="W68" s="590"/>
      <c r="X68" s="590"/>
      <c r="Y68" s="590"/>
      <c r="Z68" s="590"/>
      <c r="AA68" s="590"/>
      <c r="AB68" s="590"/>
      <c r="AC68" s="590"/>
      <c r="AD68" s="34"/>
      <c r="AE68" s="34"/>
      <c r="AF68" s="34"/>
      <c r="AG68" s="34"/>
    </row>
    <row r="69" spans="1:29" s="9" customFormat="1" ht="36.75" customHeight="1">
      <c r="A69" s="81">
        <v>1</v>
      </c>
      <c r="B69" s="332" t="s">
        <v>217</v>
      </c>
      <c r="C69" s="81"/>
      <c r="D69" s="83"/>
      <c r="E69" s="333"/>
      <c r="F69" s="85">
        <v>5.5</v>
      </c>
      <c r="G69" s="86">
        <f>F69*36</f>
        <v>198</v>
      </c>
      <c r="H69" s="81"/>
      <c r="I69" s="81"/>
      <c r="J69" s="81"/>
      <c r="K69" s="81"/>
      <c r="L69" s="81"/>
      <c r="M69" s="132"/>
      <c r="N69" s="183"/>
      <c r="O69" s="183"/>
      <c r="P69" s="183"/>
      <c r="Q69" s="183"/>
      <c r="R69" s="183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</row>
    <row r="70" spans="1:29" s="9" customFormat="1" ht="19.5" customHeight="1" thickBot="1">
      <c r="A70" s="96"/>
      <c r="B70" s="95" t="s">
        <v>60</v>
      </c>
      <c r="C70" s="214"/>
      <c r="D70" s="334"/>
      <c r="E70" s="335"/>
      <c r="F70" s="336">
        <v>2.5</v>
      </c>
      <c r="G70" s="337">
        <f aca="true" t="shared" si="5" ref="G70:G93">F70*36</f>
        <v>90</v>
      </c>
      <c r="H70" s="214"/>
      <c r="I70" s="214"/>
      <c r="J70" s="214"/>
      <c r="K70" s="214"/>
      <c r="L70" s="96"/>
      <c r="M70" s="221"/>
      <c r="N70" s="222"/>
      <c r="O70" s="222"/>
      <c r="P70" s="222"/>
      <c r="Q70" s="222"/>
      <c r="R70" s="222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</row>
    <row r="71" spans="1:29" s="9" customFormat="1" ht="27" customHeight="1" thickBot="1">
      <c r="A71" s="261"/>
      <c r="B71" s="147" t="s">
        <v>94</v>
      </c>
      <c r="C71" s="110">
        <v>12</v>
      </c>
      <c r="D71" s="204"/>
      <c r="E71" s="338"/>
      <c r="F71" s="113">
        <v>3</v>
      </c>
      <c r="G71" s="114">
        <f t="shared" si="5"/>
        <v>108</v>
      </c>
      <c r="H71" s="110">
        <f>SUM(I71:K71)</f>
        <v>8</v>
      </c>
      <c r="I71" s="110">
        <v>4</v>
      </c>
      <c r="J71" s="110">
        <v>4</v>
      </c>
      <c r="K71" s="110"/>
      <c r="L71" s="110">
        <f>G71-H71</f>
        <v>100</v>
      </c>
      <c r="M71" s="117"/>
      <c r="N71" s="202"/>
      <c r="O71" s="202"/>
      <c r="P71" s="202"/>
      <c r="Q71" s="202"/>
      <c r="R71" s="202"/>
      <c r="S71" s="206"/>
      <c r="T71" s="202"/>
      <c r="U71" s="206"/>
      <c r="V71" s="206"/>
      <c r="W71" s="119">
        <v>8</v>
      </c>
      <c r="X71" s="119"/>
      <c r="Y71" s="206"/>
      <c r="Z71" s="206"/>
      <c r="AA71" s="206"/>
      <c r="AB71" s="207"/>
      <c r="AC71" s="208"/>
    </row>
    <row r="72" spans="1:29" s="15" customFormat="1" ht="30.75" customHeight="1">
      <c r="A72" s="94">
        <v>2</v>
      </c>
      <c r="B72" s="177" t="s">
        <v>125</v>
      </c>
      <c r="C72" s="179"/>
      <c r="D72" s="179"/>
      <c r="E72" s="180"/>
      <c r="F72" s="85">
        <v>5</v>
      </c>
      <c r="G72" s="86">
        <f t="shared" si="5"/>
        <v>180</v>
      </c>
      <c r="H72" s="182"/>
      <c r="I72" s="182"/>
      <c r="J72" s="178"/>
      <c r="K72" s="178"/>
      <c r="L72" s="81"/>
      <c r="M72" s="132"/>
      <c r="N72" s="183"/>
      <c r="O72" s="183"/>
      <c r="P72" s="183"/>
      <c r="Q72" s="183"/>
      <c r="R72" s="183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</row>
    <row r="73" spans="1:29" s="15" customFormat="1" ht="22.5" customHeight="1" thickBot="1">
      <c r="A73" s="94"/>
      <c r="B73" s="95" t="s">
        <v>60</v>
      </c>
      <c r="C73" s="216"/>
      <c r="D73" s="216"/>
      <c r="E73" s="218"/>
      <c r="F73" s="99">
        <v>3</v>
      </c>
      <c r="G73" s="337">
        <f t="shared" si="5"/>
        <v>108</v>
      </c>
      <c r="H73" s="212"/>
      <c r="I73" s="220"/>
      <c r="J73" s="217"/>
      <c r="K73" s="217"/>
      <c r="L73" s="96"/>
      <c r="M73" s="221"/>
      <c r="N73" s="222"/>
      <c r="O73" s="222"/>
      <c r="P73" s="222"/>
      <c r="Q73" s="222"/>
      <c r="R73" s="222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</row>
    <row r="74" spans="1:29" s="15" customFormat="1" ht="26.25" customHeight="1" thickBot="1">
      <c r="A74" s="108"/>
      <c r="B74" s="147" t="s">
        <v>94</v>
      </c>
      <c r="C74" s="225" t="s">
        <v>36</v>
      </c>
      <c r="D74" s="225"/>
      <c r="E74" s="229"/>
      <c r="F74" s="113">
        <v>2</v>
      </c>
      <c r="G74" s="114">
        <f t="shared" si="5"/>
        <v>72</v>
      </c>
      <c r="H74" s="200">
        <f>SUM(I74:K74)</f>
        <v>12</v>
      </c>
      <c r="I74" s="200">
        <v>8</v>
      </c>
      <c r="J74" s="197">
        <v>4</v>
      </c>
      <c r="K74" s="197"/>
      <c r="L74" s="110">
        <f>G74-H74</f>
        <v>60</v>
      </c>
      <c r="M74" s="203">
        <v>8</v>
      </c>
      <c r="N74" s="203"/>
      <c r="O74" s="203">
        <v>4</v>
      </c>
      <c r="P74" s="202"/>
      <c r="Q74" s="202"/>
      <c r="R74" s="202"/>
      <c r="S74" s="206"/>
      <c r="T74" s="206"/>
      <c r="U74" s="206"/>
      <c r="V74" s="206"/>
      <c r="W74" s="206"/>
      <c r="X74" s="206"/>
      <c r="Y74" s="206"/>
      <c r="Z74" s="206"/>
      <c r="AA74" s="206"/>
      <c r="AB74" s="207"/>
      <c r="AC74" s="208"/>
    </row>
    <row r="75" spans="1:29" s="9" customFormat="1" ht="30" customHeight="1">
      <c r="A75" s="123">
        <v>3</v>
      </c>
      <c r="B75" s="177" t="s">
        <v>126</v>
      </c>
      <c r="C75" s="178"/>
      <c r="D75" s="179"/>
      <c r="E75" s="180"/>
      <c r="F75" s="85">
        <v>6</v>
      </c>
      <c r="G75" s="86">
        <f t="shared" si="5"/>
        <v>216</v>
      </c>
      <c r="H75" s="182"/>
      <c r="I75" s="182"/>
      <c r="J75" s="178"/>
      <c r="K75" s="178"/>
      <c r="L75" s="81"/>
      <c r="M75" s="132"/>
      <c r="N75" s="183"/>
      <c r="O75" s="183"/>
      <c r="P75" s="183"/>
      <c r="Q75" s="183"/>
      <c r="R75" s="183"/>
      <c r="S75" s="185"/>
      <c r="T75" s="185"/>
      <c r="U75" s="183"/>
      <c r="V75" s="183"/>
      <c r="W75" s="185"/>
      <c r="X75" s="185"/>
      <c r="Y75" s="185"/>
      <c r="Z75" s="185"/>
      <c r="AA75" s="185"/>
      <c r="AB75" s="185"/>
      <c r="AC75" s="185"/>
    </row>
    <row r="76" spans="1:29" s="9" customFormat="1" ht="21.75" customHeight="1" thickBot="1">
      <c r="A76" s="176"/>
      <c r="B76" s="95" t="s">
        <v>60</v>
      </c>
      <c r="C76" s="213"/>
      <c r="D76" s="210"/>
      <c r="E76" s="303"/>
      <c r="F76" s="99">
        <v>3</v>
      </c>
      <c r="G76" s="337">
        <f t="shared" si="5"/>
        <v>108</v>
      </c>
      <c r="H76" s="212"/>
      <c r="I76" s="212"/>
      <c r="J76" s="213"/>
      <c r="K76" s="213"/>
      <c r="L76" s="214"/>
      <c r="M76" s="221"/>
      <c r="N76" s="222"/>
      <c r="O76" s="222"/>
      <c r="P76" s="222"/>
      <c r="Q76" s="222"/>
      <c r="R76" s="222"/>
      <c r="S76" s="223"/>
      <c r="T76" s="223"/>
      <c r="U76" s="222"/>
      <c r="V76" s="222"/>
      <c r="W76" s="223"/>
      <c r="X76" s="223"/>
      <c r="Y76" s="223"/>
      <c r="Z76" s="223"/>
      <c r="AA76" s="223"/>
      <c r="AB76" s="223"/>
      <c r="AC76" s="223"/>
    </row>
    <row r="77" spans="1:29" s="9" customFormat="1" ht="25.5" customHeight="1" thickBot="1">
      <c r="A77" s="196"/>
      <c r="B77" s="147" t="s">
        <v>94</v>
      </c>
      <c r="C77" s="197"/>
      <c r="D77" s="225" t="s">
        <v>37</v>
      </c>
      <c r="E77" s="229"/>
      <c r="F77" s="113">
        <v>3</v>
      </c>
      <c r="G77" s="114">
        <f t="shared" si="5"/>
        <v>108</v>
      </c>
      <c r="H77" s="200">
        <f>SUM(I77:K77)</f>
        <v>8</v>
      </c>
      <c r="I77" s="200">
        <v>8</v>
      </c>
      <c r="J77" s="197"/>
      <c r="K77" s="197"/>
      <c r="L77" s="110">
        <f>G77-H77</f>
        <v>100</v>
      </c>
      <c r="M77" s="117"/>
      <c r="N77" s="202"/>
      <c r="O77" s="202"/>
      <c r="P77" s="119">
        <v>8</v>
      </c>
      <c r="Q77" s="202"/>
      <c r="R77" s="202"/>
      <c r="S77" s="206"/>
      <c r="T77" s="206"/>
      <c r="U77" s="202"/>
      <c r="V77" s="202"/>
      <c r="W77" s="206"/>
      <c r="X77" s="206"/>
      <c r="Y77" s="206"/>
      <c r="Z77" s="206"/>
      <c r="AA77" s="206"/>
      <c r="AB77" s="207"/>
      <c r="AC77" s="208"/>
    </row>
    <row r="78" spans="1:29" s="15" customFormat="1" ht="24" customHeight="1">
      <c r="A78" s="123">
        <v>4</v>
      </c>
      <c r="B78" s="339" t="s">
        <v>127</v>
      </c>
      <c r="C78" s="81"/>
      <c r="D78" s="83"/>
      <c r="E78" s="333"/>
      <c r="F78" s="85">
        <v>4.5</v>
      </c>
      <c r="G78" s="86">
        <f t="shared" si="5"/>
        <v>162</v>
      </c>
      <c r="H78" s="340"/>
      <c r="I78" s="340"/>
      <c r="J78" s="340"/>
      <c r="K78" s="340"/>
      <c r="L78" s="340"/>
      <c r="M78" s="132"/>
      <c r="N78" s="183"/>
      <c r="O78" s="183"/>
      <c r="P78" s="183"/>
      <c r="Q78" s="183"/>
      <c r="R78" s="183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</row>
    <row r="79" spans="1:29" s="15" customFormat="1" ht="20.25" customHeight="1" thickBot="1">
      <c r="A79" s="123"/>
      <c r="B79" s="95" t="s">
        <v>60</v>
      </c>
      <c r="C79" s="96"/>
      <c r="D79" s="96"/>
      <c r="E79" s="279"/>
      <c r="F79" s="336">
        <v>1.5</v>
      </c>
      <c r="G79" s="337">
        <f t="shared" si="5"/>
        <v>54</v>
      </c>
      <c r="H79" s="96"/>
      <c r="I79" s="96"/>
      <c r="J79" s="96"/>
      <c r="K79" s="96"/>
      <c r="L79" s="96"/>
      <c r="M79" s="221"/>
      <c r="N79" s="222"/>
      <c r="O79" s="222"/>
      <c r="P79" s="222"/>
      <c r="Q79" s="222"/>
      <c r="R79" s="222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</row>
    <row r="80" spans="1:29" s="15" customFormat="1" ht="22.5" customHeight="1" thickBot="1">
      <c r="A80" s="261"/>
      <c r="B80" s="147" t="s">
        <v>94</v>
      </c>
      <c r="C80" s="110"/>
      <c r="D80" s="204">
        <v>12</v>
      </c>
      <c r="E80" s="338"/>
      <c r="F80" s="113">
        <v>3</v>
      </c>
      <c r="G80" s="114">
        <f t="shared" si="5"/>
        <v>108</v>
      </c>
      <c r="H80" s="110">
        <f>SUM(I80:K80)</f>
        <v>8</v>
      </c>
      <c r="I80" s="110">
        <v>8</v>
      </c>
      <c r="J80" s="110"/>
      <c r="K80" s="110"/>
      <c r="L80" s="110">
        <f>G80-H80</f>
        <v>100</v>
      </c>
      <c r="M80" s="117"/>
      <c r="N80" s="202"/>
      <c r="O80" s="202"/>
      <c r="P80" s="202"/>
      <c r="Q80" s="202"/>
      <c r="R80" s="202"/>
      <c r="S80" s="206"/>
      <c r="T80" s="206"/>
      <c r="U80" s="206"/>
      <c r="V80" s="206"/>
      <c r="W80" s="119">
        <v>8</v>
      </c>
      <c r="X80" s="119"/>
      <c r="Y80" s="206"/>
      <c r="Z80" s="206"/>
      <c r="AA80" s="206"/>
      <c r="AB80" s="207"/>
      <c r="AC80" s="208"/>
    </row>
    <row r="81" spans="1:29" s="9" customFormat="1" ht="23.25" customHeight="1">
      <c r="A81" s="94">
        <v>5</v>
      </c>
      <c r="B81" s="177" t="s">
        <v>128</v>
      </c>
      <c r="C81" s="178"/>
      <c r="D81" s="179"/>
      <c r="E81" s="180"/>
      <c r="F81" s="85">
        <v>3</v>
      </c>
      <c r="G81" s="86">
        <f t="shared" si="5"/>
        <v>108</v>
      </c>
      <c r="H81" s="182"/>
      <c r="I81" s="182"/>
      <c r="J81" s="178"/>
      <c r="K81" s="178"/>
      <c r="L81" s="81"/>
      <c r="M81" s="132"/>
      <c r="N81" s="183"/>
      <c r="O81" s="183"/>
      <c r="P81" s="183"/>
      <c r="Q81" s="183"/>
      <c r="R81" s="183"/>
      <c r="S81" s="185"/>
      <c r="T81" s="185"/>
      <c r="U81" s="185"/>
      <c r="V81" s="185"/>
      <c r="W81" s="185"/>
      <c r="X81" s="185"/>
      <c r="Y81" s="183"/>
      <c r="Z81" s="183"/>
      <c r="AA81" s="183"/>
      <c r="AB81" s="183"/>
      <c r="AC81" s="185"/>
    </row>
    <row r="82" spans="1:29" s="9" customFormat="1" ht="21" customHeight="1" thickBot="1">
      <c r="A82" s="94"/>
      <c r="B82" s="95" t="s">
        <v>60</v>
      </c>
      <c r="C82" s="217"/>
      <c r="D82" s="216"/>
      <c r="E82" s="218"/>
      <c r="F82" s="99">
        <v>0.5</v>
      </c>
      <c r="G82" s="337">
        <f>F82*36</f>
        <v>18</v>
      </c>
      <c r="H82" s="212"/>
      <c r="I82" s="220"/>
      <c r="J82" s="217"/>
      <c r="K82" s="217"/>
      <c r="L82" s="96"/>
      <c r="M82" s="221"/>
      <c r="N82" s="222"/>
      <c r="O82" s="222"/>
      <c r="P82" s="222"/>
      <c r="Q82" s="222"/>
      <c r="R82" s="222"/>
      <c r="S82" s="223"/>
      <c r="T82" s="223"/>
      <c r="U82" s="223"/>
      <c r="V82" s="223"/>
      <c r="W82" s="223"/>
      <c r="X82" s="223"/>
      <c r="Y82" s="222"/>
      <c r="Z82" s="222"/>
      <c r="AA82" s="222"/>
      <c r="AB82" s="222"/>
      <c r="AC82" s="223"/>
    </row>
    <row r="83" spans="1:29" s="9" customFormat="1" ht="24.75" customHeight="1" thickBot="1">
      <c r="A83" s="108"/>
      <c r="B83" s="147" t="s">
        <v>94</v>
      </c>
      <c r="C83" s="197"/>
      <c r="D83" s="225" t="s">
        <v>36</v>
      </c>
      <c r="E83" s="229"/>
      <c r="F83" s="113">
        <v>2.5</v>
      </c>
      <c r="G83" s="114">
        <f t="shared" si="5"/>
        <v>90</v>
      </c>
      <c r="H83" s="200">
        <f>SUM(I83:K83)</f>
        <v>8</v>
      </c>
      <c r="I83" s="200">
        <v>8</v>
      </c>
      <c r="J83" s="197"/>
      <c r="K83" s="197"/>
      <c r="L83" s="110">
        <f>G83-H83</f>
        <v>82</v>
      </c>
      <c r="M83" s="119">
        <v>8</v>
      </c>
      <c r="N83" s="202" t="s">
        <v>41</v>
      </c>
      <c r="O83" s="202"/>
      <c r="P83" s="202"/>
      <c r="Q83" s="202"/>
      <c r="R83" s="202"/>
      <c r="S83" s="206"/>
      <c r="T83" s="206"/>
      <c r="U83" s="206"/>
      <c r="V83" s="206"/>
      <c r="W83" s="206"/>
      <c r="X83" s="206"/>
      <c r="Y83" s="202"/>
      <c r="Z83" s="202"/>
      <c r="AA83" s="202"/>
      <c r="AB83" s="341"/>
      <c r="AC83" s="208"/>
    </row>
    <row r="84" spans="1:29" s="9" customFormat="1" ht="33.75" customHeight="1">
      <c r="A84" s="123">
        <v>6</v>
      </c>
      <c r="B84" s="177" t="s">
        <v>57</v>
      </c>
      <c r="C84" s="179"/>
      <c r="D84" s="178"/>
      <c r="E84" s="180"/>
      <c r="F84" s="85">
        <v>5</v>
      </c>
      <c r="G84" s="86">
        <f t="shared" si="5"/>
        <v>180</v>
      </c>
      <c r="H84" s="182"/>
      <c r="I84" s="182"/>
      <c r="J84" s="178"/>
      <c r="K84" s="178"/>
      <c r="L84" s="81"/>
      <c r="M84" s="132"/>
      <c r="N84" s="183"/>
      <c r="O84" s="183"/>
      <c r="P84" s="183"/>
      <c r="Q84" s="184"/>
      <c r="R84" s="184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</row>
    <row r="85" spans="1:29" s="9" customFormat="1" ht="23.25" customHeight="1" thickBot="1">
      <c r="A85" s="176"/>
      <c r="B85" s="95" t="s">
        <v>60</v>
      </c>
      <c r="C85" s="213"/>
      <c r="D85" s="210"/>
      <c r="E85" s="303"/>
      <c r="F85" s="99">
        <v>3</v>
      </c>
      <c r="G85" s="337">
        <f t="shared" si="5"/>
        <v>108</v>
      </c>
      <c r="H85" s="212"/>
      <c r="I85" s="212"/>
      <c r="J85" s="213"/>
      <c r="K85" s="213"/>
      <c r="L85" s="214"/>
      <c r="M85" s="221"/>
      <c r="N85" s="222"/>
      <c r="O85" s="222"/>
      <c r="P85" s="222"/>
      <c r="Q85" s="222"/>
      <c r="R85" s="222"/>
      <c r="S85" s="223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</row>
    <row r="86" spans="1:29" s="9" customFormat="1" ht="23.25" customHeight="1" thickBot="1">
      <c r="A86" s="196"/>
      <c r="B86" s="147" t="s">
        <v>94</v>
      </c>
      <c r="C86" s="225"/>
      <c r="D86" s="197">
        <v>10</v>
      </c>
      <c r="E86" s="229"/>
      <c r="F86" s="113">
        <v>2</v>
      </c>
      <c r="G86" s="114">
        <f t="shared" si="5"/>
        <v>72</v>
      </c>
      <c r="H86" s="200">
        <f>SUM(I86:K86)</f>
        <v>12</v>
      </c>
      <c r="I86" s="200">
        <v>8</v>
      </c>
      <c r="J86" s="197">
        <v>4</v>
      </c>
      <c r="K86" s="197"/>
      <c r="L86" s="110">
        <f>G86-H86</f>
        <v>60</v>
      </c>
      <c r="M86" s="117"/>
      <c r="N86" s="202"/>
      <c r="O86" s="202"/>
      <c r="P86" s="202"/>
      <c r="Q86" s="205"/>
      <c r="R86" s="205"/>
      <c r="S86" s="203">
        <v>8</v>
      </c>
      <c r="T86" s="203"/>
      <c r="U86" s="203">
        <v>4</v>
      </c>
      <c r="V86" s="203">
        <v>4</v>
      </c>
      <c r="W86" s="202"/>
      <c r="X86" s="202"/>
      <c r="Y86" s="202"/>
      <c r="Z86" s="202"/>
      <c r="AA86" s="202"/>
      <c r="AB86" s="341"/>
      <c r="AC86" s="342"/>
    </row>
    <row r="87" spans="1:29" s="9" customFormat="1" ht="30" customHeight="1">
      <c r="A87" s="123">
        <v>7</v>
      </c>
      <c r="B87" s="343" t="s">
        <v>129</v>
      </c>
      <c r="C87" s="179"/>
      <c r="D87" s="178"/>
      <c r="E87" s="180"/>
      <c r="F87" s="344">
        <v>5</v>
      </c>
      <c r="G87" s="86">
        <f t="shared" si="5"/>
        <v>180</v>
      </c>
      <c r="H87" s="182"/>
      <c r="I87" s="182"/>
      <c r="J87" s="178"/>
      <c r="K87" s="178"/>
      <c r="L87" s="81"/>
      <c r="M87" s="132"/>
      <c r="N87" s="183"/>
      <c r="O87" s="183"/>
      <c r="P87" s="183"/>
      <c r="Q87" s="183"/>
      <c r="R87" s="183"/>
      <c r="S87" s="185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</row>
    <row r="88" spans="1:29" s="9" customFormat="1" ht="16.5" customHeight="1" thickBot="1">
      <c r="A88" s="176"/>
      <c r="B88" s="95" t="s">
        <v>60</v>
      </c>
      <c r="C88" s="216"/>
      <c r="D88" s="217"/>
      <c r="E88" s="218"/>
      <c r="F88" s="345">
        <v>3</v>
      </c>
      <c r="G88" s="337">
        <f t="shared" si="5"/>
        <v>108</v>
      </c>
      <c r="H88" s="212"/>
      <c r="I88" s="220"/>
      <c r="J88" s="217"/>
      <c r="K88" s="217"/>
      <c r="L88" s="96"/>
      <c r="M88" s="221"/>
      <c r="N88" s="222"/>
      <c r="O88" s="222"/>
      <c r="P88" s="222"/>
      <c r="Q88" s="222"/>
      <c r="R88" s="222"/>
      <c r="S88" s="223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</row>
    <row r="89" spans="1:29" s="9" customFormat="1" ht="23.25" customHeight="1" thickBot="1">
      <c r="A89" s="196"/>
      <c r="B89" s="147" t="s">
        <v>94</v>
      </c>
      <c r="C89" s="225"/>
      <c r="D89" s="225" t="s">
        <v>147</v>
      </c>
      <c r="E89" s="226"/>
      <c r="F89" s="113">
        <v>3</v>
      </c>
      <c r="G89" s="114">
        <f t="shared" si="5"/>
        <v>108</v>
      </c>
      <c r="H89" s="200">
        <f>SUM(I89:K89)</f>
        <v>12</v>
      </c>
      <c r="I89" s="200">
        <v>8</v>
      </c>
      <c r="J89" s="197">
        <v>4</v>
      </c>
      <c r="K89" s="197"/>
      <c r="L89" s="110">
        <f>G89-H89</f>
        <v>96</v>
      </c>
      <c r="M89" s="117"/>
      <c r="N89" s="202"/>
      <c r="O89" s="202"/>
      <c r="P89" s="202"/>
      <c r="Q89" s="202"/>
      <c r="R89" s="202"/>
      <c r="S89" s="206"/>
      <c r="T89" s="202"/>
      <c r="U89" s="202"/>
      <c r="V89" s="202"/>
      <c r="W89" s="202"/>
      <c r="X89" s="202"/>
      <c r="Y89" s="203">
        <v>8</v>
      </c>
      <c r="Z89" s="203">
        <v>4</v>
      </c>
      <c r="AA89" s="202"/>
      <c r="AB89" s="341"/>
      <c r="AC89" s="342"/>
    </row>
    <row r="90" spans="1:29" s="9" customFormat="1" ht="39" customHeight="1">
      <c r="A90" s="123">
        <v>8</v>
      </c>
      <c r="B90" s="177" t="s">
        <v>130</v>
      </c>
      <c r="C90" s="179"/>
      <c r="D90" s="178"/>
      <c r="E90" s="180"/>
      <c r="F90" s="85">
        <v>4</v>
      </c>
      <c r="G90" s="86">
        <f t="shared" si="5"/>
        <v>144</v>
      </c>
      <c r="H90" s="81"/>
      <c r="I90" s="81"/>
      <c r="J90" s="81"/>
      <c r="K90" s="81"/>
      <c r="L90" s="81"/>
      <c r="M90" s="132"/>
      <c r="N90" s="183"/>
      <c r="O90" s="183"/>
      <c r="P90" s="183"/>
      <c r="Q90" s="183"/>
      <c r="R90" s="183"/>
      <c r="S90" s="185"/>
      <c r="T90" s="183"/>
      <c r="U90" s="185"/>
      <c r="V90" s="185"/>
      <c r="W90" s="185"/>
      <c r="X90" s="185"/>
      <c r="Y90" s="183"/>
      <c r="Z90" s="183"/>
      <c r="AA90" s="185"/>
      <c r="AB90" s="185"/>
      <c r="AC90" s="185"/>
    </row>
    <row r="91" spans="1:29" s="9" customFormat="1" ht="21" customHeight="1" thickBot="1">
      <c r="A91" s="123"/>
      <c r="B91" s="95" t="s">
        <v>60</v>
      </c>
      <c r="C91" s="214"/>
      <c r="D91" s="334"/>
      <c r="E91" s="335"/>
      <c r="F91" s="99">
        <v>2</v>
      </c>
      <c r="G91" s="337">
        <f t="shared" si="5"/>
        <v>72</v>
      </c>
      <c r="H91" s="214"/>
      <c r="I91" s="214"/>
      <c r="J91" s="214"/>
      <c r="K91" s="214"/>
      <c r="L91" s="96"/>
      <c r="M91" s="221"/>
      <c r="N91" s="222"/>
      <c r="O91" s="222"/>
      <c r="P91" s="222"/>
      <c r="Q91" s="222"/>
      <c r="R91" s="222"/>
      <c r="S91" s="223"/>
      <c r="T91" s="222"/>
      <c r="U91" s="223"/>
      <c r="V91" s="223"/>
      <c r="W91" s="223"/>
      <c r="X91" s="223"/>
      <c r="Y91" s="223"/>
      <c r="Z91" s="223"/>
      <c r="AA91" s="223"/>
      <c r="AB91" s="223"/>
      <c r="AC91" s="223"/>
    </row>
    <row r="92" spans="1:29" s="9" customFormat="1" ht="27" customHeight="1" thickBot="1">
      <c r="A92" s="261"/>
      <c r="B92" s="147" t="s">
        <v>94</v>
      </c>
      <c r="C92" s="225"/>
      <c r="D92" s="197">
        <v>12</v>
      </c>
      <c r="E92" s="229"/>
      <c r="F92" s="113">
        <v>2</v>
      </c>
      <c r="G92" s="114">
        <f t="shared" si="5"/>
        <v>72</v>
      </c>
      <c r="H92" s="200">
        <f>SUM(I92:K92)</f>
        <v>8</v>
      </c>
      <c r="I92" s="200">
        <v>8</v>
      </c>
      <c r="J92" s="197"/>
      <c r="K92" s="197"/>
      <c r="L92" s="110">
        <f>G92-H92</f>
        <v>64</v>
      </c>
      <c r="M92" s="117"/>
      <c r="N92" s="202"/>
      <c r="O92" s="202"/>
      <c r="P92" s="202"/>
      <c r="Q92" s="202"/>
      <c r="R92" s="202"/>
      <c r="S92" s="206"/>
      <c r="T92" s="202"/>
      <c r="U92" s="206"/>
      <c r="V92" s="206"/>
      <c r="W92" s="119">
        <v>8</v>
      </c>
      <c r="X92" s="119"/>
      <c r="Y92" s="202"/>
      <c r="Z92" s="202"/>
      <c r="AA92" s="206"/>
      <c r="AB92" s="207"/>
      <c r="AC92" s="208"/>
    </row>
    <row r="93" spans="1:29" s="9" customFormat="1" ht="36.75" customHeight="1" thickBot="1">
      <c r="A93" s="123">
        <v>9</v>
      </c>
      <c r="B93" s="346" t="s">
        <v>131</v>
      </c>
      <c r="C93" s="210" t="s">
        <v>147</v>
      </c>
      <c r="D93" s="210"/>
      <c r="E93" s="211"/>
      <c r="F93" s="242">
        <v>4</v>
      </c>
      <c r="G93" s="337">
        <f t="shared" si="5"/>
        <v>144</v>
      </c>
      <c r="H93" s="212">
        <f>SUM(I93:K93)</f>
        <v>12</v>
      </c>
      <c r="I93" s="212">
        <v>8</v>
      </c>
      <c r="J93" s="213">
        <v>4</v>
      </c>
      <c r="K93" s="213"/>
      <c r="L93" s="214">
        <f>G93-H93</f>
        <v>132</v>
      </c>
      <c r="M93" s="104"/>
      <c r="N93" s="258"/>
      <c r="O93" s="258"/>
      <c r="P93" s="258"/>
      <c r="Q93" s="258"/>
      <c r="R93" s="258"/>
      <c r="S93" s="259"/>
      <c r="T93" s="259"/>
      <c r="U93" s="259"/>
      <c r="V93" s="259"/>
      <c r="W93" s="259"/>
      <c r="X93" s="259"/>
      <c r="Y93" s="203">
        <v>8</v>
      </c>
      <c r="Z93" s="203">
        <v>4</v>
      </c>
      <c r="AA93" s="259"/>
      <c r="AB93" s="347"/>
      <c r="AC93" s="348"/>
    </row>
    <row r="94" spans="1:41" s="21" customFormat="1" ht="36" customHeight="1" thickBot="1">
      <c r="A94" s="261" t="s">
        <v>110</v>
      </c>
      <c r="B94" s="273" t="s">
        <v>142</v>
      </c>
      <c r="C94" s="197"/>
      <c r="D94" s="197"/>
      <c r="E94" s="228">
        <v>14</v>
      </c>
      <c r="F94" s="118">
        <f>G94/36</f>
        <v>1</v>
      </c>
      <c r="G94" s="349">
        <v>36</v>
      </c>
      <c r="H94" s="350">
        <f>SUM(I94:K94)</f>
        <v>8</v>
      </c>
      <c r="I94" s="351"/>
      <c r="J94" s="200"/>
      <c r="K94" s="203">
        <v>8</v>
      </c>
      <c r="L94" s="306">
        <f>G94-H94</f>
        <v>28</v>
      </c>
      <c r="M94" s="117"/>
      <c r="N94" s="202"/>
      <c r="O94" s="202"/>
      <c r="P94" s="202"/>
      <c r="Q94" s="202"/>
      <c r="R94" s="202"/>
      <c r="S94" s="206"/>
      <c r="T94" s="206"/>
      <c r="U94" s="206"/>
      <c r="V94" s="206"/>
      <c r="W94" s="206"/>
      <c r="X94" s="206"/>
      <c r="Y94" s="206"/>
      <c r="Z94" s="206"/>
      <c r="AA94" s="203">
        <v>4</v>
      </c>
      <c r="AB94" s="352">
        <v>4</v>
      </c>
      <c r="AC94" s="208"/>
      <c r="AD94" s="43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29" s="15" customFormat="1" ht="36" customHeight="1">
      <c r="A95" s="123">
        <v>10</v>
      </c>
      <c r="B95" s="177" t="s">
        <v>82</v>
      </c>
      <c r="C95" s="179"/>
      <c r="D95" s="179" t="s">
        <v>124</v>
      </c>
      <c r="E95" s="276"/>
      <c r="F95" s="85">
        <v>5</v>
      </c>
      <c r="G95" s="86">
        <f aca="true" t="shared" si="6" ref="G95:G106">F95*36</f>
        <v>180</v>
      </c>
      <c r="H95" s="353"/>
      <c r="I95" s="353"/>
      <c r="J95" s="353"/>
      <c r="K95" s="353"/>
      <c r="L95" s="353"/>
      <c r="M95" s="132"/>
      <c r="N95" s="183"/>
      <c r="O95" s="183"/>
      <c r="P95" s="183"/>
      <c r="Q95" s="183"/>
      <c r="R95" s="183"/>
      <c r="S95" s="185"/>
      <c r="T95" s="185"/>
      <c r="U95" s="185"/>
      <c r="V95" s="185"/>
      <c r="W95" s="185"/>
      <c r="X95" s="185"/>
      <c r="Y95" s="183"/>
      <c r="Z95" s="183"/>
      <c r="AA95" s="185"/>
      <c r="AB95" s="185"/>
      <c r="AC95" s="185"/>
    </row>
    <row r="96" spans="1:29" s="15" customFormat="1" ht="21.75" customHeight="1" thickBot="1">
      <c r="A96" s="123"/>
      <c r="B96" s="95" t="s">
        <v>60</v>
      </c>
      <c r="C96" s="354"/>
      <c r="D96" s="354"/>
      <c r="E96" s="354"/>
      <c r="F96" s="99">
        <v>3</v>
      </c>
      <c r="G96" s="337">
        <f t="shared" si="6"/>
        <v>108</v>
      </c>
      <c r="H96" s="102"/>
      <c r="I96" s="355"/>
      <c r="J96" s="355"/>
      <c r="K96" s="355"/>
      <c r="L96" s="354"/>
      <c r="M96" s="221"/>
      <c r="N96" s="222"/>
      <c r="O96" s="222"/>
      <c r="P96" s="222"/>
      <c r="Q96" s="222"/>
      <c r="R96" s="222"/>
      <c r="S96" s="223"/>
      <c r="T96" s="223"/>
      <c r="U96" s="223"/>
      <c r="V96" s="223"/>
      <c r="W96" s="223"/>
      <c r="X96" s="223"/>
      <c r="Y96" s="222"/>
      <c r="Z96" s="222"/>
      <c r="AA96" s="223"/>
      <c r="AB96" s="223"/>
      <c r="AC96" s="223"/>
    </row>
    <row r="97" spans="1:29" s="15" customFormat="1" ht="25.5" customHeight="1" thickBot="1">
      <c r="A97" s="261"/>
      <c r="B97" s="147" t="s">
        <v>94</v>
      </c>
      <c r="C97" s="225" t="s">
        <v>147</v>
      </c>
      <c r="D97" s="225" t="s">
        <v>124</v>
      </c>
      <c r="E97" s="226"/>
      <c r="F97" s="113">
        <v>2</v>
      </c>
      <c r="G97" s="114">
        <f t="shared" si="6"/>
        <v>72</v>
      </c>
      <c r="H97" s="200">
        <f>SUM(I97:K97)</f>
        <v>12</v>
      </c>
      <c r="I97" s="200">
        <v>8</v>
      </c>
      <c r="J97" s="197">
        <v>4</v>
      </c>
      <c r="K97" s="197"/>
      <c r="L97" s="110">
        <f>G97-H97</f>
        <v>60</v>
      </c>
      <c r="M97" s="117"/>
      <c r="N97" s="202"/>
      <c r="O97" s="202"/>
      <c r="P97" s="202"/>
      <c r="Q97" s="202"/>
      <c r="R97" s="202"/>
      <c r="S97" s="206"/>
      <c r="T97" s="206"/>
      <c r="U97" s="206"/>
      <c r="V97" s="206"/>
      <c r="W97" s="206"/>
      <c r="X97" s="206"/>
      <c r="Y97" s="203">
        <v>8</v>
      </c>
      <c r="Z97" s="203">
        <v>4</v>
      </c>
      <c r="AA97" s="206"/>
      <c r="AB97" s="207"/>
      <c r="AC97" s="208"/>
    </row>
    <row r="98" spans="1:29" s="9" customFormat="1" ht="31.5">
      <c r="A98" s="94">
        <v>11</v>
      </c>
      <c r="B98" s="177" t="s">
        <v>132</v>
      </c>
      <c r="C98" s="178"/>
      <c r="D98" s="179"/>
      <c r="E98" s="180"/>
      <c r="F98" s="85">
        <v>6</v>
      </c>
      <c r="G98" s="86">
        <f t="shared" si="6"/>
        <v>216</v>
      </c>
      <c r="H98" s="182"/>
      <c r="I98" s="182"/>
      <c r="J98" s="178"/>
      <c r="K98" s="178"/>
      <c r="L98" s="81"/>
      <c r="M98" s="132"/>
      <c r="N98" s="185"/>
      <c r="O98" s="185"/>
      <c r="P98" s="183"/>
      <c r="Q98" s="183"/>
      <c r="R98" s="183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</row>
    <row r="99" spans="1:29" s="9" customFormat="1" ht="16.5" thickBot="1">
      <c r="A99" s="94"/>
      <c r="B99" s="95" t="s">
        <v>60</v>
      </c>
      <c r="C99" s="213"/>
      <c r="D99" s="210"/>
      <c r="E99" s="303"/>
      <c r="F99" s="99">
        <v>1</v>
      </c>
      <c r="G99" s="337">
        <f t="shared" si="6"/>
        <v>36</v>
      </c>
      <c r="H99" s="212"/>
      <c r="I99" s="212"/>
      <c r="J99" s="213"/>
      <c r="K99" s="213"/>
      <c r="L99" s="96"/>
      <c r="M99" s="221"/>
      <c r="N99" s="223"/>
      <c r="O99" s="223"/>
      <c r="P99" s="222"/>
      <c r="Q99" s="222"/>
      <c r="R99" s="222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</row>
    <row r="100" spans="1:29" s="9" customFormat="1" ht="23.25" customHeight="1" thickBot="1">
      <c r="A100" s="108"/>
      <c r="B100" s="147" t="s">
        <v>141</v>
      </c>
      <c r="C100" s="197">
        <v>9</v>
      </c>
      <c r="D100" s="225"/>
      <c r="E100" s="229"/>
      <c r="F100" s="113">
        <v>5</v>
      </c>
      <c r="G100" s="114">
        <f t="shared" si="6"/>
        <v>180</v>
      </c>
      <c r="H100" s="200">
        <f>SUM(I100:K100)</f>
        <v>12</v>
      </c>
      <c r="I100" s="200">
        <v>8</v>
      </c>
      <c r="J100" s="197">
        <v>4</v>
      </c>
      <c r="K100" s="197"/>
      <c r="L100" s="110">
        <f>G100-H100</f>
        <v>168</v>
      </c>
      <c r="M100" s="117"/>
      <c r="N100" s="202" t="s">
        <v>51</v>
      </c>
      <c r="O100" s="202"/>
      <c r="P100" s="203">
        <v>8</v>
      </c>
      <c r="Q100" s="203"/>
      <c r="R100" s="203">
        <v>4</v>
      </c>
      <c r="S100" s="206"/>
      <c r="T100" s="206"/>
      <c r="U100" s="206"/>
      <c r="V100" s="206"/>
      <c r="W100" s="206"/>
      <c r="X100" s="206"/>
      <c r="Y100" s="206"/>
      <c r="Z100" s="206"/>
      <c r="AA100" s="206"/>
      <c r="AB100" s="207"/>
      <c r="AC100" s="208"/>
    </row>
    <row r="101" spans="1:29" s="9" customFormat="1" ht="15.75">
      <c r="A101" s="94">
        <v>12</v>
      </c>
      <c r="B101" s="177" t="s">
        <v>133</v>
      </c>
      <c r="C101" s="178"/>
      <c r="D101" s="179"/>
      <c r="E101" s="180"/>
      <c r="F101" s="85">
        <v>4</v>
      </c>
      <c r="G101" s="86">
        <f t="shared" si="6"/>
        <v>144</v>
      </c>
      <c r="H101" s="182"/>
      <c r="I101" s="182"/>
      <c r="J101" s="178"/>
      <c r="K101" s="178"/>
      <c r="L101" s="81"/>
      <c r="M101" s="132"/>
      <c r="N101" s="183"/>
      <c r="O101" s="183"/>
      <c r="P101" s="183"/>
      <c r="Q101" s="356"/>
      <c r="R101" s="356"/>
      <c r="S101" s="186"/>
      <c r="T101" s="183"/>
      <c r="U101" s="185"/>
      <c r="V101" s="185"/>
      <c r="W101" s="185"/>
      <c r="X101" s="185"/>
      <c r="Y101" s="185"/>
      <c r="Z101" s="185"/>
      <c r="AA101" s="185"/>
      <c r="AB101" s="185"/>
      <c r="AC101" s="185"/>
    </row>
    <row r="102" spans="1:29" s="9" customFormat="1" ht="16.5" thickBot="1">
      <c r="A102" s="94"/>
      <c r="B102" s="95" t="s">
        <v>60</v>
      </c>
      <c r="C102" s="213"/>
      <c r="D102" s="210"/>
      <c r="E102" s="303"/>
      <c r="F102" s="99">
        <v>2</v>
      </c>
      <c r="G102" s="337">
        <f t="shared" si="6"/>
        <v>72</v>
      </c>
      <c r="H102" s="212"/>
      <c r="I102" s="212"/>
      <c r="J102" s="213"/>
      <c r="K102" s="213"/>
      <c r="L102" s="96"/>
      <c r="M102" s="221"/>
      <c r="N102" s="222"/>
      <c r="O102" s="222"/>
      <c r="P102" s="222"/>
      <c r="Q102" s="357"/>
      <c r="R102" s="357"/>
      <c r="S102" s="195"/>
      <c r="T102" s="222"/>
      <c r="U102" s="223"/>
      <c r="V102" s="223"/>
      <c r="W102" s="223"/>
      <c r="X102" s="223"/>
      <c r="Y102" s="223"/>
      <c r="Z102" s="223"/>
      <c r="AA102" s="223"/>
      <c r="AB102" s="223"/>
      <c r="AC102" s="223"/>
    </row>
    <row r="103" spans="1:29" s="9" customFormat="1" ht="24" customHeight="1" thickBot="1">
      <c r="A103" s="108"/>
      <c r="B103" s="147" t="s">
        <v>94</v>
      </c>
      <c r="C103" s="197"/>
      <c r="D103" s="225" t="s">
        <v>37</v>
      </c>
      <c r="E103" s="229"/>
      <c r="F103" s="113">
        <v>2</v>
      </c>
      <c r="G103" s="114">
        <f t="shared" si="6"/>
        <v>72</v>
      </c>
      <c r="H103" s="200">
        <f>SUM(I103:K103)</f>
        <v>8</v>
      </c>
      <c r="I103" s="200">
        <v>4</v>
      </c>
      <c r="J103" s="197">
        <v>4</v>
      </c>
      <c r="K103" s="197"/>
      <c r="L103" s="110">
        <f>G103-H103</f>
        <v>64</v>
      </c>
      <c r="M103" s="117"/>
      <c r="N103" s="202"/>
      <c r="O103" s="202"/>
      <c r="P103" s="119">
        <v>8</v>
      </c>
      <c r="Q103" s="358"/>
      <c r="R103" s="358"/>
      <c r="S103" s="250"/>
      <c r="T103" s="202"/>
      <c r="U103" s="206"/>
      <c r="V103" s="206"/>
      <c r="W103" s="206"/>
      <c r="X103" s="206"/>
      <c r="Y103" s="206"/>
      <c r="Z103" s="206"/>
      <c r="AA103" s="206"/>
      <c r="AB103" s="207"/>
      <c r="AC103" s="208"/>
    </row>
    <row r="104" spans="1:29" s="9" customFormat="1" ht="15.75">
      <c r="A104" s="94">
        <v>13</v>
      </c>
      <c r="B104" s="343" t="s">
        <v>134</v>
      </c>
      <c r="C104" s="179"/>
      <c r="D104" s="179"/>
      <c r="E104" s="276"/>
      <c r="F104" s="85">
        <v>4</v>
      </c>
      <c r="G104" s="86">
        <f t="shared" si="6"/>
        <v>144</v>
      </c>
      <c r="H104" s="182"/>
      <c r="I104" s="182"/>
      <c r="J104" s="178"/>
      <c r="K104" s="178"/>
      <c r="L104" s="81"/>
      <c r="M104" s="132"/>
      <c r="N104" s="183"/>
      <c r="O104" s="183"/>
      <c r="P104" s="183"/>
      <c r="Q104" s="356"/>
      <c r="R104" s="356"/>
      <c r="S104" s="186"/>
      <c r="T104" s="183"/>
      <c r="U104" s="185"/>
      <c r="V104" s="185"/>
      <c r="W104" s="185"/>
      <c r="X104" s="185"/>
      <c r="Y104" s="185"/>
      <c r="Z104" s="185"/>
      <c r="AA104" s="185"/>
      <c r="AB104" s="185"/>
      <c r="AC104" s="185"/>
    </row>
    <row r="105" spans="1:29" s="9" customFormat="1" ht="16.5" thickBot="1">
      <c r="A105" s="94"/>
      <c r="B105" s="95" t="s">
        <v>60</v>
      </c>
      <c r="C105" s="216"/>
      <c r="D105" s="216"/>
      <c r="E105" s="277"/>
      <c r="F105" s="99">
        <v>1</v>
      </c>
      <c r="G105" s="337">
        <f t="shared" si="6"/>
        <v>36</v>
      </c>
      <c r="H105" s="212"/>
      <c r="I105" s="220"/>
      <c r="J105" s="217"/>
      <c r="K105" s="217"/>
      <c r="L105" s="96"/>
      <c r="M105" s="221"/>
      <c r="N105" s="222"/>
      <c r="O105" s="222"/>
      <c r="P105" s="222"/>
      <c r="Q105" s="357"/>
      <c r="R105" s="357"/>
      <c r="S105" s="195"/>
      <c r="T105" s="222"/>
      <c r="U105" s="223"/>
      <c r="V105" s="223"/>
      <c r="W105" s="223"/>
      <c r="X105" s="223"/>
      <c r="Y105" s="223"/>
      <c r="Z105" s="223"/>
      <c r="AA105" s="223"/>
      <c r="AB105" s="223"/>
      <c r="AC105" s="223"/>
    </row>
    <row r="106" spans="1:29" s="9" customFormat="1" ht="24.75" customHeight="1" thickBot="1">
      <c r="A106" s="108"/>
      <c r="B106" s="147" t="s">
        <v>94</v>
      </c>
      <c r="C106" s="225" t="s">
        <v>38</v>
      </c>
      <c r="D106" s="225"/>
      <c r="E106" s="226"/>
      <c r="F106" s="113">
        <v>3</v>
      </c>
      <c r="G106" s="114">
        <f t="shared" si="6"/>
        <v>108</v>
      </c>
      <c r="H106" s="200">
        <f>SUM(I106:K106)</f>
        <v>12</v>
      </c>
      <c r="I106" s="200">
        <v>8</v>
      </c>
      <c r="J106" s="197">
        <v>4</v>
      </c>
      <c r="K106" s="197"/>
      <c r="L106" s="110">
        <f>G106-H106</f>
        <v>96</v>
      </c>
      <c r="M106" s="117"/>
      <c r="N106" s="202"/>
      <c r="O106" s="202"/>
      <c r="P106" s="202"/>
      <c r="Q106" s="205"/>
      <c r="R106" s="205"/>
      <c r="S106" s="203">
        <v>8</v>
      </c>
      <c r="T106" s="203">
        <v>4</v>
      </c>
      <c r="U106" s="203">
        <v>8</v>
      </c>
      <c r="V106" s="203">
        <v>4</v>
      </c>
      <c r="W106" s="359"/>
      <c r="X106" s="359"/>
      <c r="Y106" s="206"/>
      <c r="Z106" s="206"/>
      <c r="AA106" s="206"/>
      <c r="AB106" s="207"/>
      <c r="AC106" s="208"/>
    </row>
    <row r="107" spans="1:38" s="38" customFormat="1" ht="32.25" thickBot="1">
      <c r="A107" s="108" t="s">
        <v>111</v>
      </c>
      <c r="B107" s="273" t="s">
        <v>140</v>
      </c>
      <c r="C107" s="197"/>
      <c r="D107" s="197"/>
      <c r="E107" s="228">
        <v>12</v>
      </c>
      <c r="F107" s="118">
        <f>G107/36</f>
        <v>1</v>
      </c>
      <c r="G107" s="200">
        <v>36</v>
      </c>
      <c r="H107" s="200">
        <v>16</v>
      </c>
      <c r="I107" s="200"/>
      <c r="J107" s="200"/>
      <c r="K107" s="200">
        <v>12</v>
      </c>
      <c r="L107" s="306">
        <f>G107-H107</f>
        <v>20</v>
      </c>
      <c r="M107" s="117"/>
      <c r="N107" s="202"/>
      <c r="O107" s="202"/>
      <c r="P107" s="202"/>
      <c r="Q107" s="202"/>
      <c r="R107" s="202"/>
      <c r="S107" s="202"/>
      <c r="T107" s="202"/>
      <c r="U107" s="202"/>
      <c r="V107" s="202"/>
      <c r="W107" s="203">
        <v>4</v>
      </c>
      <c r="X107" s="352">
        <v>4</v>
      </c>
      <c r="Y107" s="202"/>
      <c r="Z107" s="202"/>
      <c r="AA107" s="202"/>
      <c r="AB107" s="341"/>
      <c r="AC107" s="341"/>
      <c r="AD107" s="42"/>
      <c r="AE107" s="9"/>
      <c r="AF107" s="9"/>
      <c r="AG107" s="9"/>
      <c r="AH107" s="9"/>
      <c r="AI107" s="9"/>
      <c r="AJ107" s="9"/>
      <c r="AK107" s="9"/>
      <c r="AL107" s="9"/>
    </row>
    <row r="108" spans="1:29" s="9" customFormat="1" ht="35.25" customHeight="1">
      <c r="A108" s="123">
        <v>14</v>
      </c>
      <c r="B108" s="360" t="s">
        <v>135</v>
      </c>
      <c r="C108" s="214"/>
      <c r="D108" s="83"/>
      <c r="E108" s="333"/>
      <c r="F108" s="85">
        <v>4.5</v>
      </c>
      <c r="G108" s="86">
        <f aca="true" t="shared" si="7" ref="G108:G125">F108*36</f>
        <v>162</v>
      </c>
      <c r="H108" s="182"/>
      <c r="I108" s="182"/>
      <c r="J108" s="178"/>
      <c r="K108" s="178"/>
      <c r="L108" s="81"/>
      <c r="M108" s="132"/>
      <c r="N108" s="183"/>
      <c r="O108" s="183"/>
      <c r="P108" s="183"/>
      <c r="Q108" s="183"/>
      <c r="R108" s="183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</row>
    <row r="109" spans="1:29" s="9" customFormat="1" ht="21.75" customHeight="1" thickBot="1">
      <c r="A109" s="123"/>
      <c r="B109" s="95" t="s">
        <v>60</v>
      </c>
      <c r="C109" s="221"/>
      <c r="D109" s="104"/>
      <c r="E109" s="303"/>
      <c r="F109" s="336">
        <v>1.5</v>
      </c>
      <c r="G109" s="337">
        <f t="shared" si="7"/>
        <v>54</v>
      </c>
      <c r="H109" s="212"/>
      <c r="I109" s="220"/>
      <c r="J109" s="217"/>
      <c r="K109" s="217"/>
      <c r="L109" s="96"/>
      <c r="M109" s="221"/>
      <c r="N109" s="222"/>
      <c r="O109" s="222"/>
      <c r="P109" s="222"/>
      <c r="Q109" s="222"/>
      <c r="R109" s="222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</row>
    <row r="110" spans="1:29" s="9" customFormat="1" ht="29.25" customHeight="1" thickBot="1">
      <c r="A110" s="261"/>
      <c r="B110" s="147" t="s">
        <v>94</v>
      </c>
      <c r="C110" s="110"/>
      <c r="D110" s="204">
        <v>13</v>
      </c>
      <c r="E110" s="338"/>
      <c r="F110" s="113">
        <v>3</v>
      </c>
      <c r="G110" s="114">
        <f t="shared" si="7"/>
        <v>108</v>
      </c>
      <c r="H110" s="110">
        <f>SUM(I110:K110)</f>
        <v>12</v>
      </c>
      <c r="I110" s="110">
        <v>8</v>
      </c>
      <c r="J110" s="110">
        <v>4</v>
      </c>
      <c r="K110" s="110"/>
      <c r="L110" s="110">
        <f>G110-H110</f>
        <v>96</v>
      </c>
      <c r="M110" s="117"/>
      <c r="N110" s="202"/>
      <c r="O110" s="202"/>
      <c r="P110" s="202"/>
      <c r="Q110" s="202"/>
      <c r="R110" s="202"/>
      <c r="S110" s="206"/>
      <c r="T110" s="206"/>
      <c r="U110" s="206"/>
      <c r="V110" s="206"/>
      <c r="W110" s="206"/>
      <c r="X110" s="206"/>
      <c r="Y110" s="203">
        <v>8</v>
      </c>
      <c r="Z110" s="203">
        <v>4</v>
      </c>
      <c r="AA110" s="203"/>
      <c r="AB110" s="203"/>
      <c r="AC110" s="208"/>
    </row>
    <row r="111" spans="1:29" s="9" customFormat="1" ht="24" customHeight="1">
      <c r="A111" s="123">
        <v>15</v>
      </c>
      <c r="B111" s="177" t="s">
        <v>55</v>
      </c>
      <c r="C111" s="179"/>
      <c r="D111" s="178"/>
      <c r="E111" s="180"/>
      <c r="F111" s="85">
        <v>5</v>
      </c>
      <c r="G111" s="86">
        <f t="shared" si="7"/>
        <v>180</v>
      </c>
      <c r="H111" s="182"/>
      <c r="I111" s="182"/>
      <c r="J111" s="178"/>
      <c r="K111" s="178"/>
      <c r="L111" s="81"/>
      <c r="M111" s="132"/>
      <c r="N111" s="132"/>
      <c r="O111" s="132"/>
      <c r="P111" s="183"/>
      <c r="Q111" s="183"/>
      <c r="R111" s="183"/>
      <c r="S111" s="185"/>
      <c r="T111" s="185"/>
      <c r="U111" s="185"/>
      <c r="V111" s="185"/>
      <c r="W111" s="184"/>
      <c r="X111" s="184"/>
      <c r="Y111" s="185"/>
      <c r="Z111" s="185"/>
      <c r="AA111" s="185"/>
      <c r="AB111" s="185"/>
      <c r="AC111" s="215"/>
    </row>
    <row r="112" spans="1:29" s="9" customFormat="1" ht="18.75" customHeight="1" thickBot="1">
      <c r="A112" s="361"/>
      <c r="B112" s="95" t="s">
        <v>60</v>
      </c>
      <c r="C112" s="210"/>
      <c r="D112" s="213"/>
      <c r="E112" s="303"/>
      <c r="F112" s="99">
        <v>2</v>
      </c>
      <c r="G112" s="337">
        <f t="shared" si="7"/>
        <v>72</v>
      </c>
      <c r="H112" s="212"/>
      <c r="I112" s="220"/>
      <c r="J112" s="217"/>
      <c r="K112" s="217"/>
      <c r="L112" s="96"/>
      <c r="M112" s="221"/>
      <c r="N112" s="221"/>
      <c r="O112" s="221"/>
      <c r="P112" s="222"/>
      <c r="Q112" s="222"/>
      <c r="R112" s="222"/>
      <c r="S112" s="223"/>
      <c r="T112" s="223"/>
      <c r="U112" s="223"/>
      <c r="V112" s="223"/>
      <c r="W112" s="362"/>
      <c r="X112" s="362"/>
      <c r="Y112" s="223"/>
      <c r="Z112" s="223"/>
      <c r="AA112" s="223"/>
      <c r="AB112" s="223"/>
      <c r="AC112" s="224"/>
    </row>
    <row r="113" spans="1:29" s="9" customFormat="1" ht="26.25" customHeight="1" thickBot="1">
      <c r="A113" s="261"/>
      <c r="B113" s="147" t="s">
        <v>94</v>
      </c>
      <c r="C113" s="225"/>
      <c r="D113" s="197">
        <v>12</v>
      </c>
      <c r="E113" s="229"/>
      <c r="F113" s="113">
        <v>3</v>
      </c>
      <c r="G113" s="114">
        <f t="shared" si="7"/>
        <v>108</v>
      </c>
      <c r="H113" s="200">
        <f>SUM(I113:K113)</f>
        <v>8</v>
      </c>
      <c r="I113" s="200">
        <v>4</v>
      </c>
      <c r="J113" s="197">
        <v>4</v>
      </c>
      <c r="K113" s="197"/>
      <c r="L113" s="110">
        <f>G113-H113</f>
        <v>100</v>
      </c>
      <c r="M113" s="117"/>
      <c r="N113" s="202"/>
      <c r="O113" s="202"/>
      <c r="P113" s="202"/>
      <c r="Q113" s="206"/>
      <c r="R113" s="206"/>
      <c r="S113" s="202"/>
      <c r="T113" s="206"/>
      <c r="U113" s="206"/>
      <c r="V113" s="206"/>
      <c r="W113" s="119">
        <v>8</v>
      </c>
      <c r="X113" s="119"/>
      <c r="Y113" s="206"/>
      <c r="Z113" s="206"/>
      <c r="AA113" s="202"/>
      <c r="AB113" s="341"/>
      <c r="AC113" s="208"/>
    </row>
    <row r="114" spans="1:29" s="9" customFormat="1" ht="27.75" customHeight="1">
      <c r="A114" s="123">
        <v>16</v>
      </c>
      <c r="B114" s="177" t="s">
        <v>52</v>
      </c>
      <c r="C114" s="132"/>
      <c r="D114" s="132"/>
      <c r="E114" s="180"/>
      <c r="F114" s="85">
        <v>3.5</v>
      </c>
      <c r="G114" s="86">
        <f t="shared" si="7"/>
        <v>126</v>
      </c>
      <c r="H114" s="182"/>
      <c r="I114" s="182"/>
      <c r="J114" s="178"/>
      <c r="K114" s="178"/>
      <c r="L114" s="81"/>
      <c r="M114" s="132"/>
      <c r="N114" s="183"/>
      <c r="O114" s="183"/>
      <c r="P114" s="183"/>
      <c r="Q114" s="183"/>
      <c r="R114" s="183"/>
      <c r="S114" s="185"/>
      <c r="T114" s="185"/>
      <c r="U114" s="183"/>
      <c r="V114" s="183"/>
      <c r="W114" s="183"/>
      <c r="X114" s="183"/>
      <c r="Y114" s="183"/>
      <c r="Z114" s="183"/>
      <c r="AA114" s="183"/>
      <c r="AB114" s="183"/>
      <c r="AC114" s="185"/>
    </row>
    <row r="115" spans="1:29" s="9" customFormat="1" ht="19.5" customHeight="1" thickBot="1">
      <c r="A115" s="123"/>
      <c r="B115" s="95" t="s">
        <v>60</v>
      </c>
      <c r="C115" s="210"/>
      <c r="D115" s="213"/>
      <c r="E115" s="303"/>
      <c r="F115" s="99">
        <v>2</v>
      </c>
      <c r="G115" s="337">
        <f t="shared" si="7"/>
        <v>72</v>
      </c>
      <c r="H115" s="212"/>
      <c r="I115" s="220"/>
      <c r="J115" s="217"/>
      <c r="K115" s="217"/>
      <c r="L115" s="96"/>
      <c r="M115" s="221"/>
      <c r="N115" s="222"/>
      <c r="O115" s="222"/>
      <c r="P115" s="222"/>
      <c r="Q115" s="222"/>
      <c r="R115" s="222"/>
      <c r="S115" s="223"/>
      <c r="T115" s="223"/>
      <c r="U115" s="222"/>
      <c r="V115" s="222"/>
      <c r="W115" s="222"/>
      <c r="X115" s="222"/>
      <c r="Y115" s="222"/>
      <c r="Z115" s="222"/>
      <c r="AA115" s="222"/>
      <c r="AB115" s="222"/>
      <c r="AC115" s="223"/>
    </row>
    <row r="116" spans="1:29" s="9" customFormat="1" ht="23.25" customHeight="1" thickBot="1">
      <c r="A116" s="261"/>
      <c r="B116" s="147" t="s">
        <v>94</v>
      </c>
      <c r="C116" s="117" t="s">
        <v>146</v>
      </c>
      <c r="D116" s="117"/>
      <c r="E116" s="229"/>
      <c r="F116" s="113">
        <v>1.5</v>
      </c>
      <c r="G116" s="114">
        <f t="shared" si="7"/>
        <v>54</v>
      </c>
      <c r="H116" s="200">
        <f>SUM(I116:K116)</f>
        <v>16</v>
      </c>
      <c r="I116" s="200">
        <v>8</v>
      </c>
      <c r="J116" s="197">
        <v>8</v>
      </c>
      <c r="K116" s="197"/>
      <c r="L116" s="110">
        <f>G116-H116</f>
        <v>38</v>
      </c>
      <c r="M116" s="117"/>
      <c r="N116" s="202"/>
      <c r="O116" s="202"/>
      <c r="P116" s="202"/>
      <c r="Q116" s="202"/>
      <c r="R116" s="202"/>
      <c r="S116" s="206"/>
      <c r="T116" s="206"/>
      <c r="U116" s="202"/>
      <c r="V116" s="202"/>
      <c r="W116" s="202"/>
      <c r="X116" s="202"/>
      <c r="Y116" s="202"/>
      <c r="Z116" s="202"/>
      <c r="AA116" s="203">
        <v>12</v>
      </c>
      <c r="AB116" s="352">
        <v>4</v>
      </c>
      <c r="AC116" s="208"/>
    </row>
    <row r="117" spans="1:29" s="9" customFormat="1" ht="32.25" customHeight="1">
      <c r="A117" s="361">
        <v>17</v>
      </c>
      <c r="B117" s="363" t="s">
        <v>56</v>
      </c>
      <c r="C117" s="132"/>
      <c r="D117" s="132"/>
      <c r="E117" s="180"/>
      <c r="F117" s="85">
        <v>7.5</v>
      </c>
      <c r="G117" s="86">
        <f t="shared" si="7"/>
        <v>270</v>
      </c>
      <c r="H117" s="182"/>
      <c r="I117" s="182"/>
      <c r="J117" s="178"/>
      <c r="K117" s="178"/>
      <c r="L117" s="81"/>
      <c r="M117" s="132"/>
      <c r="N117" s="183"/>
      <c r="O117" s="183"/>
      <c r="P117" s="183"/>
      <c r="Q117" s="183"/>
      <c r="R117" s="183"/>
      <c r="S117" s="185"/>
      <c r="T117" s="185"/>
      <c r="U117" s="185"/>
      <c r="V117" s="185"/>
      <c r="W117" s="185"/>
      <c r="X117" s="185"/>
      <c r="Y117" s="183"/>
      <c r="Z117" s="183"/>
      <c r="AA117" s="183"/>
      <c r="AB117" s="183"/>
      <c r="AC117" s="185"/>
    </row>
    <row r="118" spans="1:29" s="9" customFormat="1" ht="19.5" customHeight="1" thickBot="1">
      <c r="A118" s="176"/>
      <c r="B118" s="95" t="s">
        <v>60</v>
      </c>
      <c r="C118" s="221"/>
      <c r="D118" s="221"/>
      <c r="E118" s="218"/>
      <c r="F118" s="99">
        <v>4.5</v>
      </c>
      <c r="G118" s="337">
        <f t="shared" si="7"/>
        <v>162</v>
      </c>
      <c r="H118" s="212"/>
      <c r="I118" s="220"/>
      <c r="J118" s="217"/>
      <c r="K118" s="217"/>
      <c r="L118" s="96"/>
      <c r="M118" s="221"/>
      <c r="N118" s="222"/>
      <c r="O118" s="222"/>
      <c r="P118" s="222"/>
      <c r="Q118" s="222"/>
      <c r="R118" s="222"/>
      <c r="S118" s="223"/>
      <c r="T118" s="223"/>
      <c r="U118" s="223"/>
      <c r="V118" s="223"/>
      <c r="W118" s="223"/>
      <c r="X118" s="223"/>
      <c r="Y118" s="222"/>
      <c r="Z118" s="222"/>
      <c r="AA118" s="222"/>
      <c r="AB118" s="222"/>
      <c r="AC118" s="223"/>
    </row>
    <row r="119" spans="1:29" s="9" customFormat="1" ht="24.75" customHeight="1" thickBot="1">
      <c r="A119" s="196"/>
      <c r="B119" s="147" t="s">
        <v>94</v>
      </c>
      <c r="C119" s="117" t="s">
        <v>147</v>
      </c>
      <c r="D119" s="117"/>
      <c r="E119" s="229"/>
      <c r="F119" s="113">
        <v>3</v>
      </c>
      <c r="G119" s="114">
        <f t="shared" si="7"/>
        <v>108</v>
      </c>
      <c r="H119" s="200">
        <f>SUM(I119:K119)</f>
        <v>12</v>
      </c>
      <c r="I119" s="200">
        <v>8</v>
      </c>
      <c r="J119" s="197">
        <v>4</v>
      </c>
      <c r="K119" s="197"/>
      <c r="L119" s="110">
        <f>G119-H119</f>
        <v>96</v>
      </c>
      <c r="M119" s="117"/>
      <c r="N119" s="202"/>
      <c r="O119" s="202"/>
      <c r="P119" s="202"/>
      <c r="Q119" s="206"/>
      <c r="R119" s="206"/>
      <c r="S119" s="202"/>
      <c r="T119" s="206"/>
      <c r="U119" s="206"/>
      <c r="V119" s="206"/>
      <c r="W119" s="206"/>
      <c r="X119" s="206"/>
      <c r="Y119" s="203">
        <v>8</v>
      </c>
      <c r="Z119" s="203">
        <v>4</v>
      </c>
      <c r="AA119" s="206"/>
      <c r="AB119" s="207"/>
      <c r="AC119" s="208"/>
    </row>
    <row r="120" spans="1:29" s="9" customFormat="1" ht="36.75" customHeight="1">
      <c r="A120" s="123">
        <v>18</v>
      </c>
      <c r="B120" s="360" t="s">
        <v>136</v>
      </c>
      <c r="C120" s="354"/>
      <c r="D120" s="354"/>
      <c r="E120" s="354"/>
      <c r="F120" s="364">
        <v>5</v>
      </c>
      <c r="G120" s="86">
        <f t="shared" si="7"/>
        <v>180</v>
      </c>
      <c r="H120" s="353"/>
      <c r="I120" s="353"/>
      <c r="J120" s="353"/>
      <c r="K120" s="353"/>
      <c r="L120" s="354"/>
      <c r="M120" s="132"/>
      <c r="N120" s="183"/>
      <c r="O120" s="183"/>
      <c r="P120" s="183"/>
      <c r="Q120" s="183"/>
      <c r="R120" s="183"/>
      <c r="S120" s="185"/>
      <c r="T120" s="185"/>
      <c r="U120" s="183"/>
      <c r="V120" s="183"/>
      <c r="W120" s="183"/>
      <c r="X120" s="183"/>
      <c r="Y120" s="183"/>
      <c r="Z120" s="183"/>
      <c r="AA120" s="183"/>
      <c r="AB120" s="183"/>
      <c r="AC120" s="185"/>
    </row>
    <row r="121" spans="1:29" s="9" customFormat="1" ht="24.75" customHeight="1" thickBot="1">
      <c r="A121" s="123"/>
      <c r="B121" s="95" t="s">
        <v>60</v>
      </c>
      <c r="C121" s="365"/>
      <c r="D121" s="365"/>
      <c r="E121" s="366"/>
      <c r="F121" s="367">
        <v>2.5</v>
      </c>
      <c r="G121" s="337">
        <f t="shared" si="7"/>
        <v>90</v>
      </c>
      <c r="H121" s="368"/>
      <c r="I121" s="365"/>
      <c r="J121" s="365"/>
      <c r="K121" s="365"/>
      <c r="L121" s="365"/>
      <c r="M121" s="221"/>
      <c r="N121" s="222"/>
      <c r="O121" s="222"/>
      <c r="P121" s="222"/>
      <c r="Q121" s="222"/>
      <c r="R121" s="222"/>
      <c r="S121" s="223"/>
      <c r="T121" s="223"/>
      <c r="U121" s="222"/>
      <c r="V121" s="222"/>
      <c r="W121" s="222"/>
      <c r="X121" s="222"/>
      <c r="Y121" s="222"/>
      <c r="Z121" s="222"/>
      <c r="AA121" s="222"/>
      <c r="AB121" s="222"/>
      <c r="AC121" s="223"/>
    </row>
    <row r="122" spans="1:29" s="9" customFormat="1" ht="26.25" customHeight="1" thickBot="1">
      <c r="A122" s="369"/>
      <c r="B122" s="147" t="s">
        <v>94</v>
      </c>
      <c r="C122" s="370">
        <v>14</v>
      </c>
      <c r="D122" s="370"/>
      <c r="E122" s="370"/>
      <c r="F122" s="113">
        <v>2.5</v>
      </c>
      <c r="G122" s="114">
        <f t="shared" si="7"/>
        <v>90</v>
      </c>
      <c r="H122" s="306">
        <f>SUM(I122:K122)</f>
        <v>16</v>
      </c>
      <c r="I122" s="306">
        <v>8</v>
      </c>
      <c r="J122" s="306">
        <v>8</v>
      </c>
      <c r="K122" s="306"/>
      <c r="L122" s="370">
        <f>G122-H122</f>
        <v>74</v>
      </c>
      <c r="M122" s="117"/>
      <c r="N122" s="117"/>
      <c r="O122" s="117"/>
      <c r="P122" s="202"/>
      <c r="Q122" s="202"/>
      <c r="R122" s="202"/>
      <c r="S122" s="206"/>
      <c r="T122" s="206"/>
      <c r="U122" s="206"/>
      <c r="V122" s="206"/>
      <c r="W122" s="205"/>
      <c r="X122" s="205"/>
      <c r="Y122" s="206"/>
      <c r="Z122" s="206"/>
      <c r="AA122" s="203">
        <v>12</v>
      </c>
      <c r="AB122" s="352">
        <v>4</v>
      </c>
      <c r="AC122" s="371"/>
    </row>
    <row r="123" spans="1:29" s="15" customFormat="1" ht="41.25" customHeight="1">
      <c r="A123" s="94">
        <v>19</v>
      </c>
      <c r="B123" s="177" t="s">
        <v>137</v>
      </c>
      <c r="C123" s="179"/>
      <c r="D123" s="178"/>
      <c r="E123" s="180"/>
      <c r="F123" s="85">
        <v>5</v>
      </c>
      <c r="G123" s="86">
        <f t="shared" si="7"/>
        <v>180</v>
      </c>
      <c r="H123" s="182"/>
      <c r="I123" s="182"/>
      <c r="J123" s="178"/>
      <c r="K123" s="178"/>
      <c r="L123" s="81"/>
      <c r="M123" s="132"/>
      <c r="N123" s="185"/>
      <c r="O123" s="185"/>
      <c r="P123" s="184"/>
      <c r="Q123" s="183"/>
      <c r="R123" s="183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</row>
    <row r="124" spans="1:29" s="15" customFormat="1" ht="22.5" customHeight="1" thickBot="1">
      <c r="A124" s="123"/>
      <c r="B124" s="95" t="s">
        <v>60</v>
      </c>
      <c r="C124" s="216"/>
      <c r="D124" s="217"/>
      <c r="E124" s="218"/>
      <c r="F124" s="99">
        <v>2.5</v>
      </c>
      <c r="G124" s="337">
        <f t="shared" si="7"/>
        <v>90</v>
      </c>
      <c r="H124" s="212"/>
      <c r="I124" s="220"/>
      <c r="J124" s="217"/>
      <c r="K124" s="217"/>
      <c r="L124" s="96"/>
      <c r="M124" s="221"/>
      <c r="N124" s="223"/>
      <c r="O124" s="223"/>
      <c r="P124" s="362"/>
      <c r="Q124" s="222"/>
      <c r="R124" s="222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</row>
    <row r="125" spans="1:29" s="9" customFormat="1" ht="29.25" customHeight="1" thickBot="1">
      <c r="A125" s="108"/>
      <c r="B125" s="147" t="s">
        <v>94</v>
      </c>
      <c r="C125" s="225" t="s">
        <v>38</v>
      </c>
      <c r="D125" s="197"/>
      <c r="E125" s="229"/>
      <c r="F125" s="113">
        <v>2.5</v>
      </c>
      <c r="G125" s="114">
        <f t="shared" si="7"/>
        <v>90</v>
      </c>
      <c r="H125" s="200">
        <f>SUM(I125:K125)</f>
        <v>8</v>
      </c>
      <c r="I125" s="200">
        <v>4</v>
      </c>
      <c r="J125" s="197">
        <v>4</v>
      </c>
      <c r="K125" s="197"/>
      <c r="L125" s="110">
        <f>G125-H125</f>
        <v>82</v>
      </c>
      <c r="M125" s="117"/>
      <c r="N125" s="202"/>
      <c r="O125" s="202"/>
      <c r="P125" s="202"/>
      <c r="Q125" s="202"/>
      <c r="R125" s="202"/>
      <c r="S125" s="119">
        <v>8</v>
      </c>
      <c r="T125" s="202"/>
      <c r="U125" s="206"/>
      <c r="V125" s="206"/>
      <c r="W125" s="206"/>
      <c r="X125" s="206"/>
      <c r="Y125" s="250"/>
      <c r="Z125" s="250"/>
      <c r="AA125" s="250"/>
      <c r="AB125" s="251"/>
      <c r="AC125" s="252"/>
    </row>
    <row r="126" spans="1:38" s="38" customFormat="1" ht="32.25" customHeight="1" thickBot="1">
      <c r="A126" s="108" t="s">
        <v>112</v>
      </c>
      <c r="B126" s="273" t="s">
        <v>139</v>
      </c>
      <c r="C126" s="197"/>
      <c r="D126" s="197"/>
      <c r="E126" s="228">
        <v>12</v>
      </c>
      <c r="F126" s="110">
        <v>1</v>
      </c>
      <c r="G126" s="200">
        <v>36</v>
      </c>
      <c r="H126" s="200">
        <f>SUM(I126:K126)</f>
        <v>8</v>
      </c>
      <c r="I126" s="200"/>
      <c r="J126" s="200"/>
      <c r="K126" s="200">
        <v>8</v>
      </c>
      <c r="L126" s="306">
        <f>G126-H126</f>
        <v>28</v>
      </c>
      <c r="M126" s="117"/>
      <c r="N126" s="202"/>
      <c r="O126" s="202"/>
      <c r="P126" s="202"/>
      <c r="Q126" s="202"/>
      <c r="R126" s="202"/>
      <c r="S126" s="206"/>
      <c r="T126" s="206"/>
      <c r="U126" s="206"/>
      <c r="V126" s="206"/>
      <c r="W126" s="119">
        <v>4</v>
      </c>
      <c r="X126" s="119">
        <v>4</v>
      </c>
      <c r="Y126" s="206"/>
      <c r="Z126" s="206"/>
      <c r="AA126" s="206"/>
      <c r="AB126" s="207"/>
      <c r="AC126" s="208"/>
      <c r="AD126" s="43"/>
      <c r="AE126" s="9"/>
      <c r="AF126" s="9"/>
      <c r="AG126" s="9"/>
      <c r="AH126" s="9"/>
      <c r="AI126" s="9"/>
      <c r="AJ126" s="9"/>
      <c r="AK126" s="9"/>
      <c r="AL126" s="9"/>
    </row>
    <row r="127" spans="1:29" s="9" customFormat="1" ht="33.75" customHeight="1" thickBot="1">
      <c r="A127" s="261">
        <v>20</v>
      </c>
      <c r="B127" s="372" t="s">
        <v>138</v>
      </c>
      <c r="C127" s="373"/>
      <c r="D127" s="373" t="s">
        <v>146</v>
      </c>
      <c r="E127" s="374"/>
      <c r="F127" s="375">
        <v>2</v>
      </c>
      <c r="G127" s="376">
        <f>F127*36</f>
        <v>72</v>
      </c>
      <c r="H127" s="377">
        <f>SUM(I127:K127)</f>
        <v>12</v>
      </c>
      <c r="I127" s="377">
        <v>8</v>
      </c>
      <c r="J127" s="378">
        <v>4</v>
      </c>
      <c r="K127" s="378"/>
      <c r="L127" s="164">
        <f>G127-H127</f>
        <v>60</v>
      </c>
      <c r="M127" s="373"/>
      <c r="N127" s="379"/>
      <c r="O127" s="379"/>
      <c r="P127" s="380"/>
      <c r="Q127" s="380"/>
      <c r="R127" s="380"/>
      <c r="S127" s="381"/>
      <c r="T127" s="381"/>
      <c r="U127" s="381"/>
      <c r="V127" s="381"/>
      <c r="W127" s="381"/>
      <c r="X127" s="381"/>
      <c r="Y127" s="381"/>
      <c r="Z127" s="381"/>
      <c r="AA127" s="203">
        <v>12</v>
      </c>
      <c r="AB127" s="352">
        <v>4</v>
      </c>
      <c r="AC127" s="382"/>
    </row>
    <row r="128" spans="1:39" s="35" customFormat="1" ht="23.25" customHeight="1" thickBot="1">
      <c r="A128" s="600" t="s">
        <v>113</v>
      </c>
      <c r="B128" s="601"/>
      <c r="C128" s="601"/>
      <c r="D128" s="601"/>
      <c r="E128" s="601"/>
      <c r="F128" s="601"/>
      <c r="G128" s="601"/>
      <c r="H128" s="601"/>
      <c r="I128" s="601"/>
      <c r="J128" s="601"/>
      <c r="K128" s="601"/>
      <c r="L128" s="601"/>
      <c r="M128" s="601"/>
      <c r="N128" s="601"/>
      <c r="O128" s="601"/>
      <c r="P128" s="601"/>
      <c r="Q128" s="601"/>
      <c r="R128" s="601"/>
      <c r="S128" s="601"/>
      <c r="T128" s="601"/>
      <c r="U128" s="601"/>
      <c r="V128" s="601"/>
      <c r="W128" s="601"/>
      <c r="X128" s="601"/>
      <c r="Y128" s="601"/>
      <c r="Z128" s="601"/>
      <c r="AA128" s="601"/>
      <c r="AB128" s="601"/>
      <c r="AC128" s="601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</row>
    <row r="129" spans="1:38" s="21" customFormat="1" ht="30" customHeight="1" thickBot="1">
      <c r="A129" s="383">
        <v>2</v>
      </c>
      <c r="B129" s="384" t="s">
        <v>114</v>
      </c>
      <c r="C129" s="385"/>
      <c r="D129" s="385">
        <v>15</v>
      </c>
      <c r="E129" s="386"/>
      <c r="F129" s="387">
        <v>4.5</v>
      </c>
      <c r="G129" s="388">
        <f>F129*36</f>
        <v>162</v>
      </c>
      <c r="H129" s="385">
        <v>60</v>
      </c>
      <c r="I129" s="385"/>
      <c r="J129" s="385"/>
      <c r="K129" s="385">
        <v>60</v>
      </c>
      <c r="L129" s="386">
        <f>G129-H129</f>
        <v>102</v>
      </c>
      <c r="M129" s="263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  <c r="X129" s="268"/>
      <c r="Y129" s="268"/>
      <c r="Z129" s="268"/>
      <c r="AA129" s="268"/>
      <c r="AB129" s="389"/>
      <c r="AC129" s="390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21" customFormat="1" ht="32.25" customHeight="1" thickBot="1">
      <c r="A130" s="391">
        <v>3</v>
      </c>
      <c r="B130" s="392" t="s">
        <v>115</v>
      </c>
      <c r="C130" s="393"/>
      <c r="D130" s="393"/>
      <c r="E130" s="394"/>
      <c r="F130" s="395">
        <v>13.5</v>
      </c>
      <c r="G130" s="114">
        <f>F130*36</f>
        <v>486</v>
      </c>
      <c r="H130" s="393">
        <f>SUMPRODUCT(M130:U130,$M$4:$U$4)</f>
        <v>0</v>
      </c>
      <c r="I130" s="393"/>
      <c r="J130" s="393"/>
      <c r="K130" s="393">
        <v>0</v>
      </c>
      <c r="L130" s="394">
        <f>G130-H130</f>
        <v>486</v>
      </c>
      <c r="M130" s="117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341"/>
      <c r="AC130" s="342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21" customFormat="1" ht="27.75" customHeight="1" thickBot="1">
      <c r="A131" s="396">
        <v>4</v>
      </c>
      <c r="B131" s="397" t="s">
        <v>116</v>
      </c>
      <c r="C131" s="159">
        <v>15</v>
      </c>
      <c r="D131" s="159"/>
      <c r="E131" s="398"/>
      <c r="F131" s="399">
        <v>3</v>
      </c>
      <c r="G131" s="376">
        <f>F131*36</f>
        <v>108</v>
      </c>
      <c r="H131" s="159">
        <f>SUMPRODUCT(M131:U131,$M$4:$U$4)</f>
        <v>0</v>
      </c>
      <c r="I131" s="159"/>
      <c r="J131" s="159"/>
      <c r="K131" s="159">
        <v>0</v>
      </c>
      <c r="L131" s="398">
        <f>G131-H131</f>
        <v>108</v>
      </c>
      <c r="M131" s="373"/>
      <c r="N131" s="380"/>
      <c r="O131" s="380"/>
      <c r="P131" s="380"/>
      <c r="Q131" s="380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400"/>
      <c r="AC131" s="401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21" customFormat="1" ht="32.25" thickBot="1">
      <c r="A132" s="402">
        <v>5</v>
      </c>
      <c r="B132" s="403" t="s">
        <v>117</v>
      </c>
      <c r="C132" s="132"/>
      <c r="D132" s="132"/>
      <c r="E132" s="180"/>
      <c r="F132" s="404">
        <v>8</v>
      </c>
      <c r="G132" s="405">
        <f>F132*36</f>
        <v>288</v>
      </c>
      <c r="H132" s="182"/>
      <c r="I132" s="182"/>
      <c r="J132" s="178"/>
      <c r="K132" s="178"/>
      <c r="L132" s="287"/>
      <c r="M132" s="132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29" ht="23.25" customHeight="1" thickBot="1">
      <c r="A133" s="94">
        <v>6</v>
      </c>
      <c r="B133" s="406" t="s">
        <v>118</v>
      </c>
      <c r="C133" s="90"/>
      <c r="D133" s="90"/>
      <c r="E133" s="369"/>
      <c r="F133" s="407">
        <v>14</v>
      </c>
      <c r="G133" s="408">
        <f>F133*36</f>
        <v>504</v>
      </c>
      <c r="H133" s="409"/>
      <c r="I133" s="409"/>
      <c r="J133" s="410"/>
      <c r="K133" s="410"/>
      <c r="L133" s="261"/>
      <c r="M133" s="330"/>
      <c r="N133" s="330"/>
      <c r="O133" s="330"/>
      <c r="P133" s="331"/>
      <c r="Q133" s="331"/>
      <c r="R133" s="331"/>
      <c r="S133" s="330"/>
      <c r="T133" s="330"/>
      <c r="U133" s="330"/>
      <c r="V133" s="330"/>
      <c r="W133" s="330"/>
      <c r="X133" s="330"/>
      <c r="Y133" s="330"/>
      <c r="Z133" s="330"/>
      <c r="AA133" s="330"/>
      <c r="AB133" s="330"/>
      <c r="AC133" s="330"/>
    </row>
    <row r="134" spans="1:29" ht="19.5" thickBot="1">
      <c r="A134" s="612" t="s">
        <v>152</v>
      </c>
      <c r="B134" s="613"/>
      <c r="C134" s="411"/>
      <c r="D134" s="412"/>
      <c r="E134" s="413"/>
      <c r="F134" s="301">
        <f>SUM(F135,F136)</f>
        <v>135.5</v>
      </c>
      <c r="G134" s="388">
        <f>SUM(G135:G136)</f>
        <v>4878</v>
      </c>
      <c r="H134" s="385"/>
      <c r="I134" s="385"/>
      <c r="J134" s="385"/>
      <c r="K134" s="385"/>
      <c r="L134" s="386"/>
      <c r="M134" s="330"/>
      <c r="N134" s="330"/>
      <c r="O134" s="330"/>
      <c r="P134" s="331"/>
      <c r="Q134" s="331"/>
      <c r="R134" s="331"/>
      <c r="S134" s="330"/>
      <c r="T134" s="330"/>
      <c r="U134" s="330"/>
      <c r="V134" s="330"/>
      <c r="W134" s="330"/>
      <c r="X134" s="330"/>
      <c r="Y134" s="330"/>
      <c r="Z134" s="330"/>
      <c r="AA134" s="330"/>
      <c r="AB134" s="330"/>
      <c r="AC134" s="330"/>
    </row>
    <row r="135" spans="1:29" ht="19.5" thickBot="1">
      <c r="A135" s="612" t="s">
        <v>89</v>
      </c>
      <c r="B135" s="613"/>
      <c r="C135" s="110"/>
      <c r="D135" s="110"/>
      <c r="E135" s="414"/>
      <c r="F135" s="113">
        <f>SUMIF($B$69:$B$133,"=*на базі ВНЗ 1 рівня*",F69:F133)</f>
        <v>62.5</v>
      </c>
      <c r="G135" s="415">
        <f>SUMIF($B$69:$B$133,"=*на базі ВНЗ 1 рівня*",G69:G133)</f>
        <v>2250</v>
      </c>
      <c r="H135" s="330"/>
      <c r="I135" s="330"/>
      <c r="J135" s="330"/>
      <c r="K135" s="330"/>
      <c r="L135" s="416"/>
      <c r="M135" s="330"/>
      <c r="N135" s="330"/>
      <c r="O135" s="330"/>
      <c r="P135" s="331"/>
      <c r="Q135" s="331"/>
      <c r="R135" s="331"/>
      <c r="S135" s="330"/>
      <c r="T135" s="330"/>
      <c r="U135" s="330"/>
      <c r="V135" s="330"/>
      <c r="W135" s="330"/>
      <c r="X135" s="330"/>
      <c r="Y135" s="330"/>
      <c r="Z135" s="330"/>
      <c r="AA135" s="330"/>
      <c r="AB135" s="330"/>
      <c r="AC135" s="330"/>
    </row>
    <row r="136" spans="1:37" s="37" customFormat="1" ht="19.5" thickBot="1">
      <c r="A136" s="612" t="s">
        <v>90</v>
      </c>
      <c r="B136" s="613"/>
      <c r="C136" s="110"/>
      <c r="D136" s="110"/>
      <c r="E136" s="414"/>
      <c r="F136" s="417">
        <f aca="true" t="shared" si="8" ref="F136:L136">SUMIF($B$69:$B$133,"=* ДДМА*",F69:F133)</f>
        <v>73</v>
      </c>
      <c r="G136" s="415">
        <f t="shared" si="8"/>
        <v>2628</v>
      </c>
      <c r="H136" s="415">
        <f t="shared" si="8"/>
        <v>296</v>
      </c>
      <c r="I136" s="415">
        <f t="shared" si="8"/>
        <v>136</v>
      </c>
      <c r="J136" s="415">
        <f t="shared" si="8"/>
        <v>68</v>
      </c>
      <c r="K136" s="415">
        <f t="shared" si="8"/>
        <v>88</v>
      </c>
      <c r="L136" s="415">
        <f t="shared" si="8"/>
        <v>2332</v>
      </c>
      <c r="M136" s="418">
        <f>SUM(M69:M127)</f>
        <v>16</v>
      </c>
      <c r="N136" s="418"/>
      <c r="O136" s="418">
        <f aca="true" t="shared" si="9" ref="O136:U136">SUM(O69:O127)</f>
        <v>4</v>
      </c>
      <c r="P136" s="418">
        <f t="shared" si="9"/>
        <v>24</v>
      </c>
      <c r="Q136" s="418">
        <f t="shared" si="9"/>
        <v>0</v>
      </c>
      <c r="R136" s="418">
        <f t="shared" si="9"/>
        <v>4</v>
      </c>
      <c r="S136" s="418">
        <f t="shared" si="9"/>
        <v>24</v>
      </c>
      <c r="T136" s="418">
        <f t="shared" si="9"/>
        <v>4</v>
      </c>
      <c r="U136" s="418">
        <f t="shared" si="9"/>
        <v>12</v>
      </c>
      <c r="V136" s="418">
        <f aca="true" t="shared" si="10" ref="V136:AC136">SUM(V69:V127)</f>
        <v>8</v>
      </c>
      <c r="W136" s="418">
        <f t="shared" si="10"/>
        <v>40</v>
      </c>
      <c r="X136" s="418">
        <f t="shared" si="10"/>
        <v>8</v>
      </c>
      <c r="Y136" s="418">
        <f t="shared" si="10"/>
        <v>40</v>
      </c>
      <c r="Z136" s="418">
        <f t="shared" si="10"/>
        <v>20</v>
      </c>
      <c r="AA136" s="418">
        <f t="shared" si="10"/>
        <v>40</v>
      </c>
      <c r="AB136" s="418">
        <f t="shared" si="10"/>
        <v>16</v>
      </c>
      <c r="AC136" s="418">
        <f t="shared" si="10"/>
        <v>0</v>
      </c>
      <c r="AD136" s="56"/>
      <c r="AE136" s="11"/>
      <c r="AF136" s="11"/>
      <c r="AG136" s="11"/>
      <c r="AH136" s="11"/>
      <c r="AI136" s="11"/>
      <c r="AJ136" s="11"/>
      <c r="AK136" s="11"/>
    </row>
    <row r="137" spans="1:29" ht="19.5" customHeight="1" thickBot="1">
      <c r="A137" s="612" t="s">
        <v>119</v>
      </c>
      <c r="B137" s="613"/>
      <c r="C137" s="411"/>
      <c r="D137" s="412"/>
      <c r="E137" s="413"/>
      <c r="F137" s="301">
        <f>SUM(F138,F139)</f>
        <v>215</v>
      </c>
      <c r="G137" s="301">
        <f>SUM(G138,G139)</f>
        <v>7596</v>
      </c>
      <c r="H137" s="385"/>
      <c r="I137" s="385"/>
      <c r="J137" s="385"/>
      <c r="K137" s="385"/>
      <c r="L137" s="385"/>
      <c r="M137" s="420"/>
      <c r="N137" s="420"/>
      <c r="O137" s="420"/>
      <c r="P137" s="423"/>
      <c r="Q137" s="423"/>
      <c r="R137" s="423"/>
      <c r="S137" s="420"/>
      <c r="T137" s="420"/>
      <c r="U137" s="420"/>
      <c r="V137" s="420"/>
      <c r="W137" s="420"/>
      <c r="X137" s="420"/>
      <c r="Y137" s="420"/>
      <c r="Z137" s="420"/>
      <c r="AA137" s="420"/>
      <c r="AB137" s="420"/>
      <c r="AC137" s="420"/>
    </row>
    <row r="138" spans="1:29" ht="19.5" customHeight="1" thickBot="1">
      <c r="A138" s="612" t="s">
        <v>89</v>
      </c>
      <c r="B138" s="613"/>
      <c r="C138" s="110"/>
      <c r="D138" s="110"/>
      <c r="E138" s="414"/>
      <c r="F138" s="113">
        <f>SUM(F135,F65,F22)</f>
        <v>97.5</v>
      </c>
      <c r="G138" s="424">
        <f>SUM(G135,G65,G22)</f>
        <v>3366</v>
      </c>
      <c r="H138" s="330"/>
      <c r="I138" s="330"/>
      <c r="J138" s="330"/>
      <c r="K138" s="330"/>
      <c r="L138" s="330"/>
      <c r="M138" s="420"/>
      <c r="N138" s="420"/>
      <c r="O138" s="420"/>
      <c r="P138" s="423"/>
      <c r="Q138" s="423"/>
      <c r="R138" s="423"/>
      <c r="S138" s="420"/>
      <c r="T138" s="420"/>
      <c r="U138" s="420"/>
      <c r="V138" s="420"/>
      <c r="W138" s="420"/>
      <c r="X138" s="420"/>
      <c r="Y138" s="420"/>
      <c r="Z138" s="420"/>
      <c r="AA138" s="420"/>
      <c r="AB138" s="420"/>
      <c r="AC138" s="420"/>
    </row>
    <row r="139" spans="1:37" s="39" customFormat="1" ht="19.5" thickBot="1">
      <c r="A139" s="612" t="s">
        <v>90</v>
      </c>
      <c r="B139" s="613"/>
      <c r="C139" s="110"/>
      <c r="D139" s="110"/>
      <c r="E139" s="414"/>
      <c r="F139" s="113">
        <f>SUM(F136,F66,F23)</f>
        <v>117.5</v>
      </c>
      <c r="G139" s="424">
        <f>SUM(G136,G66,G23)</f>
        <v>4230</v>
      </c>
      <c r="H139" s="424">
        <f aca="true" t="shared" si="11" ref="H139:AC139">SUM(H136,H66,H23)</f>
        <v>426</v>
      </c>
      <c r="I139" s="424">
        <f t="shared" si="11"/>
        <v>224</v>
      </c>
      <c r="J139" s="424">
        <f t="shared" si="11"/>
        <v>92</v>
      </c>
      <c r="K139" s="424">
        <f t="shared" si="11"/>
        <v>106</v>
      </c>
      <c r="L139" s="424">
        <f t="shared" si="11"/>
        <v>3534</v>
      </c>
      <c r="M139" s="424">
        <f t="shared" si="11"/>
        <v>56</v>
      </c>
      <c r="N139" s="424">
        <f t="shared" si="11"/>
        <v>0</v>
      </c>
      <c r="O139" s="424">
        <f t="shared" si="11"/>
        <v>16</v>
      </c>
      <c r="P139" s="424">
        <f t="shared" si="11"/>
        <v>54</v>
      </c>
      <c r="Q139" s="424">
        <f t="shared" si="11"/>
        <v>0</v>
      </c>
      <c r="R139" s="424">
        <f t="shared" si="11"/>
        <v>22</v>
      </c>
      <c r="S139" s="424">
        <f t="shared" si="11"/>
        <v>44</v>
      </c>
      <c r="T139" s="424">
        <f t="shared" si="11"/>
        <v>4</v>
      </c>
      <c r="U139" s="424">
        <f t="shared" si="11"/>
        <v>12</v>
      </c>
      <c r="V139" s="424">
        <f t="shared" si="11"/>
        <v>24</v>
      </c>
      <c r="W139" s="424">
        <f t="shared" si="11"/>
        <v>46</v>
      </c>
      <c r="X139" s="424">
        <f t="shared" si="11"/>
        <v>14</v>
      </c>
      <c r="Y139" s="424">
        <f t="shared" si="11"/>
        <v>50</v>
      </c>
      <c r="Z139" s="424">
        <f t="shared" si="11"/>
        <v>24</v>
      </c>
      <c r="AA139" s="424">
        <f t="shared" si="11"/>
        <v>50</v>
      </c>
      <c r="AB139" s="424">
        <f t="shared" si="11"/>
        <v>16</v>
      </c>
      <c r="AC139" s="424">
        <f t="shared" si="11"/>
        <v>0</v>
      </c>
      <c r="AD139" s="57"/>
      <c r="AE139" s="11"/>
      <c r="AF139" s="11"/>
      <c r="AG139" s="11"/>
      <c r="AH139" s="11"/>
      <c r="AI139" s="11"/>
      <c r="AJ139" s="11"/>
      <c r="AK139" s="11"/>
    </row>
    <row r="140" spans="1:33" ht="19.5" customHeight="1" thickBot="1">
      <c r="A140" s="589" t="s">
        <v>120</v>
      </c>
      <c r="B140" s="590"/>
      <c r="C140" s="590"/>
      <c r="D140" s="590"/>
      <c r="E140" s="590"/>
      <c r="F140" s="590"/>
      <c r="G140" s="590"/>
      <c r="H140" s="590"/>
      <c r="I140" s="590"/>
      <c r="J140" s="590"/>
      <c r="K140" s="590"/>
      <c r="L140" s="590"/>
      <c r="M140" s="590"/>
      <c r="N140" s="590"/>
      <c r="O140" s="590"/>
      <c r="P140" s="590"/>
      <c r="Q140" s="590"/>
      <c r="R140" s="590"/>
      <c r="S140" s="590"/>
      <c r="T140" s="590"/>
      <c r="U140" s="590"/>
      <c r="V140" s="590"/>
      <c r="W140" s="590"/>
      <c r="X140" s="590"/>
      <c r="Y140" s="590"/>
      <c r="Z140" s="590"/>
      <c r="AA140" s="590"/>
      <c r="AB140" s="590"/>
      <c r="AC140" s="590"/>
      <c r="AD140" s="34"/>
      <c r="AE140" s="34"/>
      <c r="AF140" s="34"/>
      <c r="AG140" s="34"/>
    </row>
    <row r="141" spans="1:29" s="8" customFormat="1" ht="32.25" thickBot="1">
      <c r="A141" s="218">
        <v>1</v>
      </c>
      <c r="B141" s="273" t="s">
        <v>143</v>
      </c>
      <c r="C141" s="197">
        <v>12</v>
      </c>
      <c r="D141" s="225"/>
      <c r="E141" s="228"/>
      <c r="F141" s="414">
        <f>G141/36</f>
        <v>3.5</v>
      </c>
      <c r="G141" s="425">
        <v>126</v>
      </c>
      <c r="H141" s="306">
        <f>SUM(I141:K141)</f>
        <v>12</v>
      </c>
      <c r="I141" s="200">
        <v>8</v>
      </c>
      <c r="J141" s="200">
        <v>4</v>
      </c>
      <c r="K141" s="200"/>
      <c r="L141" s="306">
        <f>G141-H141</f>
        <v>114</v>
      </c>
      <c r="M141" s="117"/>
      <c r="N141" s="117"/>
      <c r="O141" s="117"/>
      <c r="P141" s="202"/>
      <c r="Q141" s="202"/>
      <c r="R141" s="202"/>
      <c r="S141" s="202"/>
      <c r="T141" s="426"/>
      <c r="U141" s="426"/>
      <c r="V141" s="426"/>
      <c r="W141" s="203">
        <v>8</v>
      </c>
      <c r="X141" s="203">
        <v>4</v>
      </c>
      <c r="Y141" s="426"/>
      <c r="Z141" s="426"/>
      <c r="AA141" s="426"/>
      <c r="AB141" s="427"/>
      <c r="AC141" s="428"/>
    </row>
    <row r="142" spans="1:29" s="9" customFormat="1" ht="37.5" customHeight="1" thickBot="1">
      <c r="A142" s="261">
        <v>2</v>
      </c>
      <c r="B142" s="429" t="s">
        <v>144</v>
      </c>
      <c r="C142" s="110"/>
      <c r="D142" s="117" t="s">
        <v>39</v>
      </c>
      <c r="E142" s="359"/>
      <c r="F142" s="110">
        <f>G142/36</f>
        <v>2.5</v>
      </c>
      <c r="G142" s="110">
        <v>90</v>
      </c>
      <c r="H142" s="306">
        <f>SUM(I142:K142)</f>
        <v>12</v>
      </c>
      <c r="I142" s="306">
        <v>8</v>
      </c>
      <c r="J142" s="306">
        <v>4</v>
      </c>
      <c r="K142" s="110"/>
      <c r="L142" s="306">
        <f>G142-H142</f>
        <v>78</v>
      </c>
      <c r="M142" s="117"/>
      <c r="N142" s="117"/>
      <c r="O142" s="117"/>
      <c r="P142" s="202"/>
      <c r="Q142" s="202"/>
      <c r="R142" s="202"/>
      <c r="S142" s="202"/>
      <c r="T142" s="430"/>
      <c r="U142" s="426"/>
      <c r="V142" s="426"/>
      <c r="W142" s="203">
        <v>8</v>
      </c>
      <c r="X142" s="203">
        <v>4</v>
      </c>
      <c r="Y142" s="430"/>
      <c r="Z142" s="430"/>
      <c r="AA142" s="206"/>
      <c r="AB142" s="207"/>
      <c r="AC142" s="208"/>
    </row>
    <row r="143" spans="1:29" s="9" customFormat="1" ht="36.75" customHeight="1" thickBot="1">
      <c r="A143" s="261">
        <v>3</v>
      </c>
      <c r="B143" s="273" t="s">
        <v>145</v>
      </c>
      <c r="C143" s="197">
        <v>10</v>
      </c>
      <c r="D143" s="225"/>
      <c r="E143" s="228"/>
      <c r="F143" s="110">
        <f>G143/36</f>
        <v>2.5</v>
      </c>
      <c r="G143" s="200">
        <v>90</v>
      </c>
      <c r="H143" s="306">
        <f>SUM(I143:K143)</f>
        <v>8</v>
      </c>
      <c r="I143" s="200">
        <v>4</v>
      </c>
      <c r="J143" s="200">
        <v>4</v>
      </c>
      <c r="K143" s="200"/>
      <c r="L143" s="306">
        <f>G143-H143</f>
        <v>82</v>
      </c>
      <c r="M143" s="117"/>
      <c r="N143" s="202"/>
      <c r="O143" s="202"/>
      <c r="P143" s="202"/>
      <c r="Q143" s="202"/>
      <c r="R143" s="202"/>
      <c r="S143" s="119">
        <v>8</v>
      </c>
      <c r="T143" s="202"/>
      <c r="U143" s="205"/>
      <c r="V143" s="205"/>
      <c r="W143" s="206"/>
      <c r="X143" s="206"/>
      <c r="Y143" s="202"/>
      <c r="Z143" s="202"/>
      <c r="AA143" s="206"/>
      <c r="AB143" s="207"/>
      <c r="AC143" s="208"/>
    </row>
    <row r="144" spans="1:33" ht="18.75" customHeight="1">
      <c r="A144" s="600" t="s">
        <v>121</v>
      </c>
      <c r="B144" s="630"/>
      <c r="C144" s="630"/>
      <c r="D144" s="630"/>
      <c r="E144" s="630"/>
      <c r="F144" s="630"/>
      <c r="G144" s="630"/>
      <c r="H144" s="630"/>
      <c r="I144" s="630"/>
      <c r="J144" s="630"/>
      <c r="K144" s="630"/>
      <c r="L144" s="630"/>
      <c r="M144" s="630"/>
      <c r="N144" s="630"/>
      <c r="O144" s="630"/>
      <c r="P144" s="630"/>
      <c r="Q144" s="630"/>
      <c r="R144" s="630"/>
      <c r="S144" s="630"/>
      <c r="T144" s="630"/>
      <c r="U144" s="630"/>
      <c r="V144" s="630"/>
      <c r="W144" s="630"/>
      <c r="X144" s="630"/>
      <c r="Y144" s="630"/>
      <c r="Z144" s="630"/>
      <c r="AA144" s="630"/>
      <c r="AB144" s="630"/>
      <c r="AC144" s="630"/>
      <c r="AD144" s="34"/>
      <c r="AE144" s="34"/>
      <c r="AF144" s="34"/>
      <c r="AG144" s="34"/>
    </row>
    <row r="145" spans="1:29" s="9" customFormat="1" ht="20.25" customHeight="1">
      <c r="A145" s="431">
        <v>1</v>
      </c>
      <c r="B145" s="432" t="s">
        <v>153</v>
      </c>
      <c r="C145" s="433"/>
      <c r="D145" s="433"/>
      <c r="E145" s="433"/>
      <c r="F145" s="434">
        <v>2</v>
      </c>
      <c r="G145" s="435">
        <f aca="true" t="shared" si="12" ref="G145:G153">F145*36</f>
        <v>72</v>
      </c>
      <c r="H145" s="433"/>
      <c r="I145" s="433"/>
      <c r="J145" s="433"/>
      <c r="K145" s="433"/>
      <c r="L145" s="433"/>
      <c r="M145" s="433"/>
      <c r="N145" s="123"/>
      <c r="O145" s="123"/>
      <c r="P145" s="433"/>
      <c r="Q145" s="433"/>
      <c r="R145" s="433"/>
      <c r="S145" s="123"/>
      <c r="T145" s="433"/>
      <c r="U145" s="436"/>
      <c r="V145" s="437"/>
      <c r="W145" s="438"/>
      <c r="X145" s="439"/>
      <c r="Y145" s="440"/>
      <c r="Z145" s="439"/>
      <c r="AA145" s="438"/>
      <c r="AB145" s="438"/>
      <c r="AC145" s="438"/>
    </row>
    <row r="146" spans="1:29" s="9" customFormat="1" ht="15.75">
      <c r="A146" s="441">
        <v>2</v>
      </c>
      <c r="B146" s="432" t="s">
        <v>154</v>
      </c>
      <c r="C146" s="176"/>
      <c r="D146" s="442"/>
      <c r="E146" s="69"/>
      <c r="F146" s="443">
        <v>2</v>
      </c>
      <c r="G146" s="444">
        <f t="shared" si="12"/>
        <v>72</v>
      </c>
      <c r="H146" s="444"/>
      <c r="I146" s="444"/>
      <c r="J146" s="444"/>
      <c r="K146" s="444"/>
      <c r="L146" s="444"/>
      <c r="M146" s="444"/>
      <c r="N146" s="123"/>
      <c r="O146" s="123"/>
      <c r="P146" s="176"/>
      <c r="Q146" s="176"/>
      <c r="R146" s="176"/>
      <c r="S146" s="123"/>
      <c r="T146" s="176"/>
      <c r="U146" s="445"/>
      <c r="V146" s="196"/>
      <c r="W146" s="438"/>
      <c r="X146" s="439"/>
      <c r="Y146" s="440"/>
      <c r="Z146" s="439"/>
      <c r="AA146" s="438"/>
      <c r="AB146" s="438"/>
      <c r="AC146" s="438"/>
    </row>
    <row r="147" spans="1:29" s="9" customFormat="1" ht="31.5">
      <c r="A147" s="441">
        <v>3</v>
      </c>
      <c r="B147" s="446" t="s">
        <v>155</v>
      </c>
      <c r="C147" s="176"/>
      <c r="D147" s="442"/>
      <c r="E147" s="69"/>
      <c r="F147" s="443">
        <v>2</v>
      </c>
      <c r="G147" s="444">
        <f t="shared" si="12"/>
        <v>72</v>
      </c>
      <c r="H147" s="444"/>
      <c r="I147" s="444"/>
      <c r="J147" s="444"/>
      <c r="K147" s="444"/>
      <c r="L147" s="444"/>
      <c r="M147" s="444"/>
      <c r="N147" s="123"/>
      <c r="O147" s="123"/>
      <c r="P147" s="176"/>
      <c r="Q147" s="176"/>
      <c r="R147" s="176"/>
      <c r="S147" s="123"/>
      <c r="T147" s="176"/>
      <c r="U147" s="445"/>
      <c r="V147" s="196"/>
      <c r="W147" s="438"/>
      <c r="X147" s="439"/>
      <c r="Y147" s="440"/>
      <c r="Z147" s="439"/>
      <c r="AA147" s="438"/>
      <c r="AB147" s="438"/>
      <c r="AC147" s="438"/>
    </row>
    <row r="148" spans="1:29" s="9" customFormat="1" ht="16.5" thickBot="1">
      <c r="A148" s="441">
        <v>4</v>
      </c>
      <c r="B148" s="447" t="s">
        <v>156</v>
      </c>
      <c r="C148" s="176"/>
      <c r="D148" s="442"/>
      <c r="E148" s="69"/>
      <c r="F148" s="443">
        <v>2</v>
      </c>
      <c r="G148" s="444">
        <f t="shared" si="12"/>
        <v>72</v>
      </c>
      <c r="H148" s="444"/>
      <c r="I148" s="444"/>
      <c r="J148" s="444"/>
      <c r="K148" s="444"/>
      <c r="L148" s="444"/>
      <c r="M148" s="444"/>
      <c r="N148" s="123"/>
      <c r="O148" s="123"/>
      <c r="P148" s="176"/>
      <c r="Q148" s="176"/>
      <c r="R148" s="176"/>
      <c r="S148" s="123"/>
      <c r="T148" s="176"/>
      <c r="U148" s="445"/>
      <c r="V148" s="196"/>
      <c r="W148" s="438"/>
      <c r="X148" s="439"/>
      <c r="Y148" s="440"/>
      <c r="Z148" s="439"/>
      <c r="AA148" s="438"/>
      <c r="AB148" s="438"/>
      <c r="AC148" s="438"/>
    </row>
    <row r="149" spans="1:29" s="9" customFormat="1" ht="33.75" customHeight="1">
      <c r="A149" s="448">
        <v>5</v>
      </c>
      <c r="B149" s="449" t="s">
        <v>162</v>
      </c>
      <c r="C149" s="450"/>
      <c r="D149" s="450"/>
      <c r="E149" s="450"/>
      <c r="F149" s="91">
        <v>3.5</v>
      </c>
      <c r="G149" s="444">
        <f t="shared" si="12"/>
        <v>126</v>
      </c>
      <c r="H149" s="450"/>
      <c r="I149" s="450"/>
      <c r="J149" s="450"/>
      <c r="K149" s="450"/>
      <c r="L149" s="450"/>
      <c r="M149" s="450"/>
      <c r="N149" s="123"/>
      <c r="O149" s="81"/>
      <c r="P149" s="450"/>
      <c r="Q149" s="450"/>
      <c r="R149" s="450"/>
      <c r="S149" s="123"/>
      <c r="T149" s="450"/>
      <c r="U149" s="451"/>
      <c r="V149" s="452"/>
      <c r="W149" s="438"/>
      <c r="X149" s="439"/>
      <c r="Y149" s="440"/>
      <c r="Z149" s="439"/>
      <c r="AA149" s="438"/>
      <c r="AB149" s="438"/>
      <c r="AC149" s="438"/>
    </row>
    <row r="150" spans="1:29" s="9" customFormat="1" ht="37.5" customHeight="1">
      <c r="A150" s="441">
        <v>6</v>
      </c>
      <c r="B150" s="471" t="s">
        <v>157</v>
      </c>
      <c r="C150" s="176"/>
      <c r="D150" s="442"/>
      <c r="E150" s="69"/>
      <c r="F150" s="91">
        <v>3</v>
      </c>
      <c r="G150" s="444">
        <f t="shared" si="12"/>
        <v>108</v>
      </c>
      <c r="H150" s="444"/>
      <c r="I150" s="444"/>
      <c r="J150" s="444"/>
      <c r="K150" s="444"/>
      <c r="L150" s="444"/>
      <c r="M150" s="444"/>
      <c r="N150" s="123"/>
      <c r="O150" s="123"/>
      <c r="P150" s="176"/>
      <c r="Q150" s="176"/>
      <c r="R150" s="176"/>
      <c r="S150" s="123"/>
      <c r="T150" s="176"/>
      <c r="U150" s="445"/>
      <c r="V150" s="196"/>
      <c r="W150" s="438"/>
      <c r="X150" s="439"/>
      <c r="Y150" s="440"/>
      <c r="Z150" s="439"/>
      <c r="AA150" s="438"/>
      <c r="AB150" s="438"/>
      <c r="AC150" s="438"/>
    </row>
    <row r="151" spans="1:29" s="9" customFormat="1" ht="31.5" customHeight="1">
      <c r="A151" s="441">
        <v>7</v>
      </c>
      <c r="B151" s="446" t="s">
        <v>158</v>
      </c>
      <c r="C151" s="176"/>
      <c r="D151" s="442"/>
      <c r="E151" s="69"/>
      <c r="F151" s="91">
        <v>3.5</v>
      </c>
      <c r="G151" s="444">
        <f t="shared" si="12"/>
        <v>126</v>
      </c>
      <c r="H151" s="444"/>
      <c r="I151" s="444"/>
      <c r="J151" s="444"/>
      <c r="K151" s="444"/>
      <c r="L151" s="444"/>
      <c r="M151" s="444"/>
      <c r="N151" s="123"/>
      <c r="O151" s="123"/>
      <c r="P151" s="176"/>
      <c r="Q151" s="176"/>
      <c r="R151" s="176"/>
      <c r="S151" s="123"/>
      <c r="T151" s="176"/>
      <c r="U151" s="445"/>
      <c r="V151" s="196"/>
      <c r="W151" s="438"/>
      <c r="X151" s="439"/>
      <c r="Y151" s="440"/>
      <c r="Z151" s="439"/>
      <c r="AA151" s="438"/>
      <c r="AB151" s="438"/>
      <c r="AC151" s="438"/>
    </row>
    <row r="152" spans="1:29" s="9" customFormat="1" ht="39" customHeight="1">
      <c r="A152" s="441">
        <v>8</v>
      </c>
      <c r="B152" s="472" t="s">
        <v>159</v>
      </c>
      <c r="C152" s="176"/>
      <c r="D152" s="442"/>
      <c r="E152" s="69"/>
      <c r="F152" s="91">
        <v>3</v>
      </c>
      <c r="G152" s="444">
        <f t="shared" si="12"/>
        <v>108</v>
      </c>
      <c r="H152" s="444"/>
      <c r="I152" s="444"/>
      <c r="J152" s="444"/>
      <c r="K152" s="444"/>
      <c r="L152" s="444"/>
      <c r="M152" s="444"/>
      <c r="N152" s="123"/>
      <c r="O152" s="123"/>
      <c r="P152" s="176"/>
      <c r="Q152" s="176"/>
      <c r="R152" s="176"/>
      <c r="S152" s="123"/>
      <c r="T152" s="176"/>
      <c r="U152" s="445"/>
      <c r="V152" s="196"/>
      <c r="W152" s="438"/>
      <c r="X152" s="439"/>
      <c r="Y152" s="440"/>
      <c r="Z152" s="439"/>
      <c r="AA152" s="438"/>
      <c r="AB152" s="438"/>
      <c r="AC152" s="438"/>
    </row>
    <row r="153" spans="1:29" s="9" customFormat="1" ht="37.5" customHeight="1" thickBot="1">
      <c r="A153" s="441">
        <v>9</v>
      </c>
      <c r="B153" s="447" t="s">
        <v>160</v>
      </c>
      <c r="C153" s="176"/>
      <c r="D153" s="442"/>
      <c r="E153" s="69"/>
      <c r="F153" s="453">
        <v>3</v>
      </c>
      <c r="G153" s="444">
        <f t="shared" si="12"/>
        <v>108</v>
      </c>
      <c r="H153" s="444"/>
      <c r="I153" s="444"/>
      <c r="J153" s="444"/>
      <c r="K153" s="444"/>
      <c r="L153" s="444"/>
      <c r="M153" s="444"/>
      <c r="N153" s="123"/>
      <c r="O153" s="123"/>
      <c r="P153" s="176"/>
      <c r="Q153" s="176"/>
      <c r="R153" s="176"/>
      <c r="S153" s="123"/>
      <c r="T153" s="176"/>
      <c r="U153" s="445"/>
      <c r="V153" s="196"/>
      <c r="W153" s="438"/>
      <c r="X153" s="439"/>
      <c r="Y153" s="440"/>
      <c r="Z153" s="439"/>
      <c r="AA153" s="438"/>
      <c r="AB153" s="438"/>
      <c r="AC153" s="438"/>
    </row>
    <row r="154" spans="1:29" ht="19.5" customHeight="1" thickBot="1">
      <c r="A154" s="612" t="s">
        <v>122</v>
      </c>
      <c r="B154" s="613"/>
      <c r="C154" s="411"/>
      <c r="D154" s="412"/>
      <c r="E154" s="413"/>
      <c r="F154" s="301">
        <f>SUM(F155:F156)</f>
        <v>32.5</v>
      </c>
      <c r="G154" s="388">
        <f>SUM(G155:G156)</f>
        <v>306</v>
      </c>
      <c r="H154" s="385"/>
      <c r="I154" s="385"/>
      <c r="J154" s="385"/>
      <c r="K154" s="385"/>
      <c r="L154" s="385"/>
      <c r="M154" s="330"/>
      <c r="N154" s="330"/>
      <c r="O154" s="330"/>
      <c r="P154" s="331"/>
      <c r="Q154" s="331"/>
      <c r="R154" s="331"/>
      <c r="S154" s="330"/>
      <c r="T154" s="330"/>
      <c r="U154" s="330"/>
      <c r="V154" s="330"/>
      <c r="W154" s="330"/>
      <c r="X154" s="330"/>
      <c r="Y154" s="330"/>
      <c r="Z154" s="330"/>
      <c r="AA154" s="330"/>
      <c r="AB154" s="330"/>
      <c r="AC154" s="330"/>
    </row>
    <row r="155" spans="1:29" ht="19.5" customHeight="1" thickBot="1">
      <c r="A155" s="612" t="s">
        <v>89</v>
      </c>
      <c r="B155" s="613"/>
      <c r="C155" s="110"/>
      <c r="D155" s="110"/>
      <c r="E155" s="414"/>
      <c r="F155" s="113">
        <f>SUMIF($B$141:$B$153,"=*на базі ВНЗ 1 рівня*",F141:F153)</f>
        <v>24</v>
      </c>
      <c r="G155" s="415">
        <f>SUMIF($B$150:$B$161,"=*на базі ВНЗ 1 рівня*",G141:G153)</f>
        <v>306</v>
      </c>
      <c r="H155" s="330"/>
      <c r="I155" s="330"/>
      <c r="J155" s="330"/>
      <c r="K155" s="330"/>
      <c r="L155" s="330"/>
      <c r="M155" s="168"/>
      <c r="N155" s="168"/>
      <c r="O155" s="168"/>
      <c r="P155" s="325"/>
      <c r="Q155" s="325"/>
      <c r="R155" s="325"/>
      <c r="S155" s="168"/>
      <c r="T155" s="168"/>
      <c r="U155" s="168"/>
      <c r="V155" s="168"/>
      <c r="W155" s="454"/>
      <c r="X155" s="168"/>
      <c r="Y155" s="168"/>
      <c r="Z155" s="168"/>
      <c r="AA155" s="168"/>
      <c r="AB155" s="168"/>
      <c r="AC155" s="454"/>
    </row>
    <row r="156" spans="1:35" s="37" customFormat="1" ht="18.75" customHeight="1" thickBot="1">
      <c r="A156" s="598" t="s">
        <v>90</v>
      </c>
      <c r="B156" s="599"/>
      <c r="C156" s="171"/>
      <c r="D156" s="171"/>
      <c r="E156" s="172"/>
      <c r="F156" s="455">
        <f>SUMIF($B$141:$B$153,"=* ДДМА*",F141:F153)</f>
        <v>8.5</v>
      </c>
      <c r="G156" s="456">
        <f aca="true" t="shared" si="13" ref="G156:L156">SUMIF($B$150:$B$161,"=* ДДМА*",G141:G153)</f>
        <v>0</v>
      </c>
      <c r="H156" s="456">
        <f t="shared" si="13"/>
        <v>0</v>
      </c>
      <c r="I156" s="456">
        <f t="shared" si="13"/>
        <v>0</v>
      </c>
      <c r="J156" s="456">
        <f t="shared" si="13"/>
        <v>0</v>
      </c>
      <c r="K156" s="456">
        <f t="shared" si="13"/>
        <v>0</v>
      </c>
      <c r="L156" s="457">
        <f t="shared" si="13"/>
        <v>0</v>
      </c>
      <c r="M156" s="458">
        <f>SUM(M141:M143)</f>
        <v>0</v>
      </c>
      <c r="N156" s="415"/>
      <c r="O156" s="458">
        <f aca="true" t="shared" si="14" ref="O156:AC156">SUM(O141:O143)</f>
        <v>0</v>
      </c>
      <c r="P156" s="458">
        <f t="shared" si="14"/>
        <v>0</v>
      </c>
      <c r="Q156" s="458">
        <f t="shared" si="14"/>
        <v>0</v>
      </c>
      <c r="R156" s="458">
        <f t="shared" si="14"/>
        <v>0</v>
      </c>
      <c r="S156" s="458">
        <f t="shared" si="14"/>
        <v>8</v>
      </c>
      <c r="T156" s="458">
        <f t="shared" si="14"/>
        <v>0</v>
      </c>
      <c r="U156" s="458">
        <f t="shared" si="14"/>
        <v>0</v>
      </c>
      <c r="V156" s="458">
        <f t="shared" si="14"/>
        <v>0</v>
      </c>
      <c r="W156" s="458">
        <f t="shared" si="14"/>
        <v>16</v>
      </c>
      <c r="X156" s="458">
        <f t="shared" si="14"/>
        <v>8</v>
      </c>
      <c r="Y156" s="458">
        <f t="shared" si="14"/>
        <v>0</v>
      </c>
      <c r="Z156" s="458">
        <f t="shared" si="14"/>
        <v>0</v>
      </c>
      <c r="AA156" s="458">
        <f t="shared" si="14"/>
        <v>0</v>
      </c>
      <c r="AB156" s="458">
        <f t="shared" si="14"/>
        <v>0</v>
      </c>
      <c r="AC156" s="458">
        <f t="shared" si="14"/>
        <v>0</v>
      </c>
      <c r="AD156" s="58"/>
      <c r="AE156" s="11"/>
      <c r="AF156" s="11"/>
      <c r="AG156" s="11"/>
      <c r="AH156" s="11"/>
      <c r="AI156" s="11"/>
    </row>
    <row r="157" spans="1:29" ht="19.5" thickBot="1">
      <c r="A157" s="591" t="s">
        <v>123</v>
      </c>
      <c r="B157" s="592"/>
      <c r="C157" s="459"/>
      <c r="D157" s="460"/>
      <c r="E157" s="70"/>
      <c r="F157" s="461">
        <f aca="true" t="shared" si="15" ref="F157:G159">SUM(F137,F154)</f>
        <v>247.5</v>
      </c>
      <c r="G157" s="399">
        <f t="shared" si="15"/>
        <v>7902</v>
      </c>
      <c r="H157" s="462"/>
      <c r="I157" s="462"/>
      <c r="J157" s="462"/>
      <c r="K157" s="462"/>
      <c r="L157" s="462"/>
      <c r="M157" s="420"/>
      <c r="N157" s="420"/>
      <c r="O157" s="420"/>
      <c r="P157" s="423"/>
      <c r="Q157" s="423"/>
      <c r="R157" s="423"/>
      <c r="S157" s="420"/>
      <c r="T157" s="420"/>
      <c r="U157" s="420"/>
      <c r="V157" s="420"/>
      <c r="W157" s="420"/>
      <c r="X157" s="420"/>
      <c r="Y157" s="420"/>
      <c r="Z157" s="420"/>
      <c r="AA157" s="420"/>
      <c r="AB157" s="420"/>
      <c r="AC157" s="420"/>
    </row>
    <row r="158" spans="1:29" ht="19.5" thickBot="1">
      <c r="A158" s="612" t="s">
        <v>89</v>
      </c>
      <c r="B158" s="613"/>
      <c r="C158" s="110"/>
      <c r="D158" s="110"/>
      <c r="E158" s="414"/>
      <c r="F158" s="463">
        <f t="shared" si="15"/>
        <v>121.5</v>
      </c>
      <c r="G158" s="395">
        <f t="shared" si="15"/>
        <v>3672</v>
      </c>
      <c r="H158" s="330"/>
      <c r="I158" s="330"/>
      <c r="J158" s="330"/>
      <c r="K158" s="330"/>
      <c r="L158" s="330"/>
      <c r="M158" s="420"/>
      <c r="N158" s="420"/>
      <c r="O158" s="420"/>
      <c r="P158" s="423"/>
      <c r="Q158" s="423"/>
      <c r="R158" s="423"/>
      <c r="S158" s="420"/>
      <c r="T158" s="420"/>
      <c r="U158" s="420"/>
      <c r="V158" s="420"/>
      <c r="W158" s="420"/>
      <c r="X158" s="420"/>
      <c r="Y158" s="420"/>
      <c r="Z158" s="420"/>
      <c r="AA158" s="420"/>
      <c r="AB158" s="420"/>
      <c r="AC158" s="420"/>
    </row>
    <row r="159" spans="1:35" s="39" customFormat="1" ht="19.5" thickBot="1">
      <c r="A159" s="612" t="s">
        <v>90</v>
      </c>
      <c r="B159" s="613"/>
      <c r="C159" s="110"/>
      <c r="D159" s="110"/>
      <c r="E159" s="414"/>
      <c r="F159" s="424">
        <f t="shared" si="15"/>
        <v>126</v>
      </c>
      <c r="G159" s="417">
        <f t="shared" si="15"/>
        <v>4230</v>
      </c>
      <c r="H159" s="417">
        <f aca="true" t="shared" si="16" ref="H159:AC159">SUM(H139,H156)</f>
        <v>426</v>
      </c>
      <c r="I159" s="417">
        <f t="shared" si="16"/>
        <v>224</v>
      </c>
      <c r="J159" s="417">
        <f t="shared" si="16"/>
        <v>92</v>
      </c>
      <c r="K159" s="417">
        <f t="shared" si="16"/>
        <v>106</v>
      </c>
      <c r="L159" s="417">
        <f t="shared" si="16"/>
        <v>3534</v>
      </c>
      <c r="M159" s="417">
        <f t="shared" si="16"/>
        <v>56</v>
      </c>
      <c r="N159" s="417">
        <f t="shared" si="16"/>
        <v>0</v>
      </c>
      <c r="O159" s="417">
        <f t="shared" si="16"/>
        <v>16</v>
      </c>
      <c r="P159" s="417">
        <f t="shared" si="16"/>
        <v>54</v>
      </c>
      <c r="Q159" s="417">
        <f t="shared" si="16"/>
        <v>0</v>
      </c>
      <c r="R159" s="417">
        <f t="shared" si="16"/>
        <v>22</v>
      </c>
      <c r="S159" s="417">
        <f t="shared" si="16"/>
        <v>52</v>
      </c>
      <c r="T159" s="417">
        <f t="shared" si="16"/>
        <v>4</v>
      </c>
      <c r="U159" s="417">
        <f t="shared" si="16"/>
        <v>12</v>
      </c>
      <c r="V159" s="417">
        <f t="shared" si="16"/>
        <v>24</v>
      </c>
      <c r="W159" s="417">
        <f t="shared" si="16"/>
        <v>62</v>
      </c>
      <c r="X159" s="417">
        <f t="shared" si="16"/>
        <v>22</v>
      </c>
      <c r="Y159" s="417">
        <f t="shared" si="16"/>
        <v>50</v>
      </c>
      <c r="Z159" s="417">
        <f t="shared" si="16"/>
        <v>24</v>
      </c>
      <c r="AA159" s="417">
        <f t="shared" si="16"/>
        <v>50</v>
      </c>
      <c r="AB159" s="417">
        <f t="shared" si="16"/>
        <v>16</v>
      </c>
      <c r="AC159" s="417">
        <f t="shared" si="16"/>
        <v>0</v>
      </c>
      <c r="AD159" s="59"/>
      <c r="AE159" s="11"/>
      <c r="AF159" s="11"/>
      <c r="AG159" s="11"/>
      <c r="AH159" s="11"/>
      <c r="AI159" s="11"/>
    </row>
    <row r="160" spans="1:29" s="8" customFormat="1" ht="16.5" thickBot="1">
      <c r="A160" s="593" t="s">
        <v>29</v>
      </c>
      <c r="B160" s="594"/>
      <c r="C160" s="594"/>
      <c r="D160" s="594"/>
      <c r="E160" s="594"/>
      <c r="F160" s="594"/>
      <c r="G160" s="594"/>
      <c r="H160" s="594"/>
      <c r="I160" s="594"/>
      <c r="J160" s="594"/>
      <c r="K160" s="594"/>
      <c r="L160" s="595"/>
      <c r="M160" s="391">
        <f>COUNTIF($C$11:$C$153,"=7")</f>
        <v>4</v>
      </c>
      <c r="N160" s="391">
        <f>COUNTIF($C$12:$C$161,"=7б")</f>
        <v>0</v>
      </c>
      <c r="O160" s="391"/>
      <c r="P160" s="391">
        <f>COUNTIF($C$11:$C$153,"=9")</f>
        <v>4</v>
      </c>
      <c r="Q160" s="391">
        <f>COUNTIF($C$12:$C$161,"=9")</f>
        <v>4</v>
      </c>
      <c r="R160" s="391"/>
      <c r="S160" s="391">
        <f>COUNTIF($C$11:$C$153,"=10")</f>
        <v>3</v>
      </c>
      <c r="T160" s="391">
        <f>COUNTIF($C$12:$C$161,"=11")</f>
        <v>0</v>
      </c>
      <c r="U160" s="391">
        <f>COUNTIF($C$12:$C$161,"=12")</f>
        <v>3</v>
      </c>
      <c r="V160" s="391"/>
      <c r="W160" s="391">
        <f>COUNTIF($C$11:$C$153,"=12")</f>
        <v>3</v>
      </c>
      <c r="X160" s="391"/>
      <c r="Y160" s="391">
        <f>COUNTIF($C$11:$C$153,"=13")</f>
        <v>3</v>
      </c>
      <c r="Z160" s="391"/>
      <c r="AA160" s="391">
        <f>COUNTIF($C$11:$C$153,"=14")</f>
        <v>4</v>
      </c>
      <c r="AB160" s="391"/>
      <c r="AC160" s="391">
        <f>COUNTIF($C$11:$C$153,"=15")</f>
        <v>1</v>
      </c>
    </row>
    <row r="161" spans="1:29" s="8" customFormat="1" ht="16.5" thickBot="1">
      <c r="A161" s="593" t="s">
        <v>30</v>
      </c>
      <c r="B161" s="594"/>
      <c r="C161" s="594"/>
      <c r="D161" s="594"/>
      <c r="E161" s="594"/>
      <c r="F161" s="594"/>
      <c r="G161" s="594"/>
      <c r="H161" s="594"/>
      <c r="I161" s="594"/>
      <c r="J161" s="594"/>
      <c r="K161" s="594"/>
      <c r="L161" s="595"/>
      <c r="M161" s="391">
        <f>COUNTIF($D$11:$D$153,"=7")</f>
        <v>3</v>
      </c>
      <c r="N161" s="391">
        <f>COUNTIF($D$12:$D$161,"=7б")</f>
        <v>0</v>
      </c>
      <c r="O161" s="391"/>
      <c r="P161" s="391">
        <f>COUNTIF($D$11:$D$153,"=9")</f>
        <v>3</v>
      </c>
      <c r="Q161" s="391">
        <f>COUNTIF($D$12:$D$161,"=9")</f>
        <v>3</v>
      </c>
      <c r="R161" s="391"/>
      <c r="S161" s="391">
        <f>COUNTIF($D$11:$D$153,"=10")</f>
        <v>4</v>
      </c>
      <c r="T161" s="391">
        <f>COUNTIF($D$12:$D$161,"=11")</f>
        <v>0</v>
      </c>
      <c r="U161" s="391">
        <f>COUNTIF($D$12:$D$161,"=12")</f>
        <v>4</v>
      </c>
      <c r="V161" s="391"/>
      <c r="W161" s="391">
        <f>COUNTIF($D$11:$D$153,"=12")</f>
        <v>4</v>
      </c>
      <c r="X161" s="391"/>
      <c r="Y161" s="391">
        <f>COUNTIF($D$11:$D$153,"=13")</f>
        <v>3</v>
      </c>
      <c r="Z161" s="391"/>
      <c r="AA161" s="391">
        <f>COUNTIF($D$11:$D$153,"=14")</f>
        <v>1</v>
      </c>
      <c r="AB161" s="391"/>
      <c r="AC161" s="391">
        <f>COUNTIF($D$11:$D$153,"=15")</f>
        <v>1</v>
      </c>
    </row>
    <row r="162" spans="1:29" s="8" customFormat="1" ht="16.5" thickBot="1">
      <c r="A162" s="593" t="s">
        <v>31</v>
      </c>
      <c r="B162" s="594"/>
      <c r="C162" s="594"/>
      <c r="D162" s="594"/>
      <c r="E162" s="594"/>
      <c r="F162" s="594"/>
      <c r="G162" s="594"/>
      <c r="H162" s="594"/>
      <c r="I162" s="594"/>
      <c r="J162" s="594"/>
      <c r="K162" s="594"/>
      <c r="L162" s="595"/>
      <c r="M162" s="391">
        <f>COUNTIF($E$11:$E$153,"=7")</f>
        <v>0</v>
      </c>
      <c r="N162" s="391">
        <f>COUNTIF($E$12:$E$161,"=7б")</f>
        <v>0</v>
      </c>
      <c r="O162" s="391"/>
      <c r="P162" s="391">
        <f>COUNTIF($E$11:$E$153,"=9")</f>
        <v>0</v>
      </c>
      <c r="Q162" s="391">
        <f>COUNTIF($E$12:$E$161,"=9")</f>
        <v>0</v>
      </c>
      <c r="R162" s="391"/>
      <c r="S162" s="391">
        <f>COUNTIF($E$11:$E$153,"=10")</f>
        <v>1</v>
      </c>
      <c r="T162" s="391">
        <f>COUNTIF($E$12:$E$161,"=11")</f>
        <v>0</v>
      </c>
      <c r="U162" s="391">
        <f>COUNTIF($E$12:$E$161,"=12")</f>
        <v>2</v>
      </c>
      <c r="V162" s="383"/>
      <c r="W162" s="383">
        <f>COUNTIF($E$11:$E$153,"=12")</f>
        <v>2</v>
      </c>
      <c r="X162" s="383"/>
      <c r="Y162" s="383">
        <f>COUNTIF($E$11:$E$153,"=13")</f>
        <v>1</v>
      </c>
      <c r="Z162" s="383"/>
      <c r="AA162" s="383">
        <f>COUNTIF($E$11:$E$153,"=14")</f>
        <v>1</v>
      </c>
      <c r="AB162" s="383"/>
      <c r="AC162" s="383">
        <f>COUNTIF($E$11:$E$153,"=15")</f>
        <v>0</v>
      </c>
    </row>
    <row r="163" spans="1:29" s="8" customFormat="1" ht="16.5" thickBot="1">
      <c r="A163" s="641" t="s">
        <v>148</v>
      </c>
      <c r="B163" s="641"/>
      <c r="C163" s="641"/>
      <c r="D163" s="641"/>
      <c r="E163" s="641"/>
      <c r="F163" s="641"/>
      <c r="G163" s="641"/>
      <c r="H163" s="641"/>
      <c r="I163" s="641"/>
      <c r="J163" s="641"/>
      <c r="K163" s="641"/>
      <c r="L163" s="641"/>
      <c r="M163" s="417">
        <f aca="true" t="shared" si="17" ref="M163:AC163">M159</f>
        <v>56</v>
      </c>
      <c r="N163" s="417">
        <f t="shared" si="17"/>
        <v>0</v>
      </c>
      <c r="O163" s="417">
        <f t="shared" si="17"/>
        <v>16</v>
      </c>
      <c r="P163" s="417">
        <f t="shared" si="17"/>
        <v>54</v>
      </c>
      <c r="Q163" s="417">
        <f t="shared" si="17"/>
        <v>0</v>
      </c>
      <c r="R163" s="417">
        <f t="shared" si="17"/>
        <v>22</v>
      </c>
      <c r="S163" s="417">
        <f t="shared" si="17"/>
        <v>52</v>
      </c>
      <c r="T163" s="417">
        <f t="shared" si="17"/>
        <v>4</v>
      </c>
      <c r="U163" s="464">
        <f t="shared" si="17"/>
        <v>12</v>
      </c>
      <c r="V163" s="417">
        <f t="shared" si="17"/>
        <v>24</v>
      </c>
      <c r="W163" s="417">
        <f t="shared" si="17"/>
        <v>62</v>
      </c>
      <c r="X163" s="417">
        <f t="shared" si="17"/>
        <v>22</v>
      </c>
      <c r="Y163" s="417">
        <f t="shared" si="17"/>
        <v>50</v>
      </c>
      <c r="Z163" s="417">
        <f t="shared" si="17"/>
        <v>24</v>
      </c>
      <c r="AA163" s="417">
        <f t="shared" si="17"/>
        <v>50</v>
      </c>
      <c r="AB163" s="417">
        <f t="shared" si="17"/>
        <v>16</v>
      </c>
      <c r="AC163" s="417">
        <f t="shared" si="17"/>
        <v>0</v>
      </c>
    </row>
    <row r="164" spans="1:29" ht="16.5" thickTop="1">
      <c r="A164" s="419"/>
      <c r="B164" s="420"/>
      <c r="C164" s="421"/>
      <c r="D164" s="422"/>
      <c r="E164" s="421"/>
      <c r="F164" s="421"/>
      <c r="G164" s="421"/>
      <c r="H164" s="420"/>
      <c r="I164" s="642" t="s">
        <v>149</v>
      </c>
      <c r="J164" s="642"/>
      <c r="K164" s="642"/>
      <c r="L164" s="643"/>
      <c r="M164" s="575">
        <v>7</v>
      </c>
      <c r="N164" s="576"/>
      <c r="O164" s="577"/>
      <c r="P164" s="578">
        <v>8.9</v>
      </c>
      <c r="Q164" s="579"/>
      <c r="R164" s="580"/>
      <c r="S164" s="575">
        <v>10</v>
      </c>
      <c r="T164" s="576"/>
      <c r="U164" s="576"/>
      <c r="V164" s="577"/>
      <c r="W164" s="581">
        <v>11.12</v>
      </c>
      <c r="X164" s="582"/>
      <c r="Y164" s="575">
        <v>13</v>
      </c>
      <c r="Z164" s="577"/>
      <c r="AA164" s="575">
        <v>14</v>
      </c>
      <c r="AB164" s="577"/>
      <c r="AC164" s="71">
        <v>15</v>
      </c>
    </row>
    <row r="165" spans="1:29" ht="15.75">
      <c r="A165" s="419"/>
      <c r="B165" s="420"/>
      <c r="C165" s="421"/>
      <c r="D165" s="422"/>
      <c r="E165" s="421"/>
      <c r="F165" s="421"/>
      <c r="G165" s="420"/>
      <c r="H165" s="420"/>
      <c r="I165" s="420"/>
      <c r="J165" s="420"/>
      <c r="K165" s="420"/>
      <c r="L165" s="420"/>
      <c r="M165" s="567" t="s">
        <v>198</v>
      </c>
      <c r="N165" s="569"/>
      <c r="O165" s="568"/>
      <c r="P165" s="567" t="s">
        <v>199</v>
      </c>
      <c r="Q165" s="569"/>
      <c r="R165" s="568"/>
      <c r="S165" s="567" t="s">
        <v>200</v>
      </c>
      <c r="T165" s="569"/>
      <c r="U165" s="569"/>
      <c r="V165" s="568"/>
      <c r="W165" s="168" t="s">
        <v>201</v>
      </c>
      <c r="X165" s="168"/>
      <c r="Y165" s="567" t="s">
        <v>200</v>
      </c>
      <c r="Z165" s="568"/>
      <c r="AA165" s="567" t="s">
        <v>202</v>
      </c>
      <c r="AB165" s="568"/>
      <c r="AC165" s="168"/>
    </row>
    <row r="166" spans="10:29" ht="15.75">
      <c r="J166" s="570" t="s">
        <v>203</v>
      </c>
      <c r="K166" s="570"/>
      <c r="L166" s="570"/>
      <c r="M166" s="571" t="s">
        <v>204</v>
      </c>
      <c r="N166" s="572"/>
      <c r="O166" s="572"/>
      <c r="P166" s="572"/>
      <c r="Q166" s="572"/>
      <c r="R166" s="573"/>
      <c r="S166" s="571" t="s">
        <v>205</v>
      </c>
      <c r="T166" s="572"/>
      <c r="U166" s="572"/>
      <c r="V166" s="572"/>
      <c r="W166" s="572"/>
      <c r="X166" s="573"/>
      <c r="Y166" s="571" t="s">
        <v>206</v>
      </c>
      <c r="Z166" s="572"/>
      <c r="AA166" s="572"/>
      <c r="AB166" s="573"/>
      <c r="AC166" s="32"/>
    </row>
    <row r="167" spans="1:26" ht="21" customHeight="1">
      <c r="A167" s="61" t="s">
        <v>207</v>
      </c>
      <c r="B167" s="574" t="s">
        <v>208</v>
      </c>
      <c r="C167" s="574"/>
      <c r="D167" s="574"/>
      <c r="E167" s="574"/>
      <c r="F167" s="574"/>
      <c r="G167" s="574"/>
      <c r="H167" s="574"/>
      <c r="I167" s="574"/>
      <c r="J167" s="574"/>
      <c r="K167" s="574"/>
      <c r="L167" s="574"/>
      <c r="M167" s="574"/>
      <c r="N167" s="574"/>
      <c r="O167" s="574"/>
      <c r="P167" s="574"/>
      <c r="Q167" s="574"/>
      <c r="R167" s="574"/>
      <c r="S167" s="574"/>
      <c r="T167" s="574"/>
      <c r="U167" s="574"/>
      <c r="V167" s="574"/>
      <c r="W167" s="574"/>
      <c r="Y167" s="11"/>
      <c r="Z167" s="11"/>
    </row>
    <row r="168" spans="1:26" ht="17.25" customHeight="1">
      <c r="A168" s="62" t="s">
        <v>209</v>
      </c>
      <c r="B168" s="574" t="s">
        <v>210</v>
      </c>
      <c r="C168" s="574"/>
      <c r="D168" s="574"/>
      <c r="E168" s="574"/>
      <c r="F168" s="574"/>
      <c r="G168" s="574"/>
      <c r="H168" s="574"/>
      <c r="I168" s="574"/>
      <c r="J168" s="574"/>
      <c r="K168" s="574"/>
      <c r="L168" s="574"/>
      <c r="M168" s="574"/>
      <c r="N168" s="574"/>
      <c r="O168" s="574"/>
      <c r="P168" s="574"/>
      <c r="Q168" s="574"/>
      <c r="R168" s="574"/>
      <c r="S168" s="574"/>
      <c r="T168" s="574"/>
      <c r="U168" s="574"/>
      <c r="V168" s="574"/>
      <c r="W168" s="574"/>
      <c r="Y168" s="11"/>
      <c r="Z168" s="11"/>
    </row>
    <row r="169" spans="13:26" ht="15.75">
      <c r="M169" s="11"/>
      <c r="P169" s="7"/>
      <c r="S169" s="11"/>
      <c r="T169" s="11"/>
      <c r="Y169" s="11"/>
      <c r="Z169" s="11"/>
    </row>
    <row r="170" spans="2:26" ht="15.75">
      <c r="B170" s="63"/>
      <c r="C170" s="64"/>
      <c r="D170" s="651"/>
      <c r="E170" s="652"/>
      <c r="F170" s="652"/>
      <c r="G170" s="65"/>
      <c r="H170" s="649"/>
      <c r="I170" s="653"/>
      <c r="J170" s="653"/>
      <c r="K170" s="653"/>
      <c r="M170" s="11"/>
      <c r="P170" s="7"/>
      <c r="S170" s="11"/>
      <c r="T170" s="11"/>
      <c r="Y170" s="11"/>
      <c r="Z170" s="11"/>
    </row>
    <row r="171" spans="2:26" ht="15.75">
      <c r="B171" s="63"/>
      <c r="C171" s="64"/>
      <c r="D171" s="64"/>
      <c r="E171" s="64"/>
      <c r="F171" s="66"/>
      <c r="G171" s="65"/>
      <c r="H171" s="65"/>
      <c r="I171" s="67"/>
      <c r="J171" s="68"/>
      <c r="K171" s="68"/>
      <c r="M171" s="11"/>
      <c r="P171" s="7"/>
      <c r="S171" s="11"/>
      <c r="T171" s="11"/>
      <c r="Y171" s="11"/>
      <c r="Z171" s="11"/>
    </row>
    <row r="172" spans="2:26" ht="15.75">
      <c r="B172" s="63"/>
      <c r="C172" s="64"/>
      <c r="D172" s="651"/>
      <c r="E172" s="652"/>
      <c r="F172" s="652"/>
      <c r="G172" s="65"/>
      <c r="H172" s="649"/>
      <c r="I172" s="653"/>
      <c r="J172" s="653"/>
      <c r="K172" s="653"/>
      <c r="M172" s="11"/>
      <c r="P172" s="7"/>
      <c r="S172" s="11"/>
      <c r="T172" s="11"/>
      <c r="Y172" s="11"/>
      <c r="Z172" s="11"/>
    </row>
    <row r="173" spans="13:26" ht="15.75">
      <c r="M173" s="11"/>
      <c r="P173" s="7"/>
      <c r="S173" s="11"/>
      <c r="T173" s="11"/>
      <c r="Y173" s="11"/>
      <c r="Z173" s="11"/>
    </row>
    <row r="174" spans="13:26" ht="15.75">
      <c r="M174" s="11"/>
      <c r="P174" s="7"/>
      <c r="S174" s="11"/>
      <c r="T174" s="11"/>
      <c r="Y174" s="11"/>
      <c r="Z174" s="11"/>
    </row>
    <row r="175" spans="13:26" ht="15.75">
      <c r="M175" s="11"/>
      <c r="P175" s="7"/>
      <c r="S175" s="11"/>
      <c r="T175" s="11"/>
      <c r="Y175" s="11"/>
      <c r="Z175" s="11"/>
    </row>
    <row r="176" spans="13:26" ht="15.75">
      <c r="M176" s="11"/>
      <c r="P176" s="7"/>
      <c r="S176" s="11"/>
      <c r="T176" s="11"/>
      <c r="Y176" s="11"/>
      <c r="Z176" s="11"/>
    </row>
    <row r="177" spans="13:26" ht="15.75">
      <c r="M177" s="11"/>
      <c r="P177" s="7"/>
      <c r="S177" s="11"/>
      <c r="T177" s="11"/>
      <c r="Y177" s="11"/>
      <c r="Z177" s="11"/>
    </row>
    <row r="178" spans="13:26" ht="15.75">
      <c r="M178" s="11"/>
      <c r="P178" s="7"/>
      <c r="S178" s="11"/>
      <c r="T178" s="11"/>
      <c r="Y178" s="11"/>
      <c r="Z178" s="11"/>
    </row>
    <row r="179" spans="13:26" ht="15.75">
      <c r="M179" s="11"/>
      <c r="P179" s="7"/>
      <c r="S179" s="11"/>
      <c r="T179" s="11"/>
      <c r="Y179" s="11"/>
      <c r="Z179" s="11"/>
    </row>
  </sheetData>
  <sheetProtection/>
  <mergeCells count="85">
    <mergeCell ref="D172:F172"/>
    <mergeCell ref="H172:K172"/>
    <mergeCell ref="M5:O5"/>
    <mergeCell ref="M6:AC6"/>
    <mergeCell ref="D170:F170"/>
    <mergeCell ref="H170:K170"/>
    <mergeCell ref="W7:X7"/>
    <mergeCell ref="S7:V7"/>
    <mergeCell ref="P7:R7"/>
    <mergeCell ref="M7:O7"/>
    <mergeCell ref="A163:L163"/>
    <mergeCell ref="I164:L164"/>
    <mergeCell ref="A159:B159"/>
    <mergeCell ref="G3:G7"/>
    <mergeCell ref="L3:L7"/>
    <mergeCell ref="A161:L161"/>
    <mergeCell ref="A138:B138"/>
    <mergeCell ref="A24:AC24"/>
    <mergeCell ref="Y7:Z7"/>
    <mergeCell ref="AA5:AB5"/>
    <mergeCell ref="A66:B66"/>
    <mergeCell ref="H4:H7"/>
    <mergeCell ref="H3:K3"/>
    <mergeCell ref="A21:B21"/>
    <mergeCell ref="A2:A7"/>
    <mergeCell ref="E2:E7"/>
    <mergeCell ref="D4:D7"/>
    <mergeCell ref="C2:D3"/>
    <mergeCell ref="J4:J7"/>
    <mergeCell ref="F2:F7"/>
    <mergeCell ref="A158:B158"/>
    <mergeCell ref="A154:B154"/>
    <mergeCell ref="A144:AC144"/>
    <mergeCell ref="A160:L160"/>
    <mergeCell ref="A155:B155"/>
    <mergeCell ref="A9:AC9"/>
    <mergeCell ref="I4:I7"/>
    <mergeCell ref="B2:B7"/>
    <mergeCell ref="A1:AC1"/>
    <mergeCell ref="G2:L2"/>
    <mergeCell ref="Y4:AC4"/>
    <mergeCell ref="AA7:AB7"/>
    <mergeCell ref="M4:R4"/>
    <mergeCell ref="S4:X4"/>
    <mergeCell ref="Y5:Z5"/>
    <mergeCell ref="A137:B137"/>
    <mergeCell ref="A156:B156"/>
    <mergeCell ref="A157:B157"/>
    <mergeCell ref="A140:AC140"/>
    <mergeCell ref="A139:B139"/>
    <mergeCell ref="K4:K7"/>
    <mergeCell ref="AA164:AB164"/>
    <mergeCell ref="Y164:Z164"/>
    <mergeCell ref="A136:B136"/>
    <mergeCell ref="A64:B64"/>
    <mergeCell ref="A10:AC10"/>
    <mergeCell ref="A67:AC67"/>
    <mergeCell ref="A65:B65"/>
    <mergeCell ref="A134:B134"/>
    <mergeCell ref="A135:B135"/>
    <mergeCell ref="M2:AC3"/>
    <mergeCell ref="A68:AC68"/>
    <mergeCell ref="A22:B22"/>
    <mergeCell ref="A162:L162"/>
    <mergeCell ref="C4:C7"/>
    <mergeCell ref="A23:B23"/>
    <mergeCell ref="A128:AC128"/>
    <mergeCell ref="W5:X5"/>
    <mergeCell ref="P5:R5"/>
    <mergeCell ref="S5:V5"/>
    <mergeCell ref="B167:W167"/>
    <mergeCell ref="B168:W168"/>
    <mergeCell ref="M164:O164"/>
    <mergeCell ref="P164:R164"/>
    <mergeCell ref="S164:V164"/>
    <mergeCell ref="W164:X164"/>
    <mergeCell ref="S165:V165"/>
    <mergeCell ref="Y165:Z165"/>
    <mergeCell ref="M165:O165"/>
    <mergeCell ref="P165:R165"/>
    <mergeCell ref="J166:L166"/>
    <mergeCell ref="M166:R166"/>
    <mergeCell ref="S166:X166"/>
    <mergeCell ref="Y166:AB166"/>
    <mergeCell ref="AA165:AB165"/>
  </mergeCells>
  <printOptions/>
  <pageMargins left="1.062992125984252" right="0.3937007874015748" top="0.5118110236220472" bottom="0.5511811023622047" header="0.3937007874015748" footer="0.7480314960629921"/>
  <pageSetup fitToHeight="0" horizontalDpi="600" verticalDpi="600" orientation="landscape" paperSize="9" scale="70" r:id="rId1"/>
  <rowBreaks count="1" manualBreakCount="1">
    <brk id="14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Администратор</cp:lastModifiedBy>
  <cp:lastPrinted>2014-06-25T06:52:47Z</cp:lastPrinted>
  <dcterms:created xsi:type="dcterms:W3CDTF">2003-06-23T04:55:14Z</dcterms:created>
  <dcterms:modified xsi:type="dcterms:W3CDTF">2014-06-25T06:53:47Z</dcterms:modified>
  <cp:category/>
  <cp:version/>
  <cp:contentType/>
  <cp:contentStatus/>
</cp:coreProperties>
</file>