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480" windowHeight="8190" activeTab="2"/>
  </bookViews>
  <sheets>
    <sheet name="Титул" sheetId="1" r:id="rId1"/>
    <sheet name="бюджет" sheetId="2" state="hidden" r:id="rId2"/>
    <sheet name="План 18_19" sheetId="3" r:id="rId3"/>
    <sheet name="План ПТМ" sheetId="13" state="hidden" r:id="rId4"/>
    <sheet name="АММ" sheetId="14" state="hidden" r:id="rId5"/>
    <sheet name="МВ" sheetId="15" state="hidden" r:id="rId6"/>
    <sheet name="вспом" sheetId="10" state="hidden" r:id="rId7"/>
    <sheet name="вспом (2)" sheetId="11" state="hidden" r:id="rId8"/>
    <sheet name="вспом (3)" sheetId="12" state="hidden" r:id="rId9"/>
    <sheet name="План 17_18 (14-04)" sheetId="8" state="hidden" r:id="rId10"/>
    <sheet name="Лист1" sheetId="4" state="hidden" r:id="rId11"/>
    <sheet name="План 17_18 (2)" sheetId="5" state="hidden" r:id="rId12"/>
    <sheet name="подсчет ПТМ" sheetId="6" state="hidden" r:id="rId13"/>
    <sheet name="План 17_18 (3)" sheetId="7" state="hidden" r:id="rId14"/>
    <sheet name="План 17_18 с правками (2)" sheetId="9" state="hidden" r:id="rId15"/>
  </sheets>
  <definedNames>
    <definedName name="_xlnm.Print_Titles" localSheetId="4">АММ!$8:$8</definedName>
    <definedName name="_xlnm.Print_Titles" localSheetId="6">вспом!$8:$8</definedName>
    <definedName name="_xlnm.Print_Titles" localSheetId="7">'вспом (2)'!$8:$8</definedName>
    <definedName name="_xlnm.Print_Titles" localSheetId="8">'вспом (3)'!$8:$8</definedName>
    <definedName name="_xlnm.Print_Titles" localSheetId="5">МВ!$8:$8</definedName>
    <definedName name="_xlnm.Print_Titles" localSheetId="9">'План 17_18 (14-04)'!$8:$8</definedName>
    <definedName name="_xlnm.Print_Titles" localSheetId="11">'План 17_18 (2)'!$8:$8</definedName>
    <definedName name="_xlnm.Print_Titles" localSheetId="13">'План 17_18 (3)'!$8:$8</definedName>
    <definedName name="_xlnm.Print_Titles" localSheetId="14">'План 17_18 с правками (2)'!$8:$8</definedName>
    <definedName name="_xlnm.Print_Titles" localSheetId="2">'План 18_19'!$8:$8</definedName>
    <definedName name="_xlnm.Print_Titles" localSheetId="3">'План ПТМ'!$8:$8</definedName>
    <definedName name="_xlnm.Print_Titles" localSheetId="12">'подсчет ПТМ'!$8:$8</definedName>
    <definedName name="_xlnm.Print_Area" localSheetId="4">АММ!$A$1:$Y$231</definedName>
    <definedName name="_xlnm.Print_Area" localSheetId="1">бюджет!$A$1:$J$21</definedName>
    <definedName name="_xlnm.Print_Area" localSheetId="6">вспом!$A$1:$Y$442</definedName>
    <definedName name="_xlnm.Print_Area" localSheetId="7">'вспом (2)'!$A$1:$Y$442</definedName>
    <definedName name="_xlnm.Print_Area" localSheetId="8">'вспом (3)'!$A$1:$Y$442</definedName>
    <definedName name="_xlnm.Print_Area" localSheetId="5">МВ!$A$1:$Y$279</definedName>
    <definedName name="_xlnm.Print_Area" localSheetId="9">'План 17_18 (14-04)'!$A$1:$Y$434</definedName>
    <definedName name="_xlnm.Print_Area" localSheetId="11">'План 17_18 (2)'!$A$1:$Y$431</definedName>
    <definedName name="_xlnm.Print_Area" localSheetId="13">'План 17_18 (3)'!$A$1:$Y$432</definedName>
    <definedName name="_xlnm.Print_Area" localSheetId="14">'План 17_18 с правками (2)'!$A$1:$Y$443</definedName>
    <definedName name="_xlnm.Print_Area" localSheetId="2">'План 18_19'!$A$1:$Y$438</definedName>
    <definedName name="_xlnm.Print_Area" localSheetId="3">'План ПТМ'!$A$1:$Y$243</definedName>
    <definedName name="_xlnm.Print_Area" localSheetId="12">'подсчет ПТМ'!$A$1:$Y$445</definedName>
    <definedName name="_xlnm.Print_Area" localSheetId="0">Титул!$A$1:$BA$45</definedName>
  </definedNames>
  <calcPr calcId="145621"/>
</workbook>
</file>

<file path=xl/calcChain.xml><?xml version="1.0" encoding="utf-8"?>
<calcChain xmlns="http://schemas.openxmlformats.org/spreadsheetml/2006/main">
  <c r="X42" i="1" l="1"/>
  <c r="O331" i="15" l="1"/>
  <c r="N331" i="15"/>
  <c r="M331" i="15"/>
  <c r="L331" i="15"/>
  <c r="K331" i="15"/>
  <c r="J331" i="15"/>
  <c r="I331" i="15"/>
  <c r="H331" i="15"/>
  <c r="G331" i="15"/>
  <c r="F331" i="15"/>
  <c r="E331" i="15"/>
  <c r="D331" i="15"/>
  <c r="O330" i="15"/>
  <c r="N330" i="15"/>
  <c r="M330" i="15"/>
  <c r="L330" i="15"/>
  <c r="K330" i="15"/>
  <c r="J330" i="15"/>
  <c r="I330" i="15"/>
  <c r="H330" i="15"/>
  <c r="G330" i="15"/>
  <c r="F330" i="15"/>
  <c r="E330" i="15"/>
  <c r="D330" i="15"/>
  <c r="D313" i="15"/>
  <c r="E294" i="15"/>
  <c r="D294" i="15"/>
  <c r="O292" i="15"/>
  <c r="O319" i="15" s="1"/>
  <c r="N292" i="15"/>
  <c r="N319" i="15" s="1"/>
  <c r="M292" i="15"/>
  <c r="M319" i="15" s="1"/>
  <c r="L292" i="15"/>
  <c r="L301" i="15" s="1"/>
  <c r="K292" i="15"/>
  <c r="K319" i="15" s="1"/>
  <c r="J292" i="15"/>
  <c r="J319" i="15" s="1"/>
  <c r="I292" i="15"/>
  <c r="I319" i="15" s="1"/>
  <c r="H292" i="15"/>
  <c r="H318" i="15" s="1"/>
  <c r="G292" i="15"/>
  <c r="G319" i="15" s="1"/>
  <c r="F292" i="15"/>
  <c r="F319" i="15" s="1"/>
  <c r="E292" i="15"/>
  <c r="E319" i="15" s="1"/>
  <c r="D292" i="15"/>
  <c r="D295" i="15" s="1"/>
  <c r="AU281" i="15"/>
  <c r="W277" i="15"/>
  <c r="T277" i="15"/>
  <c r="Q277" i="15"/>
  <c r="N277" i="15"/>
  <c r="W265" i="15"/>
  <c r="T265" i="15"/>
  <c r="Q265" i="15"/>
  <c r="N265" i="15"/>
  <c r="W253" i="15"/>
  <c r="T253" i="15"/>
  <c r="Q253" i="15"/>
  <c r="N253" i="15"/>
  <c r="W241" i="15"/>
  <c r="T241" i="15"/>
  <c r="Q241" i="15"/>
  <c r="N241" i="15"/>
  <c r="N242" i="15" s="1"/>
  <c r="G234" i="15" s="1"/>
  <c r="X240" i="15"/>
  <c r="V240" i="15"/>
  <c r="T240" i="15"/>
  <c r="W239" i="15"/>
  <c r="V239" i="15"/>
  <c r="Y237" i="15"/>
  <c r="Y238" i="15" s="1"/>
  <c r="X237" i="15"/>
  <c r="X238" i="15" s="1"/>
  <c r="W237" i="15"/>
  <c r="W238" i="15" s="1"/>
  <c r="V237" i="15"/>
  <c r="V238" i="15" s="1"/>
  <c r="U237" i="15"/>
  <c r="U238" i="15" s="1"/>
  <c r="T237" i="15"/>
  <c r="T238" i="15" s="1"/>
  <c r="S237" i="15"/>
  <c r="S238" i="15" s="1"/>
  <c r="R237" i="15"/>
  <c r="R238" i="15" s="1"/>
  <c r="Q237" i="15"/>
  <c r="Q238" i="15" s="1"/>
  <c r="P237" i="15"/>
  <c r="P238" i="15" s="1"/>
  <c r="O237" i="15"/>
  <c r="O238" i="15" s="1"/>
  <c r="N237" i="15"/>
  <c r="N238" i="15" s="1"/>
  <c r="Y236" i="15"/>
  <c r="X236" i="15"/>
  <c r="W236" i="15"/>
  <c r="V236" i="15"/>
  <c r="U236" i="15"/>
  <c r="T236" i="15"/>
  <c r="S236" i="15"/>
  <c r="R236" i="15"/>
  <c r="Q236" i="15"/>
  <c r="P236" i="15"/>
  <c r="O236" i="15"/>
  <c r="N236" i="15"/>
  <c r="G230" i="15"/>
  <c r="H229" i="15"/>
  <c r="H230" i="15" s="1"/>
  <c r="H227" i="15"/>
  <c r="G227" i="15"/>
  <c r="H226" i="15"/>
  <c r="G226" i="15"/>
  <c r="H225" i="15"/>
  <c r="G225" i="15"/>
  <c r="H224" i="15"/>
  <c r="H223" i="15"/>
  <c r="H222" i="15"/>
  <c r="H221" i="15"/>
  <c r="H220" i="15"/>
  <c r="H219" i="15"/>
  <c r="Y216" i="15"/>
  <c r="X216" i="15"/>
  <c r="W216" i="15"/>
  <c r="V216" i="15"/>
  <c r="S216" i="15"/>
  <c r="Y215" i="15"/>
  <c r="X215" i="15"/>
  <c r="W215" i="15"/>
  <c r="V215" i="15"/>
  <c r="S215" i="15"/>
  <c r="I214" i="15"/>
  <c r="H214" i="15"/>
  <c r="I212" i="15"/>
  <c r="H212" i="15"/>
  <c r="I210" i="15"/>
  <c r="H210" i="15"/>
  <c r="I209" i="15"/>
  <c r="H209" i="15"/>
  <c r="I208" i="15"/>
  <c r="I207" i="15" s="1"/>
  <c r="H208" i="15"/>
  <c r="H207" i="15" s="1"/>
  <c r="L207" i="15"/>
  <c r="J207" i="15"/>
  <c r="G207" i="15"/>
  <c r="I206" i="15"/>
  <c r="H206" i="15"/>
  <c r="M206" i="15" s="1"/>
  <c r="I205" i="15"/>
  <c r="I204" i="15" s="1"/>
  <c r="H205" i="15"/>
  <c r="H204" i="15" s="1"/>
  <c r="L204" i="15"/>
  <c r="J204" i="15"/>
  <c r="G204" i="15"/>
  <c r="I203" i="15"/>
  <c r="H203" i="15"/>
  <c r="I202" i="15"/>
  <c r="H202" i="15"/>
  <c r="I201" i="15"/>
  <c r="H201" i="15"/>
  <c r="I200" i="15"/>
  <c r="H200" i="15"/>
  <c r="L199" i="15"/>
  <c r="L216" i="15" s="1"/>
  <c r="K199" i="15"/>
  <c r="J199" i="15"/>
  <c r="G199" i="15"/>
  <c r="Y197" i="15"/>
  <c r="X197" i="15"/>
  <c r="W197" i="15"/>
  <c r="K197" i="15"/>
  <c r="G197" i="15"/>
  <c r="Y196" i="15"/>
  <c r="X196" i="15"/>
  <c r="W196" i="15"/>
  <c r="K196" i="15"/>
  <c r="I195" i="15"/>
  <c r="H195" i="15"/>
  <c r="I193" i="15"/>
  <c r="H193" i="15"/>
  <c r="I191" i="15"/>
  <c r="H191" i="15"/>
  <c r="I190" i="15"/>
  <c r="H190" i="15"/>
  <c r="I189" i="15"/>
  <c r="I188" i="15" s="1"/>
  <c r="H189" i="15"/>
  <c r="L188" i="15"/>
  <c r="L197" i="15" s="1"/>
  <c r="J188" i="15"/>
  <c r="G188" i="15"/>
  <c r="G196" i="15" s="1"/>
  <c r="I187" i="15"/>
  <c r="I197" i="15" s="1"/>
  <c r="H187" i="15"/>
  <c r="Y185" i="15"/>
  <c r="X185" i="15"/>
  <c r="W185" i="15"/>
  <c r="K185" i="15"/>
  <c r="G185" i="15"/>
  <c r="Y184" i="15"/>
  <c r="X184" i="15"/>
  <c r="W184" i="15"/>
  <c r="K184" i="15"/>
  <c r="I183" i="15"/>
  <c r="H183" i="15"/>
  <c r="I181" i="15"/>
  <c r="H181" i="15"/>
  <c r="I179" i="15"/>
  <c r="H179" i="15"/>
  <c r="I178" i="15"/>
  <c r="H178" i="15"/>
  <c r="I177" i="15"/>
  <c r="I176" i="15" s="1"/>
  <c r="H177" i="15"/>
  <c r="M177" i="15" s="1"/>
  <c r="L176" i="15"/>
  <c r="L185" i="15" s="1"/>
  <c r="J176" i="15"/>
  <c r="G176" i="15"/>
  <c r="G184" i="15" s="1"/>
  <c r="I175" i="15"/>
  <c r="I185" i="15" s="1"/>
  <c r="H175" i="15"/>
  <c r="Y173" i="15"/>
  <c r="X173" i="15"/>
  <c r="W173" i="15"/>
  <c r="V173" i="15"/>
  <c r="Y172" i="15"/>
  <c r="X172" i="15"/>
  <c r="W172" i="15"/>
  <c r="V172" i="15"/>
  <c r="I171" i="15"/>
  <c r="H171" i="15"/>
  <c r="I169" i="15"/>
  <c r="H169" i="15"/>
  <c r="I167" i="15"/>
  <c r="H167" i="15"/>
  <c r="I166" i="15"/>
  <c r="H166" i="15"/>
  <c r="I165" i="15"/>
  <c r="I164" i="15" s="1"/>
  <c r="H165" i="15"/>
  <c r="L164" i="15"/>
  <c r="J164" i="15"/>
  <c r="H164" i="15"/>
  <c r="G164" i="15"/>
  <c r="I163" i="15"/>
  <c r="H163" i="15"/>
  <c r="I162" i="15"/>
  <c r="H162" i="15"/>
  <c r="I161" i="15"/>
  <c r="H161" i="15"/>
  <c r="L160" i="15"/>
  <c r="L172" i="15" s="1"/>
  <c r="K160" i="15"/>
  <c r="J160" i="15"/>
  <c r="H160" i="15"/>
  <c r="G160" i="15"/>
  <c r="I159" i="15"/>
  <c r="H159" i="15"/>
  <c r="M159" i="15" s="1"/>
  <c r="I158" i="15"/>
  <c r="H158" i="15"/>
  <c r="M158" i="15" s="1"/>
  <c r="I157" i="15"/>
  <c r="H157" i="15"/>
  <c r="K156" i="15"/>
  <c r="J156" i="15"/>
  <c r="I156" i="15"/>
  <c r="G156" i="15"/>
  <c r="G173" i="15" s="1"/>
  <c r="W154" i="15"/>
  <c r="V154" i="15"/>
  <c r="I153" i="15"/>
  <c r="H153" i="15"/>
  <c r="I152" i="15"/>
  <c r="H152" i="15"/>
  <c r="I151" i="15"/>
  <c r="H151" i="15"/>
  <c r="L150" i="15"/>
  <c r="L154" i="15" s="1"/>
  <c r="K150" i="15"/>
  <c r="K154" i="15" s="1"/>
  <c r="J150" i="15"/>
  <c r="J154" i="15" s="1"/>
  <c r="H150" i="15"/>
  <c r="H154" i="15" s="1"/>
  <c r="G150" i="15"/>
  <c r="G154" i="15" s="1"/>
  <c r="X148" i="15"/>
  <c r="W148" i="15"/>
  <c r="I147" i="15"/>
  <c r="H147" i="15"/>
  <c r="I146" i="15"/>
  <c r="I145" i="15" s="1"/>
  <c r="I148" i="15" s="1"/>
  <c r="H146" i="15"/>
  <c r="K145" i="15"/>
  <c r="K148" i="15" s="1"/>
  <c r="J145" i="15"/>
  <c r="J148" i="15" s="1"/>
  <c r="H145" i="15"/>
  <c r="H148" i="15" s="1"/>
  <c r="G145" i="15"/>
  <c r="G148" i="15" s="1"/>
  <c r="S143" i="15"/>
  <c r="K143" i="15"/>
  <c r="J143" i="15"/>
  <c r="G143" i="15"/>
  <c r="I142" i="15"/>
  <c r="I143" i="15" s="1"/>
  <c r="H142" i="15"/>
  <c r="H143" i="15" s="1"/>
  <c r="Y140" i="15"/>
  <c r="X140" i="15"/>
  <c r="W140" i="15"/>
  <c r="V140" i="15"/>
  <c r="U140" i="15"/>
  <c r="T140" i="15"/>
  <c r="Y139" i="15"/>
  <c r="X139" i="15"/>
  <c r="W139" i="15"/>
  <c r="V139" i="15"/>
  <c r="U139" i="15"/>
  <c r="T139" i="15"/>
  <c r="I138" i="15"/>
  <c r="H138" i="15"/>
  <c r="I136" i="15"/>
  <c r="H136" i="15"/>
  <c r="I135" i="15"/>
  <c r="H135" i="15"/>
  <c r="I133" i="15"/>
  <c r="H133" i="15"/>
  <c r="I132" i="15"/>
  <c r="H132" i="15"/>
  <c r="I131" i="15"/>
  <c r="I130" i="15" s="1"/>
  <c r="H131" i="15"/>
  <c r="L130" i="15"/>
  <c r="K130" i="15"/>
  <c r="J130" i="15"/>
  <c r="G130" i="15"/>
  <c r="I129" i="15"/>
  <c r="H129" i="15"/>
  <c r="I128" i="15"/>
  <c r="H128" i="15"/>
  <c r="L127" i="15"/>
  <c r="K127" i="15"/>
  <c r="J127" i="15"/>
  <c r="H127" i="15"/>
  <c r="G127" i="15"/>
  <c r="I126" i="15"/>
  <c r="H126" i="15"/>
  <c r="I125" i="15"/>
  <c r="H125" i="15"/>
  <c r="I124" i="15"/>
  <c r="H124" i="15"/>
  <c r="L123" i="15"/>
  <c r="K123" i="15"/>
  <c r="J123" i="15"/>
  <c r="G123" i="15"/>
  <c r="I122" i="15"/>
  <c r="H122" i="15"/>
  <c r="I121" i="15"/>
  <c r="H121" i="15"/>
  <c r="I120" i="15"/>
  <c r="H120" i="15"/>
  <c r="I119" i="15"/>
  <c r="I118" i="15" s="1"/>
  <c r="H119" i="15"/>
  <c r="K118" i="15"/>
  <c r="J118" i="15"/>
  <c r="G118" i="15"/>
  <c r="AN117" i="15"/>
  <c r="AM117" i="15"/>
  <c r="AL117" i="15"/>
  <c r="AK117" i="15"/>
  <c r="AJ117" i="15"/>
  <c r="AH117" i="15"/>
  <c r="AG117" i="15"/>
  <c r="AF117" i="15"/>
  <c r="AE117" i="15"/>
  <c r="AD117" i="15"/>
  <c r="AC117" i="15"/>
  <c r="BI114" i="15"/>
  <c r="BH114" i="15"/>
  <c r="BG114" i="15"/>
  <c r="BF114" i="15"/>
  <c r="BE114" i="15"/>
  <c r="BD114" i="15"/>
  <c r="BC114" i="15"/>
  <c r="BB114" i="15"/>
  <c r="BA114" i="15"/>
  <c r="AZ114" i="15"/>
  <c r="AY114" i="15"/>
  <c r="AX114" i="15"/>
  <c r="I114" i="15"/>
  <c r="H114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I113" i="15"/>
  <c r="H113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X112" i="15"/>
  <c r="I112" i="15"/>
  <c r="H112" i="15"/>
  <c r="BI111" i="15"/>
  <c r="BH111" i="15"/>
  <c r="BG111" i="15"/>
  <c r="BF111" i="15"/>
  <c r="BE111" i="15"/>
  <c r="BD111" i="15"/>
  <c r="BC111" i="15"/>
  <c r="BB111" i="15"/>
  <c r="BA111" i="15"/>
  <c r="AZ111" i="15"/>
  <c r="AY111" i="15"/>
  <c r="AX111" i="15"/>
  <c r="I111" i="15"/>
  <c r="H111" i="15"/>
  <c r="BI110" i="15"/>
  <c r="BH110" i="15"/>
  <c r="BG110" i="15"/>
  <c r="BF110" i="15"/>
  <c r="BE110" i="15"/>
  <c r="BD110" i="15"/>
  <c r="BC110" i="15"/>
  <c r="BB110" i="15"/>
  <c r="BA110" i="15"/>
  <c r="AZ110" i="15"/>
  <c r="AY110" i="15"/>
  <c r="AX110" i="15"/>
  <c r="I110" i="15"/>
  <c r="H110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AX109" i="15"/>
  <c r="I109" i="15"/>
  <c r="H109" i="15"/>
  <c r="BI108" i="15"/>
  <c r="BH108" i="15"/>
  <c r="BG108" i="15"/>
  <c r="BF108" i="15"/>
  <c r="BE108" i="15"/>
  <c r="BD108" i="15"/>
  <c r="BC108" i="15"/>
  <c r="BB108" i="15"/>
  <c r="BA108" i="15"/>
  <c r="AZ108" i="15"/>
  <c r="AY108" i="15"/>
  <c r="AX108" i="15"/>
  <c r="I108" i="15"/>
  <c r="H108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AX107" i="15"/>
  <c r="I107" i="15"/>
  <c r="H107" i="15"/>
  <c r="BI106" i="15"/>
  <c r="BH106" i="15"/>
  <c r="BG106" i="15"/>
  <c r="BF106" i="15"/>
  <c r="BE106" i="15"/>
  <c r="BD106" i="15"/>
  <c r="BC106" i="15"/>
  <c r="BB106" i="15"/>
  <c r="BA106" i="15"/>
  <c r="AZ106" i="15"/>
  <c r="AY106" i="15"/>
  <c r="AX106" i="15"/>
  <c r="I106" i="15"/>
  <c r="H106" i="15"/>
  <c r="BI105" i="15"/>
  <c r="BH105" i="15"/>
  <c r="BG105" i="15"/>
  <c r="BF105" i="15"/>
  <c r="BE105" i="15"/>
  <c r="BD105" i="15"/>
  <c r="BC105" i="15"/>
  <c r="BB105" i="15"/>
  <c r="BA105" i="15"/>
  <c r="AZ105" i="15"/>
  <c r="AY105" i="15"/>
  <c r="AX105" i="15"/>
  <c r="I105" i="15"/>
  <c r="H105" i="15"/>
  <c r="BI104" i="15"/>
  <c r="BH104" i="15"/>
  <c r="BG104" i="15"/>
  <c r="BF104" i="15"/>
  <c r="BE104" i="15"/>
  <c r="BD104" i="15"/>
  <c r="BC104" i="15"/>
  <c r="BB104" i="15"/>
  <c r="BA104" i="15"/>
  <c r="AZ104" i="15"/>
  <c r="AY104" i="15"/>
  <c r="AX104" i="15"/>
  <c r="I104" i="15"/>
  <c r="H104" i="15"/>
  <c r="BI103" i="15"/>
  <c r="BH103" i="15"/>
  <c r="BG103" i="15"/>
  <c r="BF103" i="15"/>
  <c r="BE103" i="15"/>
  <c r="BD103" i="15"/>
  <c r="BC103" i="15"/>
  <c r="BB103" i="15"/>
  <c r="BA103" i="15"/>
  <c r="AZ103" i="15"/>
  <c r="AY103" i="15"/>
  <c r="AX103" i="15"/>
  <c r="I103" i="15"/>
  <c r="H103" i="15"/>
  <c r="BI102" i="15"/>
  <c r="BH102" i="15"/>
  <c r="BG102" i="15"/>
  <c r="BF102" i="15"/>
  <c r="BE102" i="15"/>
  <c r="BD102" i="15"/>
  <c r="BC102" i="15"/>
  <c r="BB102" i="15"/>
  <c r="BA102" i="15"/>
  <c r="AZ102" i="15"/>
  <c r="AY102" i="15"/>
  <c r="AX102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AC102" i="15"/>
  <c r="I102" i="15"/>
  <c r="H102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AX101" i="15"/>
  <c r="I101" i="15"/>
  <c r="H101" i="15"/>
  <c r="BI100" i="15"/>
  <c r="BH100" i="15"/>
  <c r="BG100" i="15"/>
  <c r="BF100" i="15"/>
  <c r="BE100" i="15"/>
  <c r="BD100" i="15"/>
  <c r="BC100" i="15"/>
  <c r="BB100" i="15"/>
  <c r="BA100" i="15"/>
  <c r="AZ100" i="15"/>
  <c r="AY100" i="15"/>
  <c r="AX100" i="15"/>
  <c r="I100" i="15"/>
  <c r="H100" i="15"/>
  <c r="BI99" i="15"/>
  <c r="BH99" i="15"/>
  <c r="BG99" i="15"/>
  <c r="BF99" i="15"/>
  <c r="BE99" i="15"/>
  <c r="BD99" i="15"/>
  <c r="BC99" i="15"/>
  <c r="BB99" i="15"/>
  <c r="BA99" i="15"/>
  <c r="AZ99" i="15"/>
  <c r="AY99" i="15"/>
  <c r="AX99" i="15"/>
  <c r="I99" i="15"/>
  <c r="H99" i="15"/>
  <c r="M99" i="15" s="1"/>
  <c r="BI98" i="15"/>
  <c r="BH98" i="15"/>
  <c r="BG98" i="15"/>
  <c r="BF98" i="15"/>
  <c r="BE98" i="15"/>
  <c r="BD98" i="15"/>
  <c r="BC98" i="15"/>
  <c r="BB98" i="15"/>
  <c r="BA98" i="15"/>
  <c r="AZ98" i="15"/>
  <c r="AY98" i="15"/>
  <c r="AX98" i="15"/>
  <c r="L98" i="15"/>
  <c r="G98" i="15"/>
  <c r="BI97" i="15"/>
  <c r="BH97" i="15"/>
  <c r="BG97" i="15"/>
  <c r="BF97" i="15"/>
  <c r="BE97" i="15"/>
  <c r="BD97" i="15"/>
  <c r="BC97" i="15"/>
  <c r="BB97" i="15"/>
  <c r="BA97" i="15"/>
  <c r="AZ97" i="15"/>
  <c r="AY97" i="15"/>
  <c r="AX97" i="15"/>
  <c r="I97" i="15"/>
  <c r="H97" i="15"/>
  <c r="M97" i="15" s="1"/>
  <c r="BI96" i="15"/>
  <c r="BH96" i="15"/>
  <c r="BG96" i="15"/>
  <c r="BF96" i="15"/>
  <c r="BE96" i="15"/>
  <c r="BD96" i="15"/>
  <c r="BC96" i="15"/>
  <c r="BB96" i="15"/>
  <c r="BA96" i="15"/>
  <c r="AZ96" i="15"/>
  <c r="AY96" i="15"/>
  <c r="AX96" i="15"/>
  <c r="I96" i="15"/>
  <c r="H96" i="15"/>
  <c r="M96" i="15" s="1"/>
  <c r="BI95" i="15"/>
  <c r="BH95" i="15"/>
  <c r="BG95" i="15"/>
  <c r="BF95" i="15"/>
  <c r="BE95" i="15"/>
  <c r="BD95" i="15"/>
  <c r="BC95" i="15"/>
  <c r="BB95" i="15"/>
  <c r="BA95" i="15"/>
  <c r="AZ95" i="15"/>
  <c r="AY95" i="15"/>
  <c r="AX95" i="15"/>
  <c r="I95" i="15"/>
  <c r="H95" i="15"/>
  <c r="BI94" i="15"/>
  <c r="BH94" i="15"/>
  <c r="BG94" i="15"/>
  <c r="BF94" i="15"/>
  <c r="BE94" i="15"/>
  <c r="BD94" i="15"/>
  <c r="BC94" i="15"/>
  <c r="BB94" i="15"/>
  <c r="BA94" i="15"/>
  <c r="AZ94" i="15"/>
  <c r="AY94" i="15"/>
  <c r="AX94" i="15"/>
  <c r="I94" i="15"/>
  <c r="H94" i="15"/>
  <c r="M94" i="15" s="1"/>
  <c r="BI93" i="15"/>
  <c r="BH93" i="15"/>
  <c r="BG93" i="15"/>
  <c r="AZ93" i="15"/>
  <c r="AY93" i="15"/>
  <c r="AX93" i="15"/>
  <c r="V93" i="15"/>
  <c r="BF93" i="15" s="1"/>
  <c r="U93" i="15"/>
  <c r="BE93" i="15" s="1"/>
  <c r="T93" i="15"/>
  <c r="BD93" i="15" s="1"/>
  <c r="S93" i="15"/>
  <c r="BC93" i="15" s="1"/>
  <c r="R93" i="15"/>
  <c r="BB93" i="15" s="1"/>
  <c r="Q93" i="15"/>
  <c r="BA93" i="15" s="1"/>
  <c r="L93" i="15"/>
  <c r="J93" i="15"/>
  <c r="G93" i="15"/>
  <c r="BI92" i="15"/>
  <c r="BH92" i="15"/>
  <c r="BG92" i="15"/>
  <c r="BF92" i="15"/>
  <c r="BE92" i="15"/>
  <c r="BD92" i="15"/>
  <c r="BC92" i="15"/>
  <c r="BB92" i="15"/>
  <c r="BA92" i="15"/>
  <c r="AZ92" i="15"/>
  <c r="AY92" i="15"/>
  <c r="AX92" i="15"/>
  <c r="I92" i="15"/>
  <c r="H92" i="15"/>
  <c r="BI91" i="15"/>
  <c r="BH91" i="15"/>
  <c r="BG91" i="15"/>
  <c r="BF91" i="15"/>
  <c r="BE91" i="15"/>
  <c r="BD91" i="15"/>
  <c r="BC91" i="15"/>
  <c r="BB91" i="15"/>
  <c r="BA91" i="15"/>
  <c r="AZ91" i="15"/>
  <c r="AY91" i="15"/>
  <c r="AX91" i="15"/>
  <c r="AN91" i="15"/>
  <c r="AM91" i="15"/>
  <c r="AL91" i="15"/>
  <c r="AK91" i="15"/>
  <c r="AJ91" i="15"/>
  <c r="AH91" i="15"/>
  <c r="AG91" i="15"/>
  <c r="AF91" i="15"/>
  <c r="AE91" i="15"/>
  <c r="AD91" i="15"/>
  <c r="AC91" i="15"/>
  <c r="I91" i="15"/>
  <c r="H91" i="15"/>
  <c r="BI90" i="15"/>
  <c r="BH90" i="15"/>
  <c r="BG90" i="15"/>
  <c r="BF90" i="15"/>
  <c r="BE90" i="15"/>
  <c r="BD90" i="15"/>
  <c r="BC90" i="15"/>
  <c r="BB90" i="15"/>
  <c r="BA90" i="15"/>
  <c r="AZ90" i="15"/>
  <c r="AY90" i="15"/>
  <c r="AX90" i="15"/>
  <c r="I90" i="15"/>
  <c r="H90" i="15"/>
  <c r="BI89" i="15"/>
  <c r="BH89" i="15"/>
  <c r="BG89" i="15"/>
  <c r="BF89" i="15"/>
  <c r="BE89" i="15"/>
  <c r="BD89" i="15"/>
  <c r="BC89" i="15"/>
  <c r="BB89" i="15"/>
  <c r="BA89" i="15"/>
  <c r="AZ89" i="15"/>
  <c r="AY89" i="15"/>
  <c r="AX89" i="15"/>
  <c r="I89" i="15"/>
  <c r="H89" i="15"/>
  <c r="BI88" i="15"/>
  <c r="BH88" i="15"/>
  <c r="BG88" i="15"/>
  <c r="BF88" i="15"/>
  <c r="BE88" i="15"/>
  <c r="BD88" i="15"/>
  <c r="BC88" i="15"/>
  <c r="BB88" i="15"/>
  <c r="BA88" i="15"/>
  <c r="AZ88" i="15"/>
  <c r="AY88" i="15"/>
  <c r="AX88" i="15"/>
  <c r="I88" i="15"/>
  <c r="H88" i="15"/>
  <c r="BI87" i="15"/>
  <c r="BH87" i="15"/>
  <c r="BG87" i="15"/>
  <c r="BF87" i="15"/>
  <c r="BE87" i="15"/>
  <c r="BD87" i="15"/>
  <c r="BC87" i="15"/>
  <c r="BB87" i="15"/>
  <c r="BA87" i="15"/>
  <c r="AZ87" i="15"/>
  <c r="AY87" i="15"/>
  <c r="AX87" i="15"/>
  <c r="I87" i="15"/>
  <c r="H87" i="15"/>
  <c r="BI86" i="15"/>
  <c r="BH86" i="15"/>
  <c r="BG86" i="15"/>
  <c r="BF86" i="15"/>
  <c r="BE86" i="15"/>
  <c r="BD86" i="15"/>
  <c r="BC86" i="15"/>
  <c r="BB86" i="15"/>
  <c r="BA86" i="15"/>
  <c r="AZ86" i="15"/>
  <c r="AY86" i="15"/>
  <c r="AX86" i="15"/>
  <c r="BI85" i="15"/>
  <c r="BH85" i="15"/>
  <c r="BG85" i="15"/>
  <c r="BF85" i="15"/>
  <c r="BE85" i="15"/>
  <c r="BD85" i="15"/>
  <c r="BC85" i="15"/>
  <c r="BB85" i="15"/>
  <c r="BA85" i="15"/>
  <c r="AZ85" i="15"/>
  <c r="AY85" i="15"/>
  <c r="AX85" i="15"/>
  <c r="BI84" i="15"/>
  <c r="BH84" i="15"/>
  <c r="BG84" i="15"/>
  <c r="BF84" i="15"/>
  <c r="BE84" i="15"/>
  <c r="BD84" i="15"/>
  <c r="BC84" i="15"/>
  <c r="BB84" i="15"/>
  <c r="BA84" i="15"/>
  <c r="AZ84" i="15"/>
  <c r="AY84" i="15"/>
  <c r="AX84" i="15"/>
  <c r="Y82" i="15"/>
  <c r="X82" i="15"/>
  <c r="X83" i="15" s="1"/>
  <c r="W82" i="15"/>
  <c r="W83" i="15" s="1"/>
  <c r="V82" i="15"/>
  <c r="V83" i="15" s="1"/>
  <c r="U82" i="15"/>
  <c r="U83" i="15" s="1"/>
  <c r="T82" i="15"/>
  <c r="T83" i="15" s="1"/>
  <c r="S82" i="15"/>
  <c r="R82" i="15"/>
  <c r="Q82" i="15"/>
  <c r="P82" i="15"/>
  <c r="O82" i="15"/>
  <c r="N82" i="15"/>
  <c r="BI81" i="15"/>
  <c r="BH81" i="15"/>
  <c r="BG81" i="15"/>
  <c r="BF81" i="15"/>
  <c r="BE81" i="15"/>
  <c r="BD81" i="15"/>
  <c r="BC81" i="15"/>
  <c r="BB81" i="15"/>
  <c r="BA81" i="15"/>
  <c r="AZ81" i="15"/>
  <c r="AY81" i="15"/>
  <c r="AX81" i="15"/>
  <c r="I81" i="15"/>
  <c r="H81" i="15"/>
  <c r="BI80" i="15"/>
  <c r="BH80" i="15"/>
  <c r="BG80" i="15"/>
  <c r="BF80" i="15"/>
  <c r="BE80" i="15"/>
  <c r="BD80" i="15"/>
  <c r="BC80" i="15"/>
  <c r="BB80" i="15"/>
  <c r="BA80" i="15"/>
  <c r="AZ80" i="15"/>
  <c r="AY80" i="15"/>
  <c r="AX80" i="15"/>
  <c r="I80" i="15"/>
  <c r="H80" i="15"/>
  <c r="BI79" i="15"/>
  <c r="BH79" i="15"/>
  <c r="BG79" i="15"/>
  <c r="BF79" i="15"/>
  <c r="BE79" i="15"/>
  <c r="BD79" i="15"/>
  <c r="BC79" i="15"/>
  <c r="BB79" i="15"/>
  <c r="BA79" i="15"/>
  <c r="AZ79" i="15"/>
  <c r="AY79" i="15"/>
  <c r="AX79" i="15"/>
  <c r="I79" i="15"/>
  <c r="H79" i="15"/>
  <c r="BI78" i="15"/>
  <c r="BH78" i="15"/>
  <c r="BG78" i="15"/>
  <c r="BF78" i="15"/>
  <c r="BE78" i="15"/>
  <c r="BD78" i="15"/>
  <c r="BC78" i="15"/>
  <c r="BB78" i="15"/>
  <c r="BA78" i="15"/>
  <c r="AZ78" i="15"/>
  <c r="AY78" i="15"/>
  <c r="AX78" i="15"/>
  <c r="I78" i="15"/>
  <c r="I77" i="15" s="1"/>
  <c r="H78" i="15"/>
  <c r="BI77" i="15"/>
  <c r="BH77" i="15"/>
  <c r="BG77" i="15"/>
  <c r="BF77" i="15"/>
  <c r="BE77" i="15"/>
  <c r="BD77" i="15"/>
  <c r="BC77" i="15"/>
  <c r="BB77" i="15"/>
  <c r="BA77" i="15"/>
  <c r="AZ77" i="15"/>
  <c r="AY77" i="15"/>
  <c r="AX77" i="15"/>
  <c r="L77" i="15"/>
  <c r="K77" i="15"/>
  <c r="J77" i="15"/>
  <c r="G77" i="15"/>
  <c r="BI76" i="15"/>
  <c r="BH76" i="15"/>
  <c r="BG76" i="15"/>
  <c r="BF76" i="15"/>
  <c r="BE76" i="15"/>
  <c r="BD76" i="15"/>
  <c r="BC76" i="15"/>
  <c r="BB76" i="15"/>
  <c r="BA76" i="15"/>
  <c r="AZ76" i="15"/>
  <c r="AY76" i="15"/>
  <c r="AX76" i="15"/>
  <c r="I76" i="15"/>
  <c r="H76" i="15"/>
  <c r="BI75" i="15"/>
  <c r="BH75" i="15"/>
  <c r="BG75" i="15"/>
  <c r="BF75" i="15"/>
  <c r="BE75" i="15"/>
  <c r="BD75" i="15"/>
  <c r="BC75" i="15"/>
  <c r="BB75" i="15"/>
  <c r="BA75" i="15"/>
  <c r="AZ75" i="15"/>
  <c r="AY75" i="15"/>
  <c r="AX75" i="15"/>
  <c r="I75" i="15"/>
  <c r="H75" i="15"/>
  <c r="BI74" i="15"/>
  <c r="BH74" i="15"/>
  <c r="BG74" i="15"/>
  <c r="BF74" i="15"/>
  <c r="BE74" i="15"/>
  <c r="BD74" i="15"/>
  <c r="BC74" i="15"/>
  <c r="BB74" i="15"/>
  <c r="BA74" i="15"/>
  <c r="AZ74" i="15"/>
  <c r="AY74" i="15"/>
  <c r="AX74" i="15"/>
  <c r="I74" i="15"/>
  <c r="H74" i="15"/>
  <c r="BI73" i="15"/>
  <c r="BH73" i="15"/>
  <c r="BG73" i="15"/>
  <c r="BF73" i="15"/>
  <c r="BE73" i="15"/>
  <c r="BD73" i="15"/>
  <c r="BC73" i="15"/>
  <c r="BB73" i="15"/>
  <c r="BA73" i="15"/>
  <c r="AZ73" i="15"/>
  <c r="AY73" i="15"/>
  <c r="AX73" i="15"/>
  <c r="I73" i="15"/>
  <c r="H73" i="15"/>
  <c r="BI72" i="15"/>
  <c r="BH72" i="15"/>
  <c r="BG72" i="15"/>
  <c r="BF72" i="15"/>
  <c r="BE72" i="15"/>
  <c r="BD72" i="15"/>
  <c r="BC72" i="15"/>
  <c r="BB72" i="15"/>
  <c r="BA72" i="15"/>
  <c r="AZ72" i="15"/>
  <c r="AY72" i="15"/>
  <c r="AX72" i="15"/>
  <c r="L72" i="15"/>
  <c r="K72" i="15"/>
  <c r="J72" i="15"/>
  <c r="H72" i="15"/>
  <c r="G72" i="15"/>
  <c r="BI71" i="15"/>
  <c r="BH71" i="15"/>
  <c r="BG71" i="15"/>
  <c r="BF71" i="15"/>
  <c r="BE71" i="15"/>
  <c r="BD71" i="15"/>
  <c r="BC71" i="15"/>
  <c r="BB71" i="15"/>
  <c r="BA71" i="15"/>
  <c r="AZ71" i="15"/>
  <c r="AY71" i="15"/>
  <c r="AX71" i="15"/>
  <c r="I71" i="15"/>
  <c r="H71" i="15"/>
  <c r="BI70" i="15"/>
  <c r="BH70" i="15"/>
  <c r="BG70" i="15"/>
  <c r="BF70" i="15"/>
  <c r="BE70" i="15"/>
  <c r="BD70" i="15"/>
  <c r="BC70" i="15"/>
  <c r="BB70" i="15"/>
  <c r="BA70" i="15"/>
  <c r="AZ70" i="15"/>
  <c r="AY70" i="15"/>
  <c r="AX70" i="15"/>
  <c r="I70" i="15"/>
  <c r="H70" i="15"/>
  <c r="BI69" i="15"/>
  <c r="BH69" i="15"/>
  <c r="BG69" i="15"/>
  <c r="BF69" i="15"/>
  <c r="BE69" i="15"/>
  <c r="BD69" i="15"/>
  <c r="BC69" i="15"/>
  <c r="BB69" i="15"/>
  <c r="BA69" i="15"/>
  <c r="AZ69" i="15"/>
  <c r="AY69" i="15"/>
  <c r="AX69" i="15"/>
  <c r="I69" i="15"/>
  <c r="I68" i="15" s="1"/>
  <c r="H69" i="15"/>
  <c r="H68" i="15" s="1"/>
  <c r="BI68" i="15"/>
  <c r="BH68" i="15"/>
  <c r="BG68" i="15"/>
  <c r="BF68" i="15"/>
  <c r="BE68" i="15"/>
  <c r="BD68" i="15"/>
  <c r="BC68" i="15"/>
  <c r="BB68" i="15"/>
  <c r="BA68" i="15"/>
  <c r="AZ68" i="15"/>
  <c r="AY68" i="15"/>
  <c r="AX68" i="15"/>
  <c r="L68" i="15"/>
  <c r="K68" i="15"/>
  <c r="J68" i="15"/>
  <c r="G68" i="15"/>
  <c r="BI67" i="15"/>
  <c r="BH67" i="15"/>
  <c r="BG67" i="15"/>
  <c r="BF67" i="15"/>
  <c r="BE67" i="15"/>
  <c r="BD67" i="15"/>
  <c r="BC67" i="15"/>
  <c r="BB67" i="15"/>
  <c r="BA67" i="15"/>
  <c r="AZ67" i="15"/>
  <c r="AY67" i="15"/>
  <c r="AX67" i="15"/>
  <c r="I67" i="15"/>
  <c r="H67" i="15"/>
  <c r="BI66" i="15"/>
  <c r="BH66" i="15"/>
  <c r="BG66" i="15"/>
  <c r="BF66" i="15"/>
  <c r="BE66" i="15"/>
  <c r="BD66" i="15"/>
  <c r="BC66" i="15"/>
  <c r="BB66" i="15"/>
  <c r="BA66" i="15"/>
  <c r="AZ66" i="15"/>
  <c r="AY66" i="15"/>
  <c r="AX66" i="15"/>
  <c r="I66" i="15"/>
  <c r="H66" i="15"/>
  <c r="BI65" i="15"/>
  <c r="BH65" i="15"/>
  <c r="BG65" i="15"/>
  <c r="BF65" i="15"/>
  <c r="BE65" i="15"/>
  <c r="BD65" i="15"/>
  <c r="BC65" i="15"/>
  <c r="BB65" i="15"/>
  <c r="BA65" i="15"/>
  <c r="AZ65" i="15"/>
  <c r="AY65" i="15"/>
  <c r="AX65" i="15"/>
  <c r="I65" i="15"/>
  <c r="I64" i="15" s="1"/>
  <c r="H65" i="15"/>
  <c r="BI64" i="15"/>
  <c r="BH64" i="15"/>
  <c r="BG64" i="15"/>
  <c r="BF64" i="15"/>
  <c r="BE64" i="15"/>
  <c r="BD64" i="15"/>
  <c r="BC64" i="15"/>
  <c r="BB64" i="15"/>
  <c r="BA64" i="15"/>
  <c r="AZ64" i="15"/>
  <c r="AY64" i="15"/>
  <c r="AX64" i="15"/>
  <c r="L64" i="15"/>
  <c r="K64" i="15"/>
  <c r="J64" i="15"/>
  <c r="G64" i="15"/>
  <c r="BI63" i="15"/>
  <c r="BH63" i="15"/>
  <c r="BG63" i="15"/>
  <c r="BF63" i="15"/>
  <c r="BE63" i="15"/>
  <c r="BD63" i="15"/>
  <c r="BC63" i="15"/>
  <c r="BB63" i="15"/>
  <c r="BA63" i="15"/>
  <c r="AZ63" i="15"/>
  <c r="AY63" i="15"/>
  <c r="AX63" i="15"/>
  <c r="I63" i="15"/>
  <c r="H63" i="15"/>
  <c r="BI62" i="15"/>
  <c r="BH62" i="15"/>
  <c r="BG62" i="15"/>
  <c r="BF62" i="15"/>
  <c r="BE62" i="15"/>
  <c r="BD62" i="15"/>
  <c r="BC62" i="15"/>
  <c r="BB62" i="15"/>
  <c r="BA62" i="15"/>
  <c r="AZ62" i="15"/>
  <c r="AY62" i="15"/>
  <c r="AX62" i="15"/>
  <c r="I62" i="15"/>
  <c r="H62" i="15"/>
  <c r="BI61" i="15"/>
  <c r="BH61" i="15"/>
  <c r="BG61" i="15"/>
  <c r="BF61" i="15"/>
  <c r="BE61" i="15"/>
  <c r="BD61" i="15"/>
  <c r="BC61" i="15"/>
  <c r="BB61" i="15"/>
  <c r="BA61" i="15"/>
  <c r="AZ61" i="15"/>
  <c r="AY61" i="15"/>
  <c r="AX61" i="15"/>
  <c r="I61" i="15"/>
  <c r="I60" i="15" s="1"/>
  <c r="H61" i="15"/>
  <c r="H60" i="15" s="1"/>
  <c r="BI60" i="15"/>
  <c r="BH60" i="15"/>
  <c r="BG60" i="15"/>
  <c r="BF60" i="15"/>
  <c r="BE60" i="15"/>
  <c r="BD60" i="15"/>
  <c r="BC60" i="15"/>
  <c r="BB60" i="15"/>
  <c r="BA60" i="15"/>
  <c r="AZ60" i="15"/>
  <c r="AY60" i="15"/>
  <c r="AX60" i="15"/>
  <c r="L60" i="15"/>
  <c r="J60" i="15"/>
  <c r="G60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I59" i="15"/>
  <c r="H59" i="15"/>
  <c r="BI58" i="15"/>
  <c r="BH58" i="15"/>
  <c r="BG58" i="15"/>
  <c r="BF58" i="15"/>
  <c r="BE58" i="15"/>
  <c r="BD58" i="15"/>
  <c r="BC58" i="15"/>
  <c r="BB58" i="15"/>
  <c r="BA58" i="15"/>
  <c r="AZ58" i="15"/>
  <c r="AY58" i="15"/>
  <c r="AX58" i="15"/>
  <c r="I58" i="15"/>
  <c r="H58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I57" i="15"/>
  <c r="H57" i="15"/>
  <c r="H56" i="15" s="1"/>
  <c r="BI56" i="15"/>
  <c r="BH56" i="15"/>
  <c r="BG56" i="15"/>
  <c r="BF56" i="15"/>
  <c r="BE56" i="15"/>
  <c r="BD56" i="15"/>
  <c r="BC56" i="15"/>
  <c r="BB56" i="15"/>
  <c r="BA56" i="15"/>
  <c r="AZ56" i="15"/>
  <c r="AY56" i="15"/>
  <c r="AX56" i="15"/>
  <c r="L56" i="15"/>
  <c r="J56" i="15"/>
  <c r="G56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I55" i="15"/>
  <c r="H55" i="15"/>
  <c r="BI54" i="15"/>
  <c r="BH54" i="15"/>
  <c r="BG54" i="15"/>
  <c r="BF54" i="15"/>
  <c r="BE54" i="15"/>
  <c r="BD54" i="15"/>
  <c r="BC54" i="15"/>
  <c r="BB54" i="15"/>
  <c r="BA54" i="15"/>
  <c r="AZ54" i="15"/>
  <c r="AY54" i="15"/>
  <c r="AX54" i="15"/>
  <c r="I54" i="15"/>
  <c r="H54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I53" i="15"/>
  <c r="H53" i="15"/>
  <c r="BI52" i="15"/>
  <c r="BH52" i="15"/>
  <c r="BG52" i="15"/>
  <c r="BF52" i="15"/>
  <c r="BE52" i="15"/>
  <c r="BD52" i="15"/>
  <c r="BC52" i="15"/>
  <c r="BB52" i="15"/>
  <c r="BA52" i="15"/>
  <c r="AZ52" i="15"/>
  <c r="AY52" i="15"/>
  <c r="AX52" i="15"/>
  <c r="I52" i="15"/>
  <c r="H52" i="15"/>
  <c r="BI51" i="15"/>
  <c r="BH51" i="15"/>
  <c r="BG51" i="15"/>
  <c r="BF51" i="15"/>
  <c r="BE51" i="15"/>
  <c r="BD51" i="15"/>
  <c r="BC51" i="15"/>
  <c r="BB51" i="15"/>
  <c r="BA51" i="15"/>
  <c r="AZ51" i="15"/>
  <c r="AY51" i="15"/>
  <c r="AX51" i="15"/>
  <c r="I51" i="15"/>
  <c r="H51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L50" i="15"/>
  <c r="K50" i="15"/>
  <c r="J50" i="15"/>
  <c r="G50" i="15"/>
  <c r="BI49" i="15"/>
  <c r="BH49" i="15"/>
  <c r="BG49" i="15"/>
  <c r="BF49" i="15"/>
  <c r="BE49" i="15"/>
  <c r="BD49" i="15"/>
  <c r="BC49" i="15"/>
  <c r="BB49" i="15"/>
  <c r="BA49" i="15"/>
  <c r="AZ49" i="15"/>
  <c r="AY49" i="15"/>
  <c r="AX49" i="15"/>
  <c r="I49" i="15"/>
  <c r="H49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I48" i="15"/>
  <c r="H48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L47" i="15"/>
  <c r="K47" i="15"/>
  <c r="J47" i="15"/>
  <c r="H47" i="15"/>
  <c r="G47" i="15"/>
  <c r="BI46" i="15"/>
  <c r="BH46" i="15"/>
  <c r="BG46" i="15"/>
  <c r="BF46" i="15"/>
  <c r="BE46" i="15"/>
  <c r="BD46" i="15"/>
  <c r="BC46" i="15"/>
  <c r="BB46" i="15"/>
  <c r="BA46" i="15"/>
  <c r="AZ46" i="15"/>
  <c r="AY46" i="15"/>
  <c r="AX46" i="15"/>
  <c r="I46" i="15"/>
  <c r="H46" i="15"/>
  <c r="BI45" i="15"/>
  <c r="BH45" i="15"/>
  <c r="BG45" i="15"/>
  <c r="BF45" i="15"/>
  <c r="BE45" i="15"/>
  <c r="BD45" i="15"/>
  <c r="BC45" i="15"/>
  <c r="BB45" i="15"/>
  <c r="BA45" i="15"/>
  <c r="AZ45" i="15"/>
  <c r="AY45" i="15"/>
  <c r="AX45" i="15"/>
  <c r="I45" i="15"/>
  <c r="H45" i="15"/>
  <c r="BI44" i="15"/>
  <c r="BH44" i="15"/>
  <c r="BG44" i="15"/>
  <c r="BF44" i="15"/>
  <c r="BE44" i="15"/>
  <c r="BD44" i="15"/>
  <c r="BC44" i="15"/>
  <c r="BB44" i="15"/>
  <c r="BA44" i="15"/>
  <c r="AZ44" i="15"/>
  <c r="AY44" i="15"/>
  <c r="AX44" i="15"/>
  <c r="I44" i="15"/>
  <c r="H44" i="15"/>
  <c r="BI43" i="15"/>
  <c r="BH43" i="15"/>
  <c r="BG43" i="15"/>
  <c r="BF43" i="15"/>
  <c r="BE43" i="15"/>
  <c r="BD43" i="15"/>
  <c r="BC43" i="15"/>
  <c r="BB43" i="15"/>
  <c r="BA43" i="15"/>
  <c r="AZ43" i="15"/>
  <c r="AY43" i="15"/>
  <c r="AX43" i="15"/>
  <c r="I43" i="15"/>
  <c r="I42" i="15" s="1"/>
  <c r="H43" i="15"/>
  <c r="H42" i="15" s="1"/>
  <c r="BI42" i="15"/>
  <c r="BH42" i="15"/>
  <c r="BG42" i="15"/>
  <c r="BF42" i="15"/>
  <c r="BE42" i="15"/>
  <c r="BD42" i="15"/>
  <c r="BC42" i="15"/>
  <c r="BB42" i="15"/>
  <c r="BA42" i="15"/>
  <c r="AZ42" i="15"/>
  <c r="AY42" i="15"/>
  <c r="AX42" i="15"/>
  <c r="L42" i="15"/>
  <c r="K42" i="15"/>
  <c r="J42" i="15"/>
  <c r="G42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I41" i="15"/>
  <c r="H41" i="15"/>
  <c r="BI40" i="15"/>
  <c r="BH40" i="15"/>
  <c r="BG40" i="15"/>
  <c r="BF40" i="15"/>
  <c r="BE40" i="15"/>
  <c r="BD40" i="15"/>
  <c r="BC40" i="15"/>
  <c r="BB40" i="15"/>
  <c r="BA40" i="15"/>
  <c r="AZ40" i="15"/>
  <c r="AY40" i="15"/>
  <c r="AX40" i="15"/>
  <c r="I40" i="15"/>
  <c r="H40" i="15"/>
  <c r="BI39" i="15"/>
  <c r="BH39" i="15"/>
  <c r="BG39" i="15"/>
  <c r="BF39" i="15"/>
  <c r="BE39" i="15"/>
  <c r="BD39" i="15"/>
  <c r="BC39" i="15"/>
  <c r="BB39" i="15"/>
  <c r="BA39" i="15"/>
  <c r="AZ39" i="15"/>
  <c r="AY39" i="15"/>
  <c r="AX39" i="15"/>
  <c r="AN39" i="15"/>
  <c r="AN101" i="15" s="1"/>
  <c r="AM39" i="15"/>
  <c r="AM101" i="15" s="1"/>
  <c r="AL39" i="15"/>
  <c r="AL101" i="15" s="1"/>
  <c r="AK39" i="15"/>
  <c r="AK101" i="15" s="1"/>
  <c r="AJ39" i="15"/>
  <c r="AJ101" i="15" s="1"/>
  <c r="AI39" i="15"/>
  <c r="AI101" i="15" s="1"/>
  <c r="AH39" i="15"/>
  <c r="AH101" i="15" s="1"/>
  <c r="AG39" i="15"/>
  <c r="AG101" i="15" s="1"/>
  <c r="AF39" i="15"/>
  <c r="AF101" i="15" s="1"/>
  <c r="AE39" i="15"/>
  <c r="AE101" i="15" s="1"/>
  <c r="AD39" i="15"/>
  <c r="AD101" i="15" s="1"/>
  <c r="AC39" i="15"/>
  <c r="AC101" i="15" s="1"/>
  <c r="I39" i="15"/>
  <c r="H39" i="15"/>
  <c r="BI38" i="15"/>
  <c r="BH38" i="15"/>
  <c r="BG38" i="15"/>
  <c r="BF38" i="15"/>
  <c r="BE38" i="15"/>
  <c r="BD38" i="15"/>
  <c r="BC38" i="15"/>
  <c r="BB38" i="15"/>
  <c r="BA38" i="15"/>
  <c r="AZ38" i="15"/>
  <c r="AY38" i="15"/>
  <c r="AX38" i="15"/>
  <c r="AN38" i="15"/>
  <c r="AM38" i="15"/>
  <c r="AL38" i="15"/>
  <c r="AK38" i="15"/>
  <c r="AJ38" i="15"/>
  <c r="AI38" i="15"/>
  <c r="AH38" i="15"/>
  <c r="AG38" i="15"/>
  <c r="AF38" i="15"/>
  <c r="AE38" i="15"/>
  <c r="AD38" i="15"/>
  <c r="AC38" i="15"/>
  <c r="I38" i="15"/>
  <c r="H38" i="15"/>
  <c r="BI37" i="15"/>
  <c r="BH37" i="15"/>
  <c r="BG37" i="15"/>
  <c r="BF37" i="15"/>
  <c r="BE37" i="15"/>
  <c r="BD37" i="15"/>
  <c r="BC37" i="15"/>
  <c r="BB37" i="15"/>
  <c r="BA37" i="15"/>
  <c r="AZ37" i="15"/>
  <c r="AY37" i="15"/>
  <c r="AX37" i="15"/>
  <c r="AU37" i="15"/>
  <c r="AN37" i="15"/>
  <c r="AM37" i="15"/>
  <c r="AL37" i="15"/>
  <c r="AK37" i="15"/>
  <c r="AJ37" i="15"/>
  <c r="AI37" i="15"/>
  <c r="AH37" i="15"/>
  <c r="AG37" i="15"/>
  <c r="AF37" i="15"/>
  <c r="AE37" i="15"/>
  <c r="AD37" i="15"/>
  <c r="AC37" i="15"/>
  <c r="I37" i="15"/>
  <c r="H37" i="15"/>
  <c r="BI36" i="15"/>
  <c r="BH36" i="15"/>
  <c r="BG36" i="15"/>
  <c r="BF36" i="15"/>
  <c r="BE36" i="15"/>
  <c r="BD36" i="15"/>
  <c r="BC36" i="15"/>
  <c r="BB36" i="15"/>
  <c r="BA36" i="15"/>
  <c r="AZ36" i="15"/>
  <c r="AY36" i="15"/>
  <c r="AX36" i="15"/>
  <c r="AU36" i="15"/>
  <c r="I36" i="15"/>
  <c r="H36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U35" i="15"/>
  <c r="L35" i="15"/>
  <c r="J35" i="15"/>
  <c r="G35" i="15"/>
  <c r="BI34" i="15"/>
  <c r="BH34" i="15"/>
  <c r="BG34" i="15"/>
  <c r="BF34" i="15"/>
  <c r="BE34" i="15"/>
  <c r="BD34" i="15"/>
  <c r="BC34" i="15"/>
  <c r="BB34" i="15"/>
  <c r="BA34" i="15"/>
  <c r="AZ34" i="15"/>
  <c r="AY34" i="15"/>
  <c r="AX34" i="15"/>
  <c r="AU34" i="15"/>
  <c r="I34" i="15"/>
  <c r="H34" i="15"/>
  <c r="BI33" i="15"/>
  <c r="BH33" i="15"/>
  <c r="BG33" i="15"/>
  <c r="BF33" i="15"/>
  <c r="BE33" i="15"/>
  <c r="BD33" i="15"/>
  <c r="BC33" i="15"/>
  <c r="BB33" i="15"/>
  <c r="BA33" i="15"/>
  <c r="AZ33" i="15"/>
  <c r="AY33" i="15"/>
  <c r="AX33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S30" i="15"/>
  <c r="R30" i="15"/>
  <c r="R31" i="15" s="1"/>
  <c r="Q30" i="15"/>
  <c r="P30" i="15"/>
  <c r="O30" i="15"/>
  <c r="N30" i="15"/>
  <c r="BI29" i="15"/>
  <c r="BH29" i="15"/>
  <c r="BG29" i="15"/>
  <c r="BF29" i="15"/>
  <c r="BE29" i="15"/>
  <c r="BD29" i="15"/>
  <c r="BC29" i="15"/>
  <c r="BB29" i="15"/>
  <c r="BA29" i="15"/>
  <c r="AZ29" i="15"/>
  <c r="AY29" i="15"/>
  <c r="AX29" i="15"/>
  <c r="I29" i="15"/>
  <c r="BI28" i="15"/>
  <c r="BH28" i="15"/>
  <c r="BG28" i="15"/>
  <c r="BF28" i="15"/>
  <c r="BE28" i="15"/>
  <c r="BD28" i="15"/>
  <c r="BC28" i="15"/>
  <c r="BB28" i="15"/>
  <c r="BA28" i="15"/>
  <c r="AZ28" i="15"/>
  <c r="AY28" i="15"/>
  <c r="AX28" i="15"/>
  <c r="I28" i="15"/>
  <c r="H28" i="15"/>
  <c r="BI27" i="15"/>
  <c r="BH27" i="15"/>
  <c r="BG27" i="15"/>
  <c r="BF27" i="15"/>
  <c r="BE27" i="15"/>
  <c r="BD27" i="15"/>
  <c r="BC27" i="15"/>
  <c r="BB27" i="15"/>
  <c r="BA27" i="15"/>
  <c r="AZ27" i="15"/>
  <c r="AY27" i="15"/>
  <c r="AX27" i="15"/>
  <c r="I27" i="15"/>
  <c r="H27" i="15"/>
  <c r="BI26" i="15"/>
  <c r="BH26" i="15"/>
  <c r="BG26" i="15"/>
  <c r="BF26" i="15"/>
  <c r="BE26" i="15"/>
  <c r="BD26" i="15"/>
  <c r="BC26" i="15"/>
  <c r="BB26" i="15"/>
  <c r="BA26" i="15"/>
  <c r="AZ26" i="15"/>
  <c r="AY26" i="15"/>
  <c r="AX26" i="15"/>
  <c r="I26" i="15"/>
  <c r="H26" i="15"/>
  <c r="BI25" i="15"/>
  <c r="BH25" i="15"/>
  <c r="BG25" i="15"/>
  <c r="BF25" i="15"/>
  <c r="BE25" i="15"/>
  <c r="BD25" i="15"/>
  <c r="BC25" i="15"/>
  <c r="BB25" i="15"/>
  <c r="BA25" i="15"/>
  <c r="AZ25" i="15"/>
  <c r="AY25" i="15"/>
  <c r="AX25" i="15"/>
  <c r="I25" i="15"/>
  <c r="H25" i="15"/>
  <c r="BI24" i="15"/>
  <c r="BH24" i="15"/>
  <c r="BG24" i="15"/>
  <c r="BF24" i="15"/>
  <c r="BE24" i="15"/>
  <c r="BD24" i="15"/>
  <c r="BC24" i="15"/>
  <c r="BB24" i="15"/>
  <c r="BA24" i="15"/>
  <c r="AZ24" i="15"/>
  <c r="AY24" i="15"/>
  <c r="AX24" i="15"/>
  <c r="I24" i="15"/>
  <c r="H24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I23" i="15"/>
  <c r="H23" i="15"/>
  <c r="BI22" i="15"/>
  <c r="BH22" i="15"/>
  <c r="BG22" i="15"/>
  <c r="BF22" i="15"/>
  <c r="BE22" i="15"/>
  <c r="BD22" i="15"/>
  <c r="BC22" i="15"/>
  <c r="BB22" i="15"/>
  <c r="BA22" i="15"/>
  <c r="AZ22" i="15"/>
  <c r="AY22" i="15"/>
  <c r="AX22" i="15"/>
  <c r="L22" i="15"/>
  <c r="L30" i="15" s="1"/>
  <c r="K22" i="15"/>
  <c r="J22" i="15"/>
  <c r="J30" i="15" s="1"/>
  <c r="G22" i="15"/>
  <c r="G30" i="15" s="1"/>
  <c r="Y21" i="15"/>
  <c r="Y31" i="15" s="1"/>
  <c r="S21" i="15"/>
  <c r="Q21" i="15"/>
  <c r="P21" i="15"/>
  <c r="P31" i="15" s="1"/>
  <c r="P83" i="15" s="1"/>
  <c r="O21" i="15"/>
  <c r="N21" i="15"/>
  <c r="N31" i="15" s="1"/>
  <c r="N83" i="15" s="1"/>
  <c r="J21" i="15"/>
  <c r="J31" i="15" s="1"/>
  <c r="BI20" i="15"/>
  <c r="BH20" i="15"/>
  <c r="BG20" i="15"/>
  <c r="BF20" i="15"/>
  <c r="BE20" i="15"/>
  <c r="BD20" i="15"/>
  <c r="BC20" i="15"/>
  <c r="BB20" i="15"/>
  <c r="BA20" i="15"/>
  <c r="AZ20" i="15"/>
  <c r="AY20" i="15"/>
  <c r="AX20" i="15"/>
  <c r="I20" i="15"/>
  <c r="H20" i="15"/>
  <c r="BI19" i="15"/>
  <c r="BH19" i="15"/>
  <c r="BG19" i="15"/>
  <c r="BF19" i="15"/>
  <c r="BE19" i="15"/>
  <c r="BD19" i="15"/>
  <c r="BC19" i="15"/>
  <c r="BB19" i="15"/>
  <c r="BA19" i="15"/>
  <c r="AZ19" i="15"/>
  <c r="AY19" i="15"/>
  <c r="AX19" i="15"/>
  <c r="I19" i="15"/>
  <c r="H19" i="15"/>
  <c r="BI18" i="15"/>
  <c r="BH18" i="15"/>
  <c r="BG18" i="15"/>
  <c r="BF18" i="15"/>
  <c r="BE18" i="15"/>
  <c r="BD18" i="15"/>
  <c r="BC18" i="15"/>
  <c r="BB18" i="15"/>
  <c r="BA18" i="15"/>
  <c r="AZ18" i="15"/>
  <c r="AY18" i="15"/>
  <c r="AX18" i="15"/>
  <c r="I18" i="15"/>
  <c r="H18" i="15"/>
  <c r="BI17" i="15"/>
  <c r="BH17" i="15"/>
  <c r="BG17" i="15"/>
  <c r="BF17" i="15"/>
  <c r="BE17" i="15"/>
  <c r="BD17" i="15"/>
  <c r="BC17" i="15"/>
  <c r="BB17" i="15"/>
  <c r="BA17" i="15"/>
  <c r="AZ17" i="15"/>
  <c r="AY17" i="15"/>
  <c r="AX17" i="15"/>
  <c r="I17" i="15"/>
  <c r="H17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I16" i="15"/>
  <c r="H16" i="15"/>
  <c r="BI15" i="15"/>
  <c r="BH15" i="15"/>
  <c r="BG15" i="15"/>
  <c r="BF15" i="15"/>
  <c r="BE15" i="15"/>
  <c r="BD15" i="15"/>
  <c r="BC15" i="15"/>
  <c r="BB15" i="15"/>
  <c r="BA15" i="15"/>
  <c r="AZ15" i="15"/>
  <c r="AY15" i="15"/>
  <c r="AX15" i="15"/>
  <c r="AU15" i="15"/>
  <c r="AU44" i="15" s="1"/>
  <c r="BI14" i="15"/>
  <c r="BH14" i="15"/>
  <c r="BG14" i="15"/>
  <c r="BF14" i="15"/>
  <c r="BE14" i="15"/>
  <c r="BD14" i="15"/>
  <c r="BC14" i="15"/>
  <c r="BB14" i="15"/>
  <c r="BA14" i="15"/>
  <c r="AZ14" i="15"/>
  <c r="AY14" i="15"/>
  <c r="AX14" i="15"/>
  <c r="AU14" i="15"/>
  <c r="AN14" i="15"/>
  <c r="AM14" i="15"/>
  <c r="AL14" i="15"/>
  <c r="AL100" i="15" s="1"/>
  <c r="AK14" i="15"/>
  <c r="AJ14" i="15"/>
  <c r="AJ100" i="15" s="1"/>
  <c r="AI14" i="15"/>
  <c r="AH14" i="15"/>
  <c r="AG14" i="15"/>
  <c r="AF14" i="15"/>
  <c r="AD14" i="15"/>
  <c r="AC14" i="15"/>
  <c r="I14" i="15"/>
  <c r="H14" i="15"/>
  <c r="BI13" i="15"/>
  <c r="BH13" i="15"/>
  <c r="BG13" i="15"/>
  <c r="BF13" i="15"/>
  <c r="BE13" i="15"/>
  <c r="BD13" i="15"/>
  <c r="BC13" i="15"/>
  <c r="BB13" i="15"/>
  <c r="BA13" i="15"/>
  <c r="AZ13" i="15"/>
  <c r="AY13" i="15"/>
  <c r="AX13" i="15"/>
  <c r="AU13" i="15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I13" i="15"/>
  <c r="H13" i="15"/>
  <c r="BI12" i="15"/>
  <c r="BH12" i="15"/>
  <c r="BG12" i="15"/>
  <c r="BF12" i="15"/>
  <c r="BE12" i="15"/>
  <c r="BD12" i="15"/>
  <c r="BC12" i="15"/>
  <c r="BB12" i="15"/>
  <c r="BA12" i="15"/>
  <c r="AZ12" i="15"/>
  <c r="AY12" i="15"/>
  <c r="AX12" i="15"/>
  <c r="AU12" i="15"/>
  <c r="I12" i="15"/>
  <c r="H12" i="15"/>
  <c r="BI11" i="15"/>
  <c r="BH11" i="15"/>
  <c r="BG11" i="15"/>
  <c r="BF11" i="15"/>
  <c r="BE11" i="15"/>
  <c r="BD11" i="15"/>
  <c r="BC11" i="15"/>
  <c r="BB11" i="15"/>
  <c r="BA11" i="15"/>
  <c r="AZ11" i="15"/>
  <c r="AY11" i="15"/>
  <c r="AX11" i="15"/>
  <c r="L11" i="15"/>
  <c r="L21" i="15" s="1"/>
  <c r="H11" i="15"/>
  <c r="H21" i="15" s="1"/>
  <c r="G11" i="15"/>
  <c r="G21" i="15" s="1"/>
  <c r="AI100" i="15" l="1"/>
  <c r="AK100" i="15"/>
  <c r="AM100" i="15"/>
  <c r="AU43" i="15"/>
  <c r="R83" i="15"/>
  <c r="R269" i="15" s="1"/>
  <c r="R271" i="15" s="1"/>
  <c r="I35" i="15"/>
  <c r="M48" i="15"/>
  <c r="M47" i="15" s="1"/>
  <c r="M49" i="15"/>
  <c r="M51" i="15"/>
  <c r="M54" i="15"/>
  <c r="M55" i="15"/>
  <c r="M65" i="15"/>
  <c r="U233" i="15"/>
  <c r="U235" i="15" s="1"/>
  <c r="H300" i="15"/>
  <c r="L319" i="15"/>
  <c r="G31" i="15"/>
  <c r="I11" i="15"/>
  <c r="I21" i="15" s="1"/>
  <c r="M13" i="15"/>
  <c r="AC99" i="15"/>
  <c r="AE99" i="15"/>
  <c r="AG99" i="15"/>
  <c r="AI99" i="15"/>
  <c r="AK99" i="15"/>
  <c r="AM99" i="15"/>
  <c r="AU42" i="15"/>
  <c r="AD100" i="15"/>
  <c r="AG100" i="15"/>
  <c r="M16" i="15"/>
  <c r="M17" i="15"/>
  <c r="M19" i="15"/>
  <c r="M20" i="15"/>
  <c r="O31" i="15"/>
  <c r="O83" i="15" s="1"/>
  <c r="Q31" i="15"/>
  <c r="Q83" i="15" s="1"/>
  <c r="Q257" i="15" s="1"/>
  <c r="Q259" i="15" s="1"/>
  <c r="Y83" i="15"/>
  <c r="Y270" i="15" s="1"/>
  <c r="L82" i="15"/>
  <c r="M36" i="15"/>
  <c r="M38" i="15"/>
  <c r="M39" i="15"/>
  <c r="M41" i="15"/>
  <c r="M73" i="15"/>
  <c r="M74" i="15"/>
  <c r="M75" i="15"/>
  <c r="G139" i="15"/>
  <c r="K139" i="15"/>
  <c r="L140" i="15"/>
  <c r="M128" i="15"/>
  <c r="I196" i="15"/>
  <c r="M200" i="15"/>
  <c r="M203" i="15"/>
  <c r="M209" i="15"/>
  <c r="M210" i="15"/>
  <c r="M212" i="15"/>
  <c r="L31" i="15"/>
  <c r="L83" i="15" s="1"/>
  <c r="L258" i="15" s="1"/>
  <c r="I22" i="15"/>
  <c r="I30" i="15" s="1"/>
  <c r="I123" i="15"/>
  <c r="I140" i="15" s="1"/>
  <c r="G140" i="15"/>
  <c r="I150" i="15"/>
  <c r="I154" i="15" s="1"/>
  <c r="M12" i="15"/>
  <c r="AD99" i="15"/>
  <c r="AF99" i="15"/>
  <c r="AH99" i="15"/>
  <c r="AJ99" i="15"/>
  <c r="AL99" i="15"/>
  <c r="AN99" i="15"/>
  <c r="M14" i="15"/>
  <c r="AC100" i="15"/>
  <c r="AF100" i="15"/>
  <c r="AH100" i="15"/>
  <c r="S31" i="15"/>
  <c r="S83" i="15" s="1"/>
  <c r="S246" i="15" s="1"/>
  <c r="M23" i="15"/>
  <c r="H22" i="15"/>
  <c r="H30" i="15" s="1"/>
  <c r="H31" i="15" s="1"/>
  <c r="M26" i="15"/>
  <c r="M27" i="15"/>
  <c r="M28" i="15"/>
  <c r="AU38" i="15"/>
  <c r="H35" i="15"/>
  <c r="J82" i="15"/>
  <c r="J83" i="15" s="1"/>
  <c r="M37" i="15"/>
  <c r="H50" i="15"/>
  <c r="I56" i="15"/>
  <c r="H64" i="15"/>
  <c r="H98" i="15"/>
  <c r="I160" i="15"/>
  <c r="I173" i="15" s="1"/>
  <c r="AN100" i="15"/>
  <c r="M44" i="15"/>
  <c r="M45" i="15"/>
  <c r="M46" i="15"/>
  <c r="I47" i="15"/>
  <c r="I50" i="15"/>
  <c r="M59" i="15"/>
  <c r="M62" i="15"/>
  <c r="M63" i="15"/>
  <c r="M71" i="15"/>
  <c r="I72" i="15"/>
  <c r="H77" i="15"/>
  <c r="M80" i="15"/>
  <c r="M81" i="15"/>
  <c r="H93" i="15"/>
  <c r="M88" i="15"/>
  <c r="M90" i="15"/>
  <c r="M91" i="15"/>
  <c r="I93" i="15"/>
  <c r="I98" i="15"/>
  <c r="M102" i="15"/>
  <c r="M103" i="15"/>
  <c r="M104" i="15"/>
  <c r="M106" i="15"/>
  <c r="M107" i="15"/>
  <c r="M108" i="15"/>
  <c r="M110" i="15"/>
  <c r="M111" i="15"/>
  <c r="M112" i="15"/>
  <c r="M114" i="15"/>
  <c r="M119" i="15"/>
  <c r="H118" i="15"/>
  <c r="M122" i="15"/>
  <c r="M124" i="15"/>
  <c r="M125" i="15"/>
  <c r="H123" i="15"/>
  <c r="I127" i="15"/>
  <c r="K140" i="15"/>
  <c r="H130" i="15"/>
  <c r="M133" i="15"/>
  <c r="M135" i="15"/>
  <c r="M138" i="15"/>
  <c r="M147" i="15"/>
  <c r="M151" i="15"/>
  <c r="M153" i="15"/>
  <c r="M161" i="15"/>
  <c r="M163" i="15"/>
  <c r="J173" i="15"/>
  <c r="M166" i="15"/>
  <c r="M167" i="15"/>
  <c r="M169" i="15"/>
  <c r="I184" i="15"/>
  <c r="K215" i="15"/>
  <c r="K216" i="15"/>
  <c r="H199" i="15"/>
  <c r="D318" i="15"/>
  <c r="D312" i="15"/>
  <c r="D300" i="15"/>
  <c r="H319" i="15"/>
  <c r="H313" i="15"/>
  <c r="H301" i="15"/>
  <c r="H295" i="15"/>
  <c r="L318" i="15"/>
  <c r="L312" i="15"/>
  <c r="L300" i="15"/>
  <c r="L294" i="15"/>
  <c r="H294" i="15"/>
  <c r="L295" i="15"/>
  <c r="D301" i="15"/>
  <c r="H312" i="15"/>
  <c r="L313" i="15"/>
  <c r="D319" i="15"/>
  <c r="H176" i="15"/>
  <c r="H184" i="15" s="1"/>
  <c r="M181" i="15"/>
  <c r="M183" i="15"/>
  <c r="M189" i="15"/>
  <c r="H188" i="15"/>
  <c r="H197" i="15" s="1"/>
  <c r="M193" i="15"/>
  <c r="M195" i="15"/>
  <c r="J216" i="15"/>
  <c r="I199" i="15"/>
  <c r="I216" i="15" s="1"/>
  <c r="N254" i="15"/>
  <c r="N278" i="15"/>
  <c r="G269" i="15" s="1"/>
  <c r="N269" i="15"/>
  <c r="N271" i="15" s="1"/>
  <c r="N258" i="15"/>
  <c r="N245" i="15"/>
  <c r="N247" i="15" s="1"/>
  <c r="N257" i="15"/>
  <c r="N259" i="15" s="1"/>
  <c r="N246" i="15"/>
  <c r="N233" i="15"/>
  <c r="N235" i="15" s="1"/>
  <c r="N270" i="15"/>
  <c r="N234" i="15"/>
  <c r="P269" i="15"/>
  <c r="P271" i="15" s="1"/>
  <c r="P258" i="15"/>
  <c r="P245" i="15"/>
  <c r="P247" i="15" s="1"/>
  <c r="P270" i="15"/>
  <c r="P233" i="15"/>
  <c r="P235" i="15" s="1"/>
  <c r="P257" i="15"/>
  <c r="P259" i="15" s="1"/>
  <c r="P246" i="15"/>
  <c r="P234" i="15"/>
  <c r="S270" i="15"/>
  <c r="S269" i="15"/>
  <c r="S271" i="15" s="1"/>
  <c r="S233" i="15"/>
  <c r="S235" i="15" s="1"/>
  <c r="L246" i="15"/>
  <c r="O270" i="15"/>
  <c r="O246" i="15"/>
  <c r="O269" i="15"/>
  <c r="O271" i="15" s="1"/>
  <c r="O234" i="15"/>
  <c r="O245" i="15"/>
  <c r="O247" i="15" s="1"/>
  <c r="AU41" i="15"/>
  <c r="AU16" i="15"/>
  <c r="M24" i="15"/>
  <c r="R258" i="15"/>
  <c r="R257" i="15"/>
  <c r="R259" i="15" s="1"/>
  <c r="R233" i="15"/>
  <c r="R235" i="15" s="1"/>
  <c r="R234" i="15"/>
  <c r="M40" i="15"/>
  <c r="K82" i="15"/>
  <c r="K83" i="15" s="1"/>
  <c r="M53" i="15"/>
  <c r="M58" i="15"/>
  <c r="M61" i="15"/>
  <c r="M67" i="15"/>
  <c r="T269" i="15"/>
  <c r="T271" i="15" s="1"/>
  <c r="T258" i="15"/>
  <c r="T245" i="15"/>
  <c r="T247" i="15" s="1"/>
  <c r="T270" i="15"/>
  <c r="T233" i="15"/>
  <c r="T235" i="15" s="1"/>
  <c r="T234" i="15"/>
  <c r="T257" i="15"/>
  <c r="T259" i="15" s="1"/>
  <c r="T246" i="15"/>
  <c r="V269" i="15"/>
  <c r="V271" i="15" s="1"/>
  <c r="V258" i="15"/>
  <c r="V245" i="15"/>
  <c r="V247" i="15" s="1"/>
  <c r="V257" i="15"/>
  <c r="V259" i="15" s="1"/>
  <c r="V246" i="15"/>
  <c r="V234" i="15"/>
  <c r="V233" i="15"/>
  <c r="V235" i="15" s="1"/>
  <c r="V270" i="15"/>
  <c r="X269" i="15"/>
  <c r="X271" i="15" s="1"/>
  <c r="X258" i="15"/>
  <c r="X245" i="15"/>
  <c r="X247" i="15" s="1"/>
  <c r="X270" i="15"/>
  <c r="X233" i="15"/>
  <c r="X235" i="15" s="1"/>
  <c r="X257" i="15"/>
  <c r="X259" i="15" s="1"/>
  <c r="X246" i="15"/>
  <c r="X234" i="15"/>
  <c r="M120" i="15"/>
  <c r="L139" i="15"/>
  <c r="L233" i="15" s="1"/>
  <c r="K173" i="15"/>
  <c r="K172" i="15"/>
  <c r="M178" i="15"/>
  <c r="M176" i="15" s="1"/>
  <c r="M190" i="15"/>
  <c r="M188" i="15" s="1"/>
  <c r="M18" i="15"/>
  <c r="Q270" i="15"/>
  <c r="Q246" i="15"/>
  <c r="Q234" i="15"/>
  <c r="Q258" i="15"/>
  <c r="M25" i="15"/>
  <c r="Y257" i="15"/>
  <c r="Y259" i="15" s="1"/>
  <c r="Y234" i="15"/>
  <c r="Y258" i="15"/>
  <c r="M43" i="15"/>
  <c r="M42" i="15" s="1"/>
  <c r="M52" i="15"/>
  <c r="M57" i="15"/>
  <c r="M56" i="15" s="1"/>
  <c r="M66" i="15"/>
  <c r="M64" i="15" s="1"/>
  <c r="M69" i="15"/>
  <c r="W270" i="15"/>
  <c r="W257" i="15"/>
  <c r="W259" i="15" s="1"/>
  <c r="W246" i="15"/>
  <c r="W234" i="15"/>
  <c r="W269" i="15"/>
  <c r="W271" i="15" s="1"/>
  <c r="W258" i="15"/>
  <c r="W233" i="15"/>
  <c r="W235" i="15" s="1"/>
  <c r="W245" i="15"/>
  <c r="W247" i="15" s="1"/>
  <c r="M100" i="15"/>
  <c r="M126" i="15"/>
  <c r="M175" i="15"/>
  <c r="M187" i="15"/>
  <c r="G215" i="15"/>
  <c r="G216" i="15"/>
  <c r="H216" i="15"/>
  <c r="H215" i="15"/>
  <c r="M201" i="15"/>
  <c r="I215" i="15"/>
  <c r="G270" i="15"/>
  <c r="M34" i="15"/>
  <c r="G82" i="15"/>
  <c r="G83" i="15" s="1"/>
  <c r="AE100" i="15"/>
  <c r="M70" i="15"/>
  <c r="M76" i="15"/>
  <c r="M78" i="15"/>
  <c r="M79" i="15"/>
  <c r="U270" i="15"/>
  <c r="U257" i="15"/>
  <c r="U259" i="15" s="1"/>
  <c r="U246" i="15"/>
  <c r="U234" i="15"/>
  <c r="U245" i="15"/>
  <c r="U247" i="15" s="1"/>
  <c r="M89" i="15"/>
  <c r="M92" i="15"/>
  <c r="M95" i="15"/>
  <c r="M101" i="15"/>
  <c r="M105" i="15"/>
  <c r="M109" i="15"/>
  <c r="M113" i="15"/>
  <c r="J140" i="15"/>
  <c r="I139" i="15"/>
  <c r="M121" i="15"/>
  <c r="M129" i="15"/>
  <c r="M127" i="15" s="1"/>
  <c r="M131" i="15"/>
  <c r="M132" i="15"/>
  <c r="M136" i="15"/>
  <c r="J139" i="15"/>
  <c r="M146" i="15"/>
  <c r="M152" i="15"/>
  <c r="M150" i="15" s="1"/>
  <c r="M154" i="15" s="1"/>
  <c r="J172" i="15"/>
  <c r="H156" i="15"/>
  <c r="M157" i="15"/>
  <c r="M156" i="15" s="1"/>
  <c r="M162" i="15"/>
  <c r="M160" i="15" s="1"/>
  <c r="M165" i="15"/>
  <c r="M164" i="15" s="1"/>
  <c r="M171" i="15"/>
  <c r="G172" i="15"/>
  <c r="L173" i="15"/>
  <c r="L234" i="15" s="1"/>
  <c r="J185" i="15"/>
  <c r="J184" i="15"/>
  <c r="M179" i="15"/>
  <c r="J197" i="15"/>
  <c r="J196" i="15"/>
  <c r="M191" i="15"/>
  <c r="M202" i="15"/>
  <c r="M205" i="15"/>
  <c r="M204" i="15" s="1"/>
  <c r="M208" i="15"/>
  <c r="M214" i="15"/>
  <c r="G233" i="15"/>
  <c r="U258" i="15"/>
  <c r="U269" i="15"/>
  <c r="U271" i="15" s="1"/>
  <c r="M87" i="15"/>
  <c r="M142" i="15"/>
  <c r="M143" i="15" s="1"/>
  <c r="L184" i="15"/>
  <c r="L196" i="15"/>
  <c r="J215" i="15"/>
  <c r="L215" i="15"/>
  <c r="N266" i="15"/>
  <c r="F294" i="15"/>
  <c r="J294" i="15"/>
  <c r="N294" i="15"/>
  <c r="F295" i="15"/>
  <c r="J295" i="15"/>
  <c r="N295" i="15"/>
  <c r="F300" i="15"/>
  <c r="J300" i="15"/>
  <c r="N300" i="15"/>
  <c r="F301" i="15"/>
  <c r="J301" i="15"/>
  <c r="N301" i="15"/>
  <c r="F312" i="15"/>
  <c r="J312" i="15"/>
  <c r="N312" i="15"/>
  <c r="F313" i="15"/>
  <c r="J313" i="15"/>
  <c r="N313" i="15"/>
  <c r="F318" i="15"/>
  <c r="J318" i="15"/>
  <c r="N318" i="15"/>
  <c r="G294" i="15"/>
  <c r="I294" i="15"/>
  <c r="K294" i="15"/>
  <c r="M294" i="15"/>
  <c r="O294" i="15"/>
  <c r="E295" i="15"/>
  <c r="G295" i="15"/>
  <c r="I295" i="15"/>
  <c r="K295" i="15"/>
  <c r="M295" i="15"/>
  <c r="O295" i="15"/>
  <c r="E300" i="15"/>
  <c r="G300" i="15"/>
  <c r="I300" i="15"/>
  <c r="K300" i="15"/>
  <c r="M300" i="15"/>
  <c r="O300" i="15"/>
  <c r="E301" i="15"/>
  <c r="G301" i="15"/>
  <c r="I301" i="15"/>
  <c r="K301" i="15"/>
  <c r="M301" i="15"/>
  <c r="O301" i="15"/>
  <c r="E312" i="15"/>
  <c r="G312" i="15"/>
  <c r="I312" i="15"/>
  <c r="K312" i="15"/>
  <c r="M312" i="15"/>
  <c r="O312" i="15"/>
  <c r="E313" i="15"/>
  <c r="G313" i="15"/>
  <c r="I313" i="15"/>
  <c r="K313" i="15"/>
  <c r="M313" i="15"/>
  <c r="O313" i="15"/>
  <c r="E318" i="15"/>
  <c r="G318" i="15"/>
  <c r="I318" i="15"/>
  <c r="K318" i="15"/>
  <c r="M318" i="15"/>
  <c r="O318" i="15"/>
  <c r="BI165" i="14"/>
  <c r="BI164" i="14"/>
  <c r="BI163" i="14"/>
  <c r="BI162" i="14"/>
  <c r="BI161" i="14"/>
  <c r="BI160" i="14"/>
  <c r="BI159" i="14"/>
  <c r="BI158" i="14"/>
  <c r="BI157" i="14"/>
  <c r="BI156" i="14"/>
  <c r="BI155" i="14"/>
  <c r="BI154" i="14"/>
  <c r="BI153" i="14"/>
  <c r="BI152" i="14"/>
  <c r="BI151" i="14"/>
  <c r="BI150" i="14"/>
  <c r="BI149" i="14"/>
  <c r="BI148" i="14"/>
  <c r="BI147" i="14"/>
  <c r="BI146" i="14"/>
  <c r="BI145" i="14"/>
  <c r="BI144" i="14"/>
  <c r="BI143" i="14"/>
  <c r="BI142" i="14"/>
  <c r="BI141" i="14"/>
  <c r="BI140" i="14"/>
  <c r="BI139" i="14"/>
  <c r="BI138" i="14"/>
  <c r="BI137" i="14"/>
  <c r="BI136" i="14"/>
  <c r="BI135" i="14"/>
  <c r="BI134" i="14"/>
  <c r="BI133" i="14"/>
  <c r="BI132" i="14"/>
  <c r="BI131" i="14"/>
  <c r="BI130" i="14"/>
  <c r="BI129" i="14"/>
  <c r="BI128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H165" i="14"/>
  <c r="BH164" i="14"/>
  <c r="BH163" i="14"/>
  <c r="BH162" i="14"/>
  <c r="BH161" i="14"/>
  <c r="BH160" i="14"/>
  <c r="BH159" i="14"/>
  <c r="BH158" i="14"/>
  <c r="BH157" i="14"/>
  <c r="BH156" i="14"/>
  <c r="BH155" i="14"/>
  <c r="BH154" i="14"/>
  <c r="BH153" i="14"/>
  <c r="BH152" i="14"/>
  <c r="BH151" i="14"/>
  <c r="BH150" i="14"/>
  <c r="BH149" i="14"/>
  <c r="BH148" i="14"/>
  <c r="BH147" i="14"/>
  <c r="BH146" i="14"/>
  <c r="BH145" i="14"/>
  <c r="BH144" i="14"/>
  <c r="BH143" i="14"/>
  <c r="BH142" i="14"/>
  <c r="BH141" i="14"/>
  <c r="BH140" i="14"/>
  <c r="BH139" i="14"/>
  <c r="BH138" i="14"/>
  <c r="BH137" i="14"/>
  <c r="BH136" i="14"/>
  <c r="BH135" i="14"/>
  <c r="BH134" i="14"/>
  <c r="BH133" i="14"/>
  <c r="BH132" i="14"/>
  <c r="BH131" i="14"/>
  <c r="BH130" i="14"/>
  <c r="BH129" i="14"/>
  <c r="BH128" i="14"/>
  <c r="BH127" i="14"/>
  <c r="BH126" i="14"/>
  <c r="BH125" i="14"/>
  <c r="BH124" i="14"/>
  <c r="BH123" i="14"/>
  <c r="BH122" i="14"/>
  <c r="BH121" i="14"/>
  <c r="BH120" i="14"/>
  <c r="BH119" i="14"/>
  <c r="BH118" i="14"/>
  <c r="BH117" i="14"/>
  <c r="BH116" i="14"/>
  <c r="BH115" i="14"/>
  <c r="BH114" i="14"/>
  <c r="BG165" i="14"/>
  <c r="BG164" i="14"/>
  <c r="BG163" i="14"/>
  <c r="BG162" i="14"/>
  <c r="BG161" i="14"/>
  <c r="BG160" i="14"/>
  <c r="BG159" i="14"/>
  <c r="BG158" i="14"/>
  <c r="BG157" i="14"/>
  <c r="BG156" i="14"/>
  <c r="BG155" i="14"/>
  <c r="BG154" i="14"/>
  <c r="BG153" i="14"/>
  <c r="BG152" i="14"/>
  <c r="BG151" i="14"/>
  <c r="BG150" i="14"/>
  <c r="BG149" i="14"/>
  <c r="BG148" i="14"/>
  <c r="BG147" i="14"/>
  <c r="BG146" i="14"/>
  <c r="BG145" i="14"/>
  <c r="BG144" i="14"/>
  <c r="BG143" i="14"/>
  <c r="BG142" i="14"/>
  <c r="BG141" i="14"/>
  <c r="BG140" i="14"/>
  <c r="BG139" i="14"/>
  <c r="BG138" i="14"/>
  <c r="BG137" i="14"/>
  <c r="BG136" i="14"/>
  <c r="BG135" i="14"/>
  <c r="BG134" i="14"/>
  <c r="BG133" i="14"/>
  <c r="BG132" i="14"/>
  <c r="BG131" i="14"/>
  <c r="BG130" i="14"/>
  <c r="BG129" i="14"/>
  <c r="BG128" i="14"/>
  <c r="BG127" i="14"/>
  <c r="BG126" i="14"/>
  <c r="BG125" i="14"/>
  <c r="BG124" i="14"/>
  <c r="BG123" i="14"/>
  <c r="BG122" i="14"/>
  <c r="BG121" i="14"/>
  <c r="BG120" i="14"/>
  <c r="BG119" i="14"/>
  <c r="BG118" i="14"/>
  <c r="BG117" i="14"/>
  <c r="BG116" i="14"/>
  <c r="BG115" i="14"/>
  <c r="BG114" i="14"/>
  <c r="BF165" i="14"/>
  <c r="BF164" i="14"/>
  <c r="BF163" i="14"/>
  <c r="BF162" i="14"/>
  <c r="BF161" i="14"/>
  <c r="BF160" i="14"/>
  <c r="BF159" i="14"/>
  <c r="BF158" i="14"/>
  <c r="BF157" i="14"/>
  <c r="BF156" i="14"/>
  <c r="BF155" i="14"/>
  <c r="BF154" i="14"/>
  <c r="BF153" i="14"/>
  <c r="BF152" i="14"/>
  <c r="BF151" i="14"/>
  <c r="BF150" i="14"/>
  <c r="BF149" i="14"/>
  <c r="BF148" i="14"/>
  <c r="BF147" i="14"/>
  <c r="BF146" i="14"/>
  <c r="BF145" i="14"/>
  <c r="BF144" i="14"/>
  <c r="BF143" i="14"/>
  <c r="BF142" i="14"/>
  <c r="BF141" i="14"/>
  <c r="BF140" i="14"/>
  <c r="BF139" i="14"/>
  <c r="BF138" i="14"/>
  <c r="BF137" i="14"/>
  <c r="BF136" i="14"/>
  <c r="BF135" i="14"/>
  <c r="BF134" i="14"/>
  <c r="BF133" i="14"/>
  <c r="BF132" i="14"/>
  <c r="BF131" i="14"/>
  <c r="BF130" i="14"/>
  <c r="BF129" i="14"/>
  <c r="BF128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E165" i="14"/>
  <c r="BE164" i="14"/>
  <c r="BE163" i="14"/>
  <c r="BE162" i="14"/>
  <c r="BE161" i="14"/>
  <c r="BE160" i="14"/>
  <c r="BE159" i="14"/>
  <c r="BE158" i="14"/>
  <c r="BE157" i="14"/>
  <c r="BE156" i="14"/>
  <c r="BE155" i="14"/>
  <c r="BE154" i="14"/>
  <c r="BE153" i="14"/>
  <c r="BE152" i="14"/>
  <c r="BE151" i="14"/>
  <c r="BE150" i="14"/>
  <c r="BE149" i="14"/>
  <c r="BE148" i="14"/>
  <c r="BE147" i="14"/>
  <c r="BE146" i="14"/>
  <c r="BE145" i="14"/>
  <c r="BE144" i="14"/>
  <c r="BE143" i="14"/>
  <c r="BE142" i="14"/>
  <c r="BE141" i="14"/>
  <c r="BE140" i="14"/>
  <c r="BE139" i="14"/>
  <c r="BE138" i="14"/>
  <c r="BE137" i="14"/>
  <c r="BE136" i="14"/>
  <c r="BE135" i="14"/>
  <c r="BE134" i="14"/>
  <c r="BE133" i="14"/>
  <c r="BE132" i="14"/>
  <c r="BE131" i="14"/>
  <c r="BE130" i="14"/>
  <c r="BE129" i="14"/>
  <c r="BE128" i="14"/>
  <c r="BE127" i="14"/>
  <c r="BE126" i="14"/>
  <c r="BE125" i="14"/>
  <c r="BE124" i="14"/>
  <c r="BE123" i="14"/>
  <c r="BE122" i="14"/>
  <c r="BE121" i="14"/>
  <c r="BE120" i="14"/>
  <c r="BE119" i="14"/>
  <c r="BE118" i="14"/>
  <c r="BE117" i="14"/>
  <c r="BE116" i="14"/>
  <c r="BE115" i="14"/>
  <c r="BE114" i="14"/>
  <c r="BD165" i="14"/>
  <c r="BD164" i="14"/>
  <c r="BD163" i="14"/>
  <c r="BD162" i="14"/>
  <c r="BD161" i="14"/>
  <c r="BD160" i="14"/>
  <c r="BD159" i="14"/>
  <c r="BD158" i="14"/>
  <c r="BD157" i="14"/>
  <c r="BD156" i="14"/>
  <c r="BD155" i="14"/>
  <c r="BD154" i="14"/>
  <c r="BD153" i="14"/>
  <c r="BD152" i="14"/>
  <c r="BD151" i="14"/>
  <c r="BD150" i="14"/>
  <c r="BD149" i="14"/>
  <c r="BD148" i="14"/>
  <c r="BD147" i="14"/>
  <c r="BD146" i="14"/>
  <c r="BD145" i="14"/>
  <c r="BD144" i="14"/>
  <c r="BD143" i="14"/>
  <c r="BD142" i="14"/>
  <c r="BD141" i="14"/>
  <c r="BD140" i="14"/>
  <c r="BD139" i="14"/>
  <c r="BD138" i="14"/>
  <c r="BD137" i="14"/>
  <c r="BD136" i="14"/>
  <c r="BD135" i="14"/>
  <c r="BD134" i="14"/>
  <c r="BD133" i="14"/>
  <c r="BD132" i="14"/>
  <c r="BD131" i="14"/>
  <c r="BD130" i="14"/>
  <c r="BD129" i="14"/>
  <c r="BD128" i="14"/>
  <c r="BD127" i="14"/>
  <c r="BD126" i="14"/>
  <c r="BD125" i="14"/>
  <c r="BD124" i="14"/>
  <c r="BD123" i="14"/>
  <c r="BD122" i="14"/>
  <c r="BD121" i="14"/>
  <c r="BD120" i="14"/>
  <c r="BD119" i="14"/>
  <c r="BD118" i="14"/>
  <c r="BD117" i="14"/>
  <c r="BD116" i="14"/>
  <c r="BD115" i="14"/>
  <c r="BD114" i="14"/>
  <c r="BC165" i="14"/>
  <c r="BC164" i="14"/>
  <c r="BC163" i="14"/>
  <c r="BC162" i="14"/>
  <c r="BC161" i="14"/>
  <c r="BC160" i="14"/>
  <c r="BC159" i="14"/>
  <c r="BC158" i="14"/>
  <c r="BC157" i="14"/>
  <c r="BC156" i="14"/>
  <c r="BC155" i="14"/>
  <c r="BC154" i="14"/>
  <c r="BC153" i="14"/>
  <c r="BC152" i="14"/>
  <c r="BC151" i="14"/>
  <c r="BC150" i="14"/>
  <c r="BC149" i="14"/>
  <c r="BC148" i="14"/>
  <c r="BC147" i="14"/>
  <c r="BC146" i="14"/>
  <c r="BC145" i="14"/>
  <c r="BC144" i="14"/>
  <c r="BC143" i="14"/>
  <c r="BC142" i="14"/>
  <c r="BC141" i="14"/>
  <c r="BC140" i="14"/>
  <c r="BC139" i="14"/>
  <c r="BC138" i="14"/>
  <c r="BC137" i="14"/>
  <c r="BC136" i="14"/>
  <c r="BC135" i="14"/>
  <c r="BC134" i="14"/>
  <c r="BC133" i="14"/>
  <c r="BC132" i="14"/>
  <c r="BC131" i="14"/>
  <c r="BC130" i="14"/>
  <c r="BC129" i="14"/>
  <c r="BC128" i="14"/>
  <c r="BC127" i="14"/>
  <c r="BC126" i="14"/>
  <c r="BC125" i="14"/>
  <c r="BC124" i="14"/>
  <c r="BC123" i="14"/>
  <c r="BC122" i="14"/>
  <c r="BC121" i="14"/>
  <c r="BC120" i="14"/>
  <c r="BC119" i="14"/>
  <c r="BC118" i="14"/>
  <c r="BC117" i="14"/>
  <c r="BC116" i="14"/>
  <c r="BC115" i="14"/>
  <c r="BC114" i="14"/>
  <c r="BB165" i="14"/>
  <c r="BB164" i="14"/>
  <c r="BB163" i="14"/>
  <c r="BB162" i="14"/>
  <c r="BB161" i="14"/>
  <c r="BB160" i="14"/>
  <c r="BB159" i="14"/>
  <c r="BB158" i="14"/>
  <c r="BB157" i="14"/>
  <c r="BB156" i="14"/>
  <c r="BB155" i="14"/>
  <c r="BB154" i="14"/>
  <c r="BB153" i="14"/>
  <c r="BB152" i="14"/>
  <c r="BB151" i="14"/>
  <c r="BB150" i="14"/>
  <c r="BB149" i="14"/>
  <c r="BB148" i="14"/>
  <c r="BB147" i="14"/>
  <c r="BB146" i="14"/>
  <c r="BB145" i="14"/>
  <c r="BB144" i="14"/>
  <c r="BB143" i="14"/>
  <c r="BB142" i="14"/>
  <c r="BB141" i="14"/>
  <c r="BB140" i="14"/>
  <c r="BB139" i="14"/>
  <c r="BB138" i="14"/>
  <c r="BB137" i="14"/>
  <c r="BB136" i="14"/>
  <c r="BB135" i="14"/>
  <c r="BB134" i="14"/>
  <c r="BB133" i="14"/>
  <c r="BB132" i="14"/>
  <c r="BB131" i="14"/>
  <c r="BB130" i="14"/>
  <c r="BB129" i="14"/>
  <c r="BB128" i="14"/>
  <c r="BB127" i="14"/>
  <c r="BB126" i="14"/>
  <c r="BB125" i="14"/>
  <c r="BB124" i="14"/>
  <c r="BB123" i="14"/>
  <c r="BB122" i="14"/>
  <c r="BB121" i="14"/>
  <c r="BB120" i="14"/>
  <c r="BB119" i="14"/>
  <c r="BB118" i="14"/>
  <c r="BB117" i="14"/>
  <c r="BB116" i="14"/>
  <c r="BB115" i="14"/>
  <c r="BB114" i="14"/>
  <c r="BA165" i="14"/>
  <c r="BA164" i="14"/>
  <c r="BA163" i="14"/>
  <c r="BA162" i="14"/>
  <c r="BA161" i="14"/>
  <c r="BA160" i="14"/>
  <c r="BA159" i="14"/>
  <c r="BA158" i="14"/>
  <c r="BA157" i="14"/>
  <c r="BA156" i="14"/>
  <c r="BA155" i="14"/>
  <c r="BA154" i="14"/>
  <c r="BA153" i="14"/>
  <c r="BA152" i="14"/>
  <c r="BA151" i="14"/>
  <c r="BA150" i="14"/>
  <c r="BA149" i="14"/>
  <c r="BA148" i="14"/>
  <c r="BA147" i="14"/>
  <c r="BA146" i="14"/>
  <c r="BA145" i="14"/>
  <c r="BA144" i="14"/>
  <c r="BA143" i="14"/>
  <c r="BA142" i="14"/>
  <c r="BA141" i="14"/>
  <c r="BA140" i="14"/>
  <c r="BA139" i="14"/>
  <c r="BA138" i="14"/>
  <c r="BA137" i="14"/>
  <c r="BA136" i="14"/>
  <c r="BA135" i="14"/>
  <c r="BA134" i="14"/>
  <c r="BA133" i="14"/>
  <c r="BA132" i="14"/>
  <c r="BA131" i="14"/>
  <c r="BA130" i="14"/>
  <c r="BA129" i="14"/>
  <c r="BA128" i="14"/>
  <c r="BA127" i="14"/>
  <c r="BA126" i="14"/>
  <c r="BA125" i="14"/>
  <c r="BA124" i="14"/>
  <c r="BA123" i="14"/>
  <c r="BA122" i="14"/>
  <c r="BA121" i="14"/>
  <c r="BA120" i="14"/>
  <c r="BA119" i="14"/>
  <c r="BA118" i="14"/>
  <c r="BA117" i="14"/>
  <c r="BA116" i="14"/>
  <c r="BA115" i="14"/>
  <c r="BA114" i="14"/>
  <c r="AZ165" i="14"/>
  <c r="AZ164" i="14"/>
  <c r="AZ163" i="14"/>
  <c r="AZ162" i="14"/>
  <c r="AZ161" i="14"/>
  <c r="AZ160" i="14"/>
  <c r="AZ159" i="14"/>
  <c r="AZ158" i="14"/>
  <c r="AZ157" i="14"/>
  <c r="AZ156" i="14"/>
  <c r="AZ155" i="14"/>
  <c r="AZ154" i="14"/>
  <c r="AZ153" i="14"/>
  <c r="AZ152" i="14"/>
  <c r="AZ151" i="14"/>
  <c r="AZ150" i="14"/>
  <c r="AZ149" i="14"/>
  <c r="AZ148" i="14"/>
  <c r="AZ147" i="14"/>
  <c r="AZ146" i="14"/>
  <c r="AZ145" i="14"/>
  <c r="AZ144" i="14"/>
  <c r="AZ143" i="14"/>
  <c r="AZ142" i="14"/>
  <c r="AZ141" i="14"/>
  <c r="AZ140" i="14"/>
  <c r="AZ139" i="14"/>
  <c r="AZ138" i="14"/>
  <c r="AZ137" i="14"/>
  <c r="AZ136" i="14"/>
  <c r="AZ135" i="14"/>
  <c r="AZ134" i="14"/>
  <c r="AZ133" i="14"/>
  <c r="AZ132" i="14"/>
  <c r="AZ131" i="14"/>
  <c r="AZ130" i="14"/>
  <c r="AZ129" i="14"/>
  <c r="AZ128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Y165" i="14"/>
  <c r="AY164" i="14"/>
  <c r="AY163" i="14"/>
  <c r="AY162" i="14"/>
  <c r="AY161" i="14"/>
  <c r="AY160" i="14"/>
  <c r="AY159" i="14"/>
  <c r="AY158" i="14"/>
  <c r="AY157" i="14"/>
  <c r="AY156" i="14"/>
  <c r="AY155" i="14"/>
  <c r="AY154" i="14"/>
  <c r="AY153" i="14"/>
  <c r="AY152" i="14"/>
  <c r="AY151" i="14"/>
  <c r="AY150" i="14"/>
  <c r="AY149" i="14"/>
  <c r="AY148" i="14"/>
  <c r="AY147" i="14"/>
  <c r="AY146" i="14"/>
  <c r="AY145" i="14"/>
  <c r="AY144" i="14"/>
  <c r="AY143" i="14"/>
  <c r="AY142" i="14"/>
  <c r="AY141" i="14"/>
  <c r="AY140" i="14"/>
  <c r="AY139" i="14"/>
  <c r="AY138" i="14"/>
  <c r="AY137" i="14"/>
  <c r="AY136" i="14"/>
  <c r="AY135" i="14"/>
  <c r="AY134" i="14"/>
  <c r="AY133" i="14"/>
  <c r="AY132" i="14"/>
  <c r="AY131" i="14"/>
  <c r="AY130" i="14"/>
  <c r="AY129" i="14"/>
  <c r="AY128" i="14"/>
  <c r="AY127" i="14"/>
  <c r="AY126" i="14"/>
  <c r="AY125" i="14"/>
  <c r="AY124" i="14"/>
  <c r="AY123" i="14"/>
  <c r="AY122" i="14"/>
  <c r="AY121" i="14"/>
  <c r="AY120" i="14"/>
  <c r="AY119" i="14"/>
  <c r="AY118" i="14"/>
  <c r="AY117" i="14"/>
  <c r="AY116" i="14"/>
  <c r="AY115" i="14"/>
  <c r="AY114" i="14"/>
  <c r="AX115" i="14"/>
  <c r="AX116" i="14"/>
  <c r="AX117" i="14"/>
  <c r="AX118" i="14"/>
  <c r="AX119" i="14"/>
  <c r="AX120" i="14"/>
  <c r="AX121" i="14"/>
  <c r="AX122" i="14"/>
  <c r="AX123" i="14"/>
  <c r="AX124" i="14"/>
  <c r="AX125" i="14"/>
  <c r="AX126" i="14"/>
  <c r="AX127" i="14"/>
  <c r="AX128" i="14"/>
  <c r="AX129" i="14"/>
  <c r="AX130" i="14"/>
  <c r="AX131" i="14"/>
  <c r="AX132" i="14"/>
  <c r="AX133" i="14"/>
  <c r="AX134" i="14"/>
  <c r="AX135" i="14"/>
  <c r="AX136" i="14"/>
  <c r="AX137" i="14"/>
  <c r="AX138" i="14"/>
  <c r="AX139" i="14"/>
  <c r="AX140" i="14"/>
  <c r="AX141" i="14"/>
  <c r="AX142" i="14"/>
  <c r="AX143" i="14"/>
  <c r="AX144" i="14"/>
  <c r="AX145" i="14"/>
  <c r="AX146" i="14"/>
  <c r="AX147" i="14"/>
  <c r="AX148" i="14"/>
  <c r="AX149" i="14"/>
  <c r="AX150" i="14"/>
  <c r="AX151" i="14"/>
  <c r="AX152" i="14"/>
  <c r="AX153" i="14"/>
  <c r="AX154" i="14"/>
  <c r="AX155" i="14"/>
  <c r="AX156" i="14"/>
  <c r="AX157" i="14"/>
  <c r="AX158" i="14"/>
  <c r="AX159" i="14"/>
  <c r="AX160" i="14"/>
  <c r="AX161" i="14"/>
  <c r="AX162" i="14"/>
  <c r="AX163" i="14"/>
  <c r="AX164" i="14"/>
  <c r="AX165" i="14"/>
  <c r="O283" i="14"/>
  <c r="Y221" i="14" s="1"/>
  <c r="N283" i="14"/>
  <c r="X221" i="14" s="1"/>
  <c r="M283" i="14"/>
  <c r="W221" i="14" s="1"/>
  <c r="L283" i="14"/>
  <c r="V221" i="14" s="1"/>
  <c r="K283" i="14"/>
  <c r="J283" i="14"/>
  <c r="T221" i="14" s="1"/>
  <c r="I283" i="14"/>
  <c r="S221" i="14" s="1"/>
  <c r="H283" i="14"/>
  <c r="R221" i="14" s="1"/>
  <c r="G283" i="14"/>
  <c r="Q221" i="14" s="1"/>
  <c r="F283" i="14"/>
  <c r="P221" i="14" s="1"/>
  <c r="E283" i="14"/>
  <c r="O221" i="14" s="1"/>
  <c r="D283" i="14"/>
  <c r="N221" i="14" s="1"/>
  <c r="O282" i="14"/>
  <c r="N282" i="14"/>
  <c r="X220" i="14" s="1"/>
  <c r="M282" i="14"/>
  <c r="W220" i="14" s="1"/>
  <c r="L282" i="14"/>
  <c r="K282" i="14"/>
  <c r="U220" i="14" s="1"/>
  <c r="J282" i="14"/>
  <c r="T220" i="14" s="1"/>
  <c r="I282" i="14"/>
  <c r="S220" i="14" s="1"/>
  <c r="H282" i="14"/>
  <c r="R220" i="14" s="1"/>
  <c r="G282" i="14"/>
  <c r="F282" i="14"/>
  <c r="P220" i="14" s="1"/>
  <c r="E282" i="14"/>
  <c r="O220" i="14" s="1"/>
  <c r="D282" i="14"/>
  <c r="N220" i="14" s="1"/>
  <c r="E246" i="14"/>
  <c r="D246" i="14"/>
  <c r="O244" i="14"/>
  <c r="O271" i="14" s="1"/>
  <c r="N244" i="14"/>
  <c r="N271" i="14" s="1"/>
  <c r="M244" i="14"/>
  <c r="M271" i="14" s="1"/>
  <c r="L244" i="14"/>
  <c r="L271" i="14" s="1"/>
  <c r="K244" i="14"/>
  <c r="K271" i="14" s="1"/>
  <c r="J244" i="14"/>
  <c r="J271" i="14" s="1"/>
  <c r="I244" i="14"/>
  <c r="I271" i="14" s="1"/>
  <c r="H244" i="14"/>
  <c r="H252" i="14" s="1"/>
  <c r="G244" i="14"/>
  <c r="G271" i="14" s="1"/>
  <c r="F244" i="14"/>
  <c r="F271" i="14" s="1"/>
  <c r="E244" i="14"/>
  <c r="E271" i="14" s="1"/>
  <c r="D244" i="14"/>
  <c r="D265" i="14" s="1"/>
  <c r="AU233" i="14"/>
  <c r="U221" i="14"/>
  <c r="Y220" i="14"/>
  <c r="Q220" i="14"/>
  <c r="T212" i="14"/>
  <c r="Q212" i="14"/>
  <c r="N212" i="14"/>
  <c r="Y211" i="14"/>
  <c r="X211" i="14"/>
  <c r="U211" i="14"/>
  <c r="T211" i="14"/>
  <c r="W210" i="14"/>
  <c r="V210" i="14"/>
  <c r="Y209" i="14"/>
  <c r="X209" i="14"/>
  <c r="W209" i="14"/>
  <c r="V209" i="14"/>
  <c r="U209" i="14"/>
  <c r="T209" i="14"/>
  <c r="S209" i="14"/>
  <c r="R209" i="14"/>
  <c r="Q209" i="14"/>
  <c r="P209" i="14"/>
  <c r="O209" i="14"/>
  <c r="N209" i="14"/>
  <c r="X208" i="14"/>
  <c r="W208" i="14"/>
  <c r="V208" i="14"/>
  <c r="U208" i="14"/>
  <c r="T208" i="14"/>
  <c r="S208" i="14"/>
  <c r="R208" i="14"/>
  <c r="Q208" i="14"/>
  <c r="P208" i="14"/>
  <c r="O208" i="14"/>
  <c r="N208" i="14"/>
  <c r="W201" i="14"/>
  <c r="T201" i="14"/>
  <c r="Q201" i="14"/>
  <c r="N201" i="14"/>
  <c r="W189" i="14"/>
  <c r="T189" i="14"/>
  <c r="Q189" i="14"/>
  <c r="N189" i="14"/>
  <c r="W177" i="14"/>
  <c r="T177" i="14"/>
  <c r="Q177" i="14"/>
  <c r="N177" i="14"/>
  <c r="W212" i="14"/>
  <c r="I165" i="14"/>
  <c r="H165" i="14"/>
  <c r="I163" i="14"/>
  <c r="H163" i="14"/>
  <c r="I161" i="14"/>
  <c r="H161" i="14"/>
  <c r="I159" i="14"/>
  <c r="H159" i="14"/>
  <c r="I158" i="14"/>
  <c r="H158" i="14"/>
  <c r="I157" i="14"/>
  <c r="H157" i="14"/>
  <c r="L156" i="14"/>
  <c r="K156" i="14"/>
  <c r="J156" i="14"/>
  <c r="G156" i="14"/>
  <c r="AA156" i="14" s="1"/>
  <c r="I155" i="14"/>
  <c r="H155" i="14"/>
  <c r="I154" i="14"/>
  <c r="H154" i="14"/>
  <c r="I153" i="14"/>
  <c r="H153" i="14"/>
  <c r="I152" i="14"/>
  <c r="H152" i="14"/>
  <c r="L151" i="14"/>
  <c r="K151" i="14"/>
  <c r="J151" i="14"/>
  <c r="I151" i="14" s="1"/>
  <c r="G151" i="14"/>
  <c r="H151" i="14" s="1"/>
  <c r="Y149" i="14"/>
  <c r="X149" i="14"/>
  <c r="W149" i="14"/>
  <c r="V149" i="14"/>
  <c r="U149" i="14"/>
  <c r="T149" i="14"/>
  <c r="L149" i="14"/>
  <c r="K149" i="14"/>
  <c r="J149" i="14"/>
  <c r="G149" i="14"/>
  <c r="I148" i="14"/>
  <c r="I149" i="14" s="1"/>
  <c r="H148" i="14"/>
  <c r="H149" i="14" s="1"/>
  <c r="Y145" i="14"/>
  <c r="X145" i="14"/>
  <c r="W145" i="14"/>
  <c r="V145" i="14"/>
  <c r="U145" i="14"/>
  <c r="T145" i="14"/>
  <c r="S145" i="14"/>
  <c r="R145" i="14"/>
  <c r="Q145" i="14"/>
  <c r="P145" i="14"/>
  <c r="O145" i="14"/>
  <c r="N145" i="14"/>
  <c r="I144" i="14"/>
  <c r="H144" i="14"/>
  <c r="I143" i="14"/>
  <c r="H143" i="14"/>
  <c r="I141" i="14"/>
  <c r="H141" i="14"/>
  <c r="I140" i="14"/>
  <c r="H140" i="14"/>
  <c r="I139" i="14"/>
  <c r="H139" i="14"/>
  <c r="I138" i="14"/>
  <c r="H138" i="14"/>
  <c r="I137" i="14"/>
  <c r="H137" i="14"/>
  <c r="I136" i="14"/>
  <c r="H136" i="14"/>
  <c r="L135" i="14"/>
  <c r="L145" i="14" s="1"/>
  <c r="G135" i="14"/>
  <c r="H135" i="14" s="1"/>
  <c r="I130" i="14"/>
  <c r="H130" i="14"/>
  <c r="I129" i="14"/>
  <c r="H129" i="14"/>
  <c r="I128" i="14"/>
  <c r="H128" i="14"/>
  <c r="I127" i="14"/>
  <c r="H127" i="14"/>
  <c r="I126" i="14"/>
  <c r="H126" i="14"/>
  <c r="K125" i="14"/>
  <c r="K145" i="14" s="1"/>
  <c r="J125" i="14"/>
  <c r="J145" i="14" s="1"/>
  <c r="I125" i="14"/>
  <c r="G125" i="14"/>
  <c r="G145" i="14" s="1"/>
  <c r="I124" i="14"/>
  <c r="H124" i="14"/>
  <c r="I123" i="14"/>
  <c r="H123" i="14"/>
  <c r="U119" i="14"/>
  <c r="T119" i="14"/>
  <c r="L119" i="14"/>
  <c r="G119" i="14"/>
  <c r="I118" i="14"/>
  <c r="H118" i="14"/>
  <c r="I117" i="14"/>
  <c r="I119" i="14" s="1"/>
  <c r="H117" i="14"/>
  <c r="AX114" i="14"/>
  <c r="I114" i="14"/>
  <c r="H114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I113" i="14"/>
  <c r="H113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I112" i="14"/>
  <c r="H112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I111" i="14"/>
  <c r="H111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I110" i="14"/>
  <c r="H110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I109" i="14"/>
  <c r="H109" i="14"/>
  <c r="BI108" i="14"/>
  <c r="BH108" i="14"/>
  <c r="BG108" i="14"/>
  <c r="BF108" i="14"/>
  <c r="BE108" i="14"/>
  <c r="BD108" i="14"/>
  <c r="BC108" i="14"/>
  <c r="BB108" i="14"/>
  <c r="BA108" i="14"/>
  <c r="AZ108" i="14"/>
  <c r="AY108" i="14"/>
  <c r="AX108" i="14"/>
  <c r="I108" i="14"/>
  <c r="H108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I107" i="14"/>
  <c r="H107" i="14"/>
  <c r="BI106" i="14"/>
  <c r="BH106" i="14"/>
  <c r="BG106" i="14"/>
  <c r="BF106" i="14"/>
  <c r="BE106" i="14"/>
  <c r="BD106" i="14"/>
  <c r="BC106" i="14"/>
  <c r="BB106" i="14"/>
  <c r="BA106" i="14"/>
  <c r="AZ106" i="14"/>
  <c r="AY106" i="14"/>
  <c r="AX106" i="14"/>
  <c r="I106" i="14"/>
  <c r="H106" i="14"/>
  <c r="BI105" i="14"/>
  <c r="BH105" i="14"/>
  <c r="BG105" i="14"/>
  <c r="BF105" i="14"/>
  <c r="BE105" i="14"/>
  <c r="BD105" i="14"/>
  <c r="BC105" i="14"/>
  <c r="BB105" i="14"/>
  <c r="BA105" i="14"/>
  <c r="AZ105" i="14"/>
  <c r="AY105" i="14"/>
  <c r="AX105" i="14"/>
  <c r="I105" i="14"/>
  <c r="H105" i="14"/>
  <c r="BI104" i="14"/>
  <c r="BH104" i="14"/>
  <c r="BG104" i="14"/>
  <c r="BF104" i="14"/>
  <c r="BE104" i="14"/>
  <c r="BD104" i="14"/>
  <c r="BC104" i="14"/>
  <c r="BB104" i="14"/>
  <c r="BA104" i="14"/>
  <c r="AZ104" i="14"/>
  <c r="AY104" i="14"/>
  <c r="AX104" i="14"/>
  <c r="I104" i="14"/>
  <c r="H104" i="14"/>
  <c r="BI103" i="14"/>
  <c r="BH103" i="14"/>
  <c r="BG103" i="14"/>
  <c r="BF103" i="14"/>
  <c r="BE103" i="14"/>
  <c r="BD103" i="14"/>
  <c r="BC103" i="14"/>
  <c r="BB103" i="14"/>
  <c r="BA103" i="14"/>
  <c r="AZ103" i="14"/>
  <c r="AY103" i="14"/>
  <c r="AX103" i="14"/>
  <c r="I103" i="14"/>
  <c r="H103" i="14"/>
  <c r="BI102" i="14"/>
  <c r="BH102" i="14"/>
  <c r="BG102" i="14"/>
  <c r="BF102" i="14"/>
  <c r="BE102" i="14"/>
  <c r="BD102" i="14"/>
  <c r="BC102" i="14"/>
  <c r="BB102" i="14"/>
  <c r="BA102" i="14"/>
  <c r="AZ102" i="14"/>
  <c r="AY102" i="14"/>
  <c r="AX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I102" i="14"/>
  <c r="H102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I101" i="14"/>
  <c r="H101" i="14"/>
  <c r="BI100" i="14"/>
  <c r="BH100" i="14"/>
  <c r="BG100" i="14"/>
  <c r="BF100" i="14"/>
  <c r="BE100" i="14"/>
  <c r="BD100" i="14"/>
  <c r="BC100" i="14"/>
  <c r="BB100" i="14"/>
  <c r="BA100" i="14"/>
  <c r="AZ100" i="14"/>
  <c r="AY100" i="14"/>
  <c r="AX100" i="14"/>
  <c r="I100" i="14"/>
  <c r="H100" i="14"/>
  <c r="BI99" i="14"/>
  <c r="BH99" i="14"/>
  <c r="BG99" i="14"/>
  <c r="BF99" i="14"/>
  <c r="BE99" i="14"/>
  <c r="BD99" i="14"/>
  <c r="BC99" i="14"/>
  <c r="BB99" i="14"/>
  <c r="BA99" i="14"/>
  <c r="AZ99" i="14"/>
  <c r="AY99" i="14"/>
  <c r="AX99" i="14"/>
  <c r="I99" i="14"/>
  <c r="I98" i="14" s="1"/>
  <c r="H99" i="14"/>
  <c r="BI98" i="14"/>
  <c r="BH98" i="14"/>
  <c r="BG98" i="14"/>
  <c r="BF98" i="14"/>
  <c r="BE98" i="14"/>
  <c r="BD98" i="14"/>
  <c r="BC98" i="14"/>
  <c r="BB98" i="14"/>
  <c r="BA98" i="14"/>
  <c r="AZ98" i="14"/>
  <c r="AY98" i="14"/>
  <c r="AX98" i="14"/>
  <c r="L98" i="14"/>
  <c r="G98" i="14"/>
  <c r="BI97" i="14"/>
  <c r="BH97" i="14"/>
  <c r="BG97" i="14"/>
  <c r="BF97" i="14"/>
  <c r="BE97" i="14"/>
  <c r="BD97" i="14"/>
  <c r="BC97" i="14"/>
  <c r="BB97" i="14"/>
  <c r="BA97" i="14"/>
  <c r="AZ97" i="14"/>
  <c r="AY97" i="14"/>
  <c r="AX97" i="14"/>
  <c r="I97" i="14"/>
  <c r="H97" i="14"/>
  <c r="M97" i="14" s="1"/>
  <c r="BI96" i="14"/>
  <c r="BH96" i="14"/>
  <c r="BG96" i="14"/>
  <c r="BF96" i="14"/>
  <c r="BE96" i="14"/>
  <c r="BD96" i="14"/>
  <c r="BC96" i="14"/>
  <c r="BB96" i="14"/>
  <c r="BA96" i="14"/>
  <c r="AZ96" i="14"/>
  <c r="AY96" i="14"/>
  <c r="AX96" i="14"/>
  <c r="I96" i="14"/>
  <c r="H96" i="14"/>
  <c r="M96" i="14" s="1"/>
  <c r="BI95" i="14"/>
  <c r="BH95" i="14"/>
  <c r="BG95" i="14"/>
  <c r="BF95" i="14"/>
  <c r="BE95" i="14"/>
  <c r="BD95" i="14"/>
  <c r="BC95" i="14"/>
  <c r="BB95" i="14"/>
  <c r="BA95" i="14"/>
  <c r="AZ95" i="14"/>
  <c r="AY95" i="14"/>
  <c r="AX95" i="14"/>
  <c r="I95" i="14"/>
  <c r="H95" i="14"/>
  <c r="M95" i="14" s="1"/>
  <c r="BI94" i="14"/>
  <c r="BH94" i="14"/>
  <c r="BG94" i="14"/>
  <c r="BF94" i="14"/>
  <c r="BE94" i="14"/>
  <c r="BD94" i="14"/>
  <c r="BC94" i="14"/>
  <c r="BB94" i="14"/>
  <c r="BA94" i="14"/>
  <c r="AZ94" i="14"/>
  <c r="AY94" i="14"/>
  <c r="AX94" i="14"/>
  <c r="I94" i="14"/>
  <c r="H94" i="14"/>
  <c r="M94" i="14" s="1"/>
  <c r="BI93" i="14"/>
  <c r="BH93" i="14"/>
  <c r="BG93" i="14"/>
  <c r="AZ93" i="14"/>
  <c r="AY93" i="14"/>
  <c r="AX93" i="14"/>
  <c r="V93" i="14"/>
  <c r="BF93" i="14" s="1"/>
  <c r="U93" i="14"/>
  <c r="BE93" i="14" s="1"/>
  <c r="T93" i="14"/>
  <c r="BD93" i="14" s="1"/>
  <c r="S93" i="14"/>
  <c r="BC93" i="14" s="1"/>
  <c r="R93" i="14"/>
  <c r="BB93" i="14" s="1"/>
  <c r="Q93" i="14"/>
  <c r="BA93" i="14" s="1"/>
  <c r="L93" i="14"/>
  <c r="J93" i="14"/>
  <c r="G93" i="14"/>
  <c r="BI92" i="14"/>
  <c r="BH92" i="14"/>
  <c r="BG92" i="14"/>
  <c r="BF92" i="14"/>
  <c r="BE92" i="14"/>
  <c r="BD92" i="14"/>
  <c r="BC92" i="14"/>
  <c r="BB92" i="14"/>
  <c r="BA92" i="14"/>
  <c r="AZ92" i="14"/>
  <c r="AY92" i="14"/>
  <c r="AX92" i="14"/>
  <c r="I92" i="14"/>
  <c r="H92" i="14"/>
  <c r="BI91" i="14"/>
  <c r="BH91" i="14"/>
  <c r="BG91" i="14"/>
  <c r="BF91" i="14"/>
  <c r="BE91" i="14"/>
  <c r="BD91" i="14"/>
  <c r="BC91" i="14"/>
  <c r="BB91" i="14"/>
  <c r="BA91" i="14"/>
  <c r="AZ91" i="14"/>
  <c r="AY91" i="14"/>
  <c r="AX91" i="14"/>
  <c r="AN91" i="14"/>
  <c r="AM91" i="14"/>
  <c r="AL91" i="14"/>
  <c r="AK91" i="14"/>
  <c r="AJ91" i="14"/>
  <c r="AH91" i="14"/>
  <c r="AG91" i="14"/>
  <c r="AF91" i="14"/>
  <c r="AE91" i="14"/>
  <c r="AD91" i="14"/>
  <c r="AC91" i="14"/>
  <c r="I91" i="14"/>
  <c r="H91" i="14"/>
  <c r="BI90" i="14"/>
  <c r="BH90" i="14"/>
  <c r="BG90" i="14"/>
  <c r="BF90" i="14"/>
  <c r="BE90" i="14"/>
  <c r="BD90" i="14"/>
  <c r="BC90" i="14"/>
  <c r="BB90" i="14"/>
  <c r="BA90" i="14"/>
  <c r="AZ90" i="14"/>
  <c r="AY90" i="14"/>
  <c r="AX90" i="14"/>
  <c r="I90" i="14"/>
  <c r="H90" i="14"/>
  <c r="BI89" i="14"/>
  <c r="BH89" i="14"/>
  <c r="BG89" i="14"/>
  <c r="BF89" i="14"/>
  <c r="BE89" i="14"/>
  <c r="BD89" i="14"/>
  <c r="BC89" i="14"/>
  <c r="BB89" i="14"/>
  <c r="BA89" i="14"/>
  <c r="AZ89" i="14"/>
  <c r="AY89" i="14"/>
  <c r="AX89" i="14"/>
  <c r="I89" i="14"/>
  <c r="H89" i="14"/>
  <c r="BI88" i="14"/>
  <c r="BH88" i="14"/>
  <c r="BG88" i="14"/>
  <c r="BF88" i="14"/>
  <c r="BE88" i="14"/>
  <c r="BD88" i="14"/>
  <c r="BC88" i="14"/>
  <c r="BB88" i="14"/>
  <c r="BA88" i="14"/>
  <c r="AZ88" i="14"/>
  <c r="AY88" i="14"/>
  <c r="AX88" i="14"/>
  <c r="I88" i="14"/>
  <c r="H88" i="14"/>
  <c r="BI87" i="14"/>
  <c r="BH87" i="14"/>
  <c r="BG87" i="14"/>
  <c r="BF87" i="14"/>
  <c r="BE87" i="14"/>
  <c r="BD87" i="14"/>
  <c r="BC87" i="14"/>
  <c r="BB87" i="14"/>
  <c r="BA87" i="14"/>
  <c r="AZ87" i="14"/>
  <c r="AY87" i="14"/>
  <c r="AX87" i="14"/>
  <c r="I87" i="14"/>
  <c r="H87" i="14"/>
  <c r="BI86" i="14"/>
  <c r="BH86" i="14"/>
  <c r="BG86" i="14"/>
  <c r="BF86" i="14"/>
  <c r="BE86" i="14"/>
  <c r="BD86" i="14"/>
  <c r="BC86" i="14"/>
  <c r="BB86" i="14"/>
  <c r="BA86" i="14"/>
  <c r="AZ86" i="14"/>
  <c r="AY86" i="14"/>
  <c r="AX86" i="14"/>
  <c r="BI85" i="14"/>
  <c r="BH85" i="14"/>
  <c r="BG85" i="14"/>
  <c r="BF85" i="14"/>
  <c r="BE85" i="14"/>
  <c r="BD85" i="14"/>
  <c r="BC85" i="14"/>
  <c r="BB85" i="14"/>
  <c r="BA85" i="14"/>
  <c r="AZ85" i="14"/>
  <c r="AY85" i="14"/>
  <c r="AX85" i="14"/>
  <c r="BI84" i="14"/>
  <c r="BH84" i="14"/>
  <c r="BG84" i="14"/>
  <c r="BF84" i="14"/>
  <c r="BE84" i="14"/>
  <c r="BD84" i="14"/>
  <c r="BC84" i="14"/>
  <c r="BB84" i="14"/>
  <c r="BA84" i="14"/>
  <c r="AZ84" i="14"/>
  <c r="AY84" i="14"/>
  <c r="AX84" i="14"/>
  <c r="Y82" i="14"/>
  <c r="X82" i="14"/>
  <c r="X83" i="14" s="1"/>
  <c r="W82" i="14"/>
  <c r="W83" i="14" s="1"/>
  <c r="V82" i="14"/>
  <c r="V83" i="14" s="1"/>
  <c r="U82" i="14"/>
  <c r="U83" i="14" s="1"/>
  <c r="T82" i="14"/>
  <c r="T83" i="14" s="1"/>
  <c r="S82" i="14"/>
  <c r="R82" i="14"/>
  <c r="Q82" i="14"/>
  <c r="P82" i="14"/>
  <c r="O82" i="14"/>
  <c r="N82" i="14"/>
  <c r="BI81" i="14"/>
  <c r="BH81" i="14"/>
  <c r="BG81" i="14"/>
  <c r="BF81" i="14"/>
  <c r="BE81" i="14"/>
  <c r="BD81" i="14"/>
  <c r="BC81" i="14"/>
  <c r="BB81" i="14"/>
  <c r="BA81" i="14"/>
  <c r="AZ81" i="14"/>
  <c r="AY81" i="14"/>
  <c r="AX81" i="14"/>
  <c r="I81" i="14"/>
  <c r="H81" i="14"/>
  <c r="BI80" i="14"/>
  <c r="BH80" i="14"/>
  <c r="BG80" i="14"/>
  <c r="BF80" i="14"/>
  <c r="BE80" i="14"/>
  <c r="BD80" i="14"/>
  <c r="BC80" i="14"/>
  <c r="BB80" i="14"/>
  <c r="BA80" i="14"/>
  <c r="AZ80" i="14"/>
  <c r="AY80" i="14"/>
  <c r="AX80" i="14"/>
  <c r="I80" i="14"/>
  <c r="H80" i="14"/>
  <c r="BI79" i="14"/>
  <c r="BH79" i="14"/>
  <c r="BG79" i="14"/>
  <c r="BF79" i="14"/>
  <c r="BE79" i="14"/>
  <c r="BD79" i="14"/>
  <c r="BC79" i="14"/>
  <c r="BB79" i="14"/>
  <c r="BA79" i="14"/>
  <c r="AZ79" i="14"/>
  <c r="AY79" i="14"/>
  <c r="AX79" i="14"/>
  <c r="I79" i="14"/>
  <c r="H79" i="14"/>
  <c r="BI78" i="14"/>
  <c r="BH78" i="14"/>
  <c r="BG78" i="14"/>
  <c r="BF78" i="14"/>
  <c r="BE78" i="14"/>
  <c r="BD78" i="14"/>
  <c r="BC78" i="14"/>
  <c r="BB78" i="14"/>
  <c r="BA78" i="14"/>
  <c r="AZ78" i="14"/>
  <c r="AY78" i="14"/>
  <c r="AX78" i="14"/>
  <c r="I78" i="14"/>
  <c r="I77" i="14" s="1"/>
  <c r="H78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L77" i="14"/>
  <c r="K77" i="14"/>
  <c r="J77" i="14"/>
  <c r="G77" i="14"/>
  <c r="BI76" i="14"/>
  <c r="BH76" i="14"/>
  <c r="BG76" i="14"/>
  <c r="BF76" i="14"/>
  <c r="BE76" i="14"/>
  <c r="BD76" i="14"/>
  <c r="BC76" i="14"/>
  <c r="BB76" i="14"/>
  <c r="BA76" i="14"/>
  <c r="AZ76" i="14"/>
  <c r="AY76" i="14"/>
  <c r="AX76" i="14"/>
  <c r="I76" i="14"/>
  <c r="H76" i="14"/>
  <c r="BI75" i="14"/>
  <c r="BH75" i="14"/>
  <c r="BG75" i="14"/>
  <c r="BF75" i="14"/>
  <c r="BE75" i="14"/>
  <c r="BD75" i="14"/>
  <c r="BC75" i="14"/>
  <c r="BB75" i="14"/>
  <c r="BA75" i="14"/>
  <c r="AZ75" i="14"/>
  <c r="AY75" i="14"/>
  <c r="AX75" i="14"/>
  <c r="I75" i="14"/>
  <c r="H75" i="14"/>
  <c r="M75" i="14" s="1"/>
  <c r="BI74" i="14"/>
  <c r="BH74" i="14"/>
  <c r="BG74" i="14"/>
  <c r="BF74" i="14"/>
  <c r="BE74" i="14"/>
  <c r="BD74" i="14"/>
  <c r="BC74" i="14"/>
  <c r="BB74" i="14"/>
  <c r="BA74" i="14"/>
  <c r="AZ74" i="14"/>
  <c r="AY74" i="14"/>
  <c r="AX74" i="14"/>
  <c r="I74" i="14"/>
  <c r="H74" i="14"/>
  <c r="M74" i="14" s="1"/>
  <c r="BI73" i="14"/>
  <c r="BH73" i="14"/>
  <c r="BG73" i="14"/>
  <c r="BF73" i="14"/>
  <c r="BE73" i="14"/>
  <c r="BD73" i="14"/>
  <c r="BC73" i="14"/>
  <c r="BB73" i="14"/>
  <c r="BA73" i="14"/>
  <c r="AZ73" i="14"/>
  <c r="AY73" i="14"/>
  <c r="AX73" i="14"/>
  <c r="I73" i="14"/>
  <c r="H73" i="14"/>
  <c r="M73" i="14" s="1"/>
  <c r="M72" i="14" s="1"/>
  <c r="BI72" i="14"/>
  <c r="BH72" i="14"/>
  <c r="BG72" i="14"/>
  <c r="BF72" i="14"/>
  <c r="BE72" i="14"/>
  <c r="BD72" i="14"/>
  <c r="BC72" i="14"/>
  <c r="BB72" i="14"/>
  <c r="BA72" i="14"/>
  <c r="AZ72" i="14"/>
  <c r="AY72" i="14"/>
  <c r="AX72" i="14"/>
  <c r="L72" i="14"/>
  <c r="K72" i="14"/>
  <c r="J72" i="14"/>
  <c r="H72" i="14"/>
  <c r="G72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I71" i="14"/>
  <c r="H71" i="14"/>
  <c r="BI70" i="14"/>
  <c r="BH70" i="14"/>
  <c r="BG70" i="14"/>
  <c r="BF70" i="14"/>
  <c r="BE70" i="14"/>
  <c r="BD70" i="14"/>
  <c r="BC70" i="14"/>
  <c r="BB70" i="14"/>
  <c r="BA70" i="14"/>
  <c r="AZ70" i="14"/>
  <c r="AY70" i="14"/>
  <c r="AX70" i="14"/>
  <c r="I70" i="14"/>
  <c r="H70" i="14"/>
  <c r="BI69" i="14"/>
  <c r="BH69" i="14"/>
  <c r="BG69" i="14"/>
  <c r="BF69" i="14"/>
  <c r="BE69" i="14"/>
  <c r="BD69" i="14"/>
  <c r="BC69" i="14"/>
  <c r="BB69" i="14"/>
  <c r="BA69" i="14"/>
  <c r="AZ69" i="14"/>
  <c r="AY69" i="14"/>
  <c r="AX69" i="14"/>
  <c r="I69" i="14"/>
  <c r="I68" i="14" s="1"/>
  <c r="H69" i="14"/>
  <c r="BI68" i="14"/>
  <c r="BH68" i="14"/>
  <c r="BG68" i="14"/>
  <c r="BF68" i="14"/>
  <c r="BE68" i="14"/>
  <c r="BD68" i="14"/>
  <c r="BC68" i="14"/>
  <c r="BB68" i="14"/>
  <c r="BA68" i="14"/>
  <c r="AZ68" i="14"/>
  <c r="AY68" i="14"/>
  <c r="AX68" i="14"/>
  <c r="L68" i="14"/>
  <c r="K68" i="14"/>
  <c r="J68" i="14"/>
  <c r="G68" i="14"/>
  <c r="BI67" i="14"/>
  <c r="BH67" i="14"/>
  <c r="BG67" i="14"/>
  <c r="BF67" i="14"/>
  <c r="BE67" i="14"/>
  <c r="BD67" i="14"/>
  <c r="BC67" i="14"/>
  <c r="BB67" i="14"/>
  <c r="BA67" i="14"/>
  <c r="AZ67" i="14"/>
  <c r="AY67" i="14"/>
  <c r="AX67" i="14"/>
  <c r="I67" i="14"/>
  <c r="H67" i="14"/>
  <c r="BI66" i="14"/>
  <c r="BH66" i="14"/>
  <c r="BG66" i="14"/>
  <c r="BF66" i="14"/>
  <c r="BE66" i="14"/>
  <c r="BD66" i="14"/>
  <c r="BC66" i="14"/>
  <c r="BB66" i="14"/>
  <c r="BA66" i="14"/>
  <c r="AZ66" i="14"/>
  <c r="AY66" i="14"/>
  <c r="AX66" i="14"/>
  <c r="I66" i="14"/>
  <c r="H66" i="14"/>
  <c r="BI65" i="14"/>
  <c r="BH65" i="14"/>
  <c r="BG65" i="14"/>
  <c r="BF65" i="14"/>
  <c r="BE65" i="14"/>
  <c r="BD65" i="14"/>
  <c r="BC65" i="14"/>
  <c r="BB65" i="14"/>
  <c r="BA65" i="14"/>
  <c r="AZ65" i="14"/>
  <c r="AY65" i="14"/>
  <c r="AX65" i="14"/>
  <c r="I65" i="14"/>
  <c r="I64" i="14" s="1"/>
  <c r="H65" i="14"/>
  <c r="BI64" i="14"/>
  <c r="BH64" i="14"/>
  <c r="BG64" i="14"/>
  <c r="BF64" i="14"/>
  <c r="BE64" i="14"/>
  <c r="BD64" i="14"/>
  <c r="BC64" i="14"/>
  <c r="BB64" i="14"/>
  <c r="BA64" i="14"/>
  <c r="AZ64" i="14"/>
  <c r="AY64" i="14"/>
  <c r="AX64" i="14"/>
  <c r="L64" i="14"/>
  <c r="K64" i="14"/>
  <c r="J64" i="14"/>
  <c r="G64" i="14"/>
  <c r="BI63" i="14"/>
  <c r="BH63" i="14"/>
  <c r="BG63" i="14"/>
  <c r="BF63" i="14"/>
  <c r="BE63" i="14"/>
  <c r="BD63" i="14"/>
  <c r="BC63" i="14"/>
  <c r="BB63" i="14"/>
  <c r="BA63" i="14"/>
  <c r="AZ63" i="14"/>
  <c r="AY63" i="14"/>
  <c r="AX63" i="14"/>
  <c r="I63" i="14"/>
  <c r="H63" i="14"/>
  <c r="BI62" i="14"/>
  <c r="BH62" i="14"/>
  <c r="BG62" i="14"/>
  <c r="BF62" i="14"/>
  <c r="BE62" i="14"/>
  <c r="BD62" i="14"/>
  <c r="BC62" i="14"/>
  <c r="BB62" i="14"/>
  <c r="BA62" i="14"/>
  <c r="AZ62" i="14"/>
  <c r="AY62" i="14"/>
  <c r="AX62" i="14"/>
  <c r="I62" i="14"/>
  <c r="H62" i="14"/>
  <c r="BI61" i="14"/>
  <c r="BH61" i="14"/>
  <c r="BG61" i="14"/>
  <c r="BF61" i="14"/>
  <c r="BE61" i="14"/>
  <c r="BD61" i="14"/>
  <c r="BC61" i="14"/>
  <c r="BB61" i="14"/>
  <c r="BA61" i="14"/>
  <c r="AZ61" i="14"/>
  <c r="AY61" i="14"/>
  <c r="AX61" i="14"/>
  <c r="I61" i="14"/>
  <c r="I60" i="14" s="1"/>
  <c r="H61" i="14"/>
  <c r="H60" i="14" s="1"/>
  <c r="BI60" i="14"/>
  <c r="BH60" i="14"/>
  <c r="BG60" i="14"/>
  <c r="BF60" i="14"/>
  <c r="BE60" i="14"/>
  <c r="BD60" i="14"/>
  <c r="BC60" i="14"/>
  <c r="BB60" i="14"/>
  <c r="BA60" i="14"/>
  <c r="AZ60" i="14"/>
  <c r="AY60" i="14"/>
  <c r="AX60" i="14"/>
  <c r="L60" i="14"/>
  <c r="J60" i="14"/>
  <c r="G60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I59" i="14"/>
  <c r="H59" i="14"/>
  <c r="BI58" i="14"/>
  <c r="BH58" i="14"/>
  <c r="BG58" i="14"/>
  <c r="BF58" i="14"/>
  <c r="BE58" i="14"/>
  <c r="BD58" i="14"/>
  <c r="BC58" i="14"/>
  <c r="BB58" i="14"/>
  <c r="BA58" i="14"/>
  <c r="AZ58" i="14"/>
  <c r="AY58" i="14"/>
  <c r="AX58" i="14"/>
  <c r="I58" i="14"/>
  <c r="H58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I57" i="14"/>
  <c r="H57" i="14"/>
  <c r="BI56" i="14"/>
  <c r="BH56" i="14"/>
  <c r="BG56" i="14"/>
  <c r="BF56" i="14"/>
  <c r="BE56" i="14"/>
  <c r="BD56" i="14"/>
  <c r="BC56" i="14"/>
  <c r="BB56" i="14"/>
  <c r="BA56" i="14"/>
  <c r="AZ56" i="14"/>
  <c r="AY56" i="14"/>
  <c r="AX56" i="14"/>
  <c r="L56" i="14"/>
  <c r="J56" i="14"/>
  <c r="I56" i="14"/>
  <c r="G56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I55" i="14"/>
  <c r="H55" i="14"/>
  <c r="BI54" i="14"/>
  <c r="BH54" i="14"/>
  <c r="BG54" i="14"/>
  <c r="BF54" i="14"/>
  <c r="BE54" i="14"/>
  <c r="BD54" i="14"/>
  <c r="BC54" i="14"/>
  <c r="BB54" i="14"/>
  <c r="BA54" i="14"/>
  <c r="AZ54" i="14"/>
  <c r="AY54" i="14"/>
  <c r="AX54" i="14"/>
  <c r="I54" i="14"/>
  <c r="H54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I53" i="14"/>
  <c r="H53" i="14"/>
  <c r="BI52" i="14"/>
  <c r="BH52" i="14"/>
  <c r="BG52" i="14"/>
  <c r="BF52" i="14"/>
  <c r="BE52" i="14"/>
  <c r="BD52" i="14"/>
  <c r="BC52" i="14"/>
  <c r="BB52" i="14"/>
  <c r="BA52" i="14"/>
  <c r="AZ52" i="14"/>
  <c r="AY52" i="14"/>
  <c r="AX52" i="14"/>
  <c r="I52" i="14"/>
  <c r="H52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I51" i="14"/>
  <c r="I50" i="14" s="1"/>
  <c r="H51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L50" i="14"/>
  <c r="K50" i="14"/>
  <c r="J50" i="14"/>
  <c r="G50" i="14"/>
  <c r="BI49" i="14"/>
  <c r="BH49" i="14"/>
  <c r="BG49" i="14"/>
  <c r="BF49" i="14"/>
  <c r="BE49" i="14"/>
  <c r="BD49" i="14"/>
  <c r="BC49" i="14"/>
  <c r="BB49" i="14"/>
  <c r="BA49" i="14"/>
  <c r="AZ49" i="14"/>
  <c r="AY49" i="14"/>
  <c r="AX49" i="14"/>
  <c r="I49" i="14"/>
  <c r="H49" i="14"/>
  <c r="M49" i="14" s="1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I48" i="14"/>
  <c r="H48" i="14"/>
  <c r="M48" i="14" s="1"/>
  <c r="M47" i="14" s="1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L47" i="14"/>
  <c r="K47" i="14"/>
  <c r="J47" i="14"/>
  <c r="H47" i="14"/>
  <c r="G47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I46" i="14"/>
  <c r="H46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I45" i="14"/>
  <c r="H45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I44" i="14"/>
  <c r="H44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I43" i="14"/>
  <c r="I42" i="14" s="1"/>
  <c r="H43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L42" i="14"/>
  <c r="K42" i="14"/>
  <c r="J42" i="14"/>
  <c r="G42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I41" i="14"/>
  <c r="H41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I40" i="14"/>
  <c r="H40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N39" i="14"/>
  <c r="AN101" i="14" s="1"/>
  <c r="AM39" i="14"/>
  <c r="AM101" i="14" s="1"/>
  <c r="AL39" i="14"/>
  <c r="AL101" i="14" s="1"/>
  <c r="AK39" i="14"/>
  <c r="AK101" i="14" s="1"/>
  <c r="AJ39" i="14"/>
  <c r="AJ101" i="14" s="1"/>
  <c r="AI39" i="14"/>
  <c r="AI101" i="14" s="1"/>
  <c r="AH39" i="14"/>
  <c r="AH101" i="14" s="1"/>
  <c r="AG39" i="14"/>
  <c r="AG101" i="14" s="1"/>
  <c r="AF39" i="14"/>
  <c r="AF101" i="14" s="1"/>
  <c r="AE39" i="14"/>
  <c r="AE101" i="14" s="1"/>
  <c r="AD39" i="14"/>
  <c r="AD101" i="14" s="1"/>
  <c r="AC39" i="14"/>
  <c r="AC101" i="14" s="1"/>
  <c r="I39" i="14"/>
  <c r="H39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I38" i="14"/>
  <c r="H38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U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I37" i="14"/>
  <c r="H37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U36" i="14"/>
  <c r="I36" i="14"/>
  <c r="I35" i="14" s="1"/>
  <c r="H36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U35" i="14"/>
  <c r="L35" i="14"/>
  <c r="J35" i="14"/>
  <c r="G35" i="14"/>
  <c r="G82" i="14" s="1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U34" i="14"/>
  <c r="I34" i="14"/>
  <c r="H34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S30" i="14"/>
  <c r="R30" i="14"/>
  <c r="R31" i="14" s="1"/>
  <c r="Q30" i="14"/>
  <c r="P30" i="14"/>
  <c r="O30" i="14"/>
  <c r="N30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I29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I28" i="14"/>
  <c r="H28" i="14"/>
  <c r="M28" i="14" s="1"/>
  <c r="BI27" i="14"/>
  <c r="BH27" i="14"/>
  <c r="BG27" i="14"/>
  <c r="BF27" i="14"/>
  <c r="BE27" i="14"/>
  <c r="BD27" i="14"/>
  <c r="BC27" i="14"/>
  <c r="BB27" i="14"/>
  <c r="BA27" i="14"/>
  <c r="AZ27" i="14"/>
  <c r="AY27" i="14"/>
  <c r="AX27" i="14"/>
  <c r="I27" i="14"/>
  <c r="H27" i="14"/>
  <c r="M27" i="14" s="1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I26" i="14"/>
  <c r="H26" i="14"/>
  <c r="M26" i="14" s="1"/>
  <c r="BI25" i="14"/>
  <c r="BH25" i="14"/>
  <c r="BG25" i="14"/>
  <c r="BF25" i="14"/>
  <c r="BE25" i="14"/>
  <c r="BD25" i="14"/>
  <c r="BC25" i="14"/>
  <c r="BB25" i="14"/>
  <c r="BA25" i="14"/>
  <c r="AZ25" i="14"/>
  <c r="AY25" i="14"/>
  <c r="AX25" i="14"/>
  <c r="I25" i="14"/>
  <c r="H25" i="14"/>
  <c r="M25" i="14" s="1"/>
  <c r="BI24" i="14"/>
  <c r="BH24" i="14"/>
  <c r="BG24" i="14"/>
  <c r="BF24" i="14"/>
  <c r="BE24" i="14"/>
  <c r="BD24" i="14"/>
  <c r="BC24" i="14"/>
  <c r="BB24" i="14"/>
  <c r="BA24" i="14"/>
  <c r="AZ24" i="14"/>
  <c r="AY24" i="14"/>
  <c r="AX24" i="14"/>
  <c r="I24" i="14"/>
  <c r="H24" i="14"/>
  <c r="M24" i="14" s="1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I23" i="14"/>
  <c r="H23" i="14"/>
  <c r="M23" i="14" s="1"/>
  <c r="M22" i="14" s="1"/>
  <c r="M30" i="14" s="1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L22" i="14"/>
  <c r="L30" i="14" s="1"/>
  <c r="K22" i="14"/>
  <c r="J22" i="14"/>
  <c r="J30" i="14" s="1"/>
  <c r="I22" i="14"/>
  <c r="I30" i="14" s="1"/>
  <c r="G22" i="14"/>
  <c r="G30" i="14" s="1"/>
  <c r="Y21" i="14"/>
  <c r="Y31" i="14" s="1"/>
  <c r="Y83" i="14" s="1"/>
  <c r="S21" i="14"/>
  <c r="Q21" i="14"/>
  <c r="Q31" i="14" s="1"/>
  <c r="Q83" i="14" s="1"/>
  <c r="P21" i="14"/>
  <c r="P31" i="14" s="1"/>
  <c r="O21" i="14"/>
  <c r="O31" i="14" s="1"/>
  <c r="O83" i="14" s="1"/>
  <c r="N21" i="14"/>
  <c r="N31" i="14" s="1"/>
  <c r="J21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I20" i="14"/>
  <c r="H20" i="14"/>
  <c r="M20" i="14" s="1"/>
  <c r="BI19" i="14"/>
  <c r="BH19" i="14"/>
  <c r="BG19" i="14"/>
  <c r="BF19" i="14"/>
  <c r="BE19" i="14"/>
  <c r="BD19" i="14"/>
  <c r="BC19" i="14"/>
  <c r="BB19" i="14"/>
  <c r="BA19" i="14"/>
  <c r="AZ19" i="14"/>
  <c r="AY19" i="14"/>
  <c r="AX19" i="14"/>
  <c r="I19" i="14"/>
  <c r="H19" i="14"/>
  <c r="M19" i="14" s="1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I18" i="14"/>
  <c r="H18" i="14"/>
  <c r="M18" i="14" s="1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I17" i="14"/>
  <c r="H17" i="14"/>
  <c r="M17" i="14" s="1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I16" i="14"/>
  <c r="H16" i="14"/>
  <c r="M16" i="14" s="1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U15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U14" i="14"/>
  <c r="AU43" i="14" s="1"/>
  <c r="AU218" i="14" s="1"/>
  <c r="T222" i="14" s="1"/>
  <c r="AN14" i="14"/>
  <c r="AM14" i="14"/>
  <c r="AM100" i="14" s="1"/>
  <c r="AL14" i="14"/>
  <c r="AK14" i="14"/>
  <c r="AK100" i="14" s="1"/>
  <c r="AJ14" i="14"/>
  <c r="AI14" i="14"/>
  <c r="AI100" i="14" s="1"/>
  <c r="AH14" i="14"/>
  <c r="AG14" i="14"/>
  <c r="AG100" i="14" s="1"/>
  <c r="AF14" i="14"/>
  <c r="AD14" i="14"/>
  <c r="AD100" i="14" s="1"/>
  <c r="AC14" i="14"/>
  <c r="I14" i="14"/>
  <c r="H14" i="14"/>
  <c r="BI13" i="14"/>
  <c r="BH13" i="14"/>
  <c r="BG13" i="14"/>
  <c r="BF13" i="14"/>
  <c r="BE13" i="14"/>
  <c r="BD13" i="14"/>
  <c r="BC13" i="14"/>
  <c r="BB13" i="14"/>
  <c r="BA13" i="14"/>
  <c r="AZ13" i="14"/>
  <c r="AY13" i="14"/>
  <c r="AX13" i="14"/>
  <c r="AU13" i="14"/>
  <c r="AU42" i="14" s="1"/>
  <c r="AU217" i="14" s="1"/>
  <c r="Q222" i="14" s="1"/>
  <c r="AN13" i="14"/>
  <c r="AM13" i="14"/>
  <c r="AM99" i="14" s="1"/>
  <c r="AL13" i="14"/>
  <c r="AK13" i="14"/>
  <c r="AK99" i="14" s="1"/>
  <c r="AJ13" i="14"/>
  <c r="AI13" i="14"/>
  <c r="AI99" i="14" s="1"/>
  <c r="AH13" i="14"/>
  <c r="AG13" i="14"/>
  <c r="AG99" i="14" s="1"/>
  <c r="AF13" i="14"/>
  <c r="AE13" i="14"/>
  <c r="AE99" i="14" s="1"/>
  <c r="AD13" i="14"/>
  <c r="AC13" i="14"/>
  <c r="AC99" i="14" s="1"/>
  <c r="I13" i="14"/>
  <c r="H13" i="14"/>
  <c r="M13" i="14" s="1"/>
  <c r="BI12" i="14"/>
  <c r="BH12" i="14"/>
  <c r="BG12" i="14"/>
  <c r="BF12" i="14"/>
  <c r="BE12" i="14"/>
  <c r="BD12" i="14"/>
  <c r="BC12" i="14"/>
  <c r="BB12" i="14"/>
  <c r="BA12" i="14"/>
  <c r="AZ12" i="14"/>
  <c r="AY12" i="14"/>
  <c r="AX12" i="14"/>
  <c r="AU12" i="14"/>
  <c r="AU41" i="14" s="1"/>
  <c r="I12" i="14"/>
  <c r="I11" i="14" s="1"/>
  <c r="I21" i="14" s="1"/>
  <c r="I31" i="14" s="1"/>
  <c r="H12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L11" i="14"/>
  <c r="L21" i="14" s="1"/>
  <c r="L31" i="14" s="1"/>
  <c r="G11" i="14"/>
  <c r="G21" i="14" s="1"/>
  <c r="G31" i="14" s="1"/>
  <c r="M123" i="15" l="1"/>
  <c r="H140" i="15"/>
  <c r="M50" i="15"/>
  <c r="Q233" i="15"/>
  <c r="Q235" i="15" s="1"/>
  <c r="Q269" i="15"/>
  <c r="Q271" i="15" s="1"/>
  <c r="Q245" i="15"/>
  <c r="Q247" i="15" s="1"/>
  <c r="R270" i="15"/>
  <c r="R246" i="15"/>
  <c r="R245" i="15"/>
  <c r="R247" i="15" s="1"/>
  <c r="S234" i="15"/>
  <c r="D329" i="15"/>
  <c r="H328" i="15"/>
  <c r="I31" i="15"/>
  <c r="M72" i="15"/>
  <c r="M35" i="15"/>
  <c r="M93" i="15"/>
  <c r="M207" i="15"/>
  <c r="M216" i="15" s="1"/>
  <c r="H196" i="15"/>
  <c r="H185" i="15"/>
  <c r="Y233" i="15"/>
  <c r="Y235" i="15" s="1"/>
  <c r="Y269" i="15"/>
  <c r="Y271" i="15" s="1"/>
  <c r="Y245" i="15"/>
  <c r="Y247" i="15" s="1"/>
  <c r="Y246" i="15"/>
  <c r="I172" i="15"/>
  <c r="O233" i="15"/>
  <c r="O235" i="15" s="1"/>
  <c r="O258" i="15"/>
  <c r="O257" i="15"/>
  <c r="O259" i="15" s="1"/>
  <c r="L270" i="15"/>
  <c r="S245" i="15"/>
  <c r="S247" i="15" s="1"/>
  <c r="S258" i="15"/>
  <c r="S257" i="15"/>
  <c r="S259" i="15" s="1"/>
  <c r="H139" i="15"/>
  <c r="M118" i="15"/>
  <c r="M139" i="15" s="1"/>
  <c r="I82" i="15"/>
  <c r="H82" i="15"/>
  <c r="H83" i="15" s="1"/>
  <c r="M11" i="15"/>
  <c r="E328" i="15"/>
  <c r="M68" i="15"/>
  <c r="M22" i="15"/>
  <c r="M30" i="15" s="1"/>
  <c r="G246" i="15"/>
  <c r="G245" i="15"/>
  <c r="M199" i="15"/>
  <c r="M145" i="15"/>
  <c r="M148" i="15" s="1"/>
  <c r="M130" i="15"/>
  <c r="M98" i="15"/>
  <c r="M21" i="15"/>
  <c r="M60" i="15"/>
  <c r="L329" i="15"/>
  <c r="L328" i="15"/>
  <c r="H329" i="15"/>
  <c r="D328" i="15"/>
  <c r="L284" i="15"/>
  <c r="L283" i="15"/>
  <c r="M329" i="15"/>
  <c r="I329" i="15"/>
  <c r="E329" i="15"/>
  <c r="M328" i="15"/>
  <c r="I328" i="15"/>
  <c r="J329" i="15"/>
  <c r="N328" i="15"/>
  <c r="F328" i="15"/>
  <c r="G257" i="15"/>
  <c r="G258" i="15"/>
  <c r="M173" i="15"/>
  <c r="M172" i="15"/>
  <c r="M184" i="15"/>
  <c r="M185" i="15"/>
  <c r="K270" i="15"/>
  <c r="K257" i="15"/>
  <c r="K246" i="15"/>
  <c r="K269" i="15"/>
  <c r="K258" i="15"/>
  <c r="K234" i="15"/>
  <c r="K245" i="15"/>
  <c r="K233" i="15"/>
  <c r="L245" i="15"/>
  <c r="L269" i="15"/>
  <c r="O329" i="15"/>
  <c r="K329" i="15"/>
  <c r="G329" i="15"/>
  <c r="O328" i="15"/>
  <c r="K328" i="15"/>
  <c r="G328" i="15"/>
  <c r="N329" i="15"/>
  <c r="F329" i="15"/>
  <c r="J328" i="15"/>
  <c r="H172" i="15"/>
  <c r="H173" i="15"/>
  <c r="M77" i="15"/>
  <c r="M196" i="15"/>
  <c r="M197" i="15"/>
  <c r="J269" i="15"/>
  <c r="J258" i="15"/>
  <c r="J245" i="15"/>
  <c r="J257" i="15"/>
  <c r="J246" i="15"/>
  <c r="J233" i="15"/>
  <c r="J270" i="15"/>
  <c r="J234" i="15"/>
  <c r="AU45" i="15"/>
  <c r="L257" i="15"/>
  <c r="D247" i="14"/>
  <c r="L253" i="14"/>
  <c r="H270" i="14"/>
  <c r="H11" i="14"/>
  <c r="H21" i="14" s="1"/>
  <c r="AJ100" i="14"/>
  <c r="AL100" i="14"/>
  <c r="AN100" i="14"/>
  <c r="AU44" i="14"/>
  <c r="AU219" i="14" s="1"/>
  <c r="W222" i="14" s="1"/>
  <c r="N83" i="14"/>
  <c r="N193" i="14" s="1"/>
  <c r="N195" i="14" s="1"/>
  <c r="P83" i="14"/>
  <c r="R83" i="14"/>
  <c r="R193" i="14" s="1"/>
  <c r="R195" i="14" s="1"/>
  <c r="L82" i="14"/>
  <c r="L83" i="14" s="1"/>
  <c r="M36" i="14"/>
  <c r="M38" i="14"/>
  <c r="AE100" i="14"/>
  <c r="M39" i="14"/>
  <c r="M40" i="14"/>
  <c r="M41" i="14"/>
  <c r="M65" i="14"/>
  <c r="M64" i="14" s="1"/>
  <c r="M66" i="14"/>
  <c r="M67" i="14"/>
  <c r="I93" i="14"/>
  <c r="M92" i="14"/>
  <c r="M136" i="14"/>
  <c r="M138" i="14"/>
  <c r="M139" i="14"/>
  <c r="M141" i="14"/>
  <c r="M143" i="14"/>
  <c r="M144" i="14"/>
  <c r="U166" i="14"/>
  <c r="Y166" i="14"/>
  <c r="M152" i="14"/>
  <c r="M153" i="14"/>
  <c r="M155" i="14"/>
  <c r="S166" i="14"/>
  <c r="W166" i="14"/>
  <c r="G83" i="14"/>
  <c r="L235" i="14" s="1"/>
  <c r="M12" i="14"/>
  <c r="AD99" i="14"/>
  <c r="AF99" i="14"/>
  <c r="AH99" i="14"/>
  <c r="AJ99" i="14"/>
  <c r="AL99" i="14"/>
  <c r="AN99" i="14"/>
  <c r="M14" i="14"/>
  <c r="AC100" i="14"/>
  <c r="AF100" i="14"/>
  <c r="AH100" i="14"/>
  <c r="S31" i="14"/>
  <c r="S83" i="14" s="1"/>
  <c r="S194" i="14" s="1"/>
  <c r="AU38" i="14"/>
  <c r="H35" i="14"/>
  <c r="J82" i="14"/>
  <c r="M37" i="14"/>
  <c r="K82" i="14"/>
  <c r="K83" i="14" s="1"/>
  <c r="M43" i="14"/>
  <c r="M44" i="14"/>
  <c r="M45" i="14"/>
  <c r="M46" i="14"/>
  <c r="I47" i="14"/>
  <c r="I82" i="14" s="1"/>
  <c r="I83" i="14" s="1"/>
  <c r="M51" i="14"/>
  <c r="M52" i="14"/>
  <c r="M53" i="14"/>
  <c r="M54" i="14"/>
  <c r="M55" i="14"/>
  <c r="M57" i="14"/>
  <c r="M58" i="14"/>
  <c r="M59" i="14"/>
  <c r="M61" i="14"/>
  <c r="M62" i="14"/>
  <c r="M63" i="14"/>
  <c r="M69" i="14"/>
  <c r="M71" i="14"/>
  <c r="I72" i="14"/>
  <c r="H77" i="14"/>
  <c r="M80" i="14"/>
  <c r="M81" i="14"/>
  <c r="H93" i="14"/>
  <c r="M88" i="14"/>
  <c r="M90" i="14"/>
  <c r="M91" i="14"/>
  <c r="M99" i="14"/>
  <c r="H98" i="14"/>
  <c r="M102" i="14"/>
  <c r="M103" i="14"/>
  <c r="M104" i="14"/>
  <c r="M106" i="14"/>
  <c r="D270" i="14"/>
  <c r="D264" i="14"/>
  <c r="D252" i="14"/>
  <c r="D280" i="14" s="1"/>
  <c r="N218" i="14" s="1"/>
  <c r="H271" i="14"/>
  <c r="H265" i="14"/>
  <c r="H253" i="14"/>
  <c r="H247" i="14"/>
  <c r="H281" i="14" s="1"/>
  <c r="R219" i="14" s="1"/>
  <c r="L270" i="14"/>
  <c r="L264" i="14"/>
  <c r="L252" i="14"/>
  <c r="L246" i="14"/>
  <c r="L280" i="14" s="1"/>
  <c r="V218" i="14" s="1"/>
  <c r="H246" i="14"/>
  <c r="L247" i="14"/>
  <c r="D253" i="14"/>
  <c r="H264" i="14"/>
  <c r="L265" i="14"/>
  <c r="D271" i="14"/>
  <c r="M107" i="14"/>
  <c r="M108" i="14"/>
  <c r="M110" i="14"/>
  <c r="M111" i="14"/>
  <c r="M112" i="14"/>
  <c r="M114" i="14"/>
  <c r="M117" i="14"/>
  <c r="H119" i="14"/>
  <c r="M123" i="14"/>
  <c r="M127" i="14"/>
  <c r="M128" i="14"/>
  <c r="I135" i="14"/>
  <c r="M135" i="14" s="1"/>
  <c r="M151" i="14"/>
  <c r="J166" i="14"/>
  <c r="M157" i="14"/>
  <c r="H156" i="14"/>
  <c r="M161" i="14"/>
  <c r="M163" i="14"/>
  <c r="N178" i="14"/>
  <c r="G170" i="14" s="1"/>
  <c r="N202" i="14"/>
  <c r="G194" i="14" s="1"/>
  <c r="AU216" i="14"/>
  <c r="N222" i="14" s="1"/>
  <c r="N223" i="14" s="1"/>
  <c r="AU45" i="14"/>
  <c r="N216" i="14"/>
  <c r="N217" i="14" s="1"/>
  <c r="N182" i="14"/>
  <c r="N181" i="14"/>
  <c r="N183" i="14" s="1"/>
  <c r="N206" i="14"/>
  <c r="N207" i="14" s="1"/>
  <c r="P216" i="14"/>
  <c r="P217" i="14" s="1"/>
  <c r="P193" i="14"/>
  <c r="P195" i="14" s="1"/>
  <c r="P182" i="14"/>
  <c r="P169" i="14"/>
  <c r="P171" i="14" s="1"/>
  <c r="P206" i="14"/>
  <c r="P207" i="14" s="1"/>
  <c r="P194" i="14"/>
  <c r="P181" i="14"/>
  <c r="P183" i="14" s="1"/>
  <c r="P170" i="14"/>
  <c r="S206" i="14"/>
  <c r="S207" i="14" s="1"/>
  <c r="S181" i="14"/>
  <c r="S183" i="14" s="1"/>
  <c r="S216" i="14"/>
  <c r="S217" i="14" s="1"/>
  <c r="S182" i="14"/>
  <c r="R216" i="14"/>
  <c r="R217" i="14" s="1"/>
  <c r="R182" i="14"/>
  <c r="R181" i="14"/>
  <c r="R183" i="14" s="1"/>
  <c r="R206" i="14"/>
  <c r="R207" i="14" s="1"/>
  <c r="K194" i="14"/>
  <c r="K170" i="14"/>
  <c r="K193" i="14"/>
  <c r="K182" i="14"/>
  <c r="K169" i="14"/>
  <c r="J31" i="14"/>
  <c r="J83" i="14" s="1"/>
  <c r="O206" i="14"/>
  <c r="O207" i="14" s="1"/>
  <c r="O194" i="14"/>
  <c r="O181" i="14"/>
  <c r="O183" i="14" s="1"/>
  <c r="O170" i="14"/>
  <c r="O216" i="14"/>
  <c r="O217" i="14" s="1"/>
  <c r="O193" i="14"/>
  <c r="O195" i="14" s="1"/>
  <c r="O182" i="14"/>
  <c r="O169" i="14"/>
  <c r="O171" i="14" s="1"/>
  <c r="Q206" i="14"/>
  <c r="Q207" i="14" s="1"/>
  <c r="Q194" i="14"/>
  <c r="Q181" i="14"/>
  <c r="Q183" i="14" s="1"/>
  <c r="Q170" i="14"/>
  <c r="Q169" i="14"/>
  <c r="Q171" i="14" s="1"/>
  <c r="Q193" i="14"/>
  <c r="Q195" i="14" s="1"/>
  <c r="Q182" i="14"/>
  <c r="Q216" i="14"/>
  <c r="Q217" i="14" s="1"/>
  <c r="Y206" i="14"/>
  <c r="Y207" i="14" s="1"/>
  <c r="Y194" i="14"/>
  <c r="Y181" i="14"/>
  <c r="Y183" i="14" s="1"/>
  <c r="Y170" i="14"/>
  <c r="Y169" i="14"/>
  <c r="Y171" i="14" s="1"/>
  <c r="Y193" i="14"/>
  <c r="Y195" i="14" s="1"/>
  <c r="Y182" i="14"/>
  <c r="Y216" i="14"/>
  <c r="M35" i="14"/>
  <c r="AU16" i="14"/>
  <c r="H22" i="14"/>
  <c r="H30" i="14" s="1"/>
  <c r="H31" i="14" s="1"/>
  <c r="M34" i="14"/>
  <c r="H42" i="14"/>
  <c r="H50" i="14"/>
  <c r="H56" i="14"/>
  <c r="H64" i="14"/>
  <c r="H68" i="14"/>
  <c r="M70" i="14"/>
  <c r="M76" i="14"/>
  <c r="M78" i="14"/>
  <c r="M79" i="14"/>
  <c r="U206" i="14"/>
  <c r="U207" i="14" s="1"/>
  <c r="U194" i="14"/>
  <c r="U181" i="14"/>
  <c r="U183" i="14" s="1"/>
  <c r="U170" i="14"/>
  <c r="U169" i="14"/>
  <c r="U171" i="14" s="1"/>
  <c r="U216" i="14"/>
  <c r="U217" i="14" s="1"/>
  <c r="U193" i="14"/>
  <c r="U195" i="14" s="1"/>
  <c r="U182" i="14"/>
  <c r="M89" i="14"/>
  <c r="M101" i="14"/>
  <c r="M105" i="14"/>
  <c r="M109" i="14"/>
  <c r="M113" i="14"/>
  <c r="G193" i="14"/>
  <c r="T193" i="14"/>
  <c r="T195" i="14" s="1"/>
  <c r="T182" i="14"/>
  <c r="T169" i="14"/>
  <c r="T171" i="14" s="1"/>
  <c r="T194" i="14"/>
  <c r="T181" i="14"/>
  <c r="T183" i="14" s="1"/>
  <c r="T170" i="14"/>
  <c r="V193" i="14"/>
  <c r="V195" i="14" s="1"/>
  <c r="V182" i="14"/>
  <c r="V169" i="14"/>
  <c r="V171" i="14" s="1"/>
  <c r="V181" i="14"/>
  <c r="V183" i="14" s="1"/>
  <c r="V170" i="14"/>
  <c r="V194" i="14"/>
  <c r="X193" i="14"/>
  <c r="X195" i="14" s="1"/>
  <c r="X182" i="14"/>
  <c r="X169" i="14"/>
  <c r="X171" i="14" s="1"/>
  <c r="X194" i="14"/>
  <c r="X181" i="14"/>
  <c r="X183" i="14" s="1"/>
  <c r="X170" i="14"/>
  <c r="W206" i="14"/>
  <c r="W207" i="14" s="1"/>
  <c r="W194" i="14"/>
  <c r="W181" i="14"/>
  <c r="W183" i="14" s="1"/>
  <c r="W170" i="14"/>
  <c r="W216" i="14"/>
  <c r="W217" i="14" s="1"/>
  <c r="W193" i="14"/>
  <c r="W195" i="14" s="1"/>
  <c r="W182" i="14"/>
  <c r="W169" i="14"/>
  <c r="W171" i="14" s="1"/>
  <c r="M100" i="14"/>
  <c r="M98" i="14" s="1"/>
  <c r="M118" i="14"/>
  <c r="M119" i="14" s="1"/>
  <c r="K181" i="14"/>
  <c r="L166" i="14"/>
  <c r="I145" i="14"/>
  <c r="M148" i="14"/>
  <c r="M149" i="14" s="1"/>
  <c r="K166" i="14"/>
  <c r="K206" i="14" s="1"/>
  <c r="T166" i="14"/>
  <c r="T206" i="14" s="1"/>
  <c r="T207" i="14" s="1"/>
  <c r="V166" i="14"/>
  <c r="V206" i="14" s="1"/>
  <c r="V207" i="14" s="1"/>
  <c r="X166" i="14"/>
  <c r="X206" i="14" s="1"/>
  <c r="X207" i="14" s="1"/>
  <c r="M158" i="14"/>
  <c r="M165" i="14"/>
  <c r="M124" i="14"/>
  <c r="H125" i="14"/>
  <c r="H145" i="14" s="1"/>
  <c r="M126" i="14"/>
  <c r="M129" i="14"/>
  <c r="M130" i="14"/>
  <c r="M140" i="14"/>
  <c r="G166" i="14"/>
  <c r="G206" i="14" s="1"/>
  <c r="M154" i="14"/>
  <c r="I156" i="14"/>
  <c r="M159" i="14"/>
  <c r="I166" i="14"/>
  <c r="T216" i="14"/>
  <c r="T217" i="14" s="1"/>
  <c r="V216" i="14"/>
  <c r="V217" i="14" s="1"/>
  <c r="X216" i="14"/>
  <c r="X217" i="14" s="1"/>
  <c r="G169" i="14"/>
  <c r="M87" i="14"/>
  <c r="N190" i="14"/>
  <c r="N213" i="14"/>
  <c r="F246" i="14"/>
  <c r="J246" i="14"/>
  <c r="N246" i="14"/>
  <c r="F247" i="14"/>
  <c r="J247" i="14"/>
  <c r="N247" i="14"/>
  <c r="F252" i="14"/>
  <c r="J252" i="14"/>
  <c r="N252" i="14"/>
  <c r="F253" i="14"/>
  <c r="J253" i="14"/>
  <c r="N253" i="14"/>
  <c r="F264" i="14"/>
  <c r="J264" i="14"/>
  <c r="N264" i="14"/>
  <c r="F265" i="14"/>
  <c r="J265" i="14"/>
  <c r="N265" i="14"/>
  <c r="F270" i="14"/>
  <c r="J270" i="14"/>
  <c r="N270" i="14"/>
  <c r="G246" i="14"/>
  <c r="I246" i="14"/>
  <c r="K246" i="14"/>
  <c r="M246" i="14"/>
  <c r="O246" i="14"/>
  <c r="E247" i="14"/>
  <c r="G247" i="14"/>
  <c r="I247" i="14"/>
  <c r="K247" i="14"/>
  <c r="M247" i="14"/>
  <c r="O247" i="14"/>
  <c r="E252" i="14"/>
  <c r="G252" i="14"/>
  <c r="I252" i="14"/>
  <c r="K252" i="14"/>
  <c r="M252" i="14"/>
  <c r="O252" i="14"/>
  <c r="E253" i="14"/>
  <c r="G253" i="14"/>
  <c r="I253" i="14"/>
  <c r="K253" i="14"/>
  <c r="M253" i="14"/>
  <c r="O253" i="14"/>
  <c r="E264" i="14"/>
  <c r="G264" i="14"/>
  <c r="I264" i="14"/>
  <c r="K264" i="14"/>
  <c r="M264" i="14"/>
  <c r="O264" i="14"/>
  <c r="E265" i="14"/>
  <c r="G265" i="14"/>
  <c r="I265" i="14"/>
  <c r="K265" i="14"/>
  <c r="M265" i="14"/>
  <c r="O265" i="14"/>
  <c r="E270" i="14"/>
  <c r="G270" i="14"/>
  <c r="I270" i="14"/>
  <c r="K270" i="14"/>
  <c r="M270" i="14"/>
  <c r="O270" i="14"/>
  <c r="BI163" i="13"/>
  <c r="BI162" i="13"/>
  <c r="BI161" i="13"/>
  <c r="BI160" i="13"/>
  <c r="BI159" i="13"/>
  <c r="BI158" i="13"/>
  <c r="BI157" i="13"/>
  <c r="BI156" i="13"/>
  <c r="BI155" i="13"/>
  <c r="BI154" i="13"/>
  <c r="BI151" i="13"/>
  <c r="BI150" i="13"/>
  <c r="BI149" i="13"/>
  <c r="BI148" i="13"/>
  <c r="BI147" i="13"/>
  <c r="BI146" i="13"/>
  <c r="BI145" i="13"/>
  <c r="BI143" i="13"/>
  <c r="BI142" i="13"/>
  <c r="BI141" i="13"/>
  <c r="BI140" i="13"/>
  <c r="BI139" i="13"/>
  <c r="BI138" i="13"/>
  <c r="BI137" i="13"/>
  <c r="BI136" i="13"/>
  <c r="BI135" i="13"/>
  <c r="BI134" i="13"/>
  <c r="BI133" i="13"/>
  <c r="BI132" i="13"/>
  <c r="BI131" i="13"/>
  <c r="BI130" i="13"/>
  <c r="BI129" i="13"/>
  <c r="BI128" i="13"/>
  <c r="BI127" i="13"/>
  <c r="BI126" i="13"/>
  <c r="BI125" i="13"/>
  <c r="BI124" i="13"/>
  <c r="BI123" i="13"/>
  <c r="BI122" i="13"/>
  <c r="BI121" i="13"/>
  <c r="BI120" i="13"/>
  <c r="BI119" i="13"/>
  <c r="BI118" i="13"/>
  <c r="BI117" i="13"/>
  <c r="BI116" i="13"/>
  <c r="BI115" i="13"/>
  <c r="BI114" i="13"/>
  <c r="BH163" i="13"/>
  <c r="BH162" i="13"/>
  <c r="BH161" i="13"/>
  <c r="BH160" i="13"/>
  <c r="BH159" i="13"/>
  <c r="BH158" i="13"/>
  <c r="BH157" i="13"/>
  <c r="BH156" i="13"/>
  <c r="BH155" i="13"/>
  <c r="BH154" i="13"/>
  <c r="BH151" i="13"/>
  <c r="BH150" i="13"/>
  <c r="BH149" i="13"/>
  <c r="BH148" i="13"/>
  <c r="BH147" i="13"/>
  <c r="BH146" i="13"/>
  <c r="BH145" i="13"/>
  <c r="BH143" i="13"/>
  <c r="BH142" i="13"/>
  <c r="BH141" i="13"/>
  <c r="BH140" i="13"/>
  <c r="BH139" i="13"/>
  <c r="BH138" i="13"/>
  <c r="BH137" i="13"/>
  <c r="BH136" i="13"/>
  <c r="BH135" i="13"/>
  <c r="BH134" i="13"/>
  <c r="BH133" i="13"/>
  <c r="BH132" i="13"/>
  <c r="BH131" i="13"/>
  <c r="BH130" i="13"/>
  <c r="BH129" i="13"/>
  <c r="BH128" i="13"/>
  <c r="BH127" i="13"/>
  <c r="BH126" i="13"/>
  <c r="BH125" i="13"/>
  <c r="BH124" i="13"/>
  <c r="BH123" i="13"/>
  <c r="BH122" i="13"/>
  <c r="BH121" i="13"/>
  <c r="BH120" i="13"/>
  <c r="BH119" i="13"/>
  <c r="BH118" i="13"/>
  <c r="BH117" i="13"/>
  <c r="BH116" i="13"/>
  <c r="BH115" i="13"/>
  <c r="BH114" i="13"/>
  <c r="BG163" i="13"/>
  <c r="BG162" i="13"/>
  <c r="BG161" i="13"/>
  <c r="BG160" i="13"/>
  <c r="BG159" i="13"/>
  <c r="BG158" i="13"/>
  <c r="BG157" i="13"/>
  <c r="BG156" i="13"/>
  <c r="BG155" i="13"/>
  <c r="BG154" i="13"/>
  <c r="BG151" i="13"/>
  <c r="BG150" i="13"/>
  <c r="BG149" i="13"/>
  <c r="BG148" i="13"/>
  <c r="BG147" i="13"/>
  <c r="BG146" i="13"/>
  <c r="BG145" i="13"/>
  <c r="BG143" i="13"/>
  <c r="BG142" i="13"/>
  <c r="BG141" i="13"/>
  <c r="BG140" i="13"/>
  <c r="BG139" i="13"/>
  <c r="BG138" i="13"/>
  <c r="BG137" i="13"/>
  <c r="BG136" i="13"/>
  <c r="BG135" i="13"/>
  <c r="BG134" i="13"/>
  <c r="BG133" i="13"/>
  <c r="BG132" i="13"/>
  <c r="BG131" i="13"/>
  <c r="BG130" i="13"/>
  <c r="BG129" i="13"/>
  <c r="BG128" i="13"/>
  <c r="BG127" i="13"/>
  <c r="BG126" i="13"/>
  <c r="BG125" i="13"/>
  <c r="BG124" i="13"/>
  <c r="BG123" i="13"/>
  <c r="BG122" i="13"/>
  <c r="BG121" i="13"/>
  <c r="BG120" i="13"/>
  <c r="BG119" i="13"/>
  <c r="BG118" i="13"/>
  <c r="BG117" i="13"/>
  <c r="BG116" i="13"/>
  <c r="BG115" i="13"/>
  <c r="BG114" i="13"/>
  <c r="BF163" i="13"/>
  <c r="BF162" i="13"/>
  <c r="BF161" i="13"/>
  <c r="BF160" i="13"/>
  <c r="BF159" i="13"/>
  <c r="BF158" i="13"/>
  <c r="BF157" i="13"/>
  <c r="BF156" i="13"/>
  <c r="BF155" i="13"/>
  <c r="BF154" i="13"/>
  <c r="BF151" i="13"/>
  <c r="BF150" i="13"/>
  <c r="BF149" i="13"/>
  <c r="BF148" i="13"/>
  <c r="BF147" i="13"/>
  <c r="BF146" i="13"/>
  <c r="BF145" i="13"/>
  <c r="BF143" i="13"/>
  <c r="BF142" i="13"/>
  <c r="BF141" i="13"/>
  <c r="BF140" i="13"/>
  <c r="BF139" i="13"/>
  <c r="BF138" i="13"/>
  <c r="BF137" i="13"/>
  <c r="BF136" i="13"/>
  <c r="BF135" i="13"/>
  <c r="BF134" i="13"/>
  <c r="BF133" i="13"/>
  <c r="BF132" i="13"/>
  <c r="BF131" i="13"/>
  <c r="BF130" i="13"/>
  <c r="BF129" i="13"/>
  <c r="BF128" i="13"/>
  <c r="BF127" i="13"/>
  <c r="BF126" i="13"/>
  <c r="BF125" i="13"/>
  <c r="BF124" i="13"/>
  <c r="BF123" i="13"/>
  <c r="BF122" i="13"/>
  <c r="BF121" i="13"/>
  <c r="BF120" i="13"/>
  <c r="BF119" i="13"/>
  <c r="BF118" i="13"/>
  <c r="BF117" i="13"/>
  <c r="BF116" i="13"/>
  <c r="BF115" i="13"/>
  <c r="BF114" i="13"/>
  <c r="BE163" i="13"/>
  <c r="BE162" i="13"/>
  <c r="BE161" i="13"/>
  <c r="BE160" i="13"/>
  <c r="BE159" i="13"/>
  <c r="BE158" i="13"/>
  <c r="BE157" i="13"/>
  <c r="BE156" i="13"/>
  <c r="BE155" i="13"/>
  <c r="BE154" i="13"/>
  <c r="BE151" i="13"/>
  <c r="BE150" i="13"/>
  <c r="BE149" i="13"/>
  <c r="BE148" i="13"/>
  <c r="BE147" i="13"/>
  <c r="BE146" i="13"/>
  <c r="BE145" i="13"/>
  <c r="BE143" i="13"/>
  <c r="BE142" i="13"/>
  <c r="BE141" i="13"/>
  <c r="BE140" i="13"/>
  <c r="BE139" i="13"/>
  <c r="BE138" i="13"/>
  <c r="BE137" i="13"/>
  <c r="BE136" i="13"/>
  <c r="BE135" i="13"/>
  <c r="BE134" i="13"/>
  <c r="BE133" i="13"/>
  <c r="BE132" i="13"/>
  <c r="BE131" i="13"/>
  <c r="BE130" i="13"/>
  <c r="BE129" i="13"/>
  <c r="BE128" i="13"/>
  <c r="BE127" i="13"/>
  <c r="BE126" i="13"/>
  <c r="BE125" i="13"/>
  <c r="BE124" i="13"/>
  <c r="BE123" i="13"/>
  <c r="BE122" i="13"/>
  <c r="BE121" i="13"/>
  <c r="BE120" i="13"/>
  <c r="BE119" i="13"/>
  <c r="BE118" i="13"/>
  <c r="BE117" i="13"/>
  <c r="BE116" i="13"/>
  <c r="BE115" i="13"/>
  <c r="BE114" i="13"/>
  <c r="BD163" i="13"/>
  <c r="BD162" i="13"/>
  <c r="BD161" i="13"/>
  <c r="BD160" i="13"/>
  <c r="BD159" i="13"/>
  <c r="BD158" i="13"/>
  <c r="BD157" i="13"/>
  <c r="BD156" i="13"/>
  <c r="BD155" i="13"/>
  <c r="BD154" i="13"/>
  <c r="BD151" i="13"/>
  <c r="BD150" i="13"/>
  <c r="BD149" i="13"/>
  <c r="BD148" i="13"/>
  <c r="BD147" i="13"/>
  <c r="BD146" i="13"/>
  <c r="BD145" i="13"/>
  <c r="BD143" i="13"/>
  <c r="BD142" i="13"/>
  <c r="BD141" i="13"/>
  <c r="BD140" i="13"/>
  <c r="BD139" i="13"/>
  <c r="BD138" i="13"/>
  <c r="BD137" i="13"/>
  <c r="BD136" i="13"/>
  <c r="BD135" i="13"/>
  <c r="BD134" i="13"/>
  <c r="BD133" i="13"/>
  <c r="BD132" i="13"/>
  <c r="BD131" i="13"/>
  <c r="BD130" i="13"/>
  <c r="BD129" i="13"/>
  <c r="BD128" i="13"/>
  <c r="BD127" i="13"/>
  <c r="BD126" i="13"/>
  <c r="BD125" i="13"/>
  <c r="BD124" i="13"/>
  <c r="BD123" i="13"/>
  <c r="BD122" i="13"/>
  <c r="BD121" i="13"/>
  <c r="BD120" i="13"/>
  <c r="BD119" i="13"/>
  <c r="BD118" i="13"/>
  <c r="BD117" i="13"/>
  <c r="BD116" i="13"/>
  <c r="BD115" i="13"/>
  <c r="BD114" i="13"/>
  <c r="BC163" i="13"/>
  <c r="BC162" i="13"/>
  <c r="BC161" i="13"/>
  <c r="BC160" i="13"/>
  <c r="BC159" i="13"/>
  <c r="BC158" i="13"/>
  <c r="BC157" i="13"/>
  <c r="BC156" i="13"/>
  <c r="BC155" i="13"/>
  <c r="BC154" i="13"/>
  <c r="BC151" i="13"/>
  <c r="BC150" i="13"/>
  <c r="BC149" i="13"/>
  <c r="BC148" i="13"/>
  <c r="BC147" i="13"/>
  <c r="BC146" i="13"/>
  <c r="BC145" i="13"/>
  <c r="BC143" i="13"/>
  <c r="BC142" i="13"/>
  <c r="BC141" i="13"/>
  <c r="BC140" i="13"/>
  <c r="BC139" i="13"/>
  <c r="BC138" i="13"/>
  <c r="BC137" i="13"/>
  <c r="BC136" i="13"/>
  <c r="BC135" i="13"/>
  <c r="BC134" i="13"/>
  <c r="BC133" i="13"/>
  <c r="BC132" i="13"/>
  <c r="BC131" i="13"/>
  <c r="BC130" i="13"/>
  <c r="BC129" i="13"/>
  <c r="BC128" i="13"/>
  <c r="BC127" i="13"/>
  <c r="BC126" i="13"/>
  <c r="BC125" i="13"/>
  <c r="BC124" i="13"/>
  <c r="BC123" i="13"/>
  <c r="BC122" i="13"/>
  <c r="BC121" i="13"/>
  <c r="BC120" i="13"/>
  <c r="BC119" i="13"/>
  <c r="BC118" i="13"/>
  <c r="BC117" i="13"/>
  <c r="BC116" i="13"/>
  <c r="BC115" i="13"/>
  <c r="BC114" i="13"/>
  <c r="BB163" i="13"/>
  <c r="BB162" i="13"/>
  <c r="BB161" i="13"/>
  <c r="BB160" i="13"/>
  <c r="BB159" i="13"/>
  <c r="BB158" i="13"/>
  <c r="BB157" i="13"/>
  <c r="BB156" i="13"/>
  <c r="BB155" i="13"/>
  <c r="BB154" i="13"/>
  <c r="BB151" i="13"/>
  <c r="BB150" i="13"/>
  <c r="BB149" i="13"/>
  <c r="BB148" i="13"/>
  <c r="BB147" i="13"/>
  <c r="BB146" i="13"/>
  <c r="BB145" i="13"/>
  <c r="BB143" i="13"/>
  <c r="BB142" i="13"/>
  <c r="BB141" i="13"/>
  <c r="BB140" i="13"/>
  <c r="BB139" i="13"/>
  <c r="BB138" i="13"/>
  <c r="BB137" i="13"/>
  <c r="BB136" i="13"/>
  <c r="BB135" i="13"/>
  <c r="BB134" i="13"/>
  <c r="BB133" i="13"/>
  <c r="BB132" i="13"/>
  <c r="BB131" i="13"/>
  <c r="BB130" i="13"/>
  <c r="BB129" i="13"/>
  <c r="BB128" i="13"/>
  <c r="BB127" i="13"/>
  <c r="BB126" i="13"/>
  <c r="BB125" i="13"/>
  <c r="BB124" i="13"/>
  <c r="BB123" i="13"/>
  <c r="BB122" i="13"/>
  <c r="BB121" i="13"/>
  <c r="BB120" i="13"/>
  <c r="BB119" i="13"/>
  <c r="BB118" i="13"/>
  <c r="BB117" i="13"/>
  <c r="BB116" i="13"/>
  <c r="BB115" i="13"/>
  <c r="BB114" i="13"/>
  <c r="BA163" i="13"/>
  <c r="BA162" i="13"/>
  <c r="BA161" i="13"/>
  <c r="BA160" i="13"/>
  <c r="BA159" i="13"/>
  <c r="BA158" i="13"/>
  <c r="BA157" i="13"/>
  <c r="BA156" i="13"/>
  <c r="BA155" i="13"/>
  <c r="BA154" i="13"/>
  <c r="BA151" i="13"/>
  <c r="BA150" i="13"/>
  <c r="BA149" i="13"/>
  <c r="BA148" i="13"/>
  <c r="BA147" i="13"/>
  <c r="BA146" i="13"/>
  <c r="BA145" i="13"/>
  <c r="BA143" i="13"/>
  <c r="BA142" i="13"/>
  <c r="BA141" i="13"/>
  <c r="BA140" i="13"/>
  <c r="BA139" i="13"/>
  <c r="BA138" i="13"/>
  <c r="BA137" i="13"/>
  <c r="BA136" i="13"/>
  <c r="BA135" i="13"/>
  <c r="BA134" i="13"/>
  <c r="BA133" i="13"/>
  <c r="BA132" i="13"/>
  <c r="BA131" i="13"/>
  <c r="BA130" i="13"/>
  <c r="BA129" i="13"/>
  <c r="BA128" i="13"/>
  <c r="BA127" i="13"/>
  <c r="BA126" i="13"/>
  <c r="BA125" i="13"/>
  <c r="BA124" i="13"/>
  <c r="BA123" i="13"/>
  <c r="BA122" i="13"/>
  <c r="BA121" i="13"/>
  <c r="BA120" i="13"/>
  <c r="BA119" i="13"/>
  <c r="BA118" i="13"/>
  <c r="BA117" i="13"/>
  <c r="BA116" i="13"/>
  <c r="BA115" i="13"/>
  <c r="BA114" i="13"/>
  <c r="AZ163" i="13"/>
  <c r="AZ162" i="13"/>
  <c r="AZ161" i="13"/>
  <c r="AZ160" i="13"/>
  <c r="AZ159" i="13"/>
  <c r="AZ158" i="13"/>
  <c r="AZ157" i="13"/>
  <c r="AZ156" i="13"/>
  <c r="AZ155" i="13"/>
  <c r="AZ154" i="13"/>
  <c r="AZ151" i="13"/>
  <c r="AZ150" i="13"/>
  <c r="AZ149" i="13"/>
  <c r="AZ148" i="13"/>
  <c r="AZ147" i="13"/>
  <c r="AZ146" i="13"/>
  <c r="AZ145" i="13"/>
  <c r="AZ143" i="13"/>
  <c r="AZ142" i="13"/>
  <c r="AZ141" i="13"/>
  <c r="AZ140" i="13"/>
  <c r="AZ139" i="13"/>
  <c r="AZ138" i="13"/>
  <c r="AZ137" i="13"/>
  <c r="AZ136" i="13"/>
  <c r="AZ135" i="13"/>
  <c r="AZ134" i="13"/>
  <c r="AZ133" i="13"/>
  <c r="AZ132" i="13"/>
  <c r="AZ131" i="13"/>
  <c r="AZ130" i="13"/>
  <c r="AZ129" i="13"/>
  <c r="AZ128" i="13"/>
  <c r="AZ127" i="13"/>
  <c r="AZ126" i="13"/>
  <c r="AZ125" i="13"/>
  <c r="AZ124" i="13"/>
  <c r="AZ123" i="13"/>
  <c r="AZ122" i="13"/>
  <c r="AZ121" i="13"/>
  <c r="AZ120" i="13"/>
  <c r="AZ119" i="13"/>
  <c r="AZ118" i="13"/>
  <c r="AZ117" i="13"/>
  <c r="AZ116" i="13"/>
  <c r="AZ115" i="13"/>
  <c r="AZ114" i="13"/>
  <c r="AY163" i="13"/>
  <c r="AY162" i="13"/>
  <c r="AY161" i="13"/>
  <c r="AY160" i="13"/>
  <c r="AY159" i="13"/>
  <c r="AY158" i="13"/>
  <c r="AY157" i="13"/>
  <c r="AY156" i="13"/>
  <c r="AY155" i="13"/>
  <c r="AY154" i="13"/>
  <c r="AY151" i="13"/>
  <c r="AY150" i="13"/>
  <c r="AY149" i="13"/>
  <c r="AY148" i="13"/>
  <c r="AY147" i="13"/>
  <c r="AY146" i="13"/>
  <c r="AY145" i="13"/>
  <c r="AY143" i="13"/>
  <c r="AY142" i="13"/>
  <c r="AY141" i="13"/>
  <c r="AY140" i="13"/>
  <c r="AY139" i="13"/>
  <c r="AY138" i="13"/>
  <c r="AY137" i="13"/>
  <c r="AY136" i="13"/>
  <c r="AY135" i="13"/>
  <c r="AY134" i="13"/>
  <c r="AY133" i="13"/>
  <c r="AY132" i="13"/>
  <c r="AY131" i="13"/>
  <c r="AY130" i="13"/>
  <c r="AY129" i="13"/>
  <c r="AY128" i="13"/>
  <c r="AY127" i="13"/>
  <c r="AY126" i="13"/>
  <c r="AY125" i="13"/>
  <c r="AY124" i="13"/>
  <c r="AY123" i="13"/>
  <c r="AY122" i="13"/>
  <c r="AY121" i="13"/>
  <c r="AY120" i="13"/>
  <c r="AY119" i="13"/>
  <c r="AY118" i="13"/>
  <c r="AY117" i="13"/>
  <c r="AY116" i="13"/>
  <c r="AY115" i="13"/>
  <c r="AY114" i="13"/>
  <c r="AX115" i="13"/>
  <c r="AX116" i="13"/>
  <c r="AX117" i="13"/>
  <c r="AX118" i="13"/>
  <c r="AX119" i="13"/>
  <c r="AX120" i="13"/>
  <c r="AX121" i="13"/>
  <c r="AX122" i="13"/>
  <c r="AX123" i="13"/>
  <c r="AX124" i="13"/>
  <c r="AX125" i="13"/>
  <c r="AX126" i="13"/>
  <c r="AX127" i="13"/>
  <c r="AX128" i="13"/>
  <c r="AX129" i="13"/>
  <c r="AX130" i="13"/>
  <c r="AX131" i="13"/>
  <c r="AX132" i="13"/>
  <c r="AX133" i="13"/>
  <c r="AX134" i="13"/>
  <c r="AX135" i="13"/>
  <c r="AX136" i="13"/>
  <c r="AX137" i="13"/>
  <c r="AX138" i="13"/>
  <c r="AX139" i="13"/>
  <c r="AX140" i="13"/>
  <c r="AX141" i="13"/>
  <c r="AX142" i="13"/>
  <c r="AX143" i="13"/>
  <c r="AX145" i="13"/>
  <c r="AX146" i="13"/>
  <c r="AX147" i="13"/>
  <c r="AX148" i="13"/>
  <c r="AX149" i="13"/>
  <c r="AX150" i="13"/>
  <c r="AX151" i="13"/>
  <c r="AX154" i="13"/>
  <c r="AX155" i="13"/>
  <c r="AX156" i="13"/>
  <c r="AX157" i="13"/>
  <c r="AX158" i="13"/>
  <c r="AX159" i="13"/>
  <c r="AX160" i="13"/>
  <c r="AX161" i="13"/>
  <c r="AX162" i="13"/>
  <c r="AX163" i="13"/>
  <c r="O295" i="13"/>
  <c r="Y233" i="13" s="1"/>
  <c r="N295" i="13"/>
  <c r="M295" i="13"/>
  <c r="W233" i="13" s="1"/>
  <c r="L295" i="13"/>
  <c r="V233" i="13" s="1"/>
  <c r="K295" i="13"/>
  <c r="U233" i="13" s="1"/>
  <c r="J295" i="13"/>
  <c r="T233" i="13" s="1"/>
  <c r="I295" i="13"/>
  <c r="S233" i="13" s="1"/>
  <c r="H295" i="13"/>
  <c r="R233" i="13" s="1"/>
  <c r="G295" i="13"/>
  <c r="Q233" i="13" s="1"/>
  <c r="F295" i="13"/>
  <c r="P233" i="13" s="1"/>
  <c r="E295" i="13"/>
  <c r="O233" i="13" s="1"/>
  <c r="D295" i="13"/>
  <c r="N233" i="13" s="1"/>
  <c r="O294" i="13"/>
  <c r="Y232" i="13" s="1"/>
  <c r="N294" i="13"/>
  <c r="X232" i="13" s="1"/>
  <c r="M294" i="13"/>
  <c r="W232" i="13" s="1"/>
  <c r="L294" i="13"/>
  <c r="V232" i="13" s="1"/>
  <c r="K294" i="13"/>
  <c r="U232" i="13" s="1"/>
  <c r="J294" i="13"/>
  <c r="I294" i="13"/>
  <c r="S232" i="13" s="1"/>
  <c r="H294" i="13"/>
  <c r="R232" i="13" s="1"/>
  <c r="G294" i="13"/>
  <c r="Q232" i="13" s="1"/>
  <c r="F294" i="13"/>
  <c r="P232" i="13" s="1"/>
  <c r="E294" i="13"/>
  <c r="O232" i="13" s="1"/>
  <c r="D294" i="13"/>
  <c r="N232" i="13" s="1"/>
  <c r="K277" i="13"/>
  <c r="O264" i="13"/>
  <c r="G258" i="13"/>
  <c r="E258" i="13"/>
  <c r="D258" i="13"/>
  <c r="O256" i="13"/>
  <c r="O283" i="13" s="1"/>
  <c r="N256" i="13"/>
  <c r="N283" i="13" s="1"/>
  <c r="M256" i="13"/>
  <c r="M283" i="13" s="1"/>
  <c r="L256" i="13"/>
  <c r="L283" i="13" s="1"/>
  <c r="K256" i="13"/>
  <c r="K282" i="13" s="1"/>
  <c r="J256" i="13"/>
  <c r="J283" i="13" s="1"/>
  <c r="I256" i="13"/>
  <c r="I283" i="13" s="1"/>
  <c r="H256" i="13"/>
  <c r="H283" i="13" s="1"/>
  <c r="G256" i="13"/>
  <c r="G283" i="13" s="1"/>
  <c r="F256" i="13"/>
  <c r="F283" i="13" s="1"/>
  <c r="E256" i="13"/>
  <c r="E283" i="13" s="1"/>
  <c r="D256" i="13"/>
  <c r="D283" i="13" s="1"/>
  <c r="AU245" i="13"/>
  <c r="X233" i="13"/>
  <c r="T232" i="13"/>
  <c r="T224" i="13"/>
  <c r="Q224" i="13"/>
  <c r="N224" i="13"/>
  <c r="Y223" i="13"/>
  <c r="X223" i="13"/>
  <c r="U223" i="13"/>
  <c r="T223" i="13"/>
  <c r="W222" i="13"/>
  <c r="V222" i="13"/>
  <c r="Y221" i="13"/>
  <c r="X221" i="13"/>
  <c r="W221" i="13"/>
  <c r="V221" i="13"/>
  <c r="U221" i="13"/>
  <c r="T221" i="13"/>
  <c r="S221" i="13"/>
  <c r="R221" i="13"/>
  <c r="Q221" i="13"/>
  <c r="P221" i="13"/>
  <c r="O221" i="13"/>
  <c r="N221" i="13"/>
  <c r="X220" i="13"/>
  <c r="W220" i="13"/>
  <c r="V220" i="13"/>
  <c r="U220" i="13"/>
  <c r="T220" i="13"/>
  <c r="S220" i="13"/>
  <c r="R220" i="13"/>
  <c r="Q220" i="13"/>
  <c r="P220" i="13"/>
  <c r="O220" i="13"/>
  <c r="N220" i="13"/>
  <c r="W213" i="13"/>
  <c r="T213" i="13"/>
  <c r="Q213" i="13"/>
  <c r="N213" i="13"/>
  <c r="W201" i="13"/>
  <c r="T201" i="13"/>
  <c r="Q201" i="13"/>
  <c r="N201" i="13"/>
  <c r="W189" i="13"/>
  <c r="T189" i="13"/>
  <c r="Q189" i="13"/>
  <c r="N189" i="13"/>
  <c r="W177" i="13"/>
  <c r="T177" i="13"/>
  <c r="Q177" i="13"/>
  <c r="N177" i="13"/>
  <c r="X176" i="13"/>
  <c r="V176" i="13"/>
  <c r="T176" i="13"/>
  <c r="W175" i="13"/>
  <c r="V175" i="13"/>
  <c r="Y173" i="13"/>
  <c r="Y174" i="13" s="1"/>
  <c r="X173" i="13"/>
  <c r="X174" i="13" s="1"/>
  <c r="W173" i="13"/>
  <c r="W174" i="13" s="1"/>
  <c r="V173" i="13"/>
  <c r="V174" i="13" s="1"/>
  <c r="U173" i="13"/>
  <c r="U174" i="13" s="1"/>
  <c r="T173" i="13"/>
  <c r="T174" i="13" s="1"/>
  <c r="S173" i="13"/>
  <c r="S174" i="13" s="1"/>
  <c r="R173" i="13"/>
  <c r="R174" i="13" s="1"/>
  <c r="Q173" i="13"/>
  <c r="Q174" i="13" s="1"/>
  <c r="P173" i="13"/>
  <c r="P174" i="13" s="1"/>
  <c r="O173" i="13"/>
  <c r="O174" i="13" s="1"/>
  <c r="N173" i="13"/>
  <c r="N174" i="13" s="1"/>
  <c r="Y172" i="13"/>
  <c r="X172" i="13"/>
  <c r="W172" i="13"/>
  <c r="V172" i="13"/>
  <c r="U172" i="13"/>
  <c r="T172" i="13"/>
  <c r="S172" i="13"/>
  <c r="R172" i="13"/>
  <c r="Q172" i="13"/>
  <c r="P172" i="13"/>
  <c r="O172" i="13"/>
  <c r="N172" i="13"/>
  <c r="G166" i="13"/>
  <c r="W224" i="13" s="1"/>
  <c r="H165" i="13"/>
  <c r="H166" i="13" s="1"/>
  <c r="G163" i="13"/>
  <c r="H163" i="13" s="1"/>
  <c r="G162" i="13"/>
  <c r="H162" i="13" s="1"/>
  <c r="G161" i="13"/>
  <c r="H161" i="13" s="1"/>
  <c r="H160" i="13"/>
  <c r="H159" i="13"/>
  <c r="H158" i="13"/>
  <c r="H157" i="13"/>
  <c r="H156" i="13"/>
  <c r="H155" i="13"/>
  <c r="X152" i="13"/>
  <c r="W152" i="13"/>
  <c r="V152" i="13"/>
  <c r="U152" i="13"/>
  <c r="T152" i="13"/>
  <c r="L152" i="13"/>
  <c r="K152" i="13"/>
  <c r="J152" i="13"/>
  <c r="I152" i="13"/>
  <c r="G152" i="13"/>
  <c r="H151" i="13"/>
  <c r="M151" i="13" s="1"/>
  <c r="H150" i="13"/>
  <c r="M150" i="13" s="1"/>
  <c r="AU149" i="13"/>
  <c r="H149" i="13"/>
  <c r="M149" i="13" s="1"/>
  <c r="AU148" i="13"/>
  <c r="H148" i="13"/>
  <c r="M148" i="13" s="1"/>
  <c r="AU147" i="13"/>
  <c r="M147" i="13"/>
  <c r="H147" i="13"/>
  <c r="AU146" i="13"/>
  <c r="H146" i="13"/>
  <c r="Y144" i="13"/>
  <c r="X144" i="13"/>
  <c r="W144" i="13"/>
  <c r="V144" i="13"/>
  <c r="U144" i="13"/>
  <c r="T144" i="13"/>
  <c r="S144" i="13"/>
  <c r="S153" i="13" s="1"/>
  <c r="R144" i="13"/>
  <c r="Q144" i="13"/>
  <c r="P144" i="13"/>
  <c r="O144" i="13"/>
  <c r="N144" i="13"/>
  <c r="M143" i="13"/>
  <c r="I143" i="13"/>
  <c r="I142" i="13"/>
  <c r="H142" i="13"/>
  <c r="I141" i="13"/>
  <c r="H141" i="13"/>
  <c r="I140" i="13"/>
  <c r="H140" i="13"/>
  <c r="I139" i="13"/>
  <c r="I138" i="13" s="1"/>
  <c r="H139" i="13"/>
  <c r="L138" i="13"/>
  <c r="K138" i="13"/>
  <c r="J138" i="13"/>
  <c r="G138" i="13"/>
  <c r="I137" i="13"/>
  <c r="H137" i="13"/>
  <c r="I136" i="13"/>
  <c r="H136" i="13"/>
  <c r="I135" i="13"/>
  <c r="I134" i="13" s="1"/>
  <c r="H135" i="13"/>
  <c r="L134" i="13"/>
  <c r="K134" i="13"/>
  <c r="J134" i="13"/>
  <c r="H134" i="13"/>
  <c r="I133" i="13"/>
  <c r="H133" i="13"/>
  <c r="I132" i="13"/>
  <c r="H132" i="13"/>
  <c r="I131" i="13"/>
  <c r="H131" i="13"/>
  <c r="I130" i="13"/>
  <c r="H130" i="13"/>
  <c r="I129" i="13"/>
  <c r="H129" i="13"/>
  <c r="L128" i="13"/>
  <c r="K128" i="13"/>
  <c r="J128" i="13"/>
  <c r="G128" i="13"/>
  <c r="H128" i="13" s="1"/>
  <c r="I127" i="13"/>
  <c r="H127" i="13"/>
  <c r="I126" i="13"/>
  <c r="H126" i="13"/>
  <c r="I125" i="13"/>
  <c r="H125" i="13"/>
  <c r="I124" i="13"/>
  <c r="H124" i="13"/>
  <c r="AF123" i="13"/>
  <c r="AE123" i="13"/>
  <c r="AD123" i="13"/>
  <c r="AC123" i="13"/>
  <c r="AB123" i="13"/>
  <c r="AA123" i="13"/>
  <c r="I123" i="13"/>
  <c r="I122" i="13" s="1"/>
  <c r="H123" i="13"/>
  <c r="AF122" i="13"/>
  <c r="AE122" i="13"/>
  <c r="AD122" i="13"/>
  <c r="AC122" i="13"/>
  <c r="AB122" i="13"/>
  <c r="AA122" i="13"/>
  <c r="L122" i="13"/>
  <c r="K122" i="13"/>
  <c r="J122" i="13"/>
  <c r="G122" i="13"/>
  <c r="H122" i="13" s="1"/>
  <c r="AU121" i="13"/>
  <c r="I121" i="13"/>
  <c r="H121" i="13"/>
  <c r="AU120" i="13"/>
  <c r="I120" i="13"/>
  <c r="H120" i="13"/>
  <c r="AU119" i="13"/>
  <c r="L119" i="13"/>
  <c r="J119" i="13"/>
  <c r="G119" i="13"/>
  <c r="H119" i="13" s="1"/>
  <c r="AU118" i="13"/>
  <c r="I118" i="13"/>
  <c r="H118" i="13"/>
  <c r="AX114" i="13"/>
  <c r="I114" i="13"/>
  <c r="H114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I113" i="13"/>
  <c r="H113" i="13"/>
  <c r="BI112" i="13"/>
  <c r="BH112" i="13"/>
  <c r="BG112" i="13"/>
  <c r="BF112" i="13"/>
  <c r="BE112" i="13"/>
  <c r="BD112" i="13"/>
  <c r="BC112" i="13"/>
  <c r="BB112" i="13"/>
  <c r="BA112" i="13"/>
  <c r="AZ112" i="13"/>
  <c r="AY112" i="13"/>
  <c r="AX112" i="13"/>
  <c r="I112" i="13"/>
  <c r="H112" i="13"/>
  <c r="BI111" i="13"/>
  <c r="BH111" i="13"/>
  <c r="BG111" i="13"/>
  <c r="BF111" i="13"/>
  <c r="BE111" i="13"/>
  <c r="BD111" i="13"/>
  <c r="BC111" i="13"/>
  <c r="BB111" i="13"/>
  <c r="BA111" i="13"/>
  <c r="AZ111" i="13"/>
  <c r="AY111" i="13"/>
  <c r="AX111" i="13"/>
  <c r="I111" i="13"/>
  <c r="H111" i="13"/>
  <c r="BI110" i="13"/>
  <c r="BH110" i="13"/>
  <c r="BG110" i="13"/>
  <c r="BF110" i="13"/>
  <c r="BE110" i="13"/>
  <c r="BD110" i="13"/>
  <c r="BC110" i="13"/>
  <c r="BB110" i="13"/>
  <c r="BA110" i="13"/>
  <c r="AZ110" i="13"/>
  <c r="AY110" i="13"/>
  <c r="AX110" i="13"/>
  <c r="I110" i="13"/>
  <c r="H110" i="13"/>
  <c r="BI109" i="13"/>
  <c r="BH109" i="13"/>
  <c r="BG109" i="13"/>
  <c r="BF109" i="13"/>
  <c r="BE109" i="13"/>
  <c r="BD109" i="13"/>
  <c r="BC109" i="13"/>
  <c r="BB109" i="13"/>
  <c r="BA109" i="13"/>
  <c r="AZ109" i="13"/>
  <c r="AY109" i="13"/>
  <c r="AX109" i="13"/>
  <c r="I109" i="13"/>
  <c r="H109" i="13"/>
  <c r="BI108" i="13"/>
  <c r="BH108" i="13"/>
  <c r="BG108" i="13"/>
  <c r="BF108" i="13"/>
  <c r="BE108" i="13"/>
  <c r="BD108" i="13"/>
  <c r="BC108" i="13"/>
  <c r="BB108" i="13"/>
  <c r="BA108" i="13"/>
  <c r="AZ108" i="13"/>
  <c r="AY108" i="13"/>
  <c r="AX108" i="13"/>
  <c r="I108" i="13"/>
  <c r="H108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I107" i="13"/>
  <c r="H107" i="13"/>
  <c r="BI106" i="13"/>
  <c r="BH106" i="13"/>
  <c r="BG106" i="13"/>
  <c r="BF106" i="13"/>
  <c r="BE106" i="13"/>
  <c r="BD106" i="13"/>
  <c r="BC106" i="13"/>
  <c r="BB106" i="13"/>
  <c r="BA106" i="13"/>
  <c r="AZ106" i="13"/>
  <c r="AY106" i="13"/>
  <c r="AX106" i="13"/>
  <c r="I106" i="13"/>
  <c r="H106" i="13"/>
  <c r="BI105" i="13"/>
  <c r="BH105" i="13"/>
  <c r="BG105" i="13"/>
  <c r="BF105" i="13"/>
  <c r="BE105" i="13"/>
  <c r="BD105" i="13"/>
  <c r="BC105" i="13"/>
  <c r="BB105" i="13"/>
  <c r="BA105" i="13"/>
  <c r="AZ105" i="13"/>
  <c r="AY105" i="13"/>
  <c r="AX105" i="13"/>
  <c r="I105" i="13"/>
  <c r="H105" i="13"/>
  <c r="BI104" i="13"/>
  <c r="BH104" i="13"/>
  <c r="BG104" i="13"/>
  <c r="BF104" i="13"/>
  <c r="BE104" i="13"/>
  <c r="BD104" i="13"/>
  <c r="BC104" i="13"/>
  <c r="BB104" i="13"/>
  <c r="BA104" i="13"/>
  <c r="AZ104" i="13"/>
  <c r="AY104" i="13"/>
  <c r="AX104" i="13"/>
  <c r="I104" i="13"/>
  <c r="H104" i="13"/>
  <c r="BI103" i="13"/>
  <c r="BH103" i="13"/>
  <c r="BG103" i="13"/>
  <c r="BF103" i="13"/>
  <c r="BE103" i="13"/>
  <c r="BD103" i="13"/>
  <c r="BC103" i="13"/>
  <c r="BB103" i="13"/>
  <c r="BA103" i="13"/>
  <c r="AZ103" i="13"/>
  <c r="AY103" i="13"/>
  <c r="AX103" i="13"/>
  <c r="I103" i="13"/>
  <c r="H103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I102" i="13"/>
  <c r="H102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I101" i="13"/>
  <c r="H101" i="13"/>
  <c r="BI100" i="13"/>
  <c r="BH100" i="13"/>
  <c r="BG100" i="13"/>
  <c r="BF100" i="13"/>
  <c r="BE100" i="13"/>
  <c r="BD100" i="13"/>
  <c r="BC100" i="13"/>
  <c r="BB100" i="13"/>
  <c r="BA100" i="13"/>
  <c r="AZ100" i="13"/>
  <c r="AY100" i="13"/>
  <c r="AX100" i="13"/>
  <c r="I100" i="13"/>
  <c r="H100" i="13"/>
  <c r="BI99" i="13"/>
  <c r="BH99" i="13"/>
  <c r="BG99" i="13"/>
  <c r="BF99" i="13"/>
  <c r="BE99" i="13"/>
  <c r="BD99" i="13"/>
  <c r="BC99" i="13"/>
  <c r="BB99" i="13"/>
  <c r="BA99" i="13"/>
  <c r="AZ99" i="13"/>
  <c r="AY99" i="13"/>
  <c r="AX99" i="13"/>
  <c r="I99" i="13"/>
  <c r="H99" i="13"/>
  <c r="BI98" i="13"/>
  <c r="BH98" i="13"/>
  <c r="BG98" i="13"/>
  <c r="BF98" i="13"/>
  <c r="BE98" i="13"/>
  <c r="BD98" i="13"/>
  <c r="BC98" i="13"/>
  <c r="BB98" i="13"/>
  <c r="BA98" i="13"/>
  <c r="AZ98" i="13"/>
  <c r="AY98" i="13"/>
  <c r="AX98" i="13"/>
  <c r="L98" i="13"/>
  <c r="G98" i="13"/>
  <c r="BI97" i="13"/>
  <c r="BH97" i="13"/>
  <c r="BG97" i="13"/>
  <c r="BF97" i="13"/>
  <c r="BE97" i="13"/>
  <c r="BD97" i="13"/>
  <c r="BC97" i="13"/>
  <c r="BB97" i="13"/>
  <c r="BA97" i="13"/>
  <c r="AZ97" i="13"/>
  <c r="AY97" i="13"/>
  <c r="AX97" i="13"/>
  <c r="I97" i="13"/>
  <c r="H97" i="13"/>
  <c r="BI96" i="13"/>
  <c r="BH96" i="13"/>
  <c r="BG96" i="13"/>
  <c r="BF96" i="13"/>
  <c r="BE96" i="13"/>
  <c r="BD96" i="13"/>
  <c r="BC96" i="13"/>
  <c r="BB96" i="13"/>
  <c r="BA96" i="13"/>
  <c r="AZ96" i="13"/>
  <c r="AY96" i="13"/>
  <c r="AX96" i="13"/>
  <c r="I96" i="13"/>
  <c r="H96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I95" i="13"/>
  <c r="H95" i="13"/>
  <c r="BI94" i="13"/>
  <c r="BH94" i="13"/>
  <c r="BG94" i="13"/>
  <c r="BF94" i="13"/>
  <c r="BE94" i="13"/>
  <c r="BD94" i="13"/>
  <c r="BC94" i="13"/>
  <c r="BB94" i="13"/>
  <c r="BA94" i="13"/>
  <c r="AZ94" i="13"/>
  <c r="AY94" i="13"/>
  <c r="AX94" i="13"/>
  <c r="I94" i="13"/>
  <c r="H94" i="13"/>
  <c r="BI93" i="13"/>
  <c r="BH93" i="13"/>
  <c r="BG93" i="13"/>
  <c r="AZ93" i="13"/>
  <c r="AY93" i="13"/>
  <c r="AX93" i="13"/>
  <c r="V93" i="13"/>
  <c r="BF93" i="13" s="1"/>
  <c r="U93" i="13"/>
  <c r="BE93" i="13" s="1"/>
  <c r="T93" i="13"/>
  <c r="BD93" i="13" s="1"/>
  <c r="S93" i="13"/>
  <c r="BC93" i="13" s="1"/>
  <c r="R93" i="13"/>
  <c r="BB93" i="13" s="1"/>
  <c r="Q93" i="13"/>
  <c r="BA93" i="13" s="1"/>
  <c r="L93" i="13"/>
  <c r="J93" i="13"/>
  <c r="G93" i="13"/>
  <c r="BI92" i="13"/>
  <c r="BH92" i="13"/>
  <c r="BG92" i="13"/>
  <c r="BF92" i="13"/>
  <c r="BE92" i="13"/>
  <c r="BD92" i="13"/>
  <c r="BC92" i="13"/>
  <c r="BB92" i="13"/>
  <c r="BA92" i="13"/>
  <c r="AZ92" i="13"/>
  <c r="AY92" i="13"/>
  <c r="AX92" i="13"/>
  <c r="I92" i="13"/>
  <c r="H92" i="13"/>
  <c r="BI91" i="13"/>
  <c r="BH91" i="13"/>
  <c r="BG91" i="13"/>
  <c r="BF91" i="13"/>
  <c r="BE91" i="13"/>
  <c r="BD91" i="13"/>
  <c r="BC91" i="13"/>
  <c r="BB91" i="13"/>
  <c r="BA91" i="13"/>
  <c r="AZ91" i="13"/>
  <c r="AY91" i="13"/>
  <c r="AX91" i="13"/>
  <c r="AN91" i="13"/>
  <c r="AM91" i="13"/>
  <c r="AL91" i="13"/>
  <c r="AK91" i="13"/>
  <c r="AJ91" i="13"/>
  <c r="AH91" i="13"/>
  <c r="AG91" i="13"/>
  <c r="AF91" i="13"/>
  <c r="AE91" i="13"/>
  <c r="AD91" i="13"/>
  <c r="AC91" i="13"/>
  <c r="I91" i="13"/>
  <c r="H91" i="13"/>
  <c r="BI90" i="13"/>
  <c r="BH90" i="13"/>
  <c r="BG90" i="13"/>
  <c r="BF90" i="13"/>
  <c r="BE90" i="13"/>
  <c r="BD90" i="13"/>
  <c r="BC90" i="13"/>
  <c r="BB90" i="13"/>
  <c r="BA90" i="13"/>
  <c r="AZ90" i="13"/>
  <c r="AY90" i="13"/>
  <c r="AX90" i="13"/>
  <c r="I90" i="13"/>
  <c r="H90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I89" i="13"/>
  <c r="H89" i="13"/>
  <c r="BI88" i="13"/>
  <c r="BH88" i="13"/>
  <c r="BG88" i="13"/>
  <c r="BF88" i="13"/>
  <c r="BE88" i="13"/>
  <c r="BD88" i="13"/>
  <c r="BC88" i="13"/>
  <c r="BB88" i="13"/>
  <c r="BA88" i="13"/>
  <c r="AZ88" i="13"/>
  <c r="AY88" i="13"/>
  <c r="AX88" i="13"/>
  <c r="I88" i="13"/>
  <c r="H88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I87" i="13"/>
  <c r="H87" i="13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BI85" i="13"/>
  <c r="BH85" i="13"/>
  <c r="BG85" i="13"/>
  <c r="BF85" i="13"/>
  <c r="BE85" i="13"/>
  <c r="BD85" i="13"/>
  <c r="BC85" i="13"/>
  <c r="BB85" i="13"/>
  <c r="BA85" i="13"/>
  <c r="AZ85" i="13"/>
  <c r="AY85" i="13"/>
  <c r="AX85" i="13"/>
  <c r="BI84" i="13"/>
  <c r="BH84" i="13"/>
  <c r="BG84" i="13"/>
  <c r="BF84" i="13"/>
  <c r="BE84" i="13"/>
  <c r="BD84" i="13"/>
  <c r="BC84" i="13"/>
  <c r="BB84" i="13"/>
  <c r="BA84" i="13"/>
  <c r="AZ84" i="13"/>
  <c r="AY84" i="13"/>
  <c r="AX84" i="13"/>
  <c r="Y82" i="13"/>
  <c r="X82" i="13"/>
  <c r="X83" i="13" s="1"/>
  <c r="W82" i="13"/>
  <c r="W83" i="13" s="1"/>
  <c r="V82" i="13"/>
  <c r="V83" i="13" s="1"/>
  <c r="U82" i="13"/>
  <c r="U83" i="13" s="1"/>
  <c r="T82" i="13"/>
  <c r="T83" i="13" s="1"/>
  <c r="S82" i="13"/>
  <c r="R82" i="13"/>
  <c r="Q82" i="13"/>
  <c r="P82" i="13"/>
  <c r="O82" i="13"/>
  <c r="N82" i="13"/>
  <c r="BI81" i="13"/>
  <c r="BH81" i="13"/>
  <c r="BG81" i="13"/>
  <c r="BF81" i="13"/>
  <c r="BE81" i="13"/>
  <c r="BD81" i="13"/>
  <c r="BC81" i="13"/>
  <c r="BB81" i="13"/>
  <c r="BA81" i="13"/>
  <c r="AZ81" i="13"/>
  <c r="AY81" i="13"/>
  <c r="AX81" i="13"/>
  <c r="I81" i="13"/>
  <c r="H81" i="13"/>
  <c r="BI80" i="13"/>
  <c r="BH80" i="13"/>
  <c r="BG80" i="13"/>
  <c r="BF80" i="13"/>
  <c r="BE80" i="13"/>
  <c r="BD80" i="13"/>
  <c r="BC80" i="13"/>
  <c r="BB80" i="13"/>
  <c r="BA80" i="13"/>
  <c r="AZ80" i="13"/>
  <c r="AY80" i="13"/>
  <c r="AX80" i="13"/>
  <c r="I80" i="13"/>
  <c r="H80" i="13"/>
  <c r="BI79" i="13"/>
  <c r="BH79" i="13"/>
  <c r="BG79" i="13"/>
  <c r="BF79" i="13"/>
  <c r="BE79" i="13"/>
  <c r="BD79" i="13"/>
  <c r="BC79" i="13"/>
  <c r="BB79" i="13"/>
  <c r="BA79" i="13"/>
  <c r="AZ79" i="13"/>
  <c r="AY79" i="13"/>
  <c r="AX79" i="13"/>
  <c r="I79" i="13"/>
  <c r="H79" i="13"/>
  <c r="BI78" i="13"/>
  <c r="BH78" i="13"/>
  <c r="BG78" i="13"/>
  <c r="BF78" i="13"/>
  <c r="BE78" i="13"/>
  <c r="BD78" i="13"/>
  <c r="BC78" i="13"/>
  <c r="BB78" i="13"/>
  <c r="BA78" i="13"/>
  <c r="AZ78" i="13"/>
  <c r="AY78" i="13"/>
  <c r="AX78" i="13"/>
  <c r="I78" i="13"/>
  <c r="I77" i="13" s="1"/>
  <c r="H78" i="13"/>
  <c r="H77" i="13" s="1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L77" i="13"/>
  <c r="K77" i="13"/>
  <c r="J77" i="13"/>
  <c r="G77" i="13"/>
  <c r="BI76" i="13"/>
  <c r="BH76" i="13"/>
  <c r="BG76" i="13"/>
  <c r="BF76" i="13"/>
  <c r="BE76" i="13"/>
  <c r="BD76" i="13"/>
  <c r="BC76" i="13"/>
  <c r="BB76" i="13"/>
  <c r="BA76" i="13"/>
  <c r="AZ76" i="13"/>
  <c r="AY76" i="13"/>
  <c r="AX76" i="13"/>
  <c r="I76" i="13"/>
  <c r="H76" i="13"/>
  <c r="BI75" i="13"/>
  <c r="BH75" i="13"/>
  <c r="BG75" i="13"/>
  <c r="BF75" i="13"/>
  <c r="BE75" i="13"/>
  <c r="BD75" i="13"/>
  <c r="BC75" i="13"/>
  <c r="BB75" i="13"/>
  <c r="BA75" i="13"/>
  <c r="AZ75" i="13"/>
  <c r="AY75" i="13"/>
  <c r="AX75" i="13"/>
  <c r="I75" i="13"/>
  <c r="H75" i="13"/>
  <c r="BI74" i="13"/>
  <c r="BH74" i="13"/>
  <c r="BG74" i="13"/>
  <c r="BF74" i="13"/>
  <c r="BE74" i="13"/>
  <c r="BD74" i="13"/>
  <c r="BC74" i="13"/>
  <c r="BB74" i="13"/>
  <c r="BA74" i="13"/>
  <c r="AZ74" i="13"/>
  <c r="AY74" i="13"/>
  <c r="AX74" i="13"/>
  <c r="I74" i="13"/>
  <c r="H74" i="13"/>
  <c r="BI73" i="13"/>
  <c r="BH73" i="13"/>
  <c r="BG73" i="13"/>
  <c r="BF73" i="13"/>
  <c r="BE73" i="13"/>
  <c r="BD73" i="13"/>
  <c r="BC73" i="13"/>
  <c r="BB73" i="13"/>
  <c r="BA73" i="13"/>
  <c r="AZ73" i="13"/>
  <c r="AY73" i="13"/>
  <c r="AX73" i="13"/>
  <c r="I73" i="13"/>
  <c r="H73" i="13"/>
  <c r="BI72" i="13"/>
  <c r="BH72" i="13"/>
  <c r="BG72" i="13"/>
  <c r="BF72" i="13"/>
  <c r="BE72" i="13"/>
  <c r="BD72" i="13"/>
  <c r="BC72" i="13"/>
  <c r="BB72" i="13"/>
  <c r="BA72" i="13"/>
  <c r="AZ72" i="13"/>
  <c r="AY72" i="13"/>
  <c r="AX72" i="13"/>
  <c r="L72" i="13"/>
  <c r="K72" i="13"/>
  <c r="J72" i="13"/>
  <c r="H72" i="13"/>
  <c r="G72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I71" i="13"/>
  <c r="H71" i="13"/>
  <c r="BI70" i="13"/>
  <c r="BH70" i="13"/>
  <c r="BG70" i="13"/>
  <c r="BF70" i="13"/>
  <c r="BE70" i="13"/>
  <c r="BD70" i="13"/>
  <c r="BC70" i="13"/>
  <c r="BB70" i="13"/>
  <c r="BA70" i="13"/>
  <c r="AZ70" i="13"/>
  <c r="AY70" i="13"/>
  <c r="AX70" i="13"/>
  <c r="I70" i="13"/>
  <c r="H70" i="13"/>
  <c r="BI69" i="13"/>
  <c r="BH69" i="13"/>
  <c r="BG69" i="13"/>
  <c r="BF69" i="13"/>
  <c r="BE69" i="13"/>
  <c r="BD69" i="13"/>
  <c r="BC69" i="13"/>
  <c r="BB69" i="13"/>
  <c r="BA69" i="13"/>
  <c r="AZ69" i="13"/>
  <c r="AY69" i="13"/>
  <c r="AX69" i="13"/>
  <c r="I69" i="13"/>
  <c r="H69" i="13"/>
  <c r="BI68" i="13"/>
  <c r="BH68" i="13"/>
  <c r="BG68" i="13"/>
  <c r="BF68" i="13"/>
  <c r="BE68" i="13"/>
  <c r="BD68" i="13"/>
  <c r="BC68" i="13"/>
  <c r="BB68" i="13"/>
  <c r="BA68" i="13"/>
  <c r="AZ68" i="13"/>
  <c r="AY68" i="13"/>
  <c r="AX68" i="13"/>
  <c r="L68" i="13"/>
  <c r="K68" i="13"/>
  <c r="J68" i="13"/>
  <c r="H68" i="13"/>
  <c r="G68" i="13"/>
  <c r="BI67" i="13"/>
  <c r="BH67" i="13"/>
  <c r="BG67" i="13"/>
  <c r="BF67" i="13"/>
  <c r="BE67" i="13"/>
  <c r="BD67" i="13"/>
  <c r="BC67" i="13"/>
  <c r="BB67" i="13"/>
  <c r="BA67" i="13"/>
  <c r="AZ67" i="13"/>
  <c r="AY67" i="13"/>
  <c r="AX67" i="13"/>
  <c r="I67" i="13"/>
  <c r="H67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I66" i="13"/>
  <c r="H66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I65" i="13"/>
  <c r="H65" i="13"/>
  <c r="BI64" i="13"/>
  <c r="BH64" i="13"/>
  <c r="BG64" i="13"/>
  <c r="BF64" i="13"/>
  <c r="BE64" i="13"/>
  <c r="BD64" i="13"/>
  <c r="BC64" i="13"/>
  <c r="BB64" i="13"/>
  <c r="BA64" i="13"/>
  <c r="AZ64" i="13"/>
  <c r="AY64" i="13"/>
  <c r="AX64" i="13"/>
  <c r="L64" i="13"/>
  <c r="K64" i="13"/>
  <c r="J64" i="13"/>
  <c r="H64" i="13"/>
  <c r="G64" i="13"/>
  <c r="BI63" i="13"/>
  <c r="BH63" i="13"/>
  <c r="BG63" i="13"/>
  <c r="BF63" i="13"/>
  <c r="BE63" i="13"/>
  <c r="BD63" i="13"/>
  <c r="BC63" i="13"/>
  <c r="BB63" i="13"/>
  <c r="BA63" i="13"/>
  <c r="AZ63" i="13"/>
  <c r="AY63" i="13"/>
  <c r="AX63" i="13"/>
  <c r="I63" i="13"/>
  <c r="H63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I62" i="13"/>
  <c r="H62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I61" i="13"/>
  <c r="H61" i="13"/>
  <c r="H60" i="13" s="1"/>
  <c r="BI60" i="13"/>
  <c r="BH60" i="13"/>
  <c r="BG60" i="13"/>
  <c r="BF60" i="13"/>
  <c r="BE60" i="13"/>
  <c r="BD60" i="13"/>
  <c r="BC60" i="13"/>
  <c r="BB60" i="13"/>
  <c r="BA60" i="13"/>
  <c r="AZ60" i="13"/>
  <c r="AY60" i="13"/>
  <c r="AX60" i="13"/>
  <c r="L60" i="13"/>
  <c r="J60" i="13"/>
  <c r="I60" i="13"/>
  <c r="G60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I59" i="13"/>
  <c r="H59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I58" i="13"/>
  <c r="H58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I57" i="13"/>
  <c r="I56" i="13" s="1"/>
  <c r="H57" i="13"/>
  <c r="H56" i="13" s="1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L56" i="13"/>
  <c r="J56" i="13"/>
  <c r="G56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I55" i="13"/>
  <c r="H55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I54" i="13"/>
  <c r="H54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I53" i="13"/>
  <c r="H53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I52" i="13"/>
  <c r="H52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I51" i="13"/>
  <c r="H51" i="13"/>
  <c r="BI50" i="13"/>
  <c r="BH50" i="13"/>
  <c r="BG50" i="13"/>
  <c r="BF50" i="13"/>
  <c r="BE50" i="13"/>
  <c r="BD50" i="13"/>
  <c r="BC50" i="13"/>
  <c r="BB50" i="13"/>
  <c r="BA50" i="13"/>
  <c r="AZ50" i="13"/>
  <c r="AY50" i="13"/>
  <c r="AX50" i="13"/>
  <c r="L50" i="13"/>
  <c r="K50" i="13"/>
  <c r="J50" i="13"/>
  <c r="H50" i="13"/>
  <c r="G50" i="13"/>
  <c r="BI49" i="13"/>
  <c r="BH49" i="13"/>
  <c r="BG49" i="13"/>
  <c r="BF49" i="13"/>
  <c r="BE49" i="13"/>
  <c r="BD49" i="13"/>
  <c r="BC49" i="13"/>
  <c r="BB49" i="13"/>
  <c r="BA49" i="13"/>
  <c r="AZ49" i="13"/>
  <c r="AY49" i="13"/>
  <c r="AX49" i="13"/>
  <c r="I49" i="13"/>
  <c r="H49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I48" i="13"/>
  <c r="I47" i="13" s="1"/>
  <c r="H48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L47" i="13"/>
  <c r="K47" i="13"/>
  <c r="J47" i="13"/>
  <c r="G47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I46" i="13"/>
  <c r="H46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I45" i="13"/>
  <c r="H45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I44" i="13"/>
  <c r="H44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I43" i="13"/>
  <c r="I42" i="13" s="1"/>
  <c r="H43" i="13"/>
  <c r="BI42" i="13"/>
  <c r="BH42" i="13"/>
  <c r="BG42" i="13"/>
  <c r="BF42" i="13"/>
  <c r="BE42" i="13"/>
  <c r="BD42" i="13"/>
  <c r="BC42" i="13"/>
  <c r="BB42" i="13"/>
  <c r="BA42" i="13"/>
  <c r="AZ42" i="13"/>
  <c r="AY42" i="13"/>
  <c r="AX42" i="13"/>
  <c r="L42" i="13"/>
  <c r="K42" i="13"/>
  <c r="J42" i="13"/>
  <c r="H42" i="13"/>
  <c r="G42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I41" i="13"/>
  <c r="H41" i="13"/>
  <c r="BI40" i="13"/>
  <c r="BH40" i="13"/>
  <c r="BG40" i="13"/>
  <c r="BF40" i="13"/>
  <c r="BE40" i="13"/>
  <c r="BD40" i="13"/>
  <c r="BC40" i="13"/>
  <c r="BB40" i="13"/>
  <c r="BA40" i="13"/>
  <c r="AZ40" i="13"/>
  <c r="AY40" i="13"/>
  <c r="AX40" i="13"/>
  <c r="I40" i="13"/>
  <c r="H40" i="13"/>
  <c r="BI39" i="13"/>
  <c r="BH39" i="13"/>
  <c r="BG39" i="13"/>
  <c r="BF39" i="13"/>
  <c r="BE39" i="13"/>
  <c r="BD39" i="13"/>
  <c r="BC39" i="13"/>
  <c r="BB39" i="13"/>
  <c r="BA39" i="13"/>
  <c r="AZ39" i="13"/>
  <c r="AY39" i="13"/>
  <c r="AX39" i="13"/>
  <c r="AN39" i="13"/>
  <c r="AN101" i="13" s="1"/>
  <c r="AM39" i="13"/>
  <c r="AM101" i="13" s="1"/>
  <c r="AL39" i="13"/>
  <c r="AL101" i="13" s="1"/>
  <c r="AK39" i="13"/>
  <c r="AK101" i="13" s="1"/>
  <c r="AJ39" i="13"/>
  <c r="AJ101" i="13" s="1"/>
  <c r="AI39" i="13"/>
  <c r="AI101" i="13" s="1"/>
  <c r="AH39" i="13"/>
  <c r="AH101" i="13" s="1"/>
  <c r="AG39" i="13"/>
  <c r="AG101" i="13" s="1"/>
  <c r="AF39" i="13"/>
  <c r="AF101" i="13" s="1"/>
  <c r="AE39" i="13"/>
  <c r="AE101" i="13" s="1"/>
  <c r="AD39" i="13"/>
  <c r="AD101" i="13" s="1"/>
  <c r="AC39" i="13"/>
  <c r="AC101" i="13" s="1"/>
  <c r="I39" i="13"/>
  <c r="H39" i="13"/>
  <c r="BI38" i="13"/>
  <c r="BH38" i="13"/>
  <c r="BG38" i="13"/>
  <c r="BF38" i="13"/>
  <c r="BE38" i="13"/>
  <c r="BD38" i="13"/>
  <c r="BC38" i="13"/>
  <c r="BB38" i="13"/>
  <c r="BA38" i="13"/>
  <c r="AZ38" i="13"/>
  <c r="AY38" i="13"/>
  <c r="AX38" i="13"/>
  <c r="AN38" i="13"/>
  <c r="AM38" i="13"/>
  <c r="AL38" i="13"/>
  <c r="AK38" i="13"/>
  <c r="AJ38" i="13"/>
  <c r="AI38" i="13"/>
  <c r="AH38" i="13"/>
  <c r="AG38" i="13"/>
  <c r="AF38" i="13"/>
  <c r="AE38" i="13"/>
  <c r="AE100" i="13" s="1"/>
  <c r="AD38" i="13"/>
  <c r="AC38" i="13"/>
  <c r="I38" i="13"/>
  <c r="H38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U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I37" i="13"/>
  <c r="H37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U36" i="13"/>
  <c r="I36" i="13"/>
  <c r="I35" i="13" s="1"/>
  <c r="H36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U35" i="13"/>
  <c r="L35" i="13"/>
  <c r="J35" i="13"/>
  <c r="G35" i="13"/>
  <c r="BI34" i="13"/>
  <c r="BH34" i="13"/>
  <c r="BG34" i="13"/>
  <c r="BF34" i="13"/>
  <c r="BE34" i="13"/>
  <c r="BD34" i="13"/>
  <c r="BC34" i="13"/>
  <c r="BB34" i="13"/>
  <c r="BA34" i="13"/>
  <c r="AZ34" i="13"/>
  <c r="AY34" i="13"/>
  <c r="AX34" i="13"/>
  <c r="AU34" i="13"/>
  <c r="I34" i="13"/>
  <c r="H34" i="13"/>
  <c r="BI33" i="13"/>
  <c r="BH33" i="13"/>
  <c r="BG33" i="13"/>
  <c r="BF33" i="13"/>
  <c r="BE33" i="13"/>
  <c r="BD33" i="13"/>
  <c r="BC33" i="13"/>
  <c r="BB33" i="13"/>
  <c r="BA33" i="13"/>
  <c r="AZ33" i="13"/>
  <c r="AY33" i="13"/>
  <c r="AX33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S30" i="13"/>
  <c r="R30" i="13"/>
  <c r="R31" i="13" s="1"/>
  <c r="R83" i="13" s="1"/>
  <c r="Q30" i="13"/>
  <c r="P30" i="13"/>
  <c r="O30" i="13"/>
  <c r="N30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I29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I28" i="13"/>
  <c r="H28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I27" i="13"/>
  <c r="H27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I26" i="13"/>
  <c r="H26" i="13"/>
  <c r="BI25" i="13"/>
  <c r="BH25" i="13"/>
  <c r="BG25" i="13"/>
  <c r="BF25" i="13"/>
  <c r="BE25" i="13"/>
  <c r="BD25" i="13"/>
  <c r="BC25" i="13"/>
  <c r="BB25" i="13"/>
  <c r="BA25" i="13"/>
  <c r="AZ25" i="13"/>
  <c r="AY25" i="13"/>
  <c r="AX25" i="13"/>
  <c r="I25" i="13"/>
  <c r="H25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I24" i="13"/>
  <c r="H24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I23" i="13"/>
  <c r="H23" i="13"/>
  <c r="BI22" i="13"/>
  <c r="BH22" i="13"/>
  <c r="BG22" i="13"/>
  <c r="BF22" i="13"/>
  <c r="BE22" i="13"/>
  <c r="BD22" i="13"/>
  <c r="BC22" i="13"/>
  <c r="BB22" i="13"/>
  <c r="BA22" i="13"/>
  <c r="AZ22" i="13"/>
  <c r="AY22" i="13"/>
  <c r="AX22" i="13"/>
  <c r="L22" i="13"/>
  <c r="L30" i="13" s="1"/>
  <c r="K22" i="13"/>
  <c r="J22" i="13"/>
  <c r="J30" i="13" s="1"/>
  <c r="H22" i="13"/>
  <c r="H30" i="13" s="1"/>
  <c r="G22" i="13"/>
  <c r="G30" i="13" s="1"/>
  <c r="Y21" i="13"/>
  <c r="Y31" i="13" s="1"/>
  <c r="S21" i="13"/>
  <c r="Q21" i="13"/>
  <c r="Q31" i="13" s="1"/>
  <c r="P21" i="13"/>
  <c r="P31" i="13" s="1"/>
  <c r="P83" i="13" s="1"/>
  <c r="O21" i="13"/>
  <c r="O31" i="13" s="1"/>
  <c r="N21" i="13"/>
  <c r="N31" i="13" s="1"/>
  <c r="N83" i="13" s="1"/>
  <c r="J21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I20" i="13"/>
  <c r="H20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I19" i="13"/>
  <c r="H19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I18" i="13"/>
  <c r="H18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I17" i="13"/>
  <c r="H17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I16" i="13"/>
  <c r="H16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U15" i="13"/>
  <c r="BI14" i="13"/>
  <c r="BH14" i="13"/>
  <c r="BG14" i="13"/>
  <c r="BF14" i="13"/>
  <c r="BE14" i="13"/>
  <c r="BD14" i="13"/>
  <c r="BC14" i="13"/>
  <c r="BB14" i="13"/>
  <c r="BA14" i="13"/>
  <c r="AZ14" i="13"/>
  <c r="AY14" i="13"/>
  <c r="AX14" i="13"/>
  <c r="AU14" i="13"/>
  <c r="AN14" i="13"/>
  <c r="AM14" i="13"/>
  <c r="AL14" i="13"/>
  <c r="AK14" i="13"/>
  <c r="AJ14" i="13"/>
  <c r="AI14" i="13"/>
  <c r="AH14" i="13"/>
  <c r="AG14" i="13"/>
  <c r="AF14" i="13"/>
  <c r="AD14" i="13"/>
  <c r="AD100" i="13" s="1"/>
  <c r="AC14" i="13"/>
  <c r="AC100" i="13" s="1"/>
  <c r="I14" i="13"/>
  <c r="H14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U13" i="13"/>
  <c r="AU42" i="13" s="1"/>
  <c r="AN13" i="13"/>
  <c r="AN99" i="13" s="1"/>
  <c r="AM13" i="13"/>
  <c r="AM99" i="13" s="1"/>
  <c r="AL13" i="13"/>
  <c r="AL99" i="13" s="1"/>
  <c r="AK13" i="13"/>
  <c r="AK99" i="13" s="1"/>
  <c r="AJ13" i="13"/>
  <c r="AJ99" i="13" s="1"/>
  <c r="AI13" i="13"/>
  <c r="AI99" i="13" s="1"/>
  <c r="AH13" i="13"/>
  <c r="AH99" i="13" s="1"/>
  <c r="AG13" i="13"/>
  <c r="AG99" i="13" s="1"/>
  <c r="AF13" i="13"/>
  <c r="AF99" i="13" s="1"/>
  <c r="AE13" i="13"/>
  <c r="AE99" i="13" s="1"/>
  <c r="AD13" i="13"/>
  <c r="AD99" i="13" s="1"/>
  <c r="AC13" i="13"/>
  <c r="AC99" i="13" s="1"/>
  <c r="I13" i="13"/>
  <c r="H13" i="13"/>
  <c r="BI12" i="13"/>
  <c r="BH12" i="13"/>
  <c r="BG12" i="13"/>
  <c r="BF12" i="13"/>
  <c r="BE12" i="13"/>
  <c r="BD12" i="13"/>
  <c r="BC12" i="13"/>
  <c r="BB12" i="13"/>
  <c r="BA12" i="13"/>
  <c r="AZ12" i="13"/>
  <c r="AY12" i="13"/>
  <c r="AX12" i="13"/>
  <c r="AU12" i="13"/>
  <c r="AU41" i="13" s="1"/>
  <c r="I12" i="13"/>
  <c r="I11" i="13" s="1"/>
  <c r="I21" i="13" s="1"/>
  <c r="H12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L11" i="13"/>
  <c r="L21" i="13" s="1"/>
  <c r="G11" i="13"/>
  <c r="G21" i="13" s="1"/>
  <c r="BI114" i="3"/>
  <c r="BI113" i="3"/>
  <c r="BI112" i="3"/>
  <c r="BI111" i="3"/>
  <c r="BI110" i="3"/>
  <c r="BI109" i="3"/>
  <c r="BI108" i="3"/>
  <c r="BI107" i="3"/>
  <c r="BI106" i="3"/>
  <c r="BI105" i="3"/>
  <c r="BI104" i="3"/>
  <c r="BI103" i="3"/>
  <c r="BI102" i="3"/>
  <c r="BI101" i="3"/>
  <c r="BI100" i="3"/>
  <c r="BI99" i="3"/>
  <c r="BI98" i="3"/>
  <c r="BI97" i="3"/>
  <c r="BI96" i="3"/>
  <c r="BI95" i="3"/>
  <c r="BI94" i="3"/>
  <c r="BI93" i="3"/>
  <c r="BI92" i="3"/>
  <c r="BI91" i="3"/>
  <c r="BI90" i="3"/>
  <c r="BI89" i="3"/>
  <c r="BI88" i="3"/>
  <c r="BI87" i="3"/>
  <c r="BI86" i="3"/>
  <c r="BI85" i="3"/>
  <c r="BI84" i="3"/>
  <c r="BI81" i="3"/>
  <c r="BI80" i="3"/>
  <c r="BI79" i="3"/>
  <c r="BI78" i="3"/>
  <c r="BI77" i="3"/>
  <c r="BI76" i="3"/>
  <c r="BI75" i="3"/>
  <c r="BI74" i="3"/>
  <c r="BI73" i="3"/>
  <c r="BI72" i="3"/>
  <c r="BI71" i="3"/>
  <c r="BI70" i="3"/>
  <c r="BI69" i="3"/>
  <c r="BI68" i="3"/>
  <c r="BI67" i="3"/>
  <c r="BI66" i="3"/>
  <c r="BI65" i="3"/>
  <c r="BI64" i="3"/>
  <c r="BI63" i="3"/>
  <c r="BI62" i="3"/>
  <c r="BI61" i="3"/>
  <c r="BI60" i="3"/>
  <c r="BI59" i="3"/>
  <c r="BI58" i="3"/>
  <c r="BI57" i="3"/>
  <c r="BI56" i="3"/>
  <c r="BI55" i="3"/>
  <c r="BI54" i="3"/>
  <c r="BI53" i="3"/>
  <c r="BI52" i="3"/>
  <c r="BI51" i="3"/>
  <c r="BI50" i="3"/>
  <c r="BI49" i="3"/>
  <c r="BI48" i="3"/>
  <c r="BI47" i="3"/>
  <c r="BI46" i="3"/>
  <c r="BI45" i="3"/>
  <c r="BI44" i="3"/>
  <c r="BI43" i="3"/>
  <c r="BI42" i="3"/>
  <c r="BI41" i="3"/>
  <c r="BI40" i="3"/>
  <c r="BI39" i="3"/>
  <c r="BI38" i="3"/>
  <c r="BI37" i="3"/>
  <c r="BI36" i="3"/>
  <c r="BI35" i="3"/>
  <c r="BI34" i="3"/>
  <c r="BI33" i="3"/>
  <c r="BI32" i="3"/>
  <c r="BI29" i="3"/>
  <c r="BI28" i="3"/>
  <c r="BI27" i="3"/>
  <c r="BI26" i="3"/>
  <c r="BI25" i="3"/>
  <c r="BI24" i="3"/>
  <c r="BI23" i="3"/>
  <c r="BI22" i="3"/>
  <c r="BI20" i="3"/>
  <c r="BI19" i="3"/>
  <c r="BI18" i="3"/>
  <c r="BI17" i="3"/>
  <c r="BI16" i="3"/>
  <c r="BI15" i="3"/>
  <c r="BI14" i="3"/>
  <c r="BI13" i="3"/>
  <c r="BI12" i="3"/>
  <c r="BI11" i="3"/>
  <c r="BH114" i="3"/>
  <c r="BH113" i="3"/>
  <c r="BH112" i="3"/>
  <c r="BH111" i="3"/>
  <c r="BH110" i="3"/>
  <c r="BH109" i="3"/>
  <c r="BH108" i="3"/>
  <c r="BH107" i="3"/>
  <c r="BH106" i="3"/>
  <c r="BH105" i="3"/>
  <c r="BH104" i="3"/>
  <c r="BH103" i="3"/>
  <c r="BH102" i="3"/>
  <c r="BH101" i="3"/>
  <c r="BH100" i="3"/>
  <c r="BH99" i="3"/>
  <c r="BH98" i="3"/>
  <c r="BH97" i="3"/>
  <c r="BH96" i="3"/>
  <c r="BH95" i="3"/>
  <c r="BH94" i="3"/>
  <c r="BH93" i="3"/>
  <c r="BH92" i="3"/>
  <c r="BH91" i="3"/>
  <c r="BH90" i="3"/>
  <c r="BH89" i="3"/>
  <c r="BH88" i="3"/>
  <c r="BH87" i="3"/>
  <c r="BH86" i="3"/>
  <c r="BH85" i="3"/>
  <c r="BH84" i="3"/>
  <c r="BH81" i="3"/>
  <c r="BH80" i="3"/>
  <c r="BH79" i="3"/>
  <c r="BH78" i="3"/>
  <c r="BH77" i="3"/>
  <c r="BH76" i="3"/>
  <c r="BH75" i="3"/>
  <c r="BH74" i="3"/>
  <c r="BH73" i="3"/>
  <c r="BH72" i="3"/>
  <c r="BH71" i="3"/>
  <c r="BH70" i="3"/>
  <c r="BH69" i="3"/>
  <c r="BH68" i="3"/>
  <c r="BH67" i="3"/>
  <c r="BH66" i="3"/>
  <c r="BH65" i="3"/>
  <c r="BH64" i="3"/>
  <c r="BH63" i="3"/>
  <c r="BH62" i="3"/>
  <c r="BH61" i="3"/>
  <c r="BH60" i="3"/>
  <c r="BH59" i="3"/>
  <c r="BH58" i="3"/>
  <c r="BH57" i="3"/>
  <c r="BH56" i="3"/>
  <c r="BH55" i="3"/>
  <c r="BH54" i="3"/>
  <c r="BH53" i="3"/>
  <c r="BH52" i="3"/>
  <c r="BH51" i="3"/>
  <c r="BH50" i="3"/>
  <c r="BH49" i="3"/>
  <c r="BH48" i="3"/>
  <c r="BH47" i="3"/>
  <c r="BH46" i="3"/>
  <c r="BH45" i="3"/>
  <c r="BH44" i="3"/>
  <c r="BH43" i="3"/>
  <c r="BH42" i="3"/>
  <c r="BH41" i="3"/>
  <c r="BH40" i="3"/>
  <c r="BH39" i="3"/>
  <c r="BH38" i="3"/>
  <c r="BH37" i="3"/>
  <c r="BH36" i="3"/>
  <c r="BH35" i="3"/>
  <c r="BH34" i="3"/>
  <c r="BH33" i="3"/>
  <c r="BH32" i="3"/>
  <c r="BH29" i="3"/>
  <c r="BH28" i="3"/>
  <c r="BH27" i="3"/>
  <c r="BH26" i="3"/>
  <c r="BH25" i="3"/>
  <c r="BH24" i="3"/>
  <c r="BH23" i="3"/>
  <c r="BH22" i="3"/>
  <c r="BH20" i="3"/>
  <c r="BH19" i="3"/>
  <c r="BH18" i="3"/>
  <c r="BH17" i="3"/>
  <c r="BH16" i="3"/>
  <c r="BH15" i="3"/>
  <c r="BH14" i="3"/>
  <c r="BH13" i="3"/>
  <c r="BH12" i="3"/>
  <c r="BH11" i="3"/>
  <c r="BG114" i="3"/>
  <c r="BG113" i="3"/>
  <c r="BG112" i="3"/>
  <c r="BG111" i="3"/>
  <c r="BG110" i="3"/>
  <c r="BG109" i="3"/>
  <c r="BG108" i="3"/>
  <c r="BG107" i="3"/>
  <c r="BG106" i="3"/>
  <c r="BG105" i="3"/>
  <c r="BG104" i="3"/>
  <c r="BG103" i="3"/>
  <c r="BG102" i="3"/>
  <c r="BG101" i="3"/>
  <c r="BG100" i="3"/>
  <c r="BG99" i="3"/>
  <c r="BG98" i="3"/>
  <c r="BG97" i="3"/>
  <c r="BG96" i="3"/>
  <c r="BG95" i="3"/>
  <c r="BG94" i="3"/>
  <c r="BG93" i="3"/>
  <c r="BG92" i="3"/>
  <c r="BG91" i="3"/>
  <c r="BG90" i="3"/>
  <c r="BG89" i="3"/>
  <c r="BG88" i="3"/>
  <c r="BG87" i="3"/>
  <c r="BG86" i="3"/>
  <c r="BG85" i="3"/>
  <c r="BG84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G40" i="3"/>
  <c r="BG39" i="3"/>
  <c r="BG38" i="3"/>
  <c r="BG37" i="3"/>
  <c r="BG36" i="3"/>
  <c r="BG35" i="3"/>
  <c r="BG34" i="3"/>
  <c r="BG33" i="3"/>
  <c r="BG32" i="3"/>
  <c r="BG29" i="3"/>
  <c r="BG28" i="3"/>
  <c r="BG27" i="3"/>
  <c r="BG26" i="3"/>
  <c r="BG25" i="3"/>
  <c r="BG24" i="3"/>
  <c r="BG23" i="3"/>
  <c r="BG22" i="3"/>
  <c r="BG20" i="3"/>
  <c r="BG19" i="3"/>
  <c r="BG18" i="3"/>
  <c r="BG17" i="3"/>
  <c r="BG16" i="3"/>
  <c r="BG15" i="3"/>
  <c r="BG14" i="3"/>
  <c r="BG13" i="3"/>
  <c r="BG12" i="3"/>
  <c r="BG11" i="3"/>
  <c r="BF114" i="3"/>
  <c r="BF113" i="3"/>
  <c r="BF112" i="3"/>
  <c r="BF111" i="3"/>
  <c r="BF110" i="3"/>
  <c r="BF109" i="3"/>
  <c r="BF108" i="3"/>
  <c r="BF107" i="3"/>
  <c r="BF106" i="3"/>
  <c r="BF105" i="3"/>
  <c r="BF104" i="3"/>
  <c r="BF103" i="3"/>
  <c r="BF102" i="3"/>
  <c r="BF101" i="3"/>
  <c r="BF100" i="3"/>
  <c r="BF99" i="3"/>
  <c r="BF98" i="3"/>
  <c r="BF97" i="3"/>
  <c r="BF96" i="3"/>
  <c r="BF95" i="3"/>
  <c r="BF94" i="3"/>
  <c r="BF93" i="3"/>
  <c r="BF92" i="3"/>
  <c r="BF91" i="3"/>
  <c r="BF90" i="3"/>
  <c r="BF89" i="3"/>
  <c r="BF88" i="3"/>
  <c r="BF87" i="3"/>
  <c r="BF86" i="3"/>
  <c r="BF85" i="3"/>
  <c r="BF84" i="3"/>
  <c r="BF81" i="3"/>
  <c r="BF80" i="3"/>
  <c r="BF79" i="3"/>
  <c r="BF78" i="3"/>
  <c r="BF77" i="3"/>
  <c r="BF76" i="3"/>
  <c r="BF75" i="3"/>
  <c r="BF74" i="3"/>
  <c r="BF73" i="3"/>
  <c r="BF72" i="3"/>
  <c r="BF71" i="3"/>
  <c r="BF70" i="3"/>
  <c r="BF69" i="3"/>
  <c r="BF68" i="3"/>
  <c r="BF67" i="3"/>
  <c r="BF66" i="3"/>
  <c r="BF65" i="3"/>
  <c r="BF64" i="3"/>
  <c r="BF63" i="3"/>
  <c r="BF62" i="3"/>
  <c r="BF61" i="3"/>
  <c r="BF60" i="3"/>
  <c r="BF59" i="3"/>
  <c r="BF58" i="3"/>
  <c r="BF57" i="3"/>
  <c r="BF56" i="3"/>
  <c r="BF55" i="3"/>
  <c r="BF54" i="3"/>
  <c r="BF53" i="3"/>
  <c r="BF52" i="3"/>
  <c r="BF51" i="3"/>
  <c r="BF50" i="3"/>
  <c r="BF49" i="3"/>
  <c r="BF48" i="3"/>
  <c r="BF47" i="3"/>
  <c r="BF46" i="3"/>
  <c r="BF45" i="3"/>
  <c r="BF44" i="3"/>
  <c r="BF43" i="3"/>
  <c r="BF42" i="3"/>
  <c r="BF41" i="3"/>
  <c r="BF40" i="3"/>
  <c r="BF39" i="3"/>
  <c r="BF38" i="3"/>
  <c r="BF37" i="3"/>
  <c r="BF36" i="3"/>
  <c r="BF35" i="3"/>
  <c r="BF34" i="3"/>
  <c r="BF33" i="3"/>
  <c r="BF32" i="3"/>
  <c r="BF29" i="3"/>
  <c r="BF28" i="3"/>
  <c r="BF27" i="3"/>
  <c r="BF26" i="3"/>
  <c r="BF25" i="3"/>
  <c r="BF24" i="3"/>
  <c r="BF23" i="3"/>
  <c r="BF22" i="3"/>
  <c r="BF20" i="3"/>
  <c r="BF19" i="3"/>
  <c r="BF18" i="3"/>
  <c r="BF17" i="3"/>
  <c r="BF16" i="3"/>
  <c r="BF15" i="3"/>
  <c r="BF14" i="3"/>
  <c r="BF13" i="3"/>
  <c r="BF12" i="3"/>
  <c r="BF11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E40" i="3"/>
  <c r="BE39" i="3"/>
  <c r="BE38" i="3"/>
  <c r="BE37" i="3"/>
  <c r="BE36" i="3"/>
  <c r="BE35" i="3"/>
  <c r="BE34" i="3"/>
  <c r="BE33" i="3"/>
  <c r="BE32" i="3"/>
  <c r="BE29" i="3"/>
  <c r="BE28" i="3"/>
  <c r="BE27" i="3"/>
  <c r="BE26" i="3"/>
  <c r="BE25" i="3"/>
  <c r="BE24" i="3"/>
  <c r="BE23" i="3"/>
  <c r="BE22" i="3"/>
  <c r="BE20" i="3"/>
  <c r="BE19" i="3"/>
  <c r="BE18" i="3"/>
  <c r="BE17" i="3"/>
  <c r="BE16" i="3"/>
  <c r="BE15" i="3"/>
  <c r="BE14" i="3"/>
  <c r="BE13" i="3"/>
  <c r="BE12" i="3"/>
  <c r="BE11" i="3"/>
  <c r="BD114" i="3"/>
  <c r="BD113" i="3"/>
  <c r="BD112" i="3"/>
  <c r="BD111" i="3"/>
  <c r="BD110" i="3"/>
  <c r="BD109" i="3"/>
  <c r="BD108" i="3"/>
  <c r="BD107" i="3"/>
  <c r="BD106" i="3"/>
  <c r="BD105" i="3"/>
  <c r="BD104" i="3"/>
  <c r="BD103" i="3"/>
  <c r="BD102" i="3"/>
  <c r="BD101" i="3"/>
  <c r="BD100" i="3"/>
  <c r="BD99" i="3"/>
  <c r="BD98" i="3"/>
  <c r="BD97" i="3"/>
  <c r="BD96" i="3"/>
  <c r="BD95" i="3"/>
  <c r="BD94" i="3"/>
  <c r="BD93" i="3"/>
  <c r="BD92" i="3"/>
  <c r="BD91" i="3"/>
  <c r="BD90" i="3"/>
  <c r="BD89" i="3"/>
  <c r="BD88" i="3"/>
  <c r="BD87" i="3"/>
  <c r="BD86" i="3"/>
  <c r="BD85" i="3"/>
  <c r="BD84" i="3"/>
  <c r="BD81" i="3"/>
  <c r="BD80" i="3"/>
  <c r="BD79" i="3"/>
  <c r="BD78" i="3"/>
  <c r="BD77" i="3"/>
  <c r="BD76" i="3"/>
  <c r="BD75" i="3"/>
  <c r="BD74" i="3"/>
  <c r="BD73" i="3"/>
  <c r="BD72" i="3"/>
  <c r="BD71" i="3"/>
  <c r="BD70" i="3"/>
  <c r="BD69" i="3"/>
  <c r="BD68" i="3"/>
  <c r="BD67" i="3"/>
  <c r="BD66" i="3"/>
  <c r="BD65" i="3"/>
  <c r="BD64" i="3"/>
  <c r="BD63" i="3"/>
  <c r="BD62" i="3"/>
  <c r="BD61" i="3"/>
  <c r="BD60" i="3"/>
  <c r="BD59" i="3"/>
  <c r="BD58" i="3"/>
  <c r="BD57" i="3"/>
  <c r="BD56" i="3"/>
  <c r="BD55" i="3"/>
  <c r="BD54" i="3"/>
  <c r="BD53" i="3"/>
  <c r="BD52" i="3"/>
  <c r="BD51" i="3"/>
  <c r="BD50" i="3"/>
  <c r="BD49" i="3"/>
  <c r="BD48" i="3"/>
  <c r="BD47" i="3"/>
  <c r="BD46" i="3"/>
  <c r="BD45" i="3"/>
  <c r="BD44" i="3"/>
  <c r="BD43" i="3"/>
  <c r="BD42" i="3"/>
  <c r="BD41" i="3"/>
  <c r="BD40" i="3"/>
  <c r="BD39" i="3"/>
  <c r="BD38" i="3"/>
  <c r="BD37" i="3"/>
  <c r="BD36" i="3"/>
  <c r="BD35" i="3"/>
  <c r="BD34" i="3"/>
  <c r="BD33" i="3"/>
  <c r="BD32" i="3"/>
  <c r="BD29" i="3"/>
  <c r="BD28" i="3"/>
  <c r="BD27" i="3"/>
  <c r="BD26" i="3"/>
  <c r="BD25" i="3"/>
  <c r="BD24" i="3"/>
  <c r="BD23" i="3"/>
  <c r="BD22" i="3"/>
  <c r="BD20" i="3"/>
  <c r="BD19" i="3"/>
  <c r="BD18" i="3"/>
  <c r="BD17" i="3"/>
  <c r="BD16" i="3"/>
  <c r="BD15" i="3"/>
  <c r="BD14" i="3"/>
  <c r="BD13" i="3"/>
  <c r="BD12" i="3"/>
  <c r="BD11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C40" i="3"/>
  <c r="BC39" i="3"/>
  <c r="BC38" i="3"/>
  <c r="BC37" i="3"/>
  <c r="BC36" i="3"/>
  <c r="BC35" i="3"/>
  <c r="BC34" i="3"/>
  <c r="BC33" i="3"/>
  <c r="BC32" i="3"/>
  <c r="BC29" i="3"/>
  <c r="BC28" i="3"/>
  <c r="BC27" i="3"/>
  <c r="BC26" i="3"/>
  <c r="BC25" i="3"/>
  <c r="BC24" i="3"/>
  <c r="BC23" i="3"/>
  <c r="BC22" i="3"/>
  <c r="BC20" i="3"/>
  <c r="BC19" i="3"/>
  <c r="BC18" i="3"/>
  <c r="BC17" i="3"/>
  <c r="BC16" i="3"/>
  <c r="BC15" i="3"/>
  <c r="BC14" i="3"/>
  <c r="BC13" i="3"/>
  <c r="BC12" i="3"/>
  <c r="BC11" i="3"/>
  <c r="BB114" i="3"/>
  <c r="BB113" i="3"/>
  <c r="BB112" i="3"/>
  <c r="BB111" i="3"/>
  <c r="BB110" i="3"/>
  <c r="BB109" i="3"/>
  <c r="BB108" i="3"/>
  <c r="BB107" i="3"/>
  <c r="BB106" i="3"/>
  <c r="BB105" i="3"/>
  <c r="BB104" i="3"/>
  <c r="BB103" i="3"/>
  <c r="BB102" i="3"/>
  <c r="BB101" i="3"/>
  <c r="BB100" i="3"/>
  <c r="BB99" i="3"/>
  <c r="BB98" i="3"/>
  <c r="BB97" i="3"/>
  <c r="BB96" i="3"/>
  <c r="BB95" i="3"/>
  <c r="BB94" i="3"/>
  <c r="BB93" i="3"/>
  <c r="BB92" i="3"/>
  <c r="BB91" i="3"/>
  <c r="BB90" i="3"/>
  <c r="BB89" i="3"/>
  <c r="BB88" i="3"/>
  <c r="BB87" i="3"/>
  <c r="BB86" i="3"/>
  <c r="BB85" i="3"/>
  <c r="BB84" i="3"/>
  <c r="BB81" i="3"/>
  <c r="BB80" i="3"/>
  <c r="BB79" i="3"/>
  <c r="BB78" i="3"/>
  <c r="BB77" i="3"/>
  <c r="BB76" i="3"/>
  <c r="BB75" i="3"/>
  <c r="BB74" i="3"/>
  <c r="BB73" i="3"/>
  <c r="BB72" i="3"/>
  <c r="BB71" i="3"/>
  <c r="BB70" i="3"/>
  <c r="BB69" i="3"/>
  <c r="BB68" i="3"/>
  <c r="BB67" i="3"/>
  <c r="BB66" i="3"/>
  <c r="BB65" i="3"/>
  <c r="BB64" i="3"/>
  <c r="BB63" i="3"/>
  <c r="BB62" i="3"/>
  <c r="BB61" i="3"/>
  <c r="BB60" i="3"/>
  <c r="BB59" i="3"/>
  <c r="BB58" i="3"/>
  <c r="BB57" i="3"/>
  <c r="BB56" i="3"/>
  <c r="BB55" i="3"/>
  <c r="BB54" i="3"/>
  <c r="BB53" i="3"/>
  <c r="BB52" i="3"/>
  <c r="BB51" i="3"/>
  <c r="BB50" i="3"/>
  <c r="BB49" i="3"/>
  <c r="BB48" i="3"/>
  <c r="BB47" i="3"/>
  <c r="BB46" i="3"/>
  <c r="BB45" i="3"/>
  <c r="BB44" i="3"/>
  <c r="BB43" i="3"/>
  <c r="BB42" i="3"/>
  <c r="BB41" i="3"/>
  <c r="BB40" i="3"/>
  <c r="BB39" i="3"/>
  <c r="BB38" i="3"/>
  <c r="BB37" i="3"/>
  <c r="BB36" i="3"/>
  <c r="BB35" i="3"/>
  <c r="BB34" i="3"/>
  <c r="BB33" i="3"/>
  <c r="BB32" i="3"/>
  <c r="BB29" i="3"/>
  <c r="BB28" i="3"/>
  <c r="BB27" i="3"/>
  <c r="BB26" i="3"/>
  <c r="BB25" i="3"/>
  <c r="BB24" i="3"/>
  <c r="BB23" i="3"/>
  <c r="BB22" i="3"/>
  <c r="BB20" i="3"/>
  <c r="BB19" i="3"/>
  <c r="BB18" i="3"/>
  <c r="BB17" i="3"/>
  <c r="BB16" i="3"/>
  <c r="BB15" i="3"/>
  <c r="BB14" i="3"/>
  <c r="BB13" i="3"/>
  <c r="BB12" i="3"/>
  <c r="BB11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BA40" i="3"/>
  <c r="BA39" i="3"/>
  <c r="BA38" i="3"/>
  <c r="BA37" i="3"/>
  <c r="BA36" i="3"/>
  <c r="BA35" i="3"/>
  <c r="BA34" i="3"/>
  <c r="BA33" i="3"/>
  <c r="BA32" i="3"/>
  <c r="BA29" i="3"/>
  <c r="BA28" i="3"/>
  <c r="BA27" i="3"/>
  <c r="BA26" i="3"/>
  <c r="BA25" i="3"/>
  <c r="BA24" i="3"/>
  <c r="BA23" i="3"/>
  <c r="BA22" i="3"/>
  <c r="BA20" i="3"/>
  <c r="BA19" i="3"/>
  <c r="BA18" i="3"/>
  <c r="BA17" i="3"/>
  <c r="BA16" i="3"/>
  <c r="BA15" i="3"/>
  <c r="BA14" i="3"/>
  <c r="BA13" i="3"/>
  <c r="BA12" i="3"/>
  <c r="BA11" i="3"/>
  <c r="AZ114" i="3"/>
  <c r="AZ113" i="3"/>
  <c r="AZ112" i="3"/>
  <c r="AZ111" i="3"/>
  <c r="AZ110" i="3"/>
  <c r="AZ109" i="3"/>
  <c r="AZ108" i="3"/>
  <c r="AZ107" i="3"/>
  <c r="AZ106" i="3"/>
  <c r="AZ105" i="3"/>
  <c r="AZ104" i="3"/>
  <c r="AZ103" i="3"/>
  <c r="AZ102" i="3"/>
  <c r="AZ101" i="3"/>
  <c r="AZ100" i="3"/>
  <c r="AZ99" i="3"/>
  <c r="AZ98" i="3"/>
  <c r="AZ97" i="3"/>
  <c r="AZ96" i="3"/>
  <c r="AZ95" i="3"/>
  <c r="AZ94" i="3"/>
  <c r="AZ93" i="3"/>
  <c r="AZ92" i="3"/>
  <c r="AZ91" i="3"/>
  <c r="AZ90" i="3"/>
  <c r="AZ89" i="3"/>
  <c r="AZ88" i="3"/>
  <c r="AZ87" i="3"/>
  <c r="AZ86" i="3"/>
  <c r="AZ85" i="3"/>
  <c r="AZ84" i="3"/>
  <c r="AZ81" i="3"/>
  <c r="AZ80" i="3"/>
  <c r="AZ79" i="3"/>
  <c r="AZ78" i="3"/>
  <c r="AZ77" i="3"/>
  <c r="AZ76" i="3"/>
  <c r="AZ75" i="3"/>
  <c r="AZ74" i="3"/>
  <c r="AZ73" i="3"/>
  <c r="AZ72" i="3"/>
  <c r="AZ71" i="3"/>
  <c r="AZ70" i="3"/>
  <c r="AZ69" i="3"/>
  <c r="AZ68" i="3"/>
  <c r="AZ67" i="3"/>
  <c r="AZ66" i="3"/>
  <c r="AZ65" i="3"/>
  <c r="AZ64" i="3"/>
  <c r="AZ63" i="3"/>
  <c r="AZ62" i="3"/>
  <c r="AZ61" i="3"/>
  <c r="AZ60" i="3"/>
  <c r="AZ59" i="3"/>
  <c r="AZ58" i="3"/>
  <c r="AZ57" i="3"/>
  <c r="AZ56" i="3"/>
  <c r="AZ55" i="3"/>
  <c r="AZ54" i="3"/>
  <c r="AZ53" i="3"/>
  <c r="AZ52" i="3"/>
  <c r="AZ51" i="3"/>
  <c r="AZ50" i="3"/>
  <c r="AZ49" i="3"/>
  <c r="AZ48" i="3"/>
  <c r="AZ47" i="3"/>
  <c r="AZ46" i="3"/>
  <c r="AZ45" i="3"/>
  <c r="AZ44" i="3"/>
  <c r="AZ43" i="3"/>
  <c r="AZ42" i="3"/>
  <c r="AZ41" i="3"/>
  <c r="AZ40" i="3"/>
  <c r="AZ39" i="3"/>
  <c r="AZ38" i="3"/>
  <c r="AZ37" i="3"/>
  <c r="AZ36" i="3"/>
  <c r="AZ35" i="3"/>
  <c r="AZ34" i="3"/>
  <c r="AZ33" i="3"/>
  <c r="AZ32" i="3"/>
  <c r="AZ29" i="3"/>
  <c r="AZ28" i="3"/>
  <c r="AZ27" i="3"/>
  <c r="AZ26" i="3"/>
  <c r="AZ25" i="3"/>
  <c r="AZ24" i="3"/>
  <c r="AZ23" i="3"/>
  <c r="AZ22" i="3"/>
  <c r="AZ20" i="3"/>
  <c r="AZ19" i="3"/>
  <c r="AZ18" i="3"/>
  <c r="AZ17" i="3"/>
  <c r="AZ16" i="3"/>
  <c r="AZ15" i="3"/>
  <c r="AZ14" i="3"/>
  <c r="AZ13" i="3"/>
  <c r="AZ12" i="3"/>
  <c r="AZ11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Y40" i="3"/>
  <c r="AY39" i="3"/>
  <c r="AY38" i="3"/>
  <c r="AY37" i="3"/>
  <c r="AY36" i="3"/>
  <c r="AY35" i="3"/>
  <c r="AY34" i="3"/>
  <c r="AY33" i="3"/>
  <c r="AY32" i="3"/>
  <c r="AY29" i="3"/>
  <c r="AY28" i="3"/>
  <c r="AY27" i="3"/>
  <c r="AY26" i="3"/>
  <c r="AY25" i="3"/>
  <c r="AY24" i="3"/>
  <c r="AY23" i="3"/>
  <c r="AY22" i="3"/>
  <c r="AY20" i="3"/>
  <c r="AY19" i="3"/>
  <c r="AY18" i="3"/>
  <c r="AY17" i="3"/>
  <c r="AY16" i="3"/>
  <c r="AY15" i="3"/>
  <c r="AY14" i="3"/>
  <c r="AY13" i="3"/>
  <c r="AY12" i="3"/>
  <c r="AY11" i="3"/>
  <c r="AX12" i="3"/>
  <c r="AX13" i="3"/>
  <c r="AX14" i="3"/>
  <c r="AX15" i="3"/>
  <c r="AX16" i="3"/>
  <c r="AX17" i="3"/>
  <c r="AX18" i="3"/>
  <c r="AX19" i="3"/>
  <c r="AX20" i="3"/>
  <c r="AX22" i="3"/>
  <c r="AX23" i="3"/>
  <c r="AX24" i="3"/>
  <c r="AX25" i="3"/>
  <c r="AX26" i="3"/>
  <c r="AX27" i="3"/>
  <c r="AX28" i="3"/>
  <c r="AX29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AX110" i="3"/>
  <c r="AX111" i="3"/>
  <c r="AX112" i="3"/>
  <c r="AX113" i="3"/>
  <c r="AX114" i="3"/>
  <c r="AX11" i="3"/>
  <c r="S267" i="3"/>
  <c r="M82" i="15" l="1"/>
  <c r="M215" i="15"/>
  <c r="I83" i="15"/>
  <c r="H257" i="15"/>
  <c r="H258" i="15"/>
  <c r="H233" i="15"/>
  <c r="H234" i="15"/>
  <c r="M31" i="15"/>
  <c r="M83" i="15" s="1"/>
  <c r="M140" i="15"/>
  <c r="H245" i="15"/>
  <c r="H269" i="15"/>
  <c r="H270" i="15"/>
  <c r="H246" i="15"/>
  <c r="O283" i="15"/>
  <c r="O284" i="15"/>
  <c r="L193" i="14"/>
  <c r="L216" i="14"/>
  <c r="L194" i="14"/>
  <c r="M93" i="14"/>
  <c r="L206" i="14"/>
  <c r="M77" i="14"/>
  <c r="M68" i="14"/>
  <c r="R194" i="14"/>
  <c r="R170" i="14"/>
  <c r="R169" i="14"/>
  <c r="R171" i="14" s="1"/>
  <c r="S169" i="14"/>
  <c r="S171" i="14" s="1"/>
  <c r="S193" i="14"/>
  <c r="S195" i="14" s="1"/>
  <c r="S170" i="14"/>
  <c r="N194" i="14"/>
  <c r="N170" i="14"/>
  <c r="N169" i="14"/>
  <c r="N171" i="14" s="1"/>
  <c r="D281" i="14"/>
  <c r="N219" i="14" s="1"/>
  <c r="H82" i="14"/>
  <c r="H280" i="14"/>
  <c r="R218" i="14" s="1"/>
  <c r="M60" i="14"/>
  <c r="M50" i="14"/>
  <c r="M11" i="14"/>
  <c r="M21" i="14" s="1"/>
  <c r="M31" i="14" s="1"/>
  <c r="E280" i="14"/>
  <c r="O218" i="14" s="1"/>
  <c r="M145" i="14"/>
  <c r="M125" i="14"/>
  <c r="M156" i="14"/>
  <c r="L281" i="14"/>
  <c r="V219" i="14" s="1"/>
  <c r="M56" i="14"/>
  <c r="M82" i="14" s="1"/>
  <c r="M83" i="14" s="1"/>
  <c r="M42" i="14"/>
  <c r="H166" i="14"/>
  <c r="I206" i="14"/>
  <c r="I194" i="14"/>
  <c r="I181" i="14"/>
  <c r="I170" i="14"/>
  <c r="I169" i="14"/>
  <c r="I193" i="14"/>
  <c r="I182" i="14"/>
  <c r="H83" i="14"/>
  <c r="M281" i="14"/>
  <c r="W219" i="14" s="1"/>
  <c r="I281" i="14"/>
  <c r="S219" i="14" s="1"/>
  <c r="E281" i="14"/>
  <c r="O219" i="14" s="1"/>
  <c r="M280" i="14"/>
  <c r="W218" i="14" s="1"/>
  <c r="I280" i="14"/>
  <c r="S218" i="14" s="1"/>
  <c r="J281" i="14"/>
  <c r="T219" i="14" s="1"/>
  <c r="N280" i="14"/>
  <c r="X218" i="14" s="1"/>
  <c r="F280" i="14"/>
  <c r="P218" i="14" s="1"/>
  <c r="G181" i="14"/>
  <c r="G182" i="14"/>
  <c r="I216" i="14"/>
  <c r="G216" i="14"/>
  <c r="J216" i="14"/>
  <c r="J193" i="14"/>
  <c r="J182" i="14"/>
  <c r="J169" i="14"/>
  <c r="J181" i="14"/>
  <c r="J170" i="14"/>
  <c r="J206" i="14"/>
  <c r="J194" i="14"/>
  <c r="L170" i="14"/>
  <c r="L182" i="14"/>
  <c r="O281" i="14"/>
  <c r="Y219" i="14" s="1"/>
  <c r="K281" i="14"/>
  <c r="U219" i="14" s="1"/>
  <c r="G281" i="14"/>
  <c r="Q219" i="14" s="1"/>
  <c r="O280" i="14"/>
  <c r="Y218" i="14" s="1"/>
  <c r="K280" i="14"/>
  <c r="U218" i="14" s="1"/>
  <c r="G280" i="14"/>
  <c r="Q218" i="14" s="1"/>
  <c r="N281" i="14"/>
  <c r="X219" i="14" s="1"/>
  <c r="F281" i="14"/>
  <c r="P219" i="14" s="1"/>
  <c r="J280" i="14"/>
  <c r="T218" i="14" s="1"/>
  <c r="K216" i="14"/>
  <c r="M166" i="14"/>
  <c r="L181" i="14"/>
  <c r="L169" i="14"/>
  <c r="O235" i="14"/>
  <c r="AU222" i="14"/>
  <c r="O236" i="14"/>
  <c r="L236" i="14"/>
  <c r="M12" i="13"/>
  <c r="M11" i="13" s="1"/>
  <c r="M14" i="13"/>
  <c r="AF100" i="13"/>
  <c r="AH100" i="13"/>
  <c r="AJ100" i="13"/>
  <c r="AL100" i="13"/>
  <c r="AN100" i="13"/>
  <c r="AU44" i="13"/>
  <c r="AU231" i="13" s="1"/>
  <c r="W234" i="13" s="1"/>
  <c r="AU38" i="13"/>
  <c r="L82" i="13"/>
  <c r="M38" i="13"/>
  <c r="M39" i="13"/>
  <c r="M40" i="13"/>
  <c r="M41" i="13"/>
  <c r="M48" i="13"/>
  <c r="M65" i="13"/>
  <c r="M66" i="13"/>
  <c r="M67" i="13"/>
  <c r="M73" i="13"/>
  <c r="M72" i="13" s="1"/>
  <c r="M74" i="13"/>
  <c r="M75" i="13"/>
  <c r="M76" i="13"/>
  <c r="H93" i="13"/>
  <c r="M88" i="13"/>
  <c r="M90" i="13"/>
  <c r="M91" i="13"/>
  <c r="I119" i="13"/>
  <c r="M119" i="13" s="1"/>
  <c r="M121" i="13"/>
  <c r="M123" i="13"/>
  <c r="M124" i="13"/>
  <c r="M125" i="13"/>
  <c r="M127" i="13"/>
  <c r="K259" i="13"/>
  <c r="G276" i="13"/>
  <c r="O282" i="13"/>
  <c r="W153" i="13"/>
  <c r="G31" i="13"/>
  <c r="AU229" i="13"/>
  <c r="Q234" i="13" s="1"/>
  <c r="O83" i="13"/>
  <c r="O218" i="13" s="1"/>
  <c r="O219" i="13" s="1"/>
  <c r="Q83" i="13"/>
  <c r="Y83" i="13"/>
  <c r="Y218" i="13" s="1"/>
  <c r="Y219" i="13" s="1"/>
  <c r="M79" i="13"/>
  <c r="M80" i="13"/>
  <c r="M81" i="13"/>
  <c r="M118" i="13"/>
  <c r="AU122" i="13"/>
  <c r="J144" i="13"/>
  <c r="J153" i="13" s="1"/>
  <c r="L144" i="13"/>
  <c r="M135" i="13"/>
  <c r="M134" i="13" s="1"/>
  <c r="M136" i="13"/>
  <c r="O258" i="13"/>
  <c r="G264" i="13"/>
  <c r="K265" i="13"/>
  <c r="O276" i="13"/>
  <c r="G282" i="13"/>
  <c r="K283" i="13"/>
  <c r="I22" i="13"/>
  <c r="I30" i="13" s="1"/>
  <c r="I31" i="13" s="1"/>
  <c r="M36" i="13"/>
  <c r="H35" i="13"/>
  <c r="H82" i="13" s="1"/>
  <c r="H47" i="13"/>
  <c r="I50" i="13"/>
  <c r="I82" i="13" s="1"/>
  <c r="I68" i="13"/>
  <c r="I98" i="13"/>
  <c r="H11" i="13"/>
  <c r="H21" i="13" s="1"/>
  <c r="H31" i="13" s="1"/>
  <c r="L31" i="13"/>
  <c r="L83" i="13" s="1"/>
  <c r="L194" i="13" s="1"/>
  <c r="M13" i="13"/>
  <c r="AG100" i="13"/>
  <c r="AI100" i="13"/>
  <c r="AK100" i="13"/>
  <c r="AM100" i="13"/>
  <c r="AU43" i="13"/>
  <c r="AU230" i="13" s="1"/>
  <c r="T234" i="13" s="1"/>
  <c r="M16" i="13"/>
  <c r="M17" i="13"/>
  <c r="M18" i="13"/>
  <c r="M19" i="13"/>
  <c r="M20" i="13"/>
  <c r="J31" i="13"/>
  <c r="M23" i="13"/>
  <c r="M24" i="13"/>
  <c r="M25" i="13"/>
  <c r="M26" i="13"/>
  <c r="M27" i="13"/>
  <c r="M28" i="13"/>
  <c r="S31" i="13"/>
  <c r="S83" i="13" s="1"/>
  <c r="S218" i="13" s="1"/>
  <c r="S219" i="13" s="1"/>
  <c r="G82" i="13"/>
  <c r="G83" i="13" s="1"/>
  <c r="L247" i="13" s="1"/>
  <c r="I128" i="13"/>
  <c r="J82" i="13"/>
  <c r="M37" i="13"/>
  <c r="M43" i="13"/>
  <c r="M44" i="13"/>
  <c r="M45" i="13"/>
  <c r="M46" i="13"/>
  <c r="M51" i="13"/>
  <c r="M52" i="13"/>
  <c r="M53" i="13"/>
  <c r="M54" i="13"/>
  <c r="M55" i="13"/>
  <c r="M57" i="13"/>
  <c r="M58" i="13"/>
  <c r="M59" i="13"/>
  <c r="M62" i="13"/>
  <c r="M63" i="13"/>
  <c r="I64" i="13"/>
  <c r="M69" i="13"/>
  <c r="M70" i="13"/>
  <c r="M71" i="13"/>
  <c r="I72" i="13"/>
  <c r="I93" i="13"/>
  <c r="M94" i="13"/>
  <c r="M96" i="13"/>
  <c r="M97" i="13"/>
  <c r="M99" i="13"/>
  <c r="H98" i="13"/>
  <c r="M102" i="13"/>
  <c r="M103" i="13"/>
  <c r="M104" i="13"/>
  <c r="M106" i="13"/>
  <c r="M107" i="13"/>
  <c r="M108" i="13"/>
  <c r="M110" i="13"/>
  <c r="M111" i="13"/>
  <c r="M112" i="13"/>
  <c r="M114" i="13"/>
  <c r="M128" i="13"/>
  <c r="U153" i="13"/>
  <c r="U228" i="13" s="1"/>
  <c r="U229" i="13" s="1"/>
  <c r="Y153" i="13"/>
  <c r="AU150" i="13"/>
  <c r="M152" i="13"/>
  <c r="K293" i="13"/>
  <c r="U231" i="13" s="1"/>
  <c r="M120" i="13"/>
  <c r="M129" i="13"/>
  <c r="M130" i="13"/>
  <c r="M131" i="13"/>
  <c r="M133" i="13"/>
  <c r="H138" i="13"/>
  <c r="H144" i="13" s="1"/>
  <c r="M141" i="13"/>
  <c r="M142" i="13"/>
  <c r="N178" i="13"/>
  <c r="N190" i="13"/>
  <c r="G181" i="13" s="1"/>
  <c r="N214" i="13"/>
  <c r="G205" i="13" s="1"/>
  <c r="K258" i="13"/>
  <c r="G259" i="13"/>
  <c r="O259" i="13"/>
  <c r="K264" i="13"/>
  <c r="G265" i="13"/>
  <c r="O265" i="13"/>
  <c r="K276" i="13"/>
  <c r="G277" i="13"/>
  <c r="O277" i="13"/>
  <c r="L206" i="13"/>
  <c r="O182" i="13"/>
  <c r="O228" i="13"/>
  <c r="O229" i="13" s="1"/>
  <c r="Q218" i="13"/>
  <c r="Q219" i="13" s="1"/>
  <c r="Q206" i="13"/>
  <c r="Q193" i="13"/>
  <c r="Q195" i="13" s="1"/>
  <c r="Q182" i="13"/>
  <c r="Q170" i="13"/>
  <c r="Q228" i="13"/>
  <c r="Q229" i="13" s="1"/>
  <c r="Q205" i="13"/>
  <c r="Q207" i="13" s="1"/>
  <c r="Q194" i="13"/>
  <c r="Q169" i="13"/>
  <c r="Q171" i="13" s="1"/>
  <c r="Q181" i="13"/>
  <c r="Q183" i="13" s="1"/>
  <c r="Y206" i="13"/>
  <c r="Y205" i="13"/>
  <c r="Y207" i="13" s="1"/>
  <c r="S206" i="13"/>
  <c r="S182" i="13"/>
  <c r="S181" i="13"/>
  <c r="S183" i="13" s="1"/>
  <c r="S228" i="13"/>
  <c r="S229" i="13" s="1"/>
  <c r="S194" i="13"/>
  <c r="AU228" i="13"/>
  <c r="N234" i="13" s="1"/>
  <c r="N235" i="13" s="1"/>
  <c r="N228" i="13"/>
  <c r="N229" i="13" s="1"/>
  <c r="N205" i="13"/>
  <c r="N207" i="13" s="1"/>
  <c r="N194" i="13"/>
  <c r="N181" i="13"/>
  <c r="N183" i="13" s="1"/>
  <c r="N218" i="13"/>
  <c r="N219" i="13" s="1"/>
  <c r="N206" i="13"/>
  <c r="N193" i="13"/>
  <c r="N195" i="13" s="1"/>
  <c r="N182" i="13"/>
  <c r="N170" i="13"/>
  <c r="N169" i="13"/>
  <c r="N171" i="13" s="1"/>
  <c r="P228" i="13"/>
  <c r="P229" i="13" s="1"/>
  <c r="P205" i="13"/>
  <c r="P207" i="13" s="1"/>
  <c r="P194" i="13"/>
  <c r="P181" i="13"/>
  <c r="P183" i="13" s="1"/>
  <c r="P193" i="13"/>
  <c r="P195" i="13" s="1"/>
  <c r="P182" i="13"/>
  <c r="P170" i="13"/>
  <c r="P218" i="13"/>
  <c r="P219" i="13" s="1"/>
  <c r="P206" i="13"/>
  <c r="P169" i="13"/>
  <c r="P171" i="13" s="1"/>
  <c r="R228" i="13"/>
  <c r="R229" i="13" s="1"/>
  <c r="R205" i="13"/>
  <c r="R207" i="13" s="1"/>
  <c r="R194" i="13"/>
  <c r="R181" i="13"/>
  <c r="R183" i="13" s="1"/>
  <c r="R218" i="13"/>
  <c r="R219" i="13" s="1"/>
  <c r="R206" i="13"/>
  <c r="R193" i="13"/>
  <c r="R195" i="13" s="1"/>
  <c r="R182" i="13"/>
  <c r="R170" i="13"/>
  <c r="R169" i="13"/>
  <c r="R171" i="13" s="1"/>
  <c r="AU16" i="13"/>
  <c r="M34" i="13"/>
  <c r="M49" i="13"/>
  <c r="M61" i="13"/>
  <c r="T205" i="13"/>
  <c r="T207" i="13" s="1"/>
  <c r="T194" i="13"/>
  <c r="T181" i="13"/>
  <c r="T183" i="13" s="1"/>
  <c r="T169" i="13"/>
  <c r="T171" i="13" s="1"/>
  <c r="T193" i="13"/>
  <c r="T195" i="13" s="1"/>
  <c r="T182" i="13"/>
  <c r="T170" i="13"/>
  <c r="T206" i="13"/>
  <c r="V205" i="13"/>
  <c r="V207" i="13" s="1"/>
  <c r="V194" i="13"/>
  <c r="V181" i="13"/>
  <c r="V183" i="13" s="1"/>
  <c r="V169" i="13"/>
  <c r="V171" i="13" s="1"/>
  <c r="V206" i="13"/>
  <c r="V193" i="13"/>
  <c r="V195" i="13" s="1"/>
  <c r="V182" i="13"/>
  <c r="V170" i="13"/>
  <c r="X205" i="13"/>
  <c r="X207" i="13" s="1"/>
  <c r="X194" i="13"/>
  <c r="X181" i="13"/>
  <c r="X183" i="13" s="1"/>
  <c r="X169" i="13"/>
  <c r="X171" i="13" s="1"/>
  <c r="X193" i="13"/>
  <c r="X195" i="13" s="1"/>
  <c r="X182" i="13"/>
  <c r="X170" i="13"/>
  <c r="X206" i="13"/>
  <c r="W228" i="13"/>
  <c r="W229" i="13" s="1"/>
  <c r="W218" i="13"/>
  <c r="W219" i="13" s="1"/>
  <c r="W206" i="13"/>
  <c r="W193" i="13"/>
  <c r="W195" i="13" s="1"/>
  <c r="W182" i="13"/>
  <c r="W170" i="13"/>
  <c r="W181" i="13"/>
  <c r="W183" i="13" s="1"/>
  <c r="W169" i="13"/>
  <c r="W171" i="13" s="1"/>
  <c r="W205" i="13"/>
  <c r="W207" i="13" s="1"/>
  <c r="W194" i="13"/>
  <c r="M100" i="13"/>
  <c r="T218" i="13"/>
  <c r="T219" i="13" s="1"/>
  <c r="V218" i="13"/>
  <c r="V219" i="13" s="1"/>
  <c r="X218" i="13"/>
  <c r="X219" i="13" s="1"/>
  <c r="L153" i="13"/>
  <c r="K82" i="13"/>
  <c r="K83" i="13" s="1"/>
  <c r="M78" i="13"/>
  <c r="U218" i="13"/>
  <c r="U219" i="13" s="1"/>
  <c r="U206" i="13"/>
  <c r="U193" i="13"/>
  <c r="U195" i="13" s="1"/>
  <c r="U182" i="13"/>
  <c r="U170" i="13"/>
  <c r="U205" i="13"/>
  <c r="U207" i="13" s="1"/>
  <c r="U194" i="13"/>
  <c r="U181" i="13"/>
  <c r="U183" i="13" s="1"/>
  <c r="U169" i="13"/>
  <c r="U171" i="13" s="1"/>
  <c r="M89" i="13"/>
  <c r="M92" i="13"/>
  <c r="M95" i="13"/>
  <c r="M101" i="13"/>
  <c r="M105" i="13"/>
  <c r="M109" i="13"/>
  <c r="M113" i="13"/>
  <c r="M126" i="13"/>
  <c r="M132" i="13"/>
  <c r="M137" i="13"/>
  <c r="G144" i="13"/>
  <c r="M139" i="13"/>
  <c r="M140" i="13"/>
  <c r="K144" i="13"/>
  <c r="T153" i="13"/>
  <c r="T228" i="13" s="1"/>
  <c r="T229" i="13" s="1"/>
  <c r="V153" i="13"/>
  <c r="V228" i="13" s="1"/>
  <c r="V229" i="13" s="1"/>
  <c r="X153" i="13"/>
  <c r="X228" i="13" s="1"/>
  <c r="X229" i="13" s="1"/>
  <c r="H152" i="13"/>
  <c r="G206" i="13"/>
  <c r="M87" i="13"/>
  <c r="N202" i="13"/>
  <c r="N225" i="13"/>
  <c r="I258" i="13"/>
  <c r="M258" i="13"/>
  <c r="E259" i="13"/>
  <c r="I259" i="13"/>
  <c r="M259" i="13"/>
  <c r="E264" i="13"/>
  <c r="I264" i="13"/>
  <c r="M264" i="13"/>
  <c r="E265" i="13"/>
  <c r="I265" i="13"/>
  <c r="M265" i="13"/>
  <c r="E276" i="13"/>
  <c r="I276" i="13"/>
  <c r="M276" i="13"/>
  <c r="E277" i="13"/>
  <c r="I277" i="13"/>
  <c r="M277" i="13"/>
  <c r="E282" i="13"/>
  <c r="I282" i="13"/>
  <c r="M282" i="13"/>
  <c r="F258" i="13"/>
  <c r="H258" i="13"/>
  <c r="J258" i="13"/>
  <c r="L258" i="13"/>
  <c r="N258" i="13"/>
  <c r="D259" i="13"/>
  <c r="F259" i="13"/>
  <c r="H259" i="13"/>
  <c r="J259" i="13"/>
  <c r="L259" i="13"/>
  <c r="N259" i="13"/>
  <c r="D264" i="13"/>
  <c r="F264" i="13"/>
  <c r="H264" i="13"/>
  <c r="J264" i="13"/>
  <c r="L264" i="13"/>
  <c r="N264" i="13"/>
  <c r="D265" i="13"/>
  <c r="F265" i="13"/>
  <c r="H265" i="13"/>
  <c r="J265" i="13"/>
  <c r="L265" i="13"/>
  <c r="N265" i="13"/>
  <c r="D276" i="13"/>
  <c r="F276" i="13"/>
  <c r="H276" i="13"/>
  <c r="J276" i="13"/>
  <c r="L276" i="13"/>
  <c r="N276" i="13"/>
  <c r="D277" i="13"/>
  <c r="F277" i="13"/>
  <c r="H277" i="13"/>
  <c r="J277" i="13"/>
  <c r="L277" i="13"/>
  <c r="N277" i="13"/>
  <c r="D282" i="13"/>
  <c r="F282" i="13"/>
  <c r="H282" i="13"/>
  <c r="J282" i="13"/>
  <c r="L282" i="13"/>
  <c r="N282" i="13"/>
  <c r="I315" i="3"/>
  <c r="M270" i="15" l="1"/>
  <c r="M245" i="15"/>
  <c r="M233" i="15"/>
  <c r="M257" i="15"/>
  <c r="M269" i="15"/>
  <c r="I257" i="15"/>
  <c r="I245" i="15"/>
  <c r="I269" i="15"/>
  <c r="I233" i="15"/>
  <c r="I270" i="15"/>
  <c r="I246" i="15"/>
  <c r="I234" i="15"/>
  <c r="I258" i="15"/>
  <c r="M258" i="15"/>
  <c r="M234" i="15"/>
  <c r="M246" i="15"/>
  <c r="O285" i="15"/>
  <c r="M206" i="14"/>
  <c r="M194" i="14"/>
  <c r="M170" i="14"/>
  <c r="M169" i="14"/>
  <c r="M193" i="14"/>
  <c r="H216" i="14"/>
  <c r="H193" i="14"/>
  <c r="H182" i="14"/>
  <c r="H169" i="14"/>
  <c r="H206" i="14"/>
  <c r="H194" i="14"/>
  <c r="H181" i="14"/>
  <c r="H170" i="14"/>
  <c r="O237" i="14"/>
  <c r="M181" i="14"/>
  <c r="M182" i="14"/>
  <c r="M216" i="14"/>
  <c r="M122" i="13"/>
  <c r="G182" i="13"/>
  <c r="L218" i="13"/>
  <c r="M77" i="13"/>
  <c r="M47" i="13"/>
  <c r="Y181" i="13"/>
  <c r="Y183" i="13" s="1"/>
  <c r="Y182" i="13"/>
  <c r="O194" i="13"/>
  <c r="O181" i="13"/>
  <c r="O183" i="13" s="1"/>
  <c r="O206" i="13"/>
  <c r="L182" i="13"/>
  <c r="Y228" i="13"/>
  <c r="I144" i="13"/>
  <c r="G292" i="13"/>
  <c r="Q230" i="13" s="1"/>
  <c r="M64" i="13"/>
  <c r="I83" i="13"/>
  <c r="I218" i="13" s="1"/>
  <c r="M93" i="13"/>
  <c r="H153" i="13"/>
  <c r="L228" i="13"/>
  <c r="M60" i="13"/>
  <c r="AU45" i="13"/>
  <c r="O247" i="13" s="1"/>
  <c r="M21" i="13"/>
  <c r="Y169" i="13"/>
  <c r="Y171" i="13" s="1"/>
  <c r="Y194" i="13"/>
  <c r="Y170" i="13"/>
  <c r="Y193" i="13"/>
  <c r="Y195" i="13" s="1"/>
  <c r="O205" i="13"/>
  <c r="O207" i="13" s="1"/>
  <c r="O169" i="13"/>
  <c r="O171" i="13" s="1"/>
  <c r="O170" i="13"/>
  <c r="O193" i="13"/>
  <c r="O195" i="13" s="1"/>
  <c r="L170" i="13"/>
  <c r="O292" i="13"/>
  <c r="Y230" i="13" s="1"/>
  <c r="G293" i="13"/>
  <c r="Q231" i="13" s="1"/>
  <c r="G170" i="13"/>
  <c r="G169" i="13"/>
  <c r="M50" i="13"/>
  <c r="M42" i="13"/>
  <c r="M22" i="13"/>
  <c r="M30" i="13" s="1"/>
  <c r="H83" i="13"/>
  <c r="H193" i="13" s="1"/>
  <c r="D292" i="13"/>
  <c r="N230" i="13" s="1"/>
  <c r="E292" i="13"/>
  <c r="O230" i="13" s="1"/>
  <c r="G218" i="13"/>
  <c r="L193" i="13"/>
  <c r="M98" i="13"/>
  <c r="S205" i="13"/>
  <c r="S207" i="13" s="1"/>
  <c r="S169" i="13"/>
  <c r="S171" i="13" s="1"/>
  <c r="S170" i="13"/>
  <c r="S193" i="13"/>
  <c r="S195" i="13" s="1"/>
  <c r="O293" i="13"/>
  <c r="Y231" i="13" s="1"/>
  <c r="K292" i="13"/>
  <c r="U230" i="13" s="1"/>
  <c r="M68" i="13"/>
  <c r="M56" i="13"/>
  <c r="J83" i="13"/>
  <c r="J218" i="13" s="1"/>
  <c r="M35" i="13"/>
  <c r="I206" i="13"/>
  <c r="I205" i="13"/>
  <c r="L293" i="13"/>
  <c r="V231" i="13" s="1"/>
  <c r="H293" i="13"/>
  <c r="R231" i="13" s="1"/>
  <c r="D293" i="13"/>
  <c r="N231" i="13" s="1"/>
  <c r="L292" i="13"/>
  <c r="V230" i="13" s="1"/>
  <c r="H292" i="13"/>
  <c r="R230" i="13" s="1"/>
  <c r="I293" i="13"/>
  <c r="S231" i="13" s="1"/>
  <c r="M292" i="13"/>
  <c r="W230" i="13" s="1"/>
  <c r="K153" i="13"/>
  <c r="G153" i="13"/>
  <c r="G228" i="13" s="1"/>
  <c r="AT144" i="13"/>
  <c r="O248" i="13"/>
  <c r="AU234" i="13"/>
  <c r="J206" i="13"/>
  <c r="L169" i="13"/>
  <c r="L181" i="13"/>
  <c r="L205" i="13"/>
  <c r="H182" i="13"/>
  <c r="H205" i="13"/>
  <c r="N293" i="13"/>
  <c r="X231" i="13" s="1"/>
  <c r="J293" i="13"/>
  <c r="T231" i="13" s="1"/>
  <c r="F293" i="13"/>
  <c r="P231" i="13" s="1"/>
  <c r="N292" i="13"/>
  <c r="X230" i="13" s="1"/>
  <c r="J292" i="13"/>
  <c r="T230" i="13" s="1"/>
  <c r="F292" i="13"/>
  <c r="P230" i="13" s="1"/>
  <c r="M293" i="13"/>
  <c r="W231" i="13" s="1"/>
  <c r="E293" i="13"/>
  <c r="O231" i="13" s="1"/>
  <c r="I292" i="13"/>
  <c r="S230" i="13" s="1"/>
  <c r="G193" i="13"/>
  <c r="G194" i="13"/>
  <c r="I153" i="13"/>
  <c r="M138" i="13"/>
  <c r="M144" i="13" s="1"/>
  <c r="H169" i="13"/>
  <c r="K218" i="13"/>
  <c r="K206" i="13"/>
  <c r="K193" i="13"/>
  <c r="K182" i="13"/>
  <c r="K170" i="13"/>
  <c r="K181" i="13"/>
  <c r="K169" i="13"/>
  <c r="K228" i="13"/>
  <c r="K205" i="13"/>
  <c r="K194" i="13"/>
  <c r="L248" i="13"/>
  <c r="X427" i="3"/>
  <c r="U428" i="3"/>
  <c r="T427" i="3"/>
  <c r="S428" i="3"/>
  <c r="R427" i="3"/>
  <c r="Q428" i="3"/>
  <c r="P428" i="3"/>
  <c r="N428" i="3"/>
  <c r="E490" i="3"/>
  <c r="O428" i="3" s="1"/>
  <c r="F490" i="3"/>
  <c r="G490" i="3"/>
  <c r="H490" i="3"/>
  <c r="R428" i="3" s="1"/>
  <c r="I490" i="3"/>
  <c r="J490" i="3"/>
  <c r="T428" i="3" s="1"/>
  <c r="K490" i="3"/>
  <c r="L490" i="3"/>
  <c r="V428" i="3" s="1"/>
  <c r="M490" i="3"/>
  <c r="W428" i="3" s="1"/>
  <c r="N490" i="3"/>
  <c r="X428" i="3" s="1"/>
  <c r="O490" i="3"/>
  <c r="Y428" i="3" s="1"/>
  <c r="D490" i="3"/>
  <c r="E489" i="3"/>
  <c r="O427" i="3" s="1"/>
  <c r="F489" i="3"/>
  <c r="P427" i="3" s="1"/>
  <c r="G489" i="3"/>
  <c r="Q427" i="3" s="1"/>
  <c r="H489" i="3"/>
  <c r="I489" i="3"/>
  <c r="S427" i="3" s="1"/>
  <c r="J489" i="3"/>
  <c r="K489" i="3"/>
  <c r="U427" i="3" s="1"/>
  <c r="L489" i="3"/>
  <c r="M489" i="3"/>
  <c r="W427" i="3" s="1"/>
  <c r="N489" i="3"/>
  <c r="O489" i="3"/>
  <c r="Y427" i="3" s="1"/>
  <c r="D489" i="3"/>
  <c r="N427" i="3" s="1"/>
  <c r="E478" i="3"/>
  <c r="I478" i="3"/>
  <c r="O478" i="3"/>
  <c r="D472" i="3"/>
  <c r="J477" i="3"/>
  <c r="L477" i="3"/>
  <c r="D477" i="3"/>
  <c r="E472" i="3"/>
  <c r="I472" i="3"/>
  <c r="O472" i="3"/>
  <c r="E471" i="3"/>
  <c r="I471" i="3"/>
  <c r="O471" i="3"/>
  <c r="D453" i="3"/>
  <c r="E460" i="3"/>
  <c r="J460" i="3"/>
  <c r="L460" i="3"/>
  <c r="E459" i="3"/>
  <c r="E487" i="3" s="1"/>
  <c r="O425" i="3" s="1"/>
  <c r="I459" i="3"/>
  <c r="O459" i="3"/>
  <c r="J454" i="3"/>
  <c r="L454" i="3"/>
  <c r="D454" i="3"/>
  <c r="J453" i="3"/>
  <c r="L453" i="3"/>
  <c r="E453" i="3"/>
  <c r="N451" i="3"/>
  <c r="O451" i="3"/>
  <c r="O477" i="3" s="1"/>
  <c r="M451" i="3"/>
  <c r="L451" i="3"/>
  <c r="L478" i="3" s="1"/>
  <c r="K451" i="3"/>
  <c r="J451" i="3"/>
  <c r="J478" i="3" s="1"/>
  <c r="H451" i="3"/>
  <c r="I451" i="3"/>
  <c r="I477" i="3" s="1"/>
  <c r="G451" i="3"/>
  <c r="E451" i="3"/>
  <c r="E477" i="3" s="1"/>
  <c r="F451" i="3"/>
  <c r="D451" i="3"/>
  <c r="D478" i="3" s="1"/>
  <c r="I325" i="3"/>
  <c r="I324" i="3"/>
  <c r="I323" i="3"/>
  <c r="I321" i="3"/>
  <c r="I320" i="3"/>
  <c r="I319" i="3"/>
  <c r="I316" i="3"/>
  <c r="I317" i="3"/>
  <c r="I314" i="3"/>
  <c r="I313" i="3"/>
  <c r="I311" i="3"/>
  <c r="I308" i="3"/>
  <c r="I309" i="3"/>
  <c r="I310" i="3"/>
  <c r="I307" i="3"/>
  <c r="I306" i="3" s="1"/>
  <c r="I305" i="3"/>
  <c r="I304" i="3"/>
  <c r="I302" i="3"/>
  <c r="I327" i="3"/>
  <c r="I326" i="3"/>
  <c r="H206" i="13" l="1"/>
  <c r="H170" i="13"/>
  <c r="H181" i="13"/>
  <c r="I169" i="13"/>
  <c r="I182" i="13"/>
  <c r="H218" i="13"/>
  <c r="H228" i="13"/>
  <c r="M31" i="13"/>
  <c r="M82" i="13"/>
  <c r="M83" i="13" s="1"/>
  <c r="H194" i="13"/>
  <c r="O249" i="13"/>
  <c r="I228" i="13"/>
  <c r="J205" i="13"/>
  <c r="J169" i="13"/>
  <c r="I181" i="13"/>
  <c r="I194" i="13"/>
  <c r="I170" i="13"/>
  <c r="I193" i="13"/>
  <c r="J228" i="13"/>
  <c r="J170" i="13"/>
  <c r="J181" i="13"/>
  <c r="J182" i="13"/>
  <c r="J193" i="13"/>
  <c r="J194" i="13"/>
  <c r="M153" i="13"/>
  <c r="F478" i="3"/>
  <c r="F472" i="3"/>
  <c r="F471" i="3"/>
  <c r="F460" i="3"/>
  <c r="F459" i="3"/>
  <c r="G477" i="3"/>
  <c r="G460" i="3"/>
  <c r="G453" i="3"/>
  <c r="H478" i="3"/>
  <c r="H472" i="3"/>
  <c r="H471" i="3"/>
  <c r="H459" i="3"/>
  <c r="H454" i="3"/>
  <c r="K477" i="3"/>
  <c r="K460" i="3"/>
  <c r="K454" i="3"/>
  <c r="K488" i="3" s="1"/>
  <c r="U426" i="3" s="1"/>
  <c r="K453" i="3"/>
  <c r="M477" i="3"/>
  <c r="M460" i="3"/>
  <c r="M454" i="3"/>
  <c r="M453" i="3"/>
  <c r="N478" i="3"/>
  <c r="N472" i="3"/>
  <c r="N471" i="3"/>
  <c r="N459" i="3"/>
  <c r="F453" i="3"/>
  <c r="H453" i="3"/>
  <c r="H487" i="3" s="1"/>
  <c r="R425" i="3" s="1"/>
  <c r="N454" i="3"/>
  <c r="J488" i="3"/>
  <c r="T426" i="3" s="1"/>
  <c r="F454" i="3"/>
  <c r="M459" i="3"/>
  <c r="H460" i="3"/>
  <c r="M471" i="3"/>
  <c r="M472" i="3"/>
  <c r="N477" i="3"/>
  <c r="F477" i="3"/>
  <c r="K478" i="3"/>
  <c r="G478" i="3"/>
  <c r="N453" i="3"/>
  <c r="G454" i="3"/>
  <c r="K459" i="3"/>
  <c r="G459" i="3"/>
  <c r="N460" i="3"/>
  <c r="K471" i="3"/>
  <c r="G471" i="3"/>
  <c r="K472" i="3"/>
  <c r="G472" i="3"/>
  <c r="H477" i="3"/>
  <c r="M478" i="3"/>
  <c r="O453" i="3"/>
  <c r="O487" i="3" s="1"/>
  <c r="Y425" i="3" s="1"/>
  <c r="I453" i="3"/>
  <c r="I487" i="3" s="1"/>
  <c r="S425" i="3" s="1"/>
  <c r="O454" i="3"/>
  <c r="E454" i="3"/>
  <c r="E488" i="3" s="1"/>
  <c r="O426" i="3" s="1"/>
  <c r="I454" i="3"/>
  <c r="L459" i="3"/>
  <c r="L487" i="3" s="1"/>
  <c r="V425" i="3" s="1"/>
  <c r="J459" i="3"/>
  <c r="O460" i="3"/>
  <c r="I460" i="3"/>
  <c r="D459" i="3"/>
  <c r="D487" i="3" s="1"/>
  <c r="N425" i="3" s="1"/>
  <c r="L471" i="3"/>
  <c r="J471" i="3"/>
  <c r="J487" i="3" s="1"/>
  <c r="T425" i="3" s="1"/>
  <c r="D460" i="3"/>
  <c r="D488" i="3" s="1"/>
  <c r="N426" i="3" s="1"/>
  <c r="L472" i="3"/>
  <c r="L488" i="3" s="1"/>
  <c r="V426" i="3" s="1"/>
  <c r="J472" i="3"/>
  <c r="D471" i="3"/>
  <c r="I303" i="3"/>
  <c r="AU440" i="3"/>
  <c r="M327" i="3"/>
  <c r="AU333" i="3"/>
  <c r="AU332" i="3"/>
  <c r="AU331" i="3"/>
  <c r="AU330" i="3"/>
  <c r="AU305" i="3"/>
  <c r="AU304" i="3"/>
  <c r="AU303" i="3"/>
  <c r="AU302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U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U36" i="3"/>
  <c r="AU35" i="3"/>
  <c r="AU34" i="3"/>
  <c r="AU15" i="3"/>
  <c r="AU44" i="3" s="1"/>
  <c r="AU14" i="3"/>
  <c r="AU43" i="3" s="1"/>
  <c r="AN14" i="3"/>
  <c r="AM14" i="3"/>
  <c r="AL14" i="3"/>
  <c r="AK14" i="3"/>
  <c r="AJ14" i="3"/>
  <c r="AI14" i="3"/>
  <c r="AH14" i="3"/>
  <c r="AG14" i="3"/>
  <c r="AF14" i="3"/>
  <c r="AD14" i="3"/>
  <c r="AC14" i="3"/>
  <c r="AU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U12" i="3"/>
  <c r="AU41" i="3" s="1"/>
  <c r="Y346" i="3"/>
  <c r="X346" i="3"/>
  <c r="W346" i="3"/>
  <c r="V346" i="3"/>
  <c r="U346" i="3"/>
  <c r="T346" i="3"/>
  <c r="S346" i="3"/>
  <c r="R346" i="3"/>
  <c r="Q346" i="3"/>
  <c r="P346" i="3"/>
  <c r="O346" i="3"/>
  <c r="N346" i="3"/>
  <c r="K346" i="3"/>
  <c r="H345" i="3"/>
  <c r="M345" i="3" s="1"/>
  <c r="H344" i="3"/>
  <c r="M344" i="3" s="1"/>
  <c r="H343" i="3"/>
  <c r="M343" i="3" s="1"/>
  <c r="H342" i="3"/>
  <c r="M342" i="3" s="1"/>
  <c r="H341" i="3"/>
  <c r="H340" i="3"/>
  <c r="M339" i="3"/>
  <c r="L339" i="3"/>
  <c r="L346" i="3" s="1"/>
  <c r="J339" i="3"/>
  <c r="J346" i="3" s="1"/>
  <c r="I339" i="3"/>
  <c r="I346" i="3" s="1"/>
  <c r="G339" i="3"/>
  <c r="H339" i="3" s="1"/>
  <c r="X336" i="3"/>
  <c r="W336" i="3"/>
  <c r="V336" i="3"/>
  <c r="U336" i="3"/>
  <c r="T336" i="3"/>
  <c r="L336" i="3"/>
  <c r="K336" i="3"/>
  <c r="J336" i="3"/>
  <c r="I336" i="3"/>
  <c r="G336" i="3"/>
  <c r="H335" i="3"/>
  <c r="M335" i="3" s="1"/>
  <c r="H334" i="3"/>
  <c r="M334" i="3" s="1"/>
  <c r="H333" i="3"/>
  <c r="M333" i="3" s="1"/>
  <c r="H332" i="3"/>
  <c r="M332" i="3" s="1"/>
  <c r="H331" i="3"/>
  <c r="M331" i="3" s="1"/>
  <c r="H330" i="3"/>
  <c r="Y328" i="3"/>
  <c r="Y337" i="3" s="1"/>
  <c r="X328" i="3"/>
  <c r="W328" i="3"/>
  <c r="V328" i="3"/>
  <c r="U328" i="3"/>
  <c r="T328" i="3"/>
  <c r="S328" i="3"/>
  <c r="S337" i="3" s="1"/>
  <c r="R328" i="3"/>
  <c r="Q328" i="3"/>
  <c r="P328" i="3"/>
  <c r="O328" i="3"/>
  <c r="N328" i="3"/>
  <c r="H326" i="3"/>
  <c r="M326" i="3" s="1"/>
  <c r="H325" i="3"/>
  <c r="M325" i="3" s="1"/>
  <c r="H324" i="3"/>
  <c r="M324" i="3" s="1"/>
  <c r="H323" i="3"/>
  <c r="M323" i="3" s="1"/>
  <c r="L322" i="3"/>
  <c r="K322" i="3"/>
  <c r="K328" i="3" s="1"/>
  <c r="J322" i="3"/>
  <c r="I322" i="3"/>
  <c r="G322" i="3"/>
  <c r="H321" i="3"/>
  <c r="M321" i="3" s="1"/>
  <c r="H320" i="3"/>
  <c r="M320" i="3" s="1"/>
  <c r="H319" i="3"/>
  <c r="M319" i="3" s="1"/>
  <c r="L318" i="3"/>
  <c r="K318" i="3"/>
  <c r="J318" i="3"/>
  <c r="I318" i="3"/>
  <c r="H318" i="3"/>
  <c r="H317" i="3"/>
  <c r="H316" i="3"/>
  <c r="H315" i="3"/>
  <c r="M315" i="3" s="1"/>
  <c r="H314" i="3"/>
  <c r="M314" i="3" s="1"/>
  <c r="H313" i="3"/>
  <c r="M313" i="3" s="1"/>
  <c r="L312" i="3"/>
  <c r="K312" i="3"/>
  <c r="J312" i="3"/>
  <c r="I312" i="3"/>
  <c r="G312" i="3"/>
  <c r="H312" i="3" s="1"/>
  <c r="H311" i="3"/>
  <c r="M311" i="3" s="1"/>
  <c r="H310" i="3"/>
  <c r="M310" i="3" s="1"/>
  <c r="H309" i="3"/>
  <c r="M309" i="3" s="1"/>
  <c r="H308" i="3"/>
  <c r="M308" i="3" s="1"/>
  <c r="H307" i="3"/>
  <c r="M307" i="3" s="1"/>
  <c r="L306" i="3"/>
  <c r="K306" i="3"/>
  <c r="J306" i="3"/>
  <c r="G306" i="3"/>
  <c r="H306" i="3" s="1"/>
  <c r="H305" i="3"/>
  <c r="M305" i="3" s="1"/>
  <c r="H304" i="3"/>
  <c r="M304" i="3" s="1"/>
  <c r="L303" i="3"/>
  <c r="J303" i="3"/>
  <c r="G303" i="3"/>
  <c r="H303" i="3" s="1"/>
  <c r="H302" i="3"/>
  <c r="M206" i="13" l="1"/>
  <c r="M182" i="13"/>
  <c r="M228" i="13"/>
  <c r="M194" i="13"/>
  <c r="M181" i="13"/>
  <c r="M218" i="13"/>
  <c r="M193" i="13"/>
  <c r="M170" i="13"/>
  <c r="M205" i="13"/>
  <c r="M169" i="13"/>
  <c r="F487" i="3"/>
  <c r="P425" i="3" s="1"/>
  <c r="M488" i="3"/>
  <c r="W426" i="3" s="1"/>
  <c r="G487" i="3"/>
  <c r="Q425" i="3" s="1"/>
  <c r="H322" i="3"/>
  <c r="J328" i="3"/>
  <c r="L328" i="3"/>
  <c r="M336" i="3"/>
  <c r="T337" i="3"/>
  <c r="V337" i="3"/>
  <c r="X337" i="3"/>
  <c r="I488" i="3"/>
  <c r="S426" i="3" s="1"/>
  <c r="O488" i="3"/>
  <c r="Y426" i="3" s="1"/>
  <c r="G488" i="3"/>
  <c r="Q426" i="3" s="1"/>
  <c r="N487" i="3"/>
  <c r="X425" i="3" s="1"/>
  <c r="F488" i="3"/>
  <c r="P426" i="3" s="1"/>
  <c r="N488" i="3"/>
  <c r="X426" i="3" s="1"/>
  <c r="M487" i="3"/>
  <c r="W425" i="3" s="1"/>
  <c r="K487" i="3"/>
  <c r="U425" i="3" s="1"/>
  <c r="H488" i="3"/>
  <c r="R426" i="3" s="1"/>
  <c r="G328" i="3"/>
  <c r="AT328" i="3" s="1"/>
  <c r="M318" i="3"/>
  <c r="I328" i="3"/>
  <c r="I337" i="3" s="1"/>
  <c r="K337" i="3"/>
  <c r="Q347" i="3"/>
  <c r="AU426" i="3"/>
  <c r="W429" i="3" s="1"/>
  <c r="K347" i="3"/>
  <c r="O347" i="3"/>
  <c r="S347" i="3"/>
  <c r="U347" i="3"/>
  <c r="W347" i="3"/>
  <c r="Y347" i="3"/>
  <c r="M302" i="3"/>
  <c r="M303" i="3"/>
  <c r="M312" i="3"/>
  <c r="M316" i="3"/>
  <c r="M317" i="3"/>
  <c r="H328" i="3"/>
  <c r="H337" i="3" s="1"/>
  <c r="H336" i="3"/>
  <c r="G337" i="3"/>
  <c r="J337" i="3"/>
  <c r="L337" i="3"/>
  <c r="U337" i="3"/>
  <c r="W337" i="3"/>
  <c r="H346" i="3"/>
  <c r="J347" i="3"/>
  <c r="N347" i="3"/>
  <c r="P347" i="3"/>
  <c r="R347" i="3"/>
  <c r="T347" i="3"/>
  <c r="V347" i="3"/>
  <c r="X347" i="3"/>
  <c r="AU42" i="3"/>
  <c r="AU424" i="3" s="1"/>
  <c r="Q429" i="3" s="1"/>
  <c r="AU38" i="3"/>
  <c r="AU423" i="3"/>
  <c r="N429" i="3" s="1"/>
  <c r="AU425" i="3"/>
  <c r="T429" i="3" s="1"/>
  <c r="L347" i="3"/>
  <c r="AU334" i="3"/>
  <c r="AU306" i="3"/>
  <c r="AU16" i="3"/>
  <c r="M346" i="3"/>
  <c r="G346" i="3"/>
  <c r="G347" i="3" s="1"/>
  <c r="M322" i="3"/>
  <c r="M328" i="3" s="1"/>
  <c r="M337" i="3" s="1"/>
  <c r="M306" i="3"/>
  <c r="H347" i="3" l="1"/>
  <c r="I347" i="3"/>
  <c r="M347" i="3"/>
  <c r="AU45" i="3"/>
  <c r="O442" i="3" s="1"/>
  <c r="O443" i="3" l="1"/>
  <c r="O444" i="3" s="1"/>
  <c r="Y202" i="3"/>
  <c r="X202" i="3"/>
  <c r="W202" i="3"/>
  <c r="K202" i="3"/>
  <c r="Y201" i="3"/>
  <c r="X201" i="3"/>
  <c r="W201" i="3"/>
  <c r="K201" i="3"/>
  <c r="I200" i="3"/>
  <c r="H200" i="3"/>
  <c r="I198" i="3"/>
  <c r="H198" i="3"/>
  <c r="I196" i="3"/>
  <c r="H196" i="3"/>
  <c r="I195" i="3"/>
  <c r="H195" i="3"/>
  <c r="I194" i="3"/>
  <c r="H194" i="3"/>
  <c r="H193" i="3" s="1"/>
  <c r="L193" i="3"/>
  <c r="L202" i="3" s="1"/>
  <c r="J193" i="3"/>
  <c r="J201" i="3" s="1"/>
  <c r="I193" i="3"/>
  <c r="G193" i="3"/>
  <c r="G202" i="3" s="1"/>
  <c r="I192" i="3"/>
  <c r="I202" i="3" s="1"/>
  <c r="H192" i="3"/>
  <c r="J202" i="3" l="1"/>
  <c r="M192" i="3"/>
  <c r="M195" i="3"/>
  <c r="M196" i="3"/>
  <c r="M198" i="3"/>
  <c r="M200" i="3"/>
  <c r="H202" i="3"/>
  <c r="H201" i="3"/>
  <c r="M194" i="3"/>
  <c r="M193" i="3" s="1"/>
  <c r="L201" i="3"/>
  <c r="G201" i="3"/>
  <c r="I201" i="3"/>
  <c r="H87" i="3"/>
  <c r="V93" i="3"/>
  <c r="Q93" i="3"/>
  <c r="I87" i="3"/>
  <c r="G47" i="3"/>
  <c r="U144" i="3"/>
  <c r="T119" i="3"/>
  <c r="L119" i="3"/>
  <c r="G119" i="3"/>
  <c r="L98" i="3"/>
  <c r="G98" i="3"/>
  <c r="I97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96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97" i="3"/>
  <c r="H96" i="3"/>
  <c r="M96" i="3" s="1"/>
  <c r="G93" i="3"/>
  <c r="I92" i="3"/>
  <c r="I91" i="3"/>
  <c r="I89" i="3"/>
  <c r="R93" i="3"/>
  <c r="S93" i="3"/>
  <c r="T93" i="3"/>
  <c r="U93" i="3"/>
  <c r="N82" i="3"/>
  <c r="G77" i="3"/>
  <c r="G72" i="3"/>
  <c r="G50" i="3"/>
  <c r="W82" i="3"/>
  <c r="W83" i="3" s="1"/>
  <c r="Y21" i="3"/>
  <c r="X41" i="1"/>
  <c r="X40" i="1"/>
  <c r="X39" i="1"/>
  <c r="X38" i="1"/>
  <c r="U44" i="1"/>
  <c r="U43" i="1"/>
  <c r="Q44" i="1"/>
  <c r="Q43" i="1"/>
  <c r="G43" i="1"/>
  <c r="G44" i="1"/>
  <c r="AD102" i="3"/>
  <c r="AE102" i="3"/>
  <c r="AF102" i="3"/>
  <c r="AG102" i="3"/>
  <c r="AH102" i="3"/>
  <c r="AI102" i="3"/>
  <c r="AJ102" i="3"/>
  <c r="AK102" i="3"/>
  <c r="AL102" i="3"/>
  <c r="AM102" i="3"/>
  <c r="AN102" i="3"/>
  <c r="AC102" i="3"/>
  <c r="AN122" i="3"/>
  <c r="AM122" i="3"/>
  <c r="AL122" i="3"/>
  <c r="AK122" i="3"/>
  <c r="AJ122" i="3"/>
  <c r="AH122" i="3"/>
  <c r="AG122" i="3"/>
  <c r="AF122" i="3"/>
  <c r="AE122" i="3"/>
  <c r="AD122" i="3"/>
  <c r="AC122" i="3"/>
  <c r="AD91" i="3"/>
  <c r="AE91" i="3"/>
  <c r="AF91" i="3"/>
  <c r="AG91" i="3"/>
  <c r="AH91" i="3"/>
  <c r="AJ91" i="3"/>
  <c r="AK91" i="3"/>
  <c r="AL91" i="3"/>
  <c r="AM91" i="3"/>
  <c r="AN91" i="3"/>
  <c r="AC91" i="3"/>
  <c r="AD101" i="3"/>
  <c r="AE101" i="3"/>
  <c r="AF101" i="3"/>
  <c r="AG101" i="3"/>
  <c r="AH101" i="3"/>
  <c r="AI101" i="3"/>
  <c r="AJ101" i="3"/>
  <c r="AK101" i="3"/>
  <c r="AL101" i="3"/>
  <c r="AM101" i="3"/>
  <c r="AN101" i="3"/>
  <c r="AC101" i="3"/>
  <c r="AE100" i="3"/>
  <c r="AH100" i="3"/>
  <c r="AF100" i="3"/>
  <c r="AC100" i="3"/>
  <c r="AD100" i="3"/>
  <c r="AG100" i="3"/>
  <c r="AI100" i="3"/>
  <c r="AJ100" i="3"/>
  <c r="AK100" i="3"/>
  <c r="AL100" i="3"/>
  <c r="AM100" i="3"/>
  <c r="AN100" i="3"/>
  <c r="AM99" i="3"/>
  <c r="AK99" i="3"/>
  <c r="AJ99" i="3"/>
  <c r="AI99" i="3"/>
  <c r="AH99" i="3"/>
  <c r="AG99" i="3"/>
  <c r="AF99" i="3"/>
  <c r="AE99" i="3"/>
  <c r="AD99" i="3"/>
  <c r="AC99" i="3"/>
  <c r="G132" i="3"/>
  <c r="T371" i="3"/>
  <c r="V371" i="3"/>
  <c r="X371" i="3"/>
  <c r="V370" i="3"/>
  <c r="W370" i="3"/>
  <c r="V417" i="3"/>
  <c r="AC361" i="12"/>
  <c r="AD361" i="12"/>
  <c r="AE361" i="12"/>
  <c r="AF361" i="12"/>
  <c r="AG361" i="12"/>
  <c r="AH361" i="12"/>
  <c r="AI361" i="12"/>
  <c r="AJ361" i="12"/>
  <c r="AK361" i="12"/>
  <c r="AL361" i="12"/>
  <c r="AM361" i="12"/>
  <c r="AB361" i="12"/>
  <c r="AB360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B371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B37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B348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B347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B339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B338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B311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B310" i="12"/>
  <c r="AE361" i="11"/>
  <c r="AF361" i="11"/>
  <c r="AG361" i="11"/>
  <c r="AH361" i="11"/>
  <c r="AI361" i="11"/>
  <c r="AJ361" i="11"/>
  <c r="AK361" i="11"/>
  <c r="AL361" i="11"/>
  <c r="AM361" i="11"/>
  <c r="AN361" i="11"/>
  <c r="AO361" i="11"/>
  <c r="AD361" i="11"/>
  <c r="AE360" i="11"/>
  <c r="AF360" i="11"/>
  <c r="AG360" i="11"/>
  <c r="AH360" i="11"/>
  <c r="AI360" i="11"/>
  <c r="AJ360" i="11"/>
  <c r="AK360" i="11"/>
  <c r="AL360" i="11"/>
  <c r="AM360" i="11"/>
  <c r="AN360" i="11"/>
  <c r="AO360" i="11"/>
  <c r="AD360" i="11"/>
  <c r="AH297" i="11"/>
  <c r="AK297" i="11"/>
  <c r="AN297" i="11"/>
  <c r="AD297" i="11"/>
  <c r="AE297" i="11"/>
  <c r="AF297" i="11"/>
  <c r="AG297" i="11"/>
  <c r="AI297" i="11"/>
  <c r="AJ297" i="11"/>
  <c r="AL297" i="11"/>
  <c r="AM297" i="11"/>
  <c r="AC297" i="11"/>
  <c r="AD296" i="11"/>
  <c r="AE296" i="11"/>
  <c r="AF296" i="11"/>
  <c r="AG296" i="11"/>
  <c r="AH296" i="11"/>
  <c r="AI296" i="11"/>
  <c r="AJ296" i="11"/>
  <c r="AK296" i="11"/>
  <c r="AL296" i="11"/>
  <c r="AM296" i="11"/>
  <c r="AN296" i="11"/>
  <c r="AC296" i="11"/>
  <c r="AD290" i="11"/>
  <c r="AE290" i="11"/>
  <c r="AF290" i="11"/>
  <c r="AG290" i="11"/>
  <c r="AH290" i="11"/>
  <c r="AI290" i="11"/>
  <c r="AJ290" i="11"/>
  <c r="AK290" i="11"/>
  <c r="AL290" i="11"/>
  <c r="AM290" i="11"/>
  <c r="AN290" i="11"/>
  <c r="AC290" i="11"/>
  <c r="AD289" i="11"/>
  <c r="AE289" i="11"/>
  <c r="AF289" i="11"/>
  <c r="AG289" i="11"/>
  <c r="AH289" i="11"/>
  <c r="AI289" i="11"/>
  <c r="AJ289" i="11"/>
  <c r="AK289" i="11"/>
  <c r="AL289" i="11"/>
  <c r="AM289" i="11"/>
  <c r="AN289" i="11"/>
  <c r="AC289" i="11"/>
  <c r="AD280" i="11"/>
  <c r="AE280" i="11"/>
  <c r="AF280" i="11"/>
  <c r="AG280" i="11"/>
  <c r="AH280" i="11"/>
  <c r="AI280" i="11"/>
  <c r="AJ280" i="11"/>
  <c r="AK280" i="11"/>
  <c r="AL280" i="11"/>
  <c r="AM280" i="11"/>
  <c r="AN280" i="11"/>
  <c r="AC280" i="11"/>
  <c r="AD279" i="11"/>
  <c r="AE279" i="11"/>
  <c r="AF279" i="11"/>
  <c r="AG279" i="11"/>
  <c r="AH279" i="11"/>
  <c r="AI279" i="11"/>
  <c r="AJ279" i="11"/>
  <c r="AK279" i="11"/>
  <c r="AL279" i="11"/>
  <c r="AM279" i="11"/>
  <c r="AN279" i="11"/>
  <c r="AC279" i="11"/>
  <c r="AC272" i="11"/>
  <c r="T423" i="11"/>
  <c r="Q423" i="11"/>
  <c r="AD273" i="11"/>
  <c r="AE273" i="11"/>
  <c r="AF273" i="11"/>
  <c r="AG273" i="11"/>
  <c r="AH273" i="11"/>
  <c r="AI273" i="11"/>
  <c r="T418" i="3"/>
  <c r="AJ273" i="11"/>
  <c r="U418" i="3"/>
  <c r="AK273" i="11"/>
  <c r="AL273" i="11"/>
  <c r="AM273" i="11"/>
  <c r="X418" i="3"/>
  <c r="AN273" i="11"/>
  <c r="Y418" i="3"/>
  <c r="AC273" i="11"/>
  <c r="AD272" i="11"/>
  <c r="AE272" i="11"/>
  <c r="AF272" i="11"/>
  <c r="AG272" i="11"/>
  <c r="AH272" i="11"/>
  <c r="AI272" i="11"/>
  <c r="AJ272" i="11"/>
  <c r="AL272" i="11"/>
  <c r="W417" i="3"/>
  <c r="AM272" i="11"/>
  <c r="AN272" i="11"/>
  <c r="AC259" i="11"/>
  <c r="AC232" i="11"/>
  <c r="W376" i="10"/>
  <c r="T376" i="10"/>
  <c r="AD38" i="10"/>
  <c r="AC220" i="10"/>
  <c r="AD220" i="10"/>
  <c r="AE220" i="10"/>
  <c r="AF220" i="10"/>
  <c r="AG220" i="10"/>
  <c r="AH220" i="10"/>
  <c r="AI220" i="10"/>
  <c r="AJ220" i="10"/>
  <c r="AK220" i="10"/>
  <c r="AL220" i="10"/>
  <c r="AM220" i="10"/>
  <c r="AB220" i="10"/>
  <c r="AC219" i="10"/>
  <c r="AD219" i="10"/>
  <c r="AE219" i="10"/>
  <c r="AF219" i="10"/>
  <c r="AG219" i="10"/>
  <c r="AH219" i="10"/>
  <c r="AI219" i="10"/>
  <c r="AJ219" i="10"/>
  <c r="AK219" i="10"/>
  <c r="AL219" i="10"/>
  <c r="AM219" i="10"/>
  <c r="AB219" i="10"/>
  <c r="AC201" i="10"/>
  <c r="AD201" i="10"/>
  <c r="AE201" i="10"/>
  <c r="AF201" i="10"/>
  <c r="AG201" i="10"/>
  <c r="AH201" i="10"/>
  <c r="AI201" i="10"/>
  <c r="AJ201" i="10"/>
  <c r="AK201" i="10"/>
  <c r="AL201" i="10"/>
  <c r="AM201" i="10"/>
  <c r="AB201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B200" i="10"/>
  <c r="AC189" i="10"/>
  <c r="AD189" i="10"/>
  <c r="AE189" i="10"/>
  <c r="AF189" i="10"/>
  <c r="AG189" i="10"/>
  <c r="AH189" i="10"/>
  <c r="AI189" i="10"/>
  <c r="AJ189" i="10"/>
  <c r="AK189" i="10"/>
  <c r="AL189" i="10"/>
  <c r="AM189" i="10"/>
  <c r="AB189" i="10"/>
  <c r="AC188" i="10"/>
  <c r="AD188" i="10"/>
  <c r="AE188" i="10"/>
  <c r="AF188" i="10"/>
  <c r="AG188" i="10"/>
  <c r="AH188" i="10"/>
  <c r="AI188" i="10"/>
  <c r="AJ188" i="10"/>
  <c r="AK188" i="10"/>
  <c r="AL188" i="10"/>
  <c r="AM188" i="10"/>
  <c r="AB188" i="10"/>
  <c r="Q433" i="12"/>
  <c r="N433" i="12"/>
  <c r="T423" i="12"/>
  <c r="Q423" i="12"/>
  <c r="N423" i="12"/>
  <c r="W412" i="12"/>
  <c r="T412" i="12"/>
  <c r="Q412" i="12"/>
  <c r="N412" i="12"/>
  <c r="W400" i="12"/>
  <c r="T400" i="12"/>
  <c r="Q400" i="12"/>
  <c r="N400" i="12"/>
  <c r="N401" i="12"/>
  <c r="G393" i="12" s="1"/>
  <c r="W388" i="12"/>
  <c r="T388" i="12"/>
  <c r="Q388" i="12"/>
  <c r="N388" i="12"/>
  <c r="N389" i="12" s="1"/>
  <c r="G381" i="12" s="1"/>
  <c r="W376" i="12"/>
  <c r="T376" i="12"/>
  <c r="Q376" i="12"/>
  <c r="N376" i="12"/>
  <c r="N377" i="12"/>
  <c r="G365" i="12"/>
  <c r="H364" i="12"/>
  <c r="H365" i="12" s="1"/>
  <c r="G362" i="12"/>
  <c r="H362" i="12" s="1"/>
  <c r="G361" i="12"/>
  <c r="H361" i="12" s="1"/>
  <c r="G360" i="12"/>
  <c r="H360" i="12" s="1"/>
  <c r="H359" i="12"/>
  <c r="H358" i="12"/>
  <c r="H357" i="12"/>
  <c r="H356" i="12"/>
  <c r="H355" i="12"/>
  <c r="H354" i="12"/>
  <c r="Y350" i="12"/>
  <c r="X350" i="12"/>
  <c r="W350" i="12"/>
  <c r="V350" i="12"/>
  <c r="U350" i="12"/>
  <c r="T350" i="12"/>
  <c r="S350" i="12"/>
  <c r="R350" i="12"/>
  <c r="Q350" i="12"/>
  <c r="P350" i="12"/>
  <c r="O350" i="12"/>
  <c r="N350" i="12"/>
  <c r="K350" i="12"/>
  <c r="H349" i="12"/>
  <c r="M349" i="12" s="1"/>
  <c r="H348" i="12"/>
  <c r="M348" i="12" s="1"/>
  <c r="H347" i="12"/>
  <c r="M347" i="12" s="1"/>
  <c r="H346" i="12"/>
  <c r="M346" i="12" s="1"/>
  <c r="H345" i="12"/>
  <c r="H344" i="12"/>
  <c r="M343" i="12"/>
  <c r="L343" i="12"/>
  <c r="L350" i="12" s="1"/>
  <c r="J343" i="12"/>
  <c r="J350" i="12" s="1"/>
  <c r="I343" i="12"/>
  <c r="I350" i="12" s="1"/>
  <c r="G343" i="12"/>
  <c r="G350" i="12" s="1"/>
  <c r="X340" i="12"/>
  <c r="W340" i="12"/>
  <c r="V340" i="12"/>
  <c r="U340" i="12"/>
  <c r="T340" i="12"/>
  <c r="L340" i="12"/>
  <c r="K340" i="12"/>
  <c r="J340" i="12"/>
  <c r="I340" i="12"/>
  <c r="G340" i="12"/>
  <c r="H339" i="12"/>
  <c r="M339" i="12" s="1"/>
  <c r="H338" i="12"/>
  <c r="H337" i="12"/>
  <c r="H336" i="12"/>
  <c r="M336" i="12" s="1"/>
  <c r="H335" i="12"/>
  <c r="M335" i="12" s="1"/>
  <c r="M340" i="12" s="1"/>
  <c r="H334" i="12"/>
  <c r="Y332" i="12"/>
  <c r="X332" i="12"/>
  <c r="X351" i="12" s="1"/>
  <c r="W332" i="12"/>
  <c r="V332" i="12"/>
  <c r="V351" i="12" s="1"/>
  <c r="U332" i="12"/>
  <c r="T332" i="12"/>
  <c r="T351" i="12" s="1"/>
  <c r="S332" i="12"/>
  <c r="R332" i="12"/>
  <c r="Q332" i="12"/>
  <c r="Q351" i="12" s="1"/>
  <c r="P332" i="12"/>
  <c r="P351" i="12" s="1"/>
  <c r="O332" i="12"/>
  <c r="N332" i="12"/>
  <c r="N351" i="12" s="1"/>
  <c r="H330" i="12"/>
  <c r="H329" i="12"/>
  <c r="M328" i="12"/>
  <c r="H328" i="12"/>
  <c r="M327" i="12"/>
  <c r="H327" i="12"/>
  <c r="M326" i="12"/>
  <c r="L326" i="12"/>
  <c r="K326" i="12"/>
  <c r="J326" i="12"/>
  <c r="I326" i="12"/>
  <c r="H326" i="12"/>
  <c r="G326" i="12"/>
  <c r="H325" i="12"/>
  <c r="M325" i="12"/>
  <c r="H324" i="12"/>
  <c r="M324" i="12"/>
  <c r="H323" i="12"/>
  <c r="M323" i="12"/>
  <c r="L322" i="12"/>
  <c r="K322" i="12"/>
  <c r="J322" i="12"/>
  <c r="I322" i="12"/>
  <c r="H322" i="12"/>
  <c r="I321" i="12"/>
  <c r="H321" i="12"/>
  <c r="M321" i="12"/>
  <c r="I320" i="12"/>
  <c r="H320" i="12"/>
  <c r="M320" i="12" s="1"/>
  <c r="H319" i="12"/>
  <c r="M319" i="12" s="1"/>
  <c r="H318" i="12"/>
  <c r="M318" i="12" s="1"/>
  <c r="L317" i="12"/>
  <c r="K317" i="12"/>
  <c r="J317" i="12"/>
  <c r="I317" i="12"/>
  <c r="G317" i="12"/>
  <c r="H317" i="12" s="1"/>
  <c r="M317" i="12" s="1"/>
  <c r="H316" i="12"/>
  <c r="M316" i="12"/>
  <c r="H315" i="12"/>
  <c r="M315" i="12"/>
  <c r="H314" i="12"/>
  <c r="M314" i="12"/>
  <c r="H313" i="12"/>
  <c r="M313" i="12"/>
  <c r="H312" i="12"/>
  <c r="M312" i="12"/>
  <c r="L311" i="12"/>
  <c r="K311" i="12"/>
  <c r="J311" i="12"/>
  <c r="J332" i="12" s="1"/>
  <c r="I311" i="12"/>
  <c r="G311" i="12"/>
  <c r="H311" i="12"/>
  <c r="H310" i="12"/>
  <c r="M310" i="12"/>
  <c r="H309" i="12"/>
  <c r="M309" i="12"/>
  <c r="L308" i="12"/>
  <c r="J308" i="12"/>
  <c r="I308" i="12"/>
  <c r="G308" i="12"/>
  <c r="H308" i="12" s="1"/>
  <c r="M308" i="12" s="1"/>
  <c r="I307" i="12"/>
  <c r="I332" i="12" s="1"/>
  <c r="H307" i="12"/>
  <c r="M307" i="12" s="1"/>
  <c r="I303" i="12"/>
  <c r="H303" i="12"/>
  <c r="I302" i="12"/>
  <c r="H302" i="12"/>
  <c r="M302" i="12"/>
  <c r="I301" i="12"/>
  <c r="H301" i="12"/>
  <c r="I300" i="12"/>
  <c r="I299" i="12"/>
  <c r="H300" i="12"/>
  <c r="M300" i="12"/>
  <c r="L299" i="12"/>
  <c r="K299" i="12"/>
  <c r="J299" i="12"/>
  <c r="G299" i="12"/>
  <c r="I298" i="12"/>
  <c r="H298" i="12"/>
  <c r="I297" i="12"/>
  <c r="I296" i="12" s="1"/>
  <c r="H297" i="12"/>
  <c r="L296" i="12"/>
  <c r="K296" i="12"/>
  <c r="J296" i="12"/>
  <c r="G296" i="12"/>
  <c r="I295" i="12"/>
  <c r="H295" i="12"/>
  <c r="M295" i="12"/>
  <c r="I294" i="12"/>
  <c r="H294" i="12"/>
  <c r="M294" i="12"/>
  <c r="I293" i="12"/>
  <c r="H293" i="12"/>
  <c r="I292" i="12"/>
  <c r="I291" i="12" s="1"/>
  <c r="H292" i="12"/>
  <c r="M292" i="12" s="1"/>
  <c r="L291" i="12"/>
  <c r="K291" i="12"/>
  <c r="J291" i="12"/>
  <c r="G291" i="12"/>
  <c r="I288" i="12"/>
  <c r="H288" i="12"/>
  <c r="M288" i="12" s="1"/>
  <c r="I287" i="12"/>
  <c r="H287" i="12"/>
  <c r="M287" i="12" s="1"/>
  <c r="I286" i="12"/>
  <c r="H286" i="12"/>
  <c r="M286" i="12" s="1"/>
  <c r="I285" i="12"/>
  <c r="H285" i="12"/>
  <c r="I284" i="12"/>
  <c r="I283" i="12" s="1"/>
  <c r="H284" i="12"/>
  <c r="L283" i="12"/>
  <c r="K283" i="12"/>
  <c r="J283" i="12"/>
  <c r="G283" i="12"/>
  <c r="I282" i="12"/>
  <c r="H282" i="12"/>
  <c r="M282" i="12"/>
  <c r="I281" i="12"/>
  <c r="H281" i="12"/>
  <c r="I280" i="12"/>
  <c r="H280" i="12"/>
  <c r="M280" i="12" s="1"/>
  <c r="I279" i="12"/>
  <c r="H279" i="12"/>
  <c r="I278" i="12"/>
  <c r="H278" i="12"/>
  <c r="M278" i="12" s="1"/>
  <c r="L277" i="12"/>
  <c r="K277" i="12"/>
  <c r="J277" i="12"/>
  <c r="G277" i="12"/>
  <c r="I276" i="12"/>
  <c r="H276" i="12"/>
  <c r="M276" i="12" s="1"/>
  <c r="I275" i="12"/>
  <c r="I274" i="12" s="1"/>
  <c r="H275" i="12"/>
  <c r="M275" i="12" s="1"/>
  <c r="L274" i="12"/>
  <c r="K274" i="12"/>
  <c r="J274" i="12"/>
  <c r="G274" i="12"/>
  <c r="H274" i="12"/>
  <c r="AC273" i="12"/>
  <c r="AC272" i="12"/>
  <c r="AC271" i="12"/>
  <c r="I271" i="12"/>
  <c r="H271" i="12"/>
  <c r="M271" i="12"/>
  <c r="I269" i="12"/>
  <c r="H269" i="12"/>
  <c r="M269" i="12" s="1"/>
  <c r="H268" i="12"/>
  <c r="I267" i="12"/>
  <c r="H267" i="12"/>
  <c r="M267" i="12" s="1"/>
  <c r="I265" i="12"/>
  <c r="H265" i="12"/>
  <c r="M265" i="12" s="1"/>
  <c r="I264" i="12"/>
  <c r="H264" i="12"/>
  <c r="I263" i="12"/>
  <c r="I262" i="12" s="1"/>
  <c r="H263" i="12"/>
  <c r="L262" i="12"/>
  <c r="K262" i="12"/>
  <c r="J262" i="12"/>
  <c r="G262" i="12"/>
  <c r="AA262" i="12" s="1"/>
  <c r="I261" i="12"/>
  <c r="H261" i="12"/>
  <c r="M261" i="12"/>
  <c r="AN260" i="12"/>
  <c r="AM260" i="12"/>
  <c r="AL260" i="12"/>
  <c r="AK260" i="12"/>
  <c r="AJ260" i="12"/>
  <c r="AI260" i="12"/>
  <c r="AH260" i="12"/>
  <c r="AG260" i="12"/>
  <c r="AF260" i="12"/>
  <c r="AE260" i="12"/>
  <c r="AD260" i="12"/>
  <c r="AC260" i="12"/>
  <c r="I260" i="12"/>
  <c r="H260" i="12"/>
  <c r="M260" i="12"/>
  <c r="AN259" i="12"/>
  <c r="AM259" i="12"/>
  <c r="AL259" i="12"/>
  <c r="AK259" i="12"/>
  <c r="AJ259" i="12"/>
  <c r="AI259" i="12"/>
  <c r="AH259" i="12"/>
  <c r="AG259" i="12"/>
  <c r="AF259" i="12"/>
  <c r="AE259" i="12"/>
  <c r="AD259" i="12"/>
  <c r="AC259" i="12"/>
  <c r="I259" i="12"/>
  <c r="H259" i="12"/>
  <c r="M259" i="12"/>
  <c r="I258" i="12"/>
  <c r="H258" i="12"/>
  <c r="M258" i="12" s="1"/>
  <c r="L257" i="12"/>
  <c r="K257" i="12"/>
  <c r="J257" i="12"/>
  <c r="G257" i="12"/>
  <c r="H257" i="12" s="1"/>
  <c r="Y255" i="12"/>
  <c r="X255" i="12"/>
  <c r="W255" i="12"/>
  <c r="V255" i="12"/>
  <c r="U255" i="12"/>
  <c r="T255" i="12"/>
  <c r="L255" i="12"/>
  <c r="K255" i="12"/>
  <c r="J255" i="12"/>
  <c r="G255" i="12"/>
  <c r="I254" i="12"/>
  <c r="I255" i="12" s="1"/>
  <c r="H254" i="12"/>
  <c r="H255" i="12" s="1"/>
  <c r="Y252" i="12"/>
  <c r="Y289" i="12" s="1"/>
  <c r="X252" i="12"/>
  <c r="X304" i="12" s="1"/>
  <c r="W252" i="12"/>
  <c r="W289" i="12" s="1"/>
  <c r="V252" i="12"/>
  <c r="V304" i="12" s="1"/>
  <c r="U252" i="12"/>
  <c r="U289" i="12" s="1"/>
  <c r="T252" i="12"/>
  <c r="T304" i="12" s="1"/>
  <c r="S252" i="12"/>
  <c r="S289" i="12" s="1"/>
  <c r="R252" i="12"/>
  <c r="Q252" i="12"/>
  <c r="P252" i="12"/>
  <c r="O252" i="12"/>
  <c r="N252" i="12"/>
  <c r="I251" i="12"/>
  <c r="H251" i="12"/>
  <c r="I250" i="12"/>
  <c r="H250" i="12"/>
  <c r="M250" i="12"/>
  <c r="I248" i="12"/>
  <c r="H248" i="12"/>
  <c r="M248" i="12" s="1"/>
  <c r="I247" i="12"/>
  <c r="H247" i="12"/>
  <c r="M247" i="12"/>
  <c r="I246" i="12"/>
  <c r="H246" i="12"/>
  <c r="M246" i="12" s="1"/>
  <c r="I245" i="12"/>
  <c r="H245" i="12"/>
  <c r="M245" i="12" s="1"/>
  <c r="I244" i="12"/>
  <c r="H244" i="12"/>
  <c r="I243" i="12"/>
  <c r="I242" i="12" s="1"/>
  <c r="H243" i="12"/>
  <c r="M243" i="12"/>
  <c r="L242" i="12"/>
  <c r="L252" i="12"/>
  <c r="L304" i="12" s="1"/>
  <c r="G242" i="12"/>
  <c r="H242" i="12" s="1"/>
  <c r="M242" i="12" s="1"/>
  <c r="M241" i="12"/>
  <c r="K241" i="12"/>
  <c r="J241" i="12"/>
  <c r="M240" i="12"/>
  <c r="I237" i="12"/>
  <c r="H237" i="12"/>
  <c r="I236" i="12"/>
  <c r="H236" i="12"/>
  <c r="M236" i="12"/>
  <c r="I235" i="12"/>
  <c r="H235" i="12"/>
  <c r="M235" i="12" s="1"/>
  <c r="I234" i="12"/>
  <c r="H234" i="12"/>
  <c r="M234" i="12" s="1"/>
  <c r="AN233" i="12"/>
  <c r="AM233" i="12"/>
  <c r="AK233" i="12"/>
  <c r="AJ233" i="12"/>
  <c r="AI233" i="12"/>
  <c r="AH233" i="12"/>
  <c r="AG233" i="12"/>
  <c r="AF233" i="12"/>
  <c r="AE233" i="12"/>
  <c r="AD233" i="12"/>
  <c r="AC233" i="12"/>
  <c r="I233" i="12"/>
  <c r="I232" i="12" s="1"/>
  <c r="H233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K232" i="12"/>
  <c r="K252" i="12" s="1"/>
  <c r="K304" i="12" s="1"/>
  <c r="J232" i="12"/>
  <c r="J252" i="12"/>
  <c r="G232" i="12"/>
  <c r="I230" i="12"/>
  <c r="H230" i="12"/>
  <c r="M230" i="12"/>
  <c r="I229" i="12"/>
  <c r="H229" i="12"/>
  <c r="M229" i="12" s="1"/>
  <c r="Y226" i="12"/>
  <c r="X226" i="12"/>
  <c r="W226" i="12"/>
  <c r="K226" i="12"/>
  <c r="Y225" i="12"/>
  <c r="X225" i="12"/>
  <c r="W225" i="12"/>
  <c r="K225" i="12"/>
  <c r="I224" i="12"/>
  <c r="H224" i="12"/>
  <c r="M224" i="12" s="1"/>
  <c r="I222" i="12"/>
  <c r="H222" i="12"/>
  <c r="I220" i="12"/>
  <c r="H220" i="12"/>
  <c r="M220" i="12"/>
  <c r="I219" i="12"/>
  <c r="H219" i="12"/>
  <c r="M219" i="12" s="1"/>
  <c r="I218" i="12"/>
  <c r="I217" i="12" s="1"/>
  <c r="H218" i="12"/>
  <c r="M218" i="12" s="1"/>
  <c r="M217" i="12" s="1"/>
  <c r="L217" i="12"/>
  <c r="L226" i="12"/>
  <c r="J217" i="12"/>
  <c r="J226" i="12"/>
  <c r="G217" i="12"/>
  <c r="G225" i="12"/>
  <c r="I216" i="12"/>
  <c r="H216" i="12"/>
  <c r="M216" i="12" s="1"/>
  <c r="Y214" i="12"/>
  <c r="X214" i="12"/>
  <c r="W214" i="12"/>
  <c r="V214" i="12"/>
  <c r="S214" i="12"/>
  <c r="Y213" i="12"/>
  <c r="X213" i="12"/>
  <c r="W213" i="12"/>
  <c r="V213" i="12"/>
  <c r="S213" i="12"/>
  <c r="I212" i="12"/>
  <c r="H212" i="12"/>
  <c r="I210" i="12"/>
  <c r="H210" i="12"/>
  <c r="M210" i="12"/>
  <c r="I208" i="12"/>
  <c r="H208" i="12"/>
  <c r="M208" i="12" s="1"/>
  <c r="I207" i="12"/>
  <c r="H207" i="12"/>
  <c r="M207" i="12" s="1"/>
  <c r="I206" i="12"/>
  <c r="I205" i="12" s="1"/>
  <c r="H206" i="12"/>
  <c r="M206" i="12" s="1"/>
  <c r="M205" i="12" s="1"/>
  <c r="L205" i="12"/>
  <c r="J205" i="12"/>
  <c r="G205" i="12"/>
  <c r="I204" i="12"/>
  <c r="H204" i="12"/>
  <c r="M204" i="12" s="1"/>
  <c r="I203" i="12"/>
  <c r="I202" i="12" s="1"/>
  <c r="H203" i="12"/>
  <c r="M203" i="12" s="1"/>
  <c r="M202" i="12" s="1"/>
  <c r="L202" i="12"/>
  <c r="J202" i="12"/>
  <c r="G202" i="12"/>
  <c r="I201" i="12"/>
  <c r="H201" i="12"/>
  <c r="M201" i="12" s="1"/>
  <c r="I200" i="12"/>
  <c r="H200" i="12"/>
  <c r="M200" i="12" s="1"/>
  <c r="I199" i="12"/>
  <c r="H199" i="12"/>
  <c r="I198" i="12"/>
  <c r="H198" i="12"/>
  <c r="M198" i="12"/>
  <c r="L197" i="12"/>
  <c r="K197" i="12"/>
  <c r="K214" i="12" s="1"/>
  <c r="J197" i="12"/>
  <c r="J214" i="12" s="1"/>
  <c r="G197" i="12"/>
  <c r="G213" i="12" s="1"/>
  <c r="Y195" i="12"/>
  <c r="X195" i="12"/>
  <c r="W195" i="12"/>
  <c r="K195" i="12"/>
  <c r="Y194" i="12"/>
  <c r="X194" i="12"/>
  <c r="W194" i="12"/>
  <c r="K194" i="12"/>
  <c r="I193" i="12"/>
  <c r="H193" i="12"/>
  <c r="M193" i="12" s="1"/>
  <c r="I191" i="12"/>
  <c r="H191" i="12"/>
  <c r="M191" i="12" s="1"/>
  <c r="I189" i="12"/>
  <c r="H189" i="12"/>
  <c r="I188" i="12"/>
  <c r="H188" i="12"/>
  <c r="M188" i="12"/>
  <c r="I187" i="12"/>
  <c r="I186" i="12"/>
  <c r="H187" i="12"/>
  <c r="L186" i="12"/>
  <c r="L195" i="12" s="1"/>
  <c r="J186" i="12"/>
  <c r="J195" i="12" s="1"/>
  <c r="G186" i="12"/>
  <c r="G195" i="12" s="1"/>
  <c r="I185" i="12"/>
  <c r="H185" i="12"/>
  <c r="Y183" i="12"/>
  <c r="X183" i="12"/>
  <c r="W183" i="12"/>
  <c r="V183" i="12"/>
  <c r="Y182" i="12"/>
  <c r="X182" i="12"/>
  <c r="W182" i="12"/>
  <c r="V182" i="12"/>
  <c r="I181" i="12"/>
  <c r="H181" i="12"/>
  <c r="M181" i="12" s="1"/>
  <c r="I179" i="12"/>
  <c r="H179" i="12"/>
  <c r="I177" i="12"/>
  <c r="H177" i="12"/>
  <c r="M177" i="12"/>
  <c r="I176" i="12"/>
  <c r="H176" i="12"/>
  <c r="I175" i="12"/>
  <c r="I174" i="12" s="1"/>
  <c r="H175" i="12"/>
  <c r="H174" i="12" s="1"/>
  <c r="L174" i="12"/>
  <c r="J174" i="12"/>
  <c r="G174" i="12"/>
  <c r="I173" i="12"/>
  <c r="H173" i="12"/>
  <c r="I172" i="12"/>
  <c r="H172" i="12"/>
  <c r="I171" i="12"/>
  <c r="I170" i="12" s="1"/>
  <c r="H171" i="12"/>
  <c r="AN170" i="12"/>
  <c r="AM170" i="12"/>
  <c r="AL170" i="12"/>
  <c r="AK170" i="12"/>
  <c r="AJ170" i="12"/>
  <c r="AI170" i="12"/>
  <c r="AH170" i="12"/>
  <c r="AG170" i="12"/>
  <c r="AF170" i="12"/>
  <c r="AE170" i="12"/>
  <c r="AD170" i="12"/>
  <c r="AC170" i="12"/>
  <c r="L170" i="12"/>
  <c r="L183" i="12" s="1"/>
  <c r="K170" i="12"/>
  <c r="J170" i="12"/>
  <c r="G170" i="12"/>
  <c r="AN169" i="12"/>
  <c r="AM169" i="12"/>
  <c r="AL169" i="12"/>
  <c r="AK169" i="12"/>
  <c r="AJ169" i="12"/>
  <c r="AI169" i="12"/>
  <c r="AH169" i="12"/>
  <c r="AG169" i="12"/>
  <c r="AF169" i="12"/>
  <c r="AE169" i="12"/>
  <c r="AD169" i="12"/>
  <c r="AC169" i="12"/>
  <c r="I169" i="12"/>
  <c r="H169" i="12"/>
  <c r="M169" i="12"/>
  <c r="I168" i="12"/>
  <c r="H168" i="12"/>
  <c r="M168" i="12" s="1"/>
  <c r="I167" i="12"/>
  <c r="H167" i="12"/>
  <c r="M167" i="12" s="1"/>
  <c r="K166" i="12"/>
  <c r="K182" i="12" s="1"/>
  <c r="J166" i="12"/>
  <c r="J183" i="12" s="1"/>
  <c r="G166" i="12"/>
  <c r="G182" i="12" s="1"/>
  <c r="W164" i="12"/>
  <c r="V164" i="12"/>
  <c r="I163" i="12"/>
  <c r="H163" i="12"/>
  <c r="M163" i="12" s="1"/>
  <c r="I162" i="12"/>
  <c r="H162" i="12"/>
  <c r="M162" i="12" s="1"/>
  <c r="I161" i="12"/>
  <c r="I160" i="12" s="1"/>
  <c r="I164" i="12" s="1"/>
  <c r="H161" i="12"/>
  <c r="L160" i="12"/>
  <c r="L164" i="12" s="1"/>
  <c r="K160" i="12"/>
  <c r="K164" i="12" s="1"/>
  <c r="J160" i="12"/>
  <c r="J164" i="12" s="1"/>
  <c r="G160" i="12"/>
  <c r="G164" i="12" s="1"/>
  <c r="X158" i="12"/>
  <c r="W158" i="12"/>
  <c r="I157" i="12"/>
  <c r="H157" i="12"/>
  <c r="M157" i="12" s="1"/>
  <c r="I156" i="12"/>
  <c r="I155" i="12" s="1"/>
  <c r="I158" i="12" s="1"/>
  <c r="H156" i="12"/>
  <c r="K155" i="12"/>
  <c r="K158" i="12" s="1"/>
  <c r="J155" i="12"/>
  <c r="J158" i="12" s="1"/>
  <c r="H155" i="12"/>
  <c r="H158" i="12" s="1"/>
  <c r="G155" i="12"/>
  <c r="G158" i="12" s="1"/>
  <c r="S153" i="12"/>
  <c r="K153" i="12"/>
  <c r="J153" i="12"/>
  <c r="G153" i="12"/>
  <c r="I152" i="12"/>
  <c r="I153" i="12" s="1"/>
  <c r="H152" i="12"/>
  <c r="H153" i="12" s="1"/>
  <c r="Y150" i="12"/>
  <c r="X150" i="12"/>
  <c r="W150" i="12"/>
  <c r="V150" i="12"/>
  <c r="U150" i="12"/>
  <c r="T150" i="12"/>
  <c r="Y149" i="12"/>
  <c r="X149" i="12"/>
  <c r="W149" i="12"/>
  <c r="V149" i="12"/>
  <c r="U149" i="12"/>
  <c r="T149" i="12"/>
  <c r="I148" i="12"/>
  <c r="H148" i="12"/>
  <c r="M148" i="12"/>
  <c r="I146" i="12"/>
  <c r="H146" i="12"/>
  <c r="M146" i="12" s="1"/>
  <c r="I145" i="12"/>
  <c r="H145" i="12"/>
  <c r="M145" i="12" s="1"/>
  <c r="I143" i="12"/>
  <c r="H143" i="12"/>
  <c r="I142" i="12"/>
  <c r="H142" i="12"/>
  <c r="I141" i="12"/>
  <c r="I140" i="12" s="1"/>
  <c r="H141" i="12"/>
  <c r="L140" i="12"/>
  <c r="K140" i="12"/>
  <c r="J140" i="12"/>
  <c r="G140" i="12"/>
  <c r="I139" i="12"/>
  <c r="H139" i="12"/>
  <c r="I138" i="12"/>
  <c r="I137" i="12" s="1"/>
  <c r="H138" i="12"/>
  <c r="L137" i="12"/>
  <c r="K137" i="12"/>
  <c r="J137" i="12"/>
  <c r="I136" i="12"/>
  <c r="H136" i="12"/>
  <c r="I135" i="12"/>
  <c r="H135" i="12"/>
  <c r="M135" i="12" s="1"/>
  <c r="I134" i="12"/>
  <c r="H134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L133" i="12"/>
  <c r="L149" i="12" s="1"/>
  <c r="K133" i="12"/>
  <c r="J133" i="12"/>
  <c r="G133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I132" i="12"/>
  <c r="H132" i="12"/>
  <c r="I131" i="12"/>
  <c r="H131" i="12"/>
  <c r="M131" i="12"/>
  <c r="I130" i="12"/>
  <c r="H130" i="12"/>
  <c r="M130" i="12" s="1"/>
  <c r="I129" i="12"/>
  <c r="I128" i="12" s="1"/>
  <c r="H129" i="12"/>
  <c r="K128" i="12"/>
  <c r="K150" i="12"/>
  <c r="J128" i="12"/>
  <c r="H128" i="12"/>
  <c r="G128" i="12"/>
  <c r="G150" i="12"/>
  <c r="U124" i="12"/>
  <c r="L124" i="12"/>
  <c r="G124" i="12"/>
  <c r="I123" i="12"/>
  <c r="I124" i="12" s="1"/>
  <c r="H123" i="12"/>
  <c r="H124" i="12" s="1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V121" i="12"/>
  <c r="M121" i="12"/>
  <c r="K121" i="12"/>
  <c r="J121" i="12"/>
  <c r="I121" i="12"/>
  <c r="H121" i="12"/>
  <c r="G121" i="12"/>
  <c r="T433" i="12" s="1"/>
  <c r="T118" i="12"/>
  <c r="L118" i="12"/>
  <c r="G118" i="12"/>
  <c r="I117" i="12"/>
  <c r="I118" i="12" s="1"/>
  <c r="H117" i="12"/>
  <c r="H118" i="12" s="1"/>
  <c r="H110" i="12"/>
  <c r="H106" i="12"/>
  <c r="H105" i="12"/>
  <c r="M105" i="12" s="1"/>
  <c r="M101" i="12"/>
  <c r="M98" i="12"/>
  <c r="L98" i="12"/>
  <c r="I98" i="12"/>
  <c r="H98" i="12"/>
  <c r="G98" i="12"/>
  <c r="I95" i="12"/>
  <c r="H95" i="12"/>
  <c r="I94" i="12"/>
  <c r="H94" i="12"/>
  <c r="M94" i="12"/>
  <c r="U93" i="12"/>
  <c r="T93" i="12"/>
  <c r="S93" i="12"/>
  <c r="R93" i="12"/>
  <c r="Q93" i="12"/>
  <c r="L93" i="12"/>
  <c r="K93" i="12"/>
  <c r="J93" i="12"/>
  <c r="G93" i="12"/>
  <c r="M92" i="12"/>
  <c r="H92" i="12"/>
  <c r="I91" i="12"/>
  <c r="H91" i="12"/>
  <c r="I90" i="12"/>
  <c r="H90" i="12"/>
  <c r="M89" i="12"/>
  <c r="H89" i="12"/>
  <c r="I88" i="12"/>
  <c r="H88" i="12"/>
  <c r="I87" i="12"/>
  <c r="I93" i="12" s="1"/>
  <c r="H87" i="12"/>
  <c r="M87" i="12"/>
  <c r="Y82" i="12"/>
  <c r="X82" i="12"/>
  <c r="X83" i="12" s="1"/>
  <c r="W82" i="12"/>
  <c r="W83" i="12" s="1"/>
  <c r="V82" i="12"/>
  <c r="V83" i="12" s="1"/>
  <c r="U82" i="12"/>
  <c r="U83" i="12" s="1"/>
  <c r="T82" i="12"/>
  <c r="T83" i="12" s="1"/>
  <c r="S82" i="12"/>
  <c r="R82" i="12"/>
  <c r="Q82" i="12"/>
  <c r="P82" i="12"/>
  <c r="O82" i="12"/>
  <c r="N82" i="12"/>
  <c r="I81" i="12"/>
  <c r="H81" i="12"/>
  <c r="M81" i="12" s="1"/>
  <c r="I80" i="12"/>
  <c r="H80" i="12"/>
  <c r="I79" i="12"/>
  <c r="H79" i="12"/>
  <c r="I78" i="12"/>
  <c r="I77" i="12" s="1"/>
  <c r="H78" i="12"/>
  <c r="H77" i="12" s="1"/>
  <c r="L77" i="12"/>
  <c r="K77" i="12"/>
  <c r="J77" i="12"/>
  <c r="G77" i="12"/>
  <c r="I76" i="12"/>
  <c r="H76" i="12"/>
  <c r="M76" i="12"/>
  <c r="I75" i="12"/>
  <c r="H75" i="12"/>
  <c r="M75" i="12" s="1"/>
  <c r="I74" i="12"/>
  <c r="H74" i="12"/>
  <c r="I73" i="12"/>
  <c r="I72" i="12" s="1"/>
  <c r="H73" i="12"/>
  <c r="M73" i="12" s="1"/>
  <c r="L72" i="12"/>
  <c r="K72" i="12"/>
  <c r="J72" i="12"/>
  <c r="G72" i="12"/>
  <c r="I71" i="12"/>
  <c r="H71" i="12"/>
  <c r="M71" i="12" s="1"/>
  <c r="I70" i="12"/>
  <c r="H70" i="12"/>
  <c r="I69" i="12"/>
  <c r="I68" i="12" s="1"/>
  <c r="H69" i="12"/>
  <c r="M69" i="12" s="1"/>
  <c r="L68" i="12"/>
  <c r="K68" i="12"/>
  <c r="J68" i="12"/>
  <c r="G68" i="12"/>
  <c r="I67" i="12"/>
  <c r="H67" i="12"/>
  <c r="M67" i="12" s="1"/>
  <c r="I66" i="12"/>
  <c r="H66" i="12"/>
  <c r="I65" i="12"/>
  <c r="I64" i="12" s="1"/>
  <c r="H65" i="12"/>
  <c r="M65" i="12" s="1"/>
  <c r="L64" i="12"/>
  <c r="K64" i="12"/>
  <c r="J64" i="12"/>
  <c r="G64" i="12"/>
  <c r="I63" i="12"/>
  <c r="H63" i="12"/>
  <c r="I62" i="12"/>
  <c r="H62" i="12"/>
  <c r="M62" i="12"/>
  <c r="I61" i="12"/>
  <c r="I60" i="12"/>
  <c r="H61" i="12"/>
  <c r="L60" i="12"/>
  <c r="J60" i="12"/>
  <c r="G60" i="12"/>
  <c r="I59" i="12"/>
  <c r="H59" i="12"/>
  <c r="M59" i="12" s="1"/>
  <c r="I58" i="12"/>
  <c r="H58" i="12"/>
  <c r="M58" i="12" s="1"/>
  <c r="I57" i="12"/>
  <c r="I56" i="12" s="1"/>
  <c r="H57" i="12"/>
  <c r="L56" i="12"/>
  <c r="J56" i="12"/>
  <c r="G56" i="12"/>
  <c r="I55" i="12"/>
  <c r="H55" i="12"/>
  <c r="I54" i="12"/>
  <c r="H54" i="12"/>
  <c r="M54" i="12"/>
  <c r="I53" i="12"/>
  <c r="H53" i="12"/>
  <c r="M53" i="12" s="1"/>
  <c r="I52" i="12"/>
  <c r="H52" i="12"/>
  <c r="I51" i="12"/>
  <c r="I50" i="12" s="1"/>
  <c r="H51" i="12"/>
  <c r="M51" i="12" s="1"/>
  <c r="L50" i="12"/>
  <c r="K50" i="12"/>
  <c r="J50" i="12"/>
  <c r="G50" i="12"/>
  <c r="I49" i="12"/>
  <c r="H49" i="12"/>
  <c r="I48" i="12"/>
  <c r="I47" i="12" s="1"/>
  <c r="H48" i="12"/>
  <c r="L47" i="12"/>
  <c r="K47" i="12"/>
  <c r="J47" i="12"/>
  <c r="I46" i="12"/>
  <c r="H46" i="12"/>
  <c r="M46" i="12" s="1"/>
  <c r="I45" i="12"/>
  <c r="H45" i="12"/>
  <c r="M45" i="12" s="1"/>
  <c r="I44" i="12"/>
  <c r="H44" i="12"/>
  <c r="I43" i="12"/>
  <c r="I42" i="12" s="1"/>
  <c r="H43" i="12"/>
  <c r="M43" i="12" s="1"/>
  <c r="L42" i="12"/>
  <c r="K42" i="12"/>
  <c r="J42" i="12"/>
  <c r="G42" i="12"/>
  <c r="I41" i="12"/>
  <c r="H41" i="12"/>
  <c r="I40" i="12"/>
  <c r="H40" i="12"/>
  <c r="M40" i="12"/>
  <c r="I39" i="12"/>
  <c r="H39" i="12"/>
  <c r="M39" i="12" s="1"/>
  <c r="AM38" i="12"/>
  <c r="AM99" i="12" s="1"/>
  <c r="AL38" i="12"/>
  <c r="AL99" i="12" s="1"/>
  <c r="AK38" i="12"/>
  <c r="AK99" i="12" s="1"/>
  <c r="AL270" i="12" s="1"/>
  <c r="AJ38" i="12"/>
  <c r="AJ99" i="12" s="1"/>
  <c r="AI38" i="12"/>
  <c r="AI99" i="12" s="1"/>
  <c r="AH38" i="12"/>
  <c r="AH99" i="12" s="1"/>
  <c r="AG38" i="12"/>
  <c r="AG99" i="12" s="1"/>
  <c r="AF38" i="12"/>
  <c r="AF99" i="12" s="1"/>
  <c r="AE38" i="12"/>
  <c r="AE99" i="12" s="1"/>
  <c r="AD38" i="12"/>
  <c r="AD99" i="12" s="1"/>
  <c r="AC38" i="12"/>
  <c r="AC99" i="12" s="1"/>
  <c r="AB38" i="12"/>
  <c r="AB99" i="12" s="1"/>
  <c r="I38" i="12"/>
  <c r="H38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I37" i="12"/>
  <c r="H37" i="12"/>
  <c r="I36" i="12"/>
  <c r="I35" i="12" s="1"/>
  <c r="H36" i="12"/>
  <c r="L35" i="12"/>
  <c r="L82" i="12" s="1"/>
  <c r="J35" i="12"/>
  <c r="G35" i="12"/>
  <c r="G82" i="12" s="1"/>
  <c r="I34" i="12"/>
  <c r="H34" i="12"/>
  <c r="M34" i="12" s="1"/>
  <c r="S30" i="12"/>
  <c r="R30" i="12"/>
  <c r="Q30" i="12"/>
  <c r="P30" i="12"/>
  <c r="O30" i="12"/>
  <c r="N30" i="12"/>
  <c r="I29" i="12"/>
  <c r="I28" i="12"/>
  <c r="H28" i="12"/>
  <c r="I27" i="12"/>
  <c r="H27" i="12"/>
  <c r="M27" i="12"/>
  <c r="I26" i="12"/>
  <c r="H26" i="12"/>
  <c r="M26" i="12" s="1"/>
  <c r="I25" i="12"/>
  <c r="H25" i="12"/>
  <c r="I24" i="12"/>
  <c r="H24" i="12"/>
  <c r="I23" i="12"/>
  <c r="H23" i="12"/>
  <c r="L22" i="12"/>
  <c r="L30" i="12"/>
  <c r="K22" i="12"/>
  <c r="J22" i="12"/>
  <c r="J30" i="12" s="1"/>
  <c r="G22" i="12"/>
  <c r="G30" i="12" s="1"/>
  <c r="Y21" i="12"/>
  <c r="Y31" i="12" s="1"/>
  <c r="Y83" i="12" s="1"/>
  <c r="S21" i="12"/>
  <c r="S31" i="12" s="1"/>
  <c r="S83" i="12" s="1"/>
  <c r="R21" i="12"/>
  <c r="R31" i="12" s="1"/>
  <c r="R83" i="12" s="1"/>
  <c r="Q21" i="12"/>
  <c r="Q31" i="12" s="1"/>
  <c r="Q83" i="12" s="1"/>
  <c r="P21" i="12"/>
  <c r="P31" i="12"/>
  <c r="P83" i="12" s="1"/>
  <c r="O21" i="12"/>
  <c r="N21" i="12"/>
  <c r="J21" i="12"/>
  <c r="J31" i="12"/>
  <c r="I20" i="12"/>
  <c r="H20" i="12"/>
  <c r="M20" i="12" s="1"/>
  <c r="I19" i="12"/>
  <c r="H19" i="12"/>
  <c r="M19" i="12" s="1"/>
  <c r="I18" i="12"/>
  <c r="H18" i="12"/>
  <c r="I17" i="12"/>
  <c r="H17" i="12"/>
  <c r="M17" i="12"/>
  <c r="I16" i="12"/>
  <c r="H16" i="12"/>
  <c r="M16" i="12" s="1"/>
  <c r="AM14" i="12"/>
  <c r="AL14" i="12"/>
  <c r="AL98" i="12" s="1"/>
  <c r="AK14" i="12"/>
  <c r="AJ14" i="12"/>
  <c r="AJ98" i="12" s="1"/>
  <c r="AI14" i="12"/>
  <c r="AH14" i="12"/>
  <c r="AH98" i="12" s="1"/>
  <c r="AG14" i="12"/>
  <c r="AF14" i="12"/>
  <c r="AF98" i="12" s="1"/>
  <c r="AE14" i="12"/>
  <c r="AD14" i="12"/>
  <c r="AD98" i="12" s="1"/>
  <c r="AC14" i="12"/>
  <c r="AB14" i="12"/>
  <c r="AB98" i="12" s="1"/>
  <c r="I14" i="12"/>
  <c r="H14" i="12"/>
  <c r="M14" i="12" s="1"/>
  <c r="I13" i="12"/>
  <c r="H13" i="12"/>
  <c r="I12" i="12"/>
  <c r="H12" i="12"/>
  <c r="L11" i="12"/>
  <c r="L21" i="12" s="1"/>
  <c r="L31" i="12" s="1"/>
  <c r="G11" i="12"/>
  <c r="G21" i="12" s="1"/>
  <c r="G31" i="12" s="1"/>
  <c r="G83" i="12" s="1"/>
  <c r="Q433" i="11"/>
  <c r="N433" i="11"/>
  <c r="N423" i="11"/>
  <c r="W412" i="11"/>
  <c r="T412" i="11"/>
  <c r="Q412" i="11"/>
  <c r="N412" i="11"/>
  <c r="N413" i="11" s="1"/>
  <c r="W400" i="11"/>
  <c r="T400" i="11"/>
  <c r="Q400" i="11"/>
  <c r="N400" i="11"/>
  <c r="N401" i="11" s="1"/>
  <c r="W388" i="11"/>
  <c r="T388" i="11"/>
  <c r="Q388" i="11"/>
  <c r="N388" i="11"/>
  <c r="W376" i="11"/>
  <c r="T376" i="11"/>
  <c r="Q376" i="11"/>
  <c r="N376" i="11"/>
  <c r="N377" i="11"/>
  <c r="G365" i="11"/>
  <c r="W423" i="11"/>
  <c r="H364" i="11"/>
  <c r="H365" i="11"/>
  <c r="G362" i="11"/>
  <c r="H362" i="11"/>
  <c r="G361" i="11"/>
  <c r="H361" i="11"/>
  <c r="G360" i="11"/>
  <c r="H360" i="11"/>
  <c r="H359" i="11"/>
  <c r="H358" i="11"/>
  <c r="H357" i="11"/>
  <c r="H356" i="11"/>
  <c r="H355" i="11"/>
  <c r="H354" i="11"/>
  <c r="Y350" i="11"/>
  <c r="X350" i="11"/>
  <c r="W350" i="11"/>
  <c r="V350" i="11"/>
  <c r="U350" i="11"/>
  <c r="T350" i="11"/>
  <c r="S350" i="11"/>
  <c r="R350" i="11"/>
  <c r="Q350" i="11"/>
  <c r="P350" i="11"/>
  <c r="O350" i="11"/>
  <c r="N350" i="11"/>
  <c r="K350" i="11"/>
  <c r="H349" i="11"/>
  <c r="M349" i="11" s="1"/>
  <c r="H348" i="11"/>
  <c r="M348" i="11" s="1"/>
  <c r="H347" i="11"/>
  <c r="M347" i="11" s="1"/>
  <c r="H346" i="11"/>
  <c r="M346" i="11" s="1"/>
  <c r="H345" i="11"/>
  <c r="H344" i="11"/>
  <c r="M343" i="11"/>
  <c r="L343" i="11"/>
  <c r="L350" i="11"/>
  <c r="J343" i="11"/>
  <c r="J350" i="11"/>
  <c r="I343" i="11"/>
  <c r="I350" i="11"/>
  <c r="G343" i="11"/>
  <c r="G350" i="11"/>
  <c r="X340" i="11"/>
  <c r="W340" i="11"/>
  <c r="V340" i="11"/>
  <c r="U340" i="11"/>
  <c r="T340" i="11"/>
  <c r="L340" i="11"/>
  <c r="K340" i="11"/>
  <c r="J340" i="11"/>
  <c r="I340" i="11"/>
  <c r="G340" i="11"/>
  <c r="H339" i="11"/>
  <c r="M339" i="11"/>
  <c r="H338" i="11"/>
  <c r="H337" i="11"/>
  <c r="H336" i="11"/>
  <c r="M336" i="11"/>
  <c r="H335" i="11"/>
  <c r="M335" i="11"/>
  <c r="M340" i="11" s="1"/>
  <c r="H334" i="11"/>
  <c r="Y332" i="11"/>
  <c r="X332" i="11"/>
  <c r="W332" i="11"/>
  <c r="V332" i="11"/>
  <c r="U332" i="11"/>
  <c r="T332" i="11"/>
  <c r="S332" i="11"/>
  <c r="R332" i="11"/>
  <c r="Q332" i="11"/>
  <c r="Q351" i="11" s="1"/>
  <c r="P332" i="11"/>
  <c r="O332" i="11"/>
  <c r="O351" i="11" s="1"/>
  <c r="N332" i="11"/>
  <c r="H330" i="11"/>
  <c r="H329" i="11"/>
  <c r="H328" i="11"/>
  <c r="M328" i="11" s="1"/>
  <c r="H327" i="11"/>
  <c r="L326" i="11"/>
  <c r="K326" i="11"/>
  <c r="J326" i="11"/>
  <c r="I326" i="11"/>
  <c r="G326" i="11"/>
  <c r="H325" i="11"/>
  <c r="M325" i="11"/>
  <c r="H324" i="11"/>
  <c r="M324" i="11"/>
  <c r="H323" i="11"/>
  <c r="M323" i="11"/>
  <c r="L322" i="11"/>
  <c r="K322" i="11"/>
  <c r="J322" i="11"/>
  <c r="I322" i="11"/>
  <c r="H322" i="11"/>
  <c r="I321" i="11"/>
  <c r="H321" i="11"/>
  <c r="M321" i="11"/>
  <c r="I320" i="11"/>
  <c r="H320" i="11"/>
  <c r="M320" i="11" s="1"/>
  <c r="H319" i="11"/>
  <c r="M319" i="11" s="1"/>
  <c r="H318" i="11"/>
  <c r="M318" i="11" s="1"/>
  <c r="L317" i="11"/>
  <c r="K317" i="11"/>
  <c r="J317" i="11"/>
  <c r="I317" i="11"/>
  <c r="G317" i="11"/>
  <c r="H317" i="11" s="1"/>
  <c r="M317" i="11"/>
  <c r="H316" i="11"/>
  <c r="M316" i="11"/>
  <c r="H315" i="11"/>
  <c r="M315" i="11"/>
  <c r="H314" i="11"/>
  <c r="M314" i="11"/>
  <c r="H313" i="11"/>
  <c r="M313" i="11"/>
  <c r="H312" i="11"/>
  <c r="M312" i="11"/>
  <c r="M311" i="11" s="1"/>
  <c r="L311" i="11"/>
  <c r="K311" i="11"/>
  <c r="J311" i="11"/>
  <c r="I311" i="11"/>
  <c r="G311" i="11"/>
  <c r="H311" i="11" s="1"/>
  <c r="H310" i="11"/>
  <c r="M310" i="11" s="1"/>
  <c r="H309" i="11"/>
  <c r="M309" i="11" s="1"/>
  <c r="L308" i="11"/>
  <c r="J308" i="11"/>
  <c r="I308" i="11"/>
  <c r="G308" i="11"/>
  <c r="H308" i="11"/>
  <c r="I307" i="11"/>
  <c r="H307" i="11"/>
  <c r="M307" i="11" s="1"/>
  <c r="I303" i="11"/>
  <c r="H303" i="11"/>
  <c r="M303" i="11" s="1"/>
  <c r="I302" i="11"/>
  <c r="H302" i="11"/>
  <c r="I301" i="11"/>
  <c r="H301" i="11"/>
  <c r="M301" i="11"/>
  <c r="I300" i="11"/>
  <c r="H300" i="11"/>
  <c r="M300" i="11" s="1"/>
  <c r="L299" i="11"/>
  <c r="K299" i="11"/>
  <c r="J299" i="11"/>
  <c r="G299" i="11"/>
  <c r="I298" i="11"/>
  <c r="H298" i="11"/>
  <c r="M298" i="11" s="1"/>
  <c r="I297" i="11"/>
  <c r="I296" i="11" s="1"/>
  <c r="H297" i="11"/>
  <c r="L296" i="11"/>
  <c r="K296" i="11"/>
  <c r="J296" i="11"/>
  <c r="H296" i="11"/>
  <c r="G296" i="11"/>
  <c r="I295" i="11"/>
  <c r="H295" i="11"/>
  <c r="M295" i="11"/>
  <c r="I294" i="11"/>
  <c r="H294" i="11"/>
  <c r="M294" i="11" s="1"/>
  <c r="I293" i="11"/>
  <c r="H293" i="11"/>
  <c r="M293" i="11" s="1"/>
  <c r="I292" i="11"/>
  <c r="H292" i="11"/>
  <c r="L291" i="11"/>
  <c r="K291" i="11"/>
  <c r="J291" i="11"/>
  <c r="G291" i="11"/>
  <c r="I288" i="11"/>
  <c r="H288" i="11"/>
  <c r="M288" i="11"/>
  <c r="I287" i="11"/>
  <c r="H287" i="11"/>
  <c r="M287" i="11" s="1"/>
  <c r="I286" i="11"/>
  <c r="H286" i="11"/>
  <c r="M286" i="11" s="1"/>
  <c r="I285" i="11"/>
  <c r="H285" i="11"/>
  <c r="I284" i="11"/>
  <c r="H284" i="11"/>
  <c r="M284" i="11"/>
  <c r="L283" i="11"/>
  <c r="K283" i="11"/>
  <c r="J283" i="11"/>
  <c r="G283" i="11"/>
  <c r="I282" i="11"/>
  <c r="H282" i="11"/>
  <c r="M282" i="11" s="1"/>
  <c r="I281" i="11"/>
  <c r="H281" i="11"/>
  <c r="M281" i="11" s="1"/>
  <c r="I280" i="11"/>
  <c r="H280" i="11"/>
  <c r="I279" i="11"/>
  <c r="H279" i="11"/>
  <c r="M279" i="11"/>
  <c r="I278" i="11"/>
  <c r="H278" i="11"/>
  <c r="M278" i="11" s="1"/>
  <c r="L277" i="11"/>
  <c r="K277" i="11"/>
  <c r="J277" i="11"/>
  <c r="G277" i="11"/>
  <c r="I276" i="11"/>
  <c r="I274" i="11"/>
  <c r="H276" i="11"/>
  <c r="M276" i="11"/>
  <c r="I275" i="11"/>
  <c r="H275" i="11"/>
  <c r="M275" i="11" s="1"/>
  <c r="L274" i="11"/>
  <c r="K274" i="11"/>
  <c r="J274" i="11"/>
  <c r="G274" i="11"/>
  <c r="H274" i="11" s="1"/>
  <c r="AC271" i="11"/>
  <c r="I271" i="11"/>
  <c r="H271" i="11"/>
  <c r="M271" i="11" s="1"/>
  <c r="I269" i="11"/>
  <c r="H269" i="11"/>
  <c r="H268" i="11"/>
  <c r="I267" i="11"/>
  <c r="H267" i="11"/>
  <c r="M267" i="11" s="1"/>
  <c r="I265" i="11"/>
  <c r="H265" i="11"/>
  <c r="I264" i="11"/>
  <c r="H264" i="11"/>
  <c r="I263" i="11"/>
  <c r="I262" i="11" s="1"/>
  <c r="H263" i="11"/>
  <c r="M263" i="11"/>
  <c r="L262" i="11"/>
  <c r="K262" i="11"/>
  <c r="J262" i="11"/>
  <c r="G262" i="11"/>
  <c r="AA262" i="11" s="1"/>
  <c r="I261" i="11"/>
  <c r="H261" i="11"/>
  <c r="M261" i="11" s="1"/>
  <c r="AN260" i="11"/>
  <c r="AM260" i="11"/>
  <c r="AL260" i="11"/>
  <c r="AK260" i="11"/>
  <c r="AJ260" i="11"/>
  <c r="AI260" i="11"/>
  <c r="AH260" i="11"/>
  <c r="AG260" i="11"/>
  <c r="AF260" i="11"/>
  <c r="AE260" i="11"/>
  <c r="AD260" i="11"/>
  <c r="AC260" i="11"/>
  <c r="I260" i="11"/>
  <c r="H260" i="11"/>
  <c r="AN259" i="11"/>
  <c r="AM259" i="11"/>
  <c r="AL259" i="11"/>
  <c r="AK259" i="11"/>
  <c r="AJ259" i="11"/>
  <c r="AI259" i="11"/>
  <c r="AH259" i="11"/>
  <c r="AG259" i="11"/>
  <c r="AF259" i="11"/>
  <c r="AE259" i="11"/>
  <c r="AD259" i="11"/>
  <c r="I259" i="11"/>
  <c r="H259" i="11"/>
  <c r="M259" i="11" s="1"/>
  <c r="I258" i="11"/>
  <c r="H258" i="11"/>
  <c r="M258" i="11" s="1"/>
  <c r="L257" i="11"/>
  <c r="K257" i="11"/>
  <c r="J257" i="11"/>
  <c r="I257" i="11" s="1"/>
  <c r="G257" i="11"/>
  <c r="H257" i="11" s="1"/>
  <c r="Y255" i="11"/>
  <c r="Y272" i="11" s="1"/>
  <c r="X255" i="11"/>
  <c r="X272" i="11" s="1"/>
  <c r="W255" i="11"/>
  <c r="W272" i="11" s="1"/>
  <c r="V255" i="11"/>
  <c r="V272" i="11" s="1"/>
  <c r="U255" i="11"/>
  <c r="U272" i="11" s="1"/>
  <c r="T255" i="11"/>
  <c r="T272" i="11" s="1"/>
  <c r="L255" i="11"/>
  <c r="K255" i="11"/>
  <c r="J255" i="11"/>
  <c r="G255" i="11"/>
  <c r="I254" i="11"/>
  <c r="I255" i="11" s="1"/>
  <c r="H254" i="11"/>
  <c r="H255" i="11" s="1"/>
  <c r="Y252" i="11"/>
  <c r="Y289" i="11" s="1"/>
  <c r="X252" i="11"/>
  <c r="X304" i="11" s="1"/>
  <c r="W252" i="11"/>
  <c r="W289" i="11" s="1"/>
  <c r="V252" i="11"/>
  <c r="V304" i="11" s="1"/>
  <c r="U252" i="11"/>
  <c r="U289" i="11" s="1"/>
  <c r="T252" i="11"/>
  <c r="T304" i="11" s="1"/>
  <c r="S252" i="11"/>
  <c r="S289" i="11" s="1"/>
  <c r="R252" i="11"/>
  <c r="Q252" i="11"/>
  <c r="P252" i="11"/>
  <c r="O252" i="11"/>
  <c r="N252" i="11"/>
  <c r="I251" i="11"/>
  <c r="H251" i="11"/>
  <c r="M251" i="11" s="1"/>
  <c r="I250" i="11"/>
  <c r="H250" i="11"/>
  <c r="I248" i="11"/>
  <c r="H248" i="11"/>
  <c r="M248" i="11"/>
  <c r="I247" i="11"/>
  <c r="H247" i="11"/>
  <c r="M247" i="11" s="1"/>
  <c r="I246" i="11"/>
  <c r="H246" i="11"/>
  <c r="M246" i="11" s="1"/>
  <c r="I245" i="11"/>
  <c r="H245" i="11"/>
  <c r="I244" i="11"/>
  <c r="H244" i="11"/>
  <c r="I243" i="11"/>
  <c r="I242" i="11" s="1"/>
  <c r="H243" i="11"/>
  <c r="M243" i="11"/>
  <c r="L242" i="11"/>
  <c r="L252" i="11"/>
  <c r="G242" i="11"/>
  <c r="H242" i="11" s="1"/>
  <c r="M242" i="11"/>
  <c r="M241" i="11"/>
  <c r="K241" i="11"/>
  <c r="J241" i="11"/>
  <c r="M240" i="11"/>
  <c r="I237" i="11"/>
  <c r="H237" i="11"/>
  <c r="I236" i="11"/>
  <c r="I232" i="11"/>
  <c r="H236" i="11"/>
  <c r="M236" i="11"/>
  <c r="I235" i="11"/>
  <c r="H235" i="11"/>
  <c r="M235" i="11" s="1"/>
  <c r="I234" i="11"/>
  <c r="H234" i="11"/>
  <c r="M234" i="11" s="1"/>
  <c r="AN233" i="11"/>
  <c r="AM233" i="11"/>
  <c r="AK233" i="11"/>
  <c r="AJ233" i="11"/>
  <c r="AI233" i="11"/>
  <c r="AH233" i="11"/>
  <c r="AG233" i="11"/>
  <c r="AF233" i="11"/>
  <c r="AE233" i="11"/>
  <c r="AD233" i="11"/>
  <c r="AC233" i="11"/>
  <c r="I233" i="11"/>
  <c r="H233" i="11"/>
  <c r="M233" i="11" s="1"/>
  <c r="AN232" i="11"/>
  <c r="AM232" i="11"/>
  <c r="AL232" i="11"/>
  <c r="AK232" i="11"/>
  <c r="AJ232" i="11"/>
  <c r="AI232" i="11"/>
  <c r="AH232" i="11"/>
  <c r="AG232" i="11"/>
  <c r="AF232" i="11"/>
  <c r="AE232" i="11"/>
  <c r="AD232" i="11"/>
  <c r="K232" i="11"/>
  <c r="K252" i="11" s="1"/>
  <c r="J232" i="11"/>
  <c r="J252" i="11" s="1"/>
  <c r="G232" i="11"/>
  <c r="G252" i="11" s="1"/>
  <c r="I230" i="11"/>
  <c r="H230" i="11"/>
  <c r="M230" i="11"/>
  <c r="I229" i="11"/>
  <c r="H229" i="11"/>
  <c r="M229" i="11" s="1"/>
  <c r="Y226" i="11"/>
  <c r="X226" i="11"/>
  <c r="W226" i="11"/>
  <c r="K226" i="11"/>
  <c r="Y225" i="11"/>
  <c r="X225" i="11"/>
  <c r="W225" i="11"/>
  <c r="K225" i="11"/>
  <c r="I224" i="11"/>
  <c r="H224" i="11"/>
  <c r="M224" i="11" s="1"/>
  <c r="I222" i="11"/>
  <c r="H222" i="11"/>
  <c r="I220" i="11"/>
  <c r="H220" i="11"/>
  <c r="M220" i="11"/>
  <c r="I219" i="11"/>
  <c r="H219" i="11"/>
  <c r="M219" i="11" s="1"/>
  <c r="I218" i="11"/>
  <c r="I217" i="11" s="1"/>
  <c r="H218" i="11"/>
  <c r="M218" i="11" s="1"/>
  <c r="L217" i="11"/>
  <c r="L226" i="11" s="1"/>
  <c r="J217" i="11"/>
  <c r="J226" i="11" s="1"/>
  <c r="G217" i="11"/>
  <c r="G226" i="11" s="1"/>
  <c r="I216" i="11"/>
  <c r="I226" i="11" s="1"/>
  <c r="H216" i="11"/>
  <c r="Y214" i="11"/>
  <c r="X214" i="11"/>
  <c r="W214" i="11"/>
  <c r="V214" i="11"/>
  <c r="S214" i="11"/>
  <c r="Y213" i="11"/>
  <c r="X213" i="11"/>
  <c r="W213" i="11"/>
  <c r="V213" i="11"/>
  <c r="S213" i="11"/>
  <c r="I212" i="11"/>
  <c r="H212" i="11"/>
  <c r="M212" i="11"/>
  <c r="I210" i="11"/>
  <c r="H210" i="11"/>
  <c r="M210" i="11" s="1"/>
  <c r="I208" i="11"/>
  <c r="H208" i="11"/>
  <c r="M208" i="11" s="1"/>
  <c r="I207" i="11"/>
  <c r="H207" i="11"/>
  <c r="I206" i="11"/>
  <c r="I205" i="11" s="1"/>
  <c r="H206" i="11"/>
  <c r="M206" i="11"/>
  <c r="L205" i="11"/>
  <c r="J205" i="11"/>
  <c r="G205" i="11"/>
  <c r="I204" i="11"/>
  <c r="H204" i="11"/>
  <c r="M204" i="11" s="1"/>
  <c r="I203" i="11"/>
  <c r="I202" i="11" s="1"/>
  <c r="H203" i="11"/>
  <c r="L202" i="11"/>
  <c r="J202" i="11"/>
  <c r="G202" i="11"/>
  <c r="I201" i="11"/>
  <c r="H201" i="11"/>
  <c r="M201" i="11" s="1"/>
  <c r="I200" i="11"/>
  <c r="H200" i="11"/>
  <c r="M200" i="11" s="1"/>
  <c r="I199" i="11"/>
  <c r="H199" i="11"/>
  <c r="I198" i="11"/>
  <c r="I197" i="11" s="1"/>
  <c r="H198" i="11"/>
  <c r="L197" i="11"/>
  <c r="K197" i="11"/>
  <c r="K214" i="11"/>
  <c r="J197" i="11"/>
  <c r="J214" i="11"/>
  <c r="G197" i="11"/>
  <c r="G214" i="11"/>
  <c r="Y195" i="11"/>
  <c r="X195" i="11"/>
  <c r="W195" i="11"/>
  <c r="K195" i="11"/>
  <c r="Y194" i="11"/>
  <c r="X194" i="11"/>
  <c r="W194" i="11"/>
  <c r="K194" i="11"/>
  <c r="I193" i="11"/>
  <c r="H193" i="11"/>
  <c r="M193" i="11" s="1"/>
  <c r="I191" i="11"/>
  <c r="H191" i="11"/>
  <c r="M191" i="11" s="1"/>
  <c r="I189" i="11"/>
  <c r="H189" i="11"/>
  <c r="I188" i="11"/>
  <c r="H188" i="11"/>
  <c r="M188" i="11"/>
  <c r="I187" i="11"/>
  <c r="I186" i="11"/>
  <c r="H187" i="11"/>
  <c r="L186" i="11"/>
  <c r="L195" i="11" s="1"/>
  <c r="J186" i="11"/>
  <c r="J195" i="11" s="1"/>
  <c r="G186" i="11"/>
  <c r="G195" i="11" s="1"/>
  <c r="I185" i="11"/>
  <c r="H185" i="11"/>
  <c r="M185" i="11" s="1"/>
  <c r="Y183" i="11"/>
  <c r="X183" i="11"/>
  <c r="W183" i="11"/>
  <c r="V183" i="11"/>
  <c r="Y182" i="11"/>
  <c r="X182" i="11"/>
  <c r="W182" i="11"/>
  <c r="V182" i="11"/>
  <c r="I181" i="11"/>
  <c r="H181" i="11"/>
  <c r="I179" i="11"/>
  <c r="H179" i="11"/>
  <c r="M179" i="11"/>
  <c r="I177" i="11"/>
  <c r="H177" i="11"/>
  <c r="M177" i="11" s="1"/>
  <c r="I176" i="11"/>
  <c r="H176" i="11"/>
  <c r="M176" i="11" s="1"/>
  <c r="I175" i="11"/>
  <c r="I174" i="11" s="1"/>
  <c r="H175" i="11"/>
  <c r="L174" i="11"/>
  <c r="J174" i="11"/>
  <c r="G174" i="11"/>
  <c r="I173" i="11"/>
  <c r="H173" i="11"/>
  <c r="I172" i="11"/>
  <c r="H172" i="11"/>
  <c r="M172" i="11"/>
  <c r="I171" i="11"/>
  <c r="I170" i="11"/>
  <c r="H171" i="11"/>
  <c r="M171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L170" i="11"/>
  <c r="L183" i="11"/>
  <c r="K170" i="11"/>
  <c r="J170" i="11"/>
  <c r="G170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I169" i="11"/>
  <c r="H169" i="11"/>
  <c r="M169" i="11"/>
  <c r="I168" i="11"/>
  <c r="H168" i="11"/>
  <c r="I167" i="11"/>
  <c r="I166" i="11"/>
  <c r="H167" i="11"/>
  <c r="M167" i="11"/>
  <c r="K166" i="11"/>
  <c r="K182" i="11"/>
  <c r="J166" i="11"/>
  <c r="J183" i="11"/>
  <c r="G166" i="11"/>
  <c r="G182" i="11"/>
  <c r="W164" i="11"/>
  <c r="V164" i="11"/>
  <c r="I163" i="11"/>
  <c r="H163" i="11"/>
  <c r="M163" i="11" s="1"/>
  <c r="I162" i="11"/>
  <c r="H162" i="11"/>
  <c r="M162" i="11" s="1"/>
  <c r="I161" i="11"/>
  <c r="H161" i="11"/>
  <c r="L160" i="11"/>
  <c r="L164" i="11" s="1"/>
  <c r="K160" i="11"/>
  <c r="K164" i="11" s="1"/>
  <c r="J160" i="11"/>
  <c r="J164" i="11" s="1"/>
  <c r="G160" i="11"/>
  <c r="G164" i="11" s="1"/>
  <c r="X158" i="11"/>
  <c r="W158" i="11"/>
  <c r="I157" i="11"/>
  <c r="H157" i="11"/>
  <c r="M157" i="11"/>
  <c r="I156" i="11"/>
  <c r="I155" i="11"/>
  <c r="I158" i="11" s="1"/>
  <c r="H156" i="11"/>
  <c r="M156" i="11" s="1"/>
  <c r="M155" i="11"/>
  <c r="M158" i="11" s="1"/>
  <c r="K155" i="11"/>
  <c r="K158" i="11" s="1"/>
  <c r="J155" i="11"/>
  <c r="J158" i="11" s="1"/>
  <c r="G155" i="11"/>
  <c r="G158" i="11" s="1"/>
  <c r="S153" i="11"/>
  <c r="K153" i="11"/>
  <c r="J153" i="11"/>
  <c r="G153" i="11"/>
  <c r="I152" i="11"/>
  <c r="I153" i="11" s="1"/>
  <c r="H152" i="11"/>
  <c r="H153" i="11" s="1"/>
  <c r="Y150" i="11"/>
  <c r="X150" i="11"/>
  <c r="W150" i="11"/>
  <c r="V150" i="11"/>
  <c r="U150" i="11"/>
  <c r="T150" i="11"/>
  <c r="Y149" i="11"/>
  <c r="X149" i="11"/>
  <c r="W149" i="11"/>
  <c r="V149" i="11"/>
  <c r="U149" i="11"/>
  <c r="T149" i="11"/>
  <c r="I148" i="11"/>
  <c r="H148" i="11"/>
  <c r="M148" i="11"/>
  <c r="I146" i="11"/>
  <c r="H146" i="11"/>
  <c r="M146" i="11" s="1"/>
  <c r="I145" i="11"/>
  <c r="H145" i="11"/>
  <c r="M145" i="11" s="1"/>
  <c r="I143" i="11"/>
  <c r="H143" i="11"/>
  <c r="I142" i="11"/>
  <c r="H142" i="11"/>
  <c r="M142" i="11"/>
  <c r="I141" i="11"/>
  <c r="I140" i="11"/>
  <c r="H141" i="11"/>
  <c r="L140" i="11"/>
  <c r="K140" i="11"/>
  <c r="J140" i="11"/>
  <c r="G140" i="11"/>
  <c r="I139" i="11"/>
  <c r="H139" i="11"/>
  <c r="M139" i="11"/>
  <c r="I138" i="11"/>
  <c r="I137" i="11"/>
  <c r="H138" i="11"/>
  <c r="M138" i="11"/>
  <c r="L137" i="11"/>
  <c r="K137" i="11"/>
  <c r="J137" i="11"/>
  <c r="I136" i="11"/>
  <c r="H136" i="11"/>
  <c r="I135" i="11"/>
  <c r="H135" i="11"/>
  <c r="M135" i="11"/>
  <c r="I134" i="11"/>
  <c r="H134" i="11"/>
  <c r="M134" i="11" s="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L133" i="11"/>
  <c r="K133" i="11"/>
  <c r="K150" i="11" s="1"/>
  <c r="J133" i="11"/>
  <c r="G133" i="11"/>
  <c r="G150" i="11" s="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I132" i="11"/>
  <c r="H132" i="11"/>
  <c r="M132" i="11" s="1"/>
  <c r="I131" i="11"/>
  <c r="H131" i="11"/>
  <c r="M131" i="11" s="1"/>
  <c r="I130" i="11"/>
  <c r="H130" i="11"/>
  <c r="I129" i="11"/>
  <c r="I128" i="11" s="1"/>
  <c r="H129" i="11"/>
  <c r="K128" i="11"/>
  <c r="J128" i="11"/>
  <c r="H128" i="11"/>
  <c r="G128" i="11"/>
  <c r="U124" i="11"/>
  <c r="L124" i="11"/>
  <c r="G124" i="11"/>
  <c r="I123" i="11"/>
  <c r="I124" i="11" s="1"/>
  <c r="H123" i="11"/>
  <c r="H124" i="11" s="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V121" i="11"/>
  <c r="M121" i="11"/>
  <c r="K121" i="11"/>
  <c r="J121" i="11"/>
  <c r="I121" i="11"/>
  <c r="H121" i="11"/>
  <c r="G121" i="11"/>
  <c r="T433" i="11" s="1"/>
  <c r="T118" i="11"/>
  <c r="L118" i="11"/>
  <c r="G118" i="11"/>
  <c r="I117" i="11"/>
  <c r="I118" i="11"/>
  <c r="H117" i="11"/>
  <c r="H118" i="11"/>
  <c r="H110" i="11"/>
  <c r="H106" i="11"/>
  <c r="H105" i="11"/>
  <c r="M105" i="11"/>
  <c r="M101" i="11"/>
  <c r="M98" i="11"/>
  <c r="L98" i="11"/>
  <c r="I98" i="11"/>
  <c r="H98" i="11"/>
  <c r="G98" i="11"/>
  <c r="I95" i="11"/>
  <c r="H95" i="11"/>
  <c r="M95" i="11" s="1"/>
  <c r="I94" i="11"/>
  <c r="H94" i="11"/>
  <c r="M94" i="11" s="1"/>
  <c r="U93" i="11"/>
  <c r="T93" i="11"/>
  <c r="S93" i="11"/>
  <c r="R93" i="11"/>
  <c r="Q93" i="11"/>
  <c r="L93" i="11"/>
  <c r="K93" i="11"/>
  <c r="J93" i="11"/>
  <c r="G93" i="11"/>
  <c r="H92" i="11"/>
  <c r="M92" i="11" s="1"/>
  <c r="I91" i="11"/>
  <c r="H91" i="11"/>
  <c r="M91" i="11"/>
  <c r="I90" i="11"/>
  <c r="H90" i="11"/>
  <c r="M90" i="11" s="1"/>
  <c r="H89" i="11"/>
  <c r="M89" i="11" s="1"/>
  <c r="I88" i="11"/>
  <c r="H88" i="11"/>
  <c r="I87" i="11"/>
  <c r="I93" i="11" s="1"/>
  <c r="H87" i="11"/>
  <c r="Y82" i="11"/>
  <c r="X82" i="11"/>
  <c r="X83" i="11"/>
  <c r="W82" i="11"/>
  <c r="W83" i="11"/>
  <c r="V82" i="11"/>
  <c r="V83" i="11"/>
  <c r="U82" i="11"/>
  <c r="U83" i="11"/>
  <c r="T82" i="11"/>
  <c r="T83" i="11"/>
  <c r="S82" i="11"/>
  <c r="R82" i="11"/>
  <c r="Q82" i="11"/>
  <c r="P82" i="11"/>
  <c r="O82" i="11"/>
  <c r="N82" i="11"/>
  <c r="I81" i="11"/>
  <c r="H81" i="11"/>
  <c r="M81" i="11" s="1"/>
  <c r="I80" i="11"/>
  <c r="H80" i="11"/>
  <c r="I79" i="11"/>
  <c r="H79" i="11"/>
  <c r="M79" i="11"/>
  <c r="I78" i="11"/>
  <c r="I77" i="11"/>
  <c r="H78" i="11"/>
  <c r="M78" i="11"/>
  <c r="L77" i="11"/>
  <c r="K77" i="11"/>
  <c r="J77" i="11"/>
  <c r="G77" i="11"/>
  <c r="I76" i="11"/>
  <c r="H76" i="11"/>
  <c r="M76" i="11" s="1"/>
  <c r="I75" i="11"/>
  <c r="H75" i="11"/>
  <c r="I74" i="11"/>
  <c r="H74" i="11"/>
  <c r="M74" i="11"/>
  <c r="I73" i="11"/>
  <c r="I72" i="11"/>
  <c r="H73" i="11"/>
  <c r="L72" i="11"/>
  <c r="K72" i="11"/>
  <c r="J72" i="11"/>
  <c r="G72" i="11"/>
  <c r="I71" i="11"/>
  <c r="H71" i="11"/>
  <c r="I70" i="11"/>
  <c r="H70" i="11"/>
  <c r="M70" i="11"/>
  <c r="I69" i="11"/>
  <c r="I68" i="11"/>
  <c r="H69" i="11"/>
  <c r="M69" i="11"/>
  <c r="L68" i="11"/>
  <c r="K68" i="11"/>
  <c r="J68" i="11"/>
  <c r="G68" i="11"/>
  <c r="I67" i="11"/>
  <c r="H67" i="11"/>
  <c r="M67" i="11" s="1"/>
  <c r="I66" i="11"/>
  <c r="H66" i="11"/>
  <c r="M66" i="11" s="1"/>
  <c r="I65" i="11"/>
  <c r="I64" i="11" s="1"/>
  <c r="H65" i="11"/>
  <c r="M65" i="11" s="1"/>
  <c r="L64" i="11"/>
  <c r="K64" i="11"/>
  <c r="J64" i="11"/>
  <c r="G64" i="11"/>
  <c r="I63" i="11"/>
  <c r="H63" i="11"/>
  <c r="M63" i="11" s="1"/>
  <c r="I62" i="11"/>
  <c r="H62" i="11"/>
  <c r="I61" i="11"/>
  <c r="I60" i="11" s="1"/>
  <c r="H61" i="11"/>
  <c r="L60" i="11"/>
  <c r="J60" i="11"/>
  <c r="G60" i="11"/>
  <c r="I59" i="11"/>
  <c r="H59" i="11"/>
  <c r="M59" i="11" s="1"/>
  <c r="I58" i="11"/>
  <c r="H58" i="11"/>
  <c r="M58" i="11" s="1"/>
  <c r="I57" i="11"/>
  <c r="I56" i="11" s="1"/>
  <c r="H57" i="11"/>
  <c r="L56" i="11"/>
  <c r="J56" i="11"/>
  <c r="H56" i="11"/>
  <c r="G56" i="11"/>
  <c r="I55" i="11"/>
  <c r="H55" i="11"/>
  <c r="M55" i="11"/>
  <c r="I54" i="11"/>
  <c r="H54" i="11"/>
  <c r="M54" i="11" s="1"/>
  <c r="I53" i="11"/>
  <c r="H53" i="11"/>
  <c r="M53" i="11" s="1"/>
  <c r="I52" i="11"/>
  <c r="H52" i="11"/>
  <c r="I51" i="11"/>
  <c r="I50" i="11" s="1"/>
  <c r="H51" i="11"/>
  <c r="L50" i="11"/>
  <c r="K50" i="11"/>
  <c r="J50" i="11"/>
  <c r="G50" i="11"/>
  <c r="I49" i="11"/>
  <c r="H49" i="11"/>
  <c r="M49" i="11" s="1"/>
  <c r="I48" i="11"/>
  <c r="I47" i="11" s="1"/>
  <c r="H48" i="11"/>
  <c r="M48" i="11" s="1"/>
  <c r="L47" i="11"/>
  <c r="K47" i="11"/>
  <c r="J47" i="11"/>
  <c r="I46" i="11"/>
  <c r="H46" i="11"/>
  <c r="M46" i="11" s="1"/>
  <c r="I45" i="11"/>
  <c r="H45" i="11"/>
  <c r="M45" i="11" s="1"/>
  <c r="I44" i="11"/>
  <c r="H44" i="11"/>
  <c r="I43" i="11"/>
  <c r="H43" i="11"/>
  <c r="M43" i="11"/>
  <c r="L42" i="11"/>
  <c r="K42" i="11"/>
  <c r="K82" i="11" s="1"/>
  <c r="K83" i="11" s="1"/>
  <c r="J42" i="11"/>
  <c r="G42" i="11"/>
  <c r="I41" i="11"/>
  <c r="H41" i="11"/>
  <c r="M41" i="11" s="1"/>
  <c r="I40" i="11"/>
  <c r="H40" i="11"/>
  <c r="M40" i="11" s="1"/>
  <c r="I39" i="11"/>
  <c r="H39" i="11"/>
  <c r="AM38" i="11"/>
  <c r="AM99" i="11" s="1"/>
  <c r="AL38" i="11"/>
  <c r="AL99" i="11" s="1"/>
  <c r="AK38" i="11"/>
  <c r="AK99" i="11" s="1"/>
  <c r="AJ38" i="11"/>
  <c r="AJ99" i="11" s="1"/>
  <c r="AI38" i="11"/>
  <c r="AI99" i="11" s="1"/>
  <c r="AH38" i="11"/>
  <c r="AH99" i="11" s="1"/>
  <c r="AG38" i="11"/>
  <c r="AG99" i="11" s="1"/>
  <c r="AF38" i="11"/>
  <c r="AF99" i="11" s="1"/>
  <c r="AE38" i="11"/>
  <c r="AE99" i="11" s="1"/>
  <c r="AD38" i="11"/>
  <c r="AD99" i="11" s="1"/>
  <c r="AC38" i="11"/>
  <c r="AC99" i="11" s="1"/>
  <c r="AB38" i="11"/>
  <c r="AB99" i="11" s="1"/>
  <c r="I38" i="11"/>
  <c r="H38" i="11"/>
  <c r="M38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I37" i="11"/>
  <c r="H37" i="11"/>
  <c r="M37" i="11" s="1"/>
  <c r="I36" i="11"/>
  <c r="H36" i="11"/>
  <c r="M36" i="11" s="1"/>
  <c r="L35" i="11"/>
  <c r="J35" i="11"/>
  <c r="G35" i="11"/>
  <c r="I34" i="11"/>
  <c r="H34" i="11"/>
  <c r="S30" i="11"/>
  <c r="R30" i="11"/>
  <c r="Q30" i="11"/>
  <c r="P30" i="11"/>
  <c r="O30" i="11"/>
  <c r="N30" i="11"/>
  <c r="I29" i="11"/>
  <c r="I28" i="11"/>
  <c r="H28" i="11"/>
  <c r="I27" i="11"/>
  <c r="H27" i="11"/>
  <c r="M27" i="11"/>
  <c r="I26" i="11"/>
  <c r="H26" i="11"/>
  <c r="M26" i="11" s="1"/>
  <c r="I25" i="11"/>
  <c r="H25" i="11"/>
  <c r="M25" i="11" s="1"/>
  <c r="I24" i="11"/>
  <c r="H24" i="11"/>
  <c r="I23" i="11"/>
  <c r="H23" i="11"/>
  <c r="L22" i="11"/>
  <c r="L30" i="11" s="1"/>
  <c r="K22" i="11"/>
  <c r="J22" i="11"/>
  <c r="J30" i="11" s="1"/>
  <c r="I22" i="11"/>
  <c r="I30" i="11" s="1"/>
  <c r="G22" i="11"/>
  <c r="G30" i="11" s="1"/>
  <c r="Y21" i="11"/>
  <c r="Y31" i="11" s="1"/>
  <c r="Y83" i="11" s="1"/>
  <c r="S21" i="11"/>
  <c r="S31" i="11" s="1"/>
  <c r="S83" i="11" s="1"/>
  <c r="R21" i="11"/>
  <c r="R31" i="11" s="1"/>
  <c r="R83" i="11" s="1"/>
  <c r="Q21" i="11"/>
  <c r="Q31" i="11" s="1"/>
  <c r="Q83" i="11" s="1"/>
  <c r="P21" i="11"/>
  <c r="P31" i="11" s="1"/>
  <c r="P83" i="11" s="1"/>
  <c r="O21" i="11"/>
  <c r="O31" i="11" s="1"/>
  <c r="O83" i="11" s="1"/>
  <c r="N21" i="11"/>
  <c r="N31" i="11" s="1"/>
  <c r="N83" i="11" s="1"/>
  <c r="J21" i="11"/>
  <c r="I20" i="11"/>
  <c r="H20" i="11"/>
  <c r="M20" i="11" s="1"/>
  <c r="I19" i="11"/>
  <c r="H19" i="11"/>
  <c r="I18" i="11"/>
  <c r="H18" i="11"/>
  <c r="M18" i="11"/>
  <c r="I17" i="11"/>
  <c r="H17" i="11"/>
  <c r="M17" i="11" s="1"/>
  <c r="I16" i="11"/>
  <c r="H16" i="11"/>
  <c r="M16" i="11" s="1"/>
  <c r="AM14" i="11"/>
  <c r="AM98" i="11" s="1"/>
  <c r="AL14" i="11"/>
  <c r="AL98" i="11" s="1"/>
  <c r="AK14" i="11"/>
  <c r="AK98" i="11" s="1"/>
  <c r="AJ14" i="11"/>
  <c r="AJ98" i="11" s="1"/>
  <c r="AI14" i="11"/>
  <c r="AI98" i="11" s="1"/>
  <c r="AH14" i="11"/>
  <c r="AH98" i="11" s="1"/>
  <c r="AG14" i="11"/>
  <c r="AG98" i="11" s="1"/>
  <c r="AF14" i="11"/>
  <c r="AF98" i="11" s="1"/>
  <c r="AE14" i="11"/>
  <c r="AE98" i="11" s="1"/>
  <c r="AD14" i="11"/>
  <c r="AD98" i="11" s="1"/>
  <c r="AC14" i="11"/>
  <c r="AC98" i="11" s="1"/>
  <c r="AB14" i="11"/>
  <c r="AB98" i="11" s="1"/>
  <c r="I14" i="11"/>
  <c r="H14" i="11"/>
  <c r="I13" i="11"/>
  <c r="H13" i="11"/>
  <c r="M13" i="11"/>
  <c r="I12" i="11"/>
  <c r="I11" i="11"/>
  <c r="I21" i="11" s="1"/>
  <c r="I31" i="11" s="1"/>
  <c r="H12" i="11"/>
  <c r="M12" i="11"/>
  <c r="L11" i="11"/>
  <c r="L21" i="11"/>
  <c r="L31" i="11" s="1"/>
  <c r="G11" i="11"/>
  <c r="G21" i="11" s="1"/>
  <c r="G31" i="11" s="1"/>
  <c r="AC271" i="10"/>
  <c r="AC272" i="10"/>
  <c r="AC273" i="10"/>
  <c r="AL259" i="10"/>
  <c r="AL260" i="10"/>
  <c r="AD260" i="10"/>
  <c r="AE260" i="10"/>
  <c r="AF260" i="10"/>
  <c r="AG260" i="10"/>
  <c r="AH260" i="10"/>
  <c r="AI260" i="10"/>
  <c r="AJ260" i="10"/>
  <c r="AK260" i="10"/>
  <c r="AM260" i="10"/>
  <c r="AN260" i="10"/>
  <c r="AC260" i="10"/>
  <c r="AM259" i="10"/>
  <c r="AD259" i="10"/>
  <c r="AE259" i="10"/>
  <c r="AF259" i="10"/>
  <c r="AG259" i="10"/>
  <c r="AH259" i="10"/>
  <c r="AI259" i="10"/>
  <c r="AJ259" i="10"/>
  <c r="AK259" i="10"/>
  <c r="AN259" i="10"/>
  <c r="AC259" i="10"/>
  <c r="AJ233" i="10"/>
  <c r="AN233" i="10"/>
  <c r="AM233" i="10"/>
  <c r="AD233" i="10"/>
  <c r="AE233" i="10"/>
  <c r="AF233" i="10"/>
  <c r="AG233" i="10"/>
  <c r="AH233" i="10"/>
  <c r="AI233" i="10"/>
  <c r="AK233" i="10"/>
  <c r="AC233" i="10"/>
  <c r="AD232" i="10"/>
  <c r="AE232" i="10"/>
  <c r="AF232" i="10"/>
  <c r="AG232" i="10"/>
  <c r="AH232" i="10"/>
  <c r="AI232" i="10"/>
  <c r="AJ232" i="10"/>
  <c r="AK232" i="10"/>
  <c r="AL232" i="10"/>
  <c r="AM232" i="10"/>
  <c r="AN232" i="10"/>
  <c r="AC232" i="10"/>
  <c r="AD170" i="10"/>
  <c r="AE170" i="10"/>
  <c r="AF170" i="10"/>
  <c r="AG170" i="10"/>
  <c r="AH170" i="10"/>
  <c r="AI170" i="10"/>
  <c r="AJ170" i="10"/>
  <c r="AK170" i="10"/>
  <c r="AL170" i="10"/>
  <c r="AM170" i="10"/>
  <c r="AN170" i="10"/>
  <c r="AC170" i="10"/>
  <c r="AD169" i="10"/>
  <c r="AE169" i="10"/>
  <c r="AF169" i="10"/>
  <c r="AG169" i="10"/>
  <c r="AH169" i="10"/>
  <c r="AI169" i="10"/>
  <c r="AJ169" i="10"/>
  <c r="AK169" i="10"/>
  <c r="AL169" i="10"/>
  <c r="AM169" i="10"/>
  <c r="AN169" i="10"/>
  <c r="AC169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B133" i="10"/>
  <c r="AC132" i="10"/>
  <c r="AD132" i="10"/>
  <c r="AE132" i="10"/>
  <c r="AF132" i="10"/>
  <c r="AG132" i="10"/>
  <c r="AH132" i="10"/>
  <c r="AI132" i="10"/>
  <c r="AJ132" i="10"/>
  <c r="AK132" i="10"/>
  <c r="AL132" i="10"/>
  <c r="AM132" i="10"/>
  <c r="AB132" i="10"/>
  <c r="AM121" i="10"/>
  <c r="AL121" i="10"/>
  <c r="AK121" i="10"/>
  <c r="AJ121" i="10"/>
  <c r="AI121" i="10"/>
  <c r="AH121" i="10"/>
  <c r="AG121" i="10"/>
  <c r="AF121" i="10"/>
  <c r="AE121" i="10"/>
  <c r="AD121" i="10"/>
  <c r="AC121" i="10"/>
  <c r="AB121" i="10"/>
  <c r="AD99" i="10"/>
  <c r="P461" i="10" s="1"/>
  <c r="AC38" i="10"/>
  <c r="AC99" i="10" s="1"/>
  <c r="O461" i="10" s="1"/>
  <c r="AE38" i="10"/>
  <c r="AE99" i="10" s="1"/>
  <c r="Q453" i="10" s="1"/>
  <c r="Q368" i="3" s="1"/>
  <c r="Q369" i="3" s="1"/>
  <c r="AF38" i="10"/>
  <c r="AF99" i="10" s="1"/>
  <c r="AG38" i="10"/>
  <c r="AG99" i="10" s="1"/>
  <c r="S474" i="10" s="1"/>
  <c r="AH38" i="10"/>
  <c r="AH99" i="10" s="1"/>
  <c r="AI270" i="10" s="1"/>
  <c r="AI38" i="10"/>
  <c r="AI99" i="10" s="1"/>
  <c r="U461" i="10" s="1"/>
  <c r="AJ38" i="10"/>
  <c r="AJ99" i="10" s="1"/>
  <c r="AK270" i="10" s="1"/>
  <c r="AK38" i="10"/>
  <c r="AK99" i="10" s="1"/>
  <c r="AL38" i="10"/>
  <c r="AL99" i="10" s="1"/>
  <c r="X453" i="10" s="1"/>
  <c r="X368" i="3" s="1"/>
  <c r="X369" i="3" s="1"/>
  <c r="AM38" i="10"/>
  <c r="AM99" i="10"/>
  <c r="Y461" i="10" s="1"/>
  <c r="AB38" i="10"/>
  <c r="AB99" i="10"/>
  <c r="AC37" i="10"/>
  <c r="AD37" i="10"/>
  <c r="AE37" i="10"/>
  <c r="AF37" i="10"/>
  <c r="AG37" i="10"/>
  <c r="AH37" i="10"/>
  <c r="AI37" i="10"/>
  <c r="AJ37" i="10"/>
  <c r="AK37" i="10"/>
  <c r="AL37" i="10"/>
  <c r="AM37" i="10"/>
  <c r="AB37" i="10"/>
  <c r="AC14" i="10"/>
  <c r="AC98" i="10" s="1"/>
  <c r="O452" i="10" s="1"/>
  <c r="O367" i="3" s="1"/>
  <c r="AD14" i="10"/>
  <c r="AD98" i="10" s="1"/>
  <c r="AE14" i="10"/>
  <c r="AE98" i="10"/>
  <c r="Q452" i="10" s="1"/>
  <c r="Q367" i="3" s="1"/>
  <c r="AF14" i="10"/>
  <c r="AG14" i="10"/>
  <c r="AG98" i="10" s="1"/>
  <c r="S452" i="10" s="1"/>
  <c r="S367" i="3" s="1"/>
  <c r="AH14" i="10"/>
  <c r="AI14" i="10"/>
  <c r="AI98" i="10" s="1"/>
  <c r="U452" i="10" s="1"/>
  <c r="U367" i="3" s="1"/>
  <c r="AJ14" i="10"/>
  <c r="AJ98" i="10" s="1"/>
  <c r="AK14" i="10"/>
  <c r="AK98" i="10" s="1"/>
  <c r="W452" i="10" s="1"/>
  <c r="W367" i="3" s="1"/>
  <c r="AL14" i="10"/>
  <c r="AL98" i="10" s="1"/>
  <c r="AM14" i="10"/>
  <c r="AM98" i="10" s="1"/>
  <c r="Y452" i="10" s="1"/>
  <c r="Y367" i="3" s="1"/>
  <c r="AB14" i="10"/>
  <c r="Q433" i="10"/>
  <c r="N433" i="10"/>
  <c r="T423" i="10"/>
  <c r="Q423" i="10"/>
  <c r="N423" i="10"/>
  <c r="W412" i="10"/>
  <c r="T412" i="10"/>
  <c r="Q412" i="10"/>
  <c r="N412" i="10"/>
  <c r="N413" i="10"/>
  <c r="W400" i="10"/>
  <c r="T400" i="10"/>
  <c r="Q400" i="10"/>
  <c r="N400" i="10"/>
  <c r="N401" i="10" s="1"/>
  <c r="W388" i="10"/>
  <c r="T388" i="10"/>
  <c r="Q388" i="10"/>
  <c r="N388" i="10"/>
  <c r="N389" i="10" s="1"/>
  <c r="Q376" i="10"/>
  <c r="N376" i="10"/>
  <c r="G365" i="10"/>
  <c r="H364" i="10"/>
  <c r="H365" i="10"/>
  <c r="G362" i="10"/>
  <c r="H362" i="10"/>
  <c r="G361" i="10"/>
  <c r="H361" i="10"/>
  <c r="G360" i="10"/>
  <c r="H360" i="10"/>
  <c r="H359" i="10"/>
  <c r="H358" i="10"/>
  <c r="H357" i="10"/>
  <c r="H356" i="10"/>
  <c r="H355" i="10"/>
  <c r="H354" i="10"/>
  <c r="Y350" i="10"/>
  <c r="X350" i="10"/>
  <c r="W350" i="10"/>
  <c r="V350" i="10"/>
  <c r="U350" i="10"/>
  <c r="T350" i="10"/>
  <c r="S350" i="10"/>
  <c r="R350" i="10"/>
  <c r="Q350" i="10"/>
  <c r="P350" i="10"/>
  <c r="O350" i="10"/>
  <c r="N350" i="10"/>
  <c r="K350" i="10"/>
  <c r="H349" i="10"/>
  <c r="M349" i="10"/>
  <c r="H348" i="10"/>
  <c r="M348" i="10"/>
  <c r="H347" i="10"/>
  <c r="M347" i="10"/>
  <c r="H346" i="10"/>
  <c r="M346" i="10"/>
  <c r="H345" i="10"/>
  <c r="H344" i="10"/>
  <c r="M343" i="10"/>
  <c r="L343" i="10"/>
  <c r="L350" i="10" s="1"/>
  <c r="J343" i="10"/>
  <c r="J350" i="10" s="1"/>
  <c r="I343" i="10"/>
  <c r="I350" i="10" s="1"/>
  <c r="G343" i="10"/>
  <c r="G350" i="10" s="1"/>
  <c r="X340" i="10"/>
  <c r="W340" i="10"/>
  <c r="V340" i="10"/>
  <c r="U340" i="10"/>
  <c r="T340" i="10"/>
  <c r="L340" i="10"/>
  <c r="K340" i="10"/>
  <c r="J340" i="10"/>
  <c r="I340" i="10"/>
  <c r="G340" i="10"/>
  <c r="H339" i="10"/>
  <c r="M339" i="10" s="1"/>
  <c r="H338" i="10"/>
  <c r="H337" i="10"/>
  <c r="H336" i="10"/>
  <c r="M336" i="10" s="1"/>
  <c r="H335" i="10"/>
  <c r="M335" i="10" s="1"/>
  <c r="M340" i="10" s="1"/>
  <c r="H334" i="10"/>
  <c r="Y332" i="10"/>
  <c r="Y351" i="10" s="1"/>
  <c r="X332" i="10"/>
  <c r="X351" i="10"/>
  <c r="W332" i="10"/>
  <c r="W351" i="10"/>
  <c r="V332" i="10"/>
  <c r="V351" i="10"/>
  <c r="U332" i="10"/>
  <c r="U351" i="10" s="1"/>
  <c r="T332" i="10"/>
  <c r="T351" i="10" s="1"/>
  <c r="S332" i="10"/>
  <c r="R332" i="10"/>
  <c r="R351" i="10" s="1"/>
  <c r="Q332" i="10"/>
  <c r="Q351" i="10" s="1"/>
  <c r="P332" i="10"/>
  <c r="P351" i="10" s="1"/>
  <c r="O332" i="10"/>
  <c r="O351" i="10" s="1"/>
  <c r="N332" i="10"/>
  <c r="N351" i="10" s="1"/>
  <c r="H330" i="10"/>
  <c r="H329" i="10"/>
  <c r="H328" i="10"/>
  <c r="M328" i="10" s="1"/>
  <c r="H327" i="10"/>
  <c r="M327" i="10" s="1"/>
  <c r="L326" i="10"/>
  <c r="K326" i="10"/>
  <c r="J326" i="10"/>
  <c r="I326" i="10"/>
  <c r="G326" i="10"/>
  <c r="H325" i="10"/>
  <c r="M325" i="10" s="1"/>
  <c r="H324" i="10"/>
  <c r="M324" i="10" s="1"/>
  <c r="H323" i="10"/>
  <c r="M323" i="10" s="1"/>
  <c r="L322" i="10"/>
  <c r="K322" i="10"/>
  <c r="J322" i="10"/>
  <c r="I322" i="10"/>
  <c r="H322" i="10"/>
  <c r="I321" i="10"/>
  <c r="H321" i="10"/>
  <c r="M321" i="10" s="1"/>
  <c r="I320" i="10"/>
  <c r="H320" i="10"/>
  <c r="M320" i="10" s="1"/>
  <c r="H319" i="10"/>
  <c r="M319" i="10" s="1"/>
  <c r="H318" i="10"/>
  <c r="M318" i="10" s="1"/>
  <c r="L317" i="10"/>
  <c r="K317" i="10"/>
  <c r="J317" i="10"/>
  <c r="I317" i="10"/>
  <c r="G317" i="10"/>
  <c r="H317" i="10" s="1"/>
  <c r="H316" i="10"/>
  <c r="M316" i="10" s="1"/>
  <c r="H315" i="10"/>
  <c r="M315" i="10" s="1"/>
  <c r="H314" i="10"/>
  <c r="M314" i="10" s="1"/>
  <c r="H313" i="10"/>
  <c r="M313" i="10" s="1"/>
  <c r="H312" i="10"/>
  <c r="M312" i="10" s="1"/>
  <c r="L311" i="10"/>
  <c r="K311" i="10"/>
  <c r="J311" i="10"/>
  <c r="I311" i="10"/>
  <c r="G311" i="10"/>
  <c r="H311" i="10" s="1"/>
  <c r="H310" i="10"/>
  <c r="M310" i="10" s="1"/>
  <c r="H309" i="10"/>
  <c r="M309" i="10" s="1"/>
  <c r="L308" i="10"/>
  <c r="J308" i="10"/>
  <c r="I308" i="10"/>
  <c r="G308" i="10"/>
  <c r="H308" i="10" s="1"/>
  <c r="I307" i="10"/>
  <c r="H307" i="10"/>
  <c r="I303" i="10"/>
  <c r="H303" i="10"/>
  <c r="M303" i="10"/>
  <c r="I302" i="10"/>
  <c r="H302" i="10"/>
  <c r="M302" i="10" s="1"/>
  <c r="I301" i="10"/>
  <c r="H301" i="10"/>
  <c r="M301" i="10" s="1"/>
  <c r="I300" i="10"/>
  <c r="H300" i="10"/>
  <c r="L299" i="10"/>
  <c r="K299" i="10"/>
  <c r="J299" i="10"/>
  <c r="G299" i="10"/>
  <c r="I298" i="10"/>
  <c r="H298" i="10"/>
  <c r="I297" i="10"/>
  <c r="I296" i="10" s="1"/>
  <c r="H297" i="10"/>
  <c r="L296" i="10"/>
  <c r="K296" i="10"/>
  <c r="J296" i="10"/>
  <c r="G296" i="10"/>
  <c r="I295" i="10"/>
  <c r="H295" i="10"/>
  <c r="I294" i="10"/>
  <c r="H294" i="10"/>
  <c r="I293" i="10"/>
  <c r="H293" i="10"/>
  <c r="I292" i="10"/>
  <c r="I291" i="10" s="1"/>
  <c r="H292" i="10"/>
  <c r="M292" i="10"/>
  <c r="L291" i="10"/>
  <c r="K291" i="10"/>
  <c r="J291" i="10"/>
  <c r="G291" i="10"/>
  <c r="I288" i="10"/>
  <c r="H288" i="10"/>
  <c r="M288" i="10" s="1"/>
  <c r="I287" i="10"/>
  <c r="H287" i="10"/>
  <c r="M287" i="10" s="1"/>
  <c r="I286" i="10"/>
  <c r="H286" i="10"/>
  <c r="I285" i="10"/>
  <c r="H285" i="10"/>
  <c r="I284" i="10"/>
  <c r="I283" i="10" s="1"/>
  <c r="H284" i="10"/>
  <c r="L283" i="10"/>
  <c r="K283" i="10"/>
  <c r="J283" i="10"/>
  <c r="G283" i="10"/>
  <c r="I282" i="10"/>
  <c r="H282" i="10"/>
  <c r="M282" i="10"/>
  <c r="I281" i="10"/>
  <c r="H281" i="10"/>
  <c r="M281" i="10" s="1"/>
  <c r="I280" i="10"/>
  <c r="H280" i="10"/>
  <c r="M280" i="10" s="1"/>
  <c r="I279" i="10"/>
  <c r="H279" i="10"/>
  <c r="I278" i="10"/>
  <c r="I277" i="10" s="1"/>
  <c r="H278" i="10"/>
  <c r="L277" i="10"/>
  <c r="K277" i="10"/>
  <c r="J277" i="10"/>
  <c r="G277" i="10"/>
  <c r="I276" i="10"/>
  <c r="H276" i="10"/>
  <c r="I275" i="10"/>
  <c r="I274" i="10" s="1"/>
  <c r="H275" i="10"/>
  <c r="L274" i="10"/>
  <c r="K274" i="10"/>
  <c r="J274" i="10"/>
  <c r="G274" i="10"/>
  <c r="H274" i="10"/>
  <c r="I271" i="10"/>
  <c r="H271" i="10"/>
  <c r="I269" i="10"/>
  <c r="H269" i="10"/>
  <c r="M269" i="10" s="1"/>
  <c r="H268" i="10"/>
  <c r="I267" i="10"/>
  <c r="H267" i="10"/>
  <c r="I265" i="10"/>
  <c r="H265" i="10"/>
  <c r="M265" i="10"/>
  <c r="I264" i="10"/>
  <c r="H264" i="10"/>
  <c r="M264" i="10" s="1"/>
  <c r="I263" i="10"/>
  <c r="H263" i="10"/>
  <c r="M263" i="10" s="1"/>
  <c r="L262" i="10"/>
  <c r="K262" i="10"/>
  <c r="J262" i="10"/>
  <c r="G262" i="10"/>
  <c r="AA262" i="10" s="1"/>
  <c r="I261" i="10"/>
  <c r="H261" i="10"/>
  <c r="M261" i="10"/>
  <c r="I260" i="10"/>
  <c r="H260" i="10"/>
  <c r="M260" i="10" s="1"/>
  <c r="I259" i="10"/>
  <c r="H259" i="10"/>
  <c r="M259" i="10" s="1"/>
  <c r="I258" i="10"/>
  <c r="H258" i="10"/>
  <c r="L257" i="10"/>
  <c r="K257" i="10"/>
  <c r="J257" i="10"/>
  <c r="I257" i="10" s="1"/>
  <c r="G257" i="10"/>
  <c r="H257" i="10" s="1"/>
  <c r="Y255" i="10"/>
  <c r="X255" i="10"/>
  <c r="W255" i="10"/>
  <c r="V255" i="10"/>
  <c r="U255" i="10"/>
  <c r="T255" i="10"/>
  <c r="L255" i="10"/>
  <c r="K255" i="10"/>
  <c r="J255" i="10"/>
  <c r="G255" i="10"/>
  <c r="I254" i="10"/>
  <c r="I255" i="10" s="1"/>
  <c r="H254" i="10"/>
  <c r="H255" i="10" s="1"/>
  <c r="Y252" i="10"/>
  <c r="Y304" i="10" s="1"/>
  <c r="X252" i="10"/>
  <c r="X289" i="10" s="1"/>
  <c r="W252" i="10"/>
  <c r="W304" i="10" s="1"/>
  <c r="V252" i="10"/>
  <c r="V289" i="10" s="1"/>
  <c r="U252" i="10"/>
  <c r="U304" i="10" s="1"/>
  <c r="T252" i="10"/>
  <c r="T289" i="10" s="1"/>
  <c r="S252" i="10"/>
  <c r="S304" i="10" s="1"/>
  <c r="R252" i="10"/>
  <c r="Q252" i="10"/>
  <c r="P252" i="10"/>
  <c r="O252" i="10"/>
  <c r="N252" i="10"/>
  <c r="I251" i="10"/>
  <c r="H251" i="10"/>
  <c r="I250" i="10"/>
  <c r="H250" i="10"/>
  <c r="M250" i="10"/>
  <c r="I248" i="10"/>
  <c r="H248" i="10"/>
  <c r="M248" i="10" s="1"/>
  <c r="I247" i="10"/>
  <c r="H247" i="10"/>
  <c r="M247" i="10" s="1"/>
  <c r="I246" i="10"/>
  <c r="H246" i="10"/>
  <c r="I245" i="10"/>
  <c r="H245" i="10"/>
  <c r="M245" i="10"/>
  <c r="I244" i="10"/>
  <c r="H244" i="10"/>
  <c r="I243" i="10"/>
  <c r="H243" i="10"/>
  <c r="M243" i="10" s="1"/>
  <c r="L242" i="10"/>
  <c r="L252" i="10" s="1"/>
  <c r="I242" i="10"/>
  <c r="G242" i="10"/>
  <c r="H242" i="10"/>
  <c r="M242" i="10" s="1"/>
  <c r="M241" i="10"/>
  <c r="K241" i="10"/>
  <c r="J241" i="10"/>
  <c r="M240" i="10"/>
  <c r="I237" i="10"/>
  <c r="H237" i="10"/>
  <c r="I236" i="10"/>
  <c r="H236" i="10"/>
  <c r="M236" i="10" s="1"/>
  <c r="I235" i="10"/>
  <c r="H235" i="10"/>
  <c r="I234" i="10"/>
  <c r="H234" i="10"/>
  <c r="M234" i="10"/>
  <c r="I233" i="10"/>
  <c r="I232" i="10"/>
  <c r="H233" i="10"/>
  <c r="M233" i="10"/>
  <c r="K232" i="10"/>
  <c r="K252" i="10"/>
  <c r="J232" i="10"/>
  <c r="J252" i="10"/>
  <c r="J304" i="10" s="1"/>
  <c r="G232" i="10"/>
  <c r="G252" i="10" s="1"/>
  <c r="I230" i="10"/>
  <c r="H230" i="10"/>
  <c r="I229" i="10"/>
  <c r="H229" i="10"/>
  <c r="M229" i="10"/>
  <c r="Y226" i="10"/>
  <c r="X226" i="10"/>
  <c r="W226" i="10"/>
  <c r="K226" i="10"/>
  <c r="Y225" i="10"/>
  <c r="X225" i="10"/>
  <c r="W225" i="10"/>
  <c r="K225" i="10"/>
  <c r="I224" i="10"/>
  <c r="H224" i="10"/>
  <c r="M224" i="10" s="1"/>
  <c r="I222" i="10"/>
  <c r="H222" i="10"/>
  <c r="M222" i="10" s="1"/>
  <c r="I220" i="10"/>
  <c r="H220" i="10"/>
  <c r="I219" i="10"/>
  <c r="H219" i="10"/>
  <c r="M219" i="10"/>
  <c r="I218" i="10"/>
  <c r="I217" i="10"/>
  <c r="H218" i="10"/>
  <c r="M218" i="10"/>
  <c r="M217" i="10" s="1"/>
  <c r="L217" i="10"/>
  <c r="L226" i="10" s="1"/>
  <c r="J217" i="10"/>
  <c r="J226" i="10" s="1"/>
  <c r="G217" i="10"/>
  <c r="G226" i="10" s="1"/>
  <c r="I216" i="10"/>
  <c r="I226" i="10" s="1"/>
  <c r="H216" i="10"/>
  <c r="Y214" i="10"/>
  <c r="X214" i="10"/>
  <c r="W214" i="10"/>
  <c r="V214" i="10"/>
  <c r="S214" i="10"/>
  <c r="Y213" i="10"/>
  <c r="X213" i="10"/>
  <c r="W213" i="10"/>
  <c r="V213" i="10"/>
  <c r="S213" i="10"/>
  <c r="I212" i="10"/>
  <c r="H212" i="10"/>
  <c r="I210" i="10"/>
  <c r="H210" i="10"/>
  <c r="M210" i="10"/>
  <c r="I208" i="10"/>
  <c r="H208" i="10"/>
  <c r="M208" i="10" s="1"/>
  <c r="I207" i="10"/>
  <c r="H207" i="10"/>
  <c r="M207" i="10" s="1"/>
  <c r="I206" i="10"/>
  <c r="H206" i="10"/>
  <c r="L205" i="10"/>
  <c r="J205" i="10"/>
  <c r="I205" i="10"/>
  <c r="G205" i="10"/>
  <c r="I204" i="10"/>
  <c r="H204" i="10"/>
  <c r="I203" i="10"/>
  <c r="I202" i="10" s="1"/>
  <c r="H203" i="10"/>
  <c r="M203" i="10"/>
  <c r="L202" i="10"/>
  <c r="J202" i="10"/>
  <c r="G202" i="10"/>
  <c r="I201" i="10"/>
  <c r="H201" i="10"/>
  <c r="M201" i="10"/>
  <c r="I200" i="10"/>
  <c r="H200" i="10"/>
  <c r="M200" i="10" s="1"/>
  <c r="I199" i="10"/>
  <c r="H199" i="10"/>
  <c r="M199" i="10" s="1"/>
  <c r="I198" i="10"/>
  <c r="I197" i="10" s="1"/>
  <c r="H198" i="10"/>
  <c r="L197" i="10"/>
  <c r="K197" i="10"/>
  <c r="K214" i="10" s="1"/>
  <c r="J197" i="10"/>
  <c r="J214" i="10" s="1"/>
  <c r="G197" i="10"/>
  <c r="G214" i="10" s="1"/>
  <c r="Y195" i="10"/>
  <c r="X195" i="10"/>
  <c r="W195" i="10"/>
  <c r="K195" i="10"/>
  <c r="Y194" i="10"/>
  <c r="X194" i="10"/>
  <c r="W194" i="10"/>
  <c r="K194" i="10"/>
  <c r="I193" i="10"/>
  <c r="H193" i="10"/>
  <c r="M193" i="10" s="1"/>
  <c r="I191" i="10"/>
  <c r="H191" i="10"/>
  <c r="I189" i="10"/>
  <c r="H189" i="10"/>
  <c r="M189" i="10"/>
  <c r="I188" i="10"/>
  <c r="H188" i="10"/>
  <c r="M188" i="10" s="1"/>
  <c r="I187" i="10"/>
  <c r="I186" i="10" s="1"/>
  <c r="H187" i="10"/>
  <c r="M187" i="10" s="1"/>
  <c r="M186" i="10" s="1"/>
  <c r="L186" i="10"/>
  <c r="L195" i="10"/>
  <c r="J186" i="10"/>
  <c r="J195" i="10"/>
  <c r="G186" i="10"/>
  <c r="G195" i="10"/>
  <c r="I185" i="10"/>
  <c r="H185" i="10"/>
  <c r="Y183" i="10"/>
  <c r="X183" i="10"/>
  <c r="W183" i="10"/>
  <c r="V183" i="10"/>
  <c r="Y182" i="10"/>
  <c r="X182" i="10"/>
  <c r="W182" i="10"/>
  <c r="V182" i="10"/>
  <c r="I181" i="10"/>
  <c r="H181" i="10"/>
  <c r="M181" i="10" s="1"/>
  <c r="I179" i="10"/>
  <c r="H179" i="10"/>
  <c r="M179" i="10" s="1"/>
  <c r="I177" i="10"/>
  <c r="H177" i="10"/>
  <c r="I176" i="10"/>
  <c r="H176" i="10"/>
  <c r="M176" i="10"/>
  <c r="I175" i="10"/>
  <c r="I174" i="10"/>
  <c r="H175" i="10"/>
  <c r="M175" i="10"/>
  <c r="M174" i="10" s="1"/>
  <c r="L174" i="10"/>
  <c r="J174" i="10"/>
  <c r="G174" i="10"/>
  <c r="I173" i="10"/>
  <c r="H173" i="10"/>
  <c r="I172" i="10"/>
  <c r="H172" i="10"/>
  <c r="I171" i="10"/>
  <c r="I170" i="10" s="1"/>
  <c r="H171" i="10"/>
  <c r="L170" i="10"/>
  <c r="L182" i="10" s="1"/>
  <c r="K170" i="10"/>
  <c r="J170" i="10"/>
  <c r="G170" i="10"/>
  <c r="I169" i="10"/>
  <c r="H169" i="10"/>
  <c r="I168" i="10"/>
  <c r="H168" i="10"/>
  <c r="M168" i="10"/>
  <c r="I167" i="10"/>
  <c r="I166" i="10"/>
  <c r="I183" i="10" s="1"/>
  <c r="H167" i="10"/>
  <c r="H166" i="10" s="1"/>
  <c r="K166" i="10"/>
  <c r="K183" i="10" s="1"/>
  <c r="J166" i="10"/>
  <c r="G166" i="10"/>
  <c r="G183" i="10" s="1"/>
  <c r="W164" i="10"/>
  <c r="V164" i="10"/>
  <c r="I163" i="10"/>
  <c r="H163" i="10"/>
  <c r="I162" i="10"/>
  <c r="H162" i="10"/>
  <c r="I161" i="10"/>
  <c r="I160" i="10" s="1"/>
  <c r="I164" i="10" s="1"/>
  <c r="H161" i="10"/>
  <c r="M161" i="10"/>
  <c r="L160" i="10"/>
  <c r="L164" i="10"/>
  <c r="K160" i="10"/>
  <c r="K164" i="10"/>
  <c r="J160" i="10"/>
  <c r="J164" i="10"/>
  <c r="G160" i="10"/>
  <c r="G164" i="10"/>
  <c r="X158" i="10"/>
  <c r="W158" i="10"/>
  <c r="I157" i="10"/>
  <c r="H157" i="10"/>
  <c r="I156" i="10"/>
  <c r="I155" i="10"/>
  <c r="I158" i="10" s="1"/>
  <c r="H156" i="10"/>
  <c r="M156" i="10"/>
  <c r="K155" i="10"/>
  <c r="K158" i="10"/>
  <c r="J155" i="10"/>
  <c r="J158" i="10"/>
  <c r="G155" i="10"/>
  <c r="G158" i="10" s="1"/>
  <c r="S153" i="10"/>
  <c r="K153" i="10"/>
  <c r="J153" i="10"/>
  <c r="G153" i="10"/>
  <c r="I152" i="10"/>
  <c r="I153" i="10" s="1"/>
  <c r="H152" i="10"/>
  <c r="H153" i="10" s="1"/>
  <c r="Y150" i="10"/>
  <c r="X150" i="10"/>
  <c r="W150" i="10"/>
  <c r="V150" i="10"/>
  <c r="U150" i="10"/>
  <c r="T150" i="10"/>
  <c r="Y149" i="10"/>
  <c r="X149" i="10"/>
  <c r="W149" i="10"/>
  <c r="V149" i="10"/>
  <c r="U149" i="10"/>
  <c r="T149" i="10"/>
  <c r="I148" i="10"/>
  <c r="H148" i="10"/>
  <c r="M148" i="10"/>
  <c r="I146" i="10"/>
  <c r="H146" i="10"/>
  <c r="M146" i="10" s="1"/>
  <c r="I145" i="10"/>
  <c r="H145" i="10"/>
  <c r="M145" i="10" s="1"/>
  <c r="I143" i="10"/>
  <c r="H143" i="10"/>
  <c r="I142" i="10"/>
  <c r="H142" i="10"/>
  <c r="M142" i="10"/>
  <c r="I141" i="10"/>
  <c r="I140" i="10"/>
  <c r="H141" i="10"/>
  <c r="M141" i="10"/>
  <c r="L140" i="10"/>
  <c r="K140" i="10"/>
  <c r="J140" i="10"/>
  <c r="G140" i="10"/>
  <c r="I139" i="10"/>
  <c r="H139" i="10"/>
  <c r="M139" i="10" s="1"/>
  <c r="I138" i="10"/>
  <c r="I137" i="10" s="1"/>
  <c r="H138" i="10"/>
  <c r="L137" i="10"/>
  <c r="K137" i="10"/>
  <c r="J137" i="10"/>
  <c r="H137" i="10"/>
  <c r="I136" i="10"/>
  <c r="H136" i="10"/>
  <c r="M136" i="10" s="1"/>
  <c r="I135" i="10"/>
  <c r="H135" i="10"/>
  <c r="I134" i="10"/>
  <c r="I133" i="10" s="1"/>
  <c r="H134" i="10"/>
  <c r="M134" i="10" s="1"/>
  <c r="L133" i="10"/>
  <c r="K133" i="10"/>
  <c r="J133" i="10"/>
  <c r="G133" i="10"/>
  <c r="I132" i="10"/>
  <c r="H132" i="10"/>
  <c r="I131" i="10"/>
  <c r="H131" i="10"/>
  <c r="M131" i="10"/>
  <c r="I130" i="10"/>
  <c r="I128" i="10"/>
  <c r="H130" i="10"/>
  <c r="M130" i="10"/>
  <c r="I129" i="10"/>
  <c r="H129" i="10"/>
  <c r="M129" i="10" s="1"/>
  <c r="M128" i="10" s="1"/>
  <c r="K128" i="10"/>
  <c r="K149" i="10"/>
  <c r="J128" i="10"/>
  <c r="J150" i="10"/>
  <c r="G128" i="10"/>
  <c r="G149" i="10"/>
  <c r="U124" i="10"/>
  <c r="L124" i="10"/>
  <c r="G124" i="10"/>
  <c r="I123" i="10"/>
  <c r="I124" i="10" s="1"/>
  <c r="H123" i="10"/>
  <c r="H124" i="10" s="1"/>
  <c r="V121" i="10"/>
  <c r="M121" i="10"/>
  <c r="K121" i="10"/>
  <c r="J121" i="10"/>
  <c r="I121" i="10"/>
  <c r="H121" i="10"/>
  <c r="G121" i="10"/>
  <c r="T433" i="10" s="1"/>
  <c r="T118" i="10"/>
  <c r="L118" i="10"/>
  <c r="G118" i="10"/>
  <c r="I117" i="10"/>
  <c r="I118" i="10" s="1"/>
  <c r="H117" i="10"/>
  <c r="H118" i="10" s="1"/>
  <c r="H110" i="10"/>
  <c r="H106" i="10"/>
  <c r="H105" i="10"/>
  <c r="M105" i="10" s="1"/>
  <c r="M101" i="10"/>
  <c r="M98" i="10"/>
  <c r="L98" i="10"/>
  <c r="I98" i="10"/>
  <c r="H98" i="10"/>
  <c r="G98" i="10"/>
  <c r="I95" i="10"/>
  <c r="H95" i="10"/>
  <c r="I94" i="10"/>
  <c r="H94" i="10"/>
  <c r="M94" i="10"/>
  <c r="U93" i="10"/>
  <c r="T93" i="10"/>
  <c r="S93" i="10"/>
  <c r="R93" i="10"/>
  <c r="Q93" i="10"/>
  <c r="L93" i="10"/>
  <c r="K93" i="10"/>
  <c r="J93" i="10"/>
  <c r="G93" i="10"/>
  <c r="M92" i="10"/>
  <c r="H92" i="10"/>
  <c r="I91" i="10"/>
  <c r="H91" i="10"/>
  <c r="I90" i="10"/>
  <c r="H90" i="10"/>
  <c r="M89" i="10"/>
  <c r="H89" i="10"/>
  <c r="I88" i="10"/>
  <c r="H88" i="10"/>
  <c r="I87" i="10"/>
  <c r="I93" i="10" s="1"/>
  <c r="H87" i="10"/>
  <c r="M87" i="10"/>
  <c r="Y82" i="10"/>
  <c r="X82" i="10"/>
  <c r="X83" i="10" s="1"/>
  <c r="W82" i="10"/>
  <c r="W83" i="10" s="1"/>
  <c r="V82" i="10"/>
  <c r="V83" i="10" s="1"/>
  <c r="U82" i="10"/>
  <c r="U83" i="10" s="1"/>
  <c r="T82" i="10"/>
  <c r="T83" i="10" s="1"/>
  <c r="S82" i="10"/>
  <c r="R82" i="10"/>
  <c r="Q82" i="10"/>
  <c r="P82" i="10"/>
  <c r="O82" i="10"/>
  <c r="N82" i="10"/>
  <c r="I81" i="10"/>
  <c r="H81" i="10"/>
  <c r="M81" i="10" s="1"/>
  <c r="I80" i="10"/>
  <c r="H80" i="10"/>
  <c r="I79" i="10"/>
  <c r="H79" i="10"/>
  <c r="M79" i="10"/>
  <c r="I78" i="10"/>
  <c r="I77" i="10"/>
  <c r="H78" i="10"/>
  <c r="M78" i="10"/>
  <c r="L77" i="10"/>
  <c r="K77" i="10"/>
  <c r="J77" i="10"/>
  <c r="G77" i="10"/>
  <c r="I76" i="10"/>
  <c r="H76" i="10"/>
  <c r="M76" i="10" s="1"/>
  <c r="I75" i="10"/>
  <c r="H75" i="10"/>
  <c r="M75" i="10" s="1"/>
  <c r="I74" i="10"/>
  <c r="H74" i="10"/>
  <c r="I73" i="10"/>
  <c r="H73" i="10"/>
  <c r="H72" i="10" s="1"/>
  <c r="L72" i="10"/>
  <c r="K72" i="10"/>
  <c r="J72" i="10"/>
  <c r="G72" i="10"/>
  <c r="I71" i="10"/>
  <c r="H71" i="10"/>
  <c r="M71" i="10"/>
  <c r="I70" i="10"/>
  <c r="H70" i="10"/>
  <c r="I69" i="10"/>
  <c r="H69" i="10"/>
  <c r="H68" i="10" s="1"/>
  <c r="L68" i="10"/>
  <c r="K68" i="10"/>
  <c r="J68" i="10"/>
  <c r="G68" i="10"/>
  <c r="I67" i="10"/>
  <c r="H67" i="10"/>
  <c r="M67" i="10" s="1"/>
  <c r="I66" i="10"/>
  <c r="H66" i="10"/>
  <c r="I65" i="10"/>
  <c r="H65" i="10"/>
  <c r="H64" i="10" s="1"/>
  <c r="L64" i="10"/>
  <c r="K64" i="10"/>
  <c r="J64" i="10"/>
  <c r="G64" i="10"/>
  <c r="I63" i="10"/>
  <c r="H63" i="10"/>
  <c r="M63" i="10"/>
  <c r="I62" i="10"/>
  <c r="H62" i="10"/>
  <c r="M62" i="10" s="1"/>
  <c r="I61" i="10"/>
  <c r="H61" i="10"/>
  <c r="M61" i="10" s="1"/>
  <c r="M60" i="10" s="1"/>
  <c r="L60" i="10"/>
  <c r="J60" i="10"/>
  <c r="G60" i="10"/>
  <c r="I59" i="10"/>
  <c r="H59" i="10"/>
  <c r="M59" i="10"/>
  <c r="I58" i="10"/>
  <c r="I56" i="10"/>
  <c r="H58" i="10"/>
  <c r="M58" i="10"/>
  <c r="I57" i="10"/>
  <c r="H57" i="10"/>
  <c r="H56" i="10" s="1"/>
  <c r="L56" i="10"/>
  <c r="J56" i="10"/>
  <c r="G56" i="10"/>
  <c r="I55" i="10"/>
  <c r="H55" i="10"/>
  <c r="I54" i="10"/>
  <c r="H54" i="10"/>
  <c r="M54" i="10"/>
  <c r="I53" i="10"/>
  <c r="I50" i="10"/>
  <c r="H53" i="10"/>
  <c r="M53" i="10"/>
  <c r="I52" i="10"/>
  <c r="H52" i="10"/>
  <c r="I51" i="10"/>
  <c r="H51" i="10"/>
  <c r="L50" i="10"/>
  <c r="K50" i="10"/>
  <c r="J50" i="10"/>
  <c r="G50" i="10"/>
  <c r="I49" i="10"/>
  <c r="H49" i="10"/>
  <c r="I48" i="10"/>
  <c r="I47" i="10"/>
  <c r="H48" i="10"/>
  <c r="M48" i="10"/>
  <c r="L47" i="10"/>
  <c r="K47" i="10"/>
  <c r="J47" i="10"/>
  <c r="I46" i="10"/>
  <c r="H46" i="10"/>
  <c r="M46" i="10"/>
  <c r="I45" i="10"/>
  <c r="H45" i="10"/>
  <c r="M45" i="10" s="1"/>
  <c r="I44" i="10"/>
  <c r="H44" i="10"/>
  <c r="I43" i="10"/>
  <c r="I42" i="10" s="1"/>
  <c r="H43" i="10"/>
  <c r="M43" i="10" s="1"/>
  <c r="L42" i="10"/>
  <c r="K42" i="10"/>
  <c r="J42" i="10"/>
  <c r="G42" i="10"/>
  <c r="I41" i="10"/>
  <c r="H41" i="10"/>
  <c r="M41" i="10" s="1"/>
  <c r="I40" i="10"/>
  <c r="H40" i="10"/>
  <c r="I39" i="10"/>
  <c r="H39" i="10"/>
  <c r="M39" i="10"/>
  <c r="I38" i="10"/>
  <c r="H38" i="10"/>
  <c r="M38" i="10" s="1"/>
  <c r="I37" i="10"/>
  <c r="H37" i="10"/>
  <c r="M37" i="10" s="1"/>
  <c r="I36" i="10"/>
  <c r="H36" i="10"/>
  <c r="L35" i="10"/>
  <c r="J35" i="10"/>
  <c r="G35" i="10"/>
  <c r="G82" i="10" s="1"/>
  <c r="I34" i="10"/>
  <c r="H34" i="10"/>
  <c r="S30" i="10"/>
  <c r="R30" i="10"/>
  <c r="Q30" i="10"/>
  <c r="P30" i="10"/>
  <c r="O30" i="10"/>
  <c r="N30" i="10"/>
  <c r="I29" i="10"/>
  <c r="I28" i="10"/>
  <c r="H28" i="10"/>
  <c r="M28" i="10" s="1"/>
  <c r="I27" i="10"/>
  <c r="H27" i="10"/>
  <c r="M27" i="10" s="1"/>
  <c r="I26" i="10"/>
  <c r="H26" i="10"/>
  <c r="I25" i="10"/>
  <c r="H25" i="10"/>
  <c r="M25" i="10"/>
  <c r="I24" i="10"/>
  <c r="H24" i="10"/>
  <c r="M24" i="10" s="1"/>
  <c r="I23" i="10"/>
  <c r="H23" i="10"/>
  <c r="L22" i="10"/>
  <c r="L30" i="10" s="1"/>
  <c r="K22" i="10"/>
  <c r="J22" i="10"/>
  <c r="J30" i="10"/>
  <c r="G22" i="10"/>
  <c r="G30" i="10"/>
  <c r="Y21" i="10"/>
  <c r="Y31" i="10"/>
  <c r="Y83" i="10" s="1"/>
  <c r="S21" i="10"/>
  <c r="S31" i="10" s="1"/>
  <c r="R21" i="10"/>
  <c r="R31" i="10" s="1"/>
  <c r="R83" i="10" s="1"/>
  <c r="Q21" i="10"/>
  <c r="Q31" i="10"/>
  <c r="P21" i="10"/>
  <c r="P31" i="10" s="1"/>
  <c r="P83" i="10" s="1"/>
  <c r="O21" i="10"/>
  <c r="O31" i="10" s="1"/>
  <c r="N21" i="10"/>
  <c r="N31" i="10" s="1"/>
  <c r="N83" i="10" s="1"/>
  <c r="J21" i="10"/>
  <c r="I20" i="10"/>
  <c r="H20" i="10"/>
  <c r="M20" i="10" s="1"/>
  <c r="I19" i="10"/>
  <c r="H19" i="10"/>
  <c r="I18" i="10"/>
  <c r="H18" i="10"/>
  <c r="M18" i="10"/>
  <c r="I17" i="10"/>
  <c r="H17" i="10"/>
  <c r="M17" i="10" s="1"/>
  <c r="I16" i="10"/>
  <c r="H16" i="10"/>
  <c r="M16" i="10" s="1"/>
  <c r="I14" i="10"/>
  <c r="H14" i="10"/>
  <c r="I13" i="10"/>
  <c r="H13" i="10"/>
  <c r="M13" i="10"/>
  <c r="I12" i="10"/>
  <c r="H12" i="10"/>
  <c r="M12" i="10" s="1"/>
  <c r="L11" i="10"/>
  <c r="L21" i="10" s="1"/>
  <c r="L31" i="10" s="1"/>
  <c r="G11" i="10"/>
  <c r="G21" i="10" s="1"/>
  <c r="AF307" i="3"/>
  <c r="AE307" i="3"/>
  <c r="AD307" i="3"/>
  <c r="AC307" i="3"/>
  <c r="AB307" i="3"/>
  <c r="AA307" i="3"/>
  <c r="AF306" i="3"/>
  <c r="AE306" i="3"/>
  <c r="AD306" i="3"/>
  <c r="AC306" i="3"/>
  <c r="AB306" i="3"/>
  <c r="AA306" i="3"/>
  <c r="J257" i="3"/>
  <c r="K257" i="3"/>
  <c r="L257" i="3"/>
  <c r="G257" i="3"/>
  <c r="AA257" i="3" s="1"/>
  <c r="Q432" i="9"/>
  <c r="N432" i="9"/>
  <c r="T422" i="9"/>
  <c r="Q422" i="9"/>
  <c r="N422" i="9"/>
  <c r="W411" i="9"/>
  <c r="T411" i="9"/>
  <c r="Q411" i="9"/>
  <c r="N411" i="9"/>
  <c r="W399" i="9"/>
  <c r="T399" i="9"/>
  <c r="Q399" i="9"/>
  <c r="N399" i="9"/>
  <c r="W387" i="9"/>
  <c r="T387" i="9"/>
  <c r="Q387" i="9"/>
  <c r="N387" i="9"/>
  <c r="W375" i="9"/>
  <c r="T375" i="9"/>
  <c r="Q375" i="9"/>
  <c r="N375" i="9"/>
  <c r="G364" i="9"/>
  <c r="H363" i="9"/>
  <c r="H364" i="9" s="1"/>
  <c r="G361" i="9"/>
  <c r="H361" i="9" s="1"/>
  <c r="G360" i="9"/>
  <c r="H360" i="9" s="1"/>
  <c r="G359" i="9"/>
  <c r="H359" i="9" s="1"/>
  <c r="H358" i="9"/>
  <c r="H357" i="9"/>
  <c r="H356" i="9"/>
  <c r="H355" i="9"/>
  <c r="H354" i="9"/>
  <c r="H353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K349" i="9"/>
  <c r="H348" i="9"/>
  <c r="M348" i="9" s="1"/>
  <c r="H347" i="9"/>
  <c r="M347" i="9" s="1"/>
  <c r="H346" i="9"/>
  <c r="M346" i="9" s="1"/>
  <c r="H345" i="9"/>
  <c r="M345" i="9" s="1"/>
  <c r="H344" i="9"/>
  <c r="H343" i="9"/>
  <c r="M342" i="9"/>
  <c r="L342" i="9"/>
  <c r="L349" i="9" s="1"/>
  <c r="J342" i="9"/>
  <c r="J349" i="9" s="1"/>
  <c r="I342" i="9"/>
  <c r="I349" i="9" s="1"/>
  <c r="G342" i="9"/>
  <c r="H342" i="9" s="1"/>
  <c r="X339" i="9"/>
  <c r="W339" i="9"/>
  <c r="V339" i="9"/>
  <c r="U339" i="9"/>
  <c r="T339" i="9"/>
  <c r="L339" i="9"/>
  <c r="K339" i="9"/>
  <c r="J339" i="9"/>
  <c r="I339" i="9"/>
  <c r="G339" i="9"/>
  <c r="H338" i="9"/>
  <c r="M338" i="9" s="1"/>
  <c r="H337" i="9"/>
  <c r="M337" i="9" s="1"/>
  <c r="H336" i="9"/>
  <c r="M336" i="9" s="1"/>
  <c r="H335" i="9"/>
  <c r="M335" i="9" s="1"/>
  <c r="H334" i="9"/>
  <c r="M334" i="9" s="1"/>
  <c r="M339" i="9" s="1"/>
  <c r="H333" i="9"/>
  <c r="Y331" i="9"/>
  <c r="Y350" i="9" s="1"/>
  <c r="X331" i="9"/>
  <c r="X350" i="9" s="1"/>
  <c r="W331" i="9"/>
  <c r="W350" i="9" s="1"/>
  <c r="V331" i="9"/>
  <c r="V350" i="9" s="1"/>
  <c r="U331" i="9"/>
  <c r="U350" i="9" s="1"/>
  <c r="T331" i="9"/>
  <c r="T350" i="9" s="1"/>
  <c r="S331" i="9"/>
  <c r="S350" i="9" s="1"/>
  <c r="R331" i="9"/>
  <c r="R350" i="9" s="1"/>
  <c r="Q331" i="9"/>
  <c r="Q350" i="9" s="1"/>
  <c r="P331" i="9"/>
  <c r="P350" i="9" s="1"/>
  <c r="O331" i="9"/>
  <c r="O350" i="9" s="1"/>
  <c r="N331" i="9"/>
  <c r="N350" i="9" s="1"/>
  <c r="H330" i="9"/>
  <c r="H329" i="9"/>
  <c r="H328" i="9"/>
  <c r="M328" i="9" s="1"/>
  <c r="I327" i="9"/>
  <c r="I326" i="9" s="1"/>
  <c r="H327" i="9"/>
  <c r="L326" i="9"/>
  <c r="K326" i="9"/>
  <c r="J326" i="9"/>
  <c r="H326" i="9"/>
  <c r="G326" i="9"/>
  <c r="H325" i="9"/>
  <c r="M325" i="9" s="1"/>
  <c r="I324" i="9"/>
  <c r="H324" i="9"/>
  <c r="I323" i="9"/>
  <c r="I322" i="9" s="1"/>
  <c r="H323" i="9"/>
  <c r="L322" i="9"/>
  <c r="K322" i="9"/>
  <c r="J322" i="9"/>
  <c r="G322" i="9"/>
  <c r="H322" i="9" s="1"/>
  <c r="I321" i="9"/>
  <c r="H321" i="9"/>
  <c r="M321" i="9"/>
  <c r="I320" i="9"/>
  <c r="H320" i="9"/>
  <c r="H319" i="9"/>
  <c r="H318" i="9"/>
  <c r="M318" i="9" s="1"/>
  <c r="L317" i="9"/>
  <c r="K317" i="9"/>
  <c r="K331" i="9" s="1"/>
  <c r="J317" i="9"/>
  <c r="I317" i="9"/>
  <c r="G317" i="9"/>
  <c r="H317" i="9" s="1"/>
  <c r="H316" i="9"/>
  <c r="M316" i="9" s="1"/>
  <c r="H315" i="9"/>
  <c r="M315" i="9" s="1"/>
  <c r="I314" i="9"/>
  <c r="H314" i="9"/>
  <c r="I313" i="9"/>
  <c r="H313" i="9"/>
  <c r="M313" i="9"/>
  <c r="H312" i="9"/>
  <c r="M312" i="9"/>
  <c r="I311" i="9"/>
  <c r="G311" i="9"/>
  <c r="H311" i="9" s="1"/>
  <c r="M311" i="9" s="1"/>
  <c r="H310" i="9"/>
  <c r="M310" i="9" s="1"/>
  <c r="H309" i="9"/>
  <c r="M309" i="9" s="1"/>
  <c r="L308" i="9"/>
  <c r="L331" i="9" s="1"/>
  <c r="J308" i="9"/>
  <c r="I308" i="9"/>
  <c r="G308" i="9"/>
  <c r="H308" i="9" s="1"/>
  <c r="M308" i="9" s="1"/>
  <c r="H307" i="9"/>
  <c r="M307" i="9" s="1"/>
  <c r="I303" i="9"/>
  <c r="H303" i="9"/>
  <c r="M303" i="9" s="1"/>
  <c r="I302" i="9"/>
  <c r="H302" i="9"/>
  <c r="I301" i="9"/>
  <c r="H301" i="9"/>
  <c r="I300" i="9"/>
  <c r="I299" i="9" s="1"/>
  <c r="H300" i="9"/>
  <c r="L299" i="9"/>
  <c r="K299" i="9"/>
  <c r="J299" i="9"/>
  <c r="G299" i="9"/>
  <c r="I298" i="9"/>
  <c r="H298" i="9"/>
  <c r="M298" i="9" s="1"/>
  <c r="I297" i="9"/>
  <c r="I296" i="9" s="1"/>
  <c r="H297" i="9"/>
  <c r="L296" i="9"/>
  <c r="K296" i="9"/>
  <c r="J296" i="9"/>
  <c r="G296" i="9"/>
  <c r="I295" i="9"/>
  <c r="H295" i="9"/>
  <c r="M295" i="9" s="1"/>
  <c r="I294" i="9"/>
  <c r="H294" i="9"/>
  <c r="I293" i="9"/>
  <c r="H293" i="9"/>
  <c r="M293" i="9"/>
  <c r="I292" i="9"/>
  <c r="H292" i="9"/>
  <c r="M292" i="9" s="1"/>
  <c r="L291" i="9"/>
  <c r="K291" i="9"/>
  <c r="J291" i="9"/>
  <c r="G291" i="9"/>
  <c r="I288" i="9"/>
  <c r="H288" i="9"/>
  <c r="M288" i="9" s="1"/>
  <c r="I287" i="9"/>
  <c r="H287" i="9"/>
  <c r="I286" i="9"/>
  <c r="H286" i="9"/>
  <c r="M286" i="9"/>
  <c r="I285" i="9"/>
  <c r="H285" i="9"/>
  <c r="M285" i="9" s="1"/>
  <c r="I284" i="9"/>
  <c r="H284" i="9"/>
  <c r="M284" i="9" s="1"/>
  <c r="L283" i="9"/>
  <c r="K283" i="9"/>
  <c r="J283" i="9"/>
  <c r="G283" i="9"/>
  <c r="I282" i="9"/>
  <c r="H282" i="9"/>
  <c r="I281" i="9"/>
  <c r="H281" i="9"/>
  <c r="M281" i="9"/>
  <c r="I280" i="9"/>
  <c r="H280" i="9"/>
  <c r="M280" i="9" s="1"/>
  <c r="I279" i="9"/>
  <c r="H279" i="9"/>
  <c r="M279" i="9" s="1"/>
  <c r="I278" i="9"/>
  <c r="H278" i="9"/>
  <c r="L277" i="9"/>
  <c r="K277" i="9"/>
  <c r="J277" i="9"/>
  <c r="G277" i="9"/>
  <c r="I276" i="9"/>
  <c r="H276" i="9"/>
  <c r="M276" i="9"/>
  <c r="I275" i="9"/>
  <c r="I274" i="9"/>
  <c r="H275" i="9"/>
  <c r="M275" i="9"/>
  <c r="L274" i="9"/>
  <c r="K274" i="9"/>
  <c r="J274" i="9"/>
  <c r="G274" i="9"/>
  <c r="H274" i="9" s="1"/>
  <c r="I271" i="9"/>
  <c r="H271" i="9"/>
  <c r="I269" i="9"/>
  <c r="H269" i="9"/>
  <c r="M269" i="9" s="1"/>
  <c r="H268" i="9"/>
  <c r="I267" i="9"/>
  <c r="H267" i="9"/>
  <c r="I265" i="9"/>
  <c r="H265" i="9"/>
  <c r="M265" i="9" s="1"/>
  <c r="I264" i="9"/>
  <c r="H264" i="9"/>
  <c r="I263" i="9"/>
  <c r="I262" i="9" s="1"/>
  <c r="H263" i="9"/>
  <c r="L262" i="9"/>
  <c r="K262" i="9"/>
  <c r="J262" i="9"/>
  <c r="G262" i="9"/>
  <c r="I261" i="9"/>
  <c r="H261" i="9"/>
  <c r="I260" i="9"/>
  <c r="H260" i="9"/>
  <c r="I259" i="9"/>
  <c r="H259" i="9"/>
  <c r="I258" i="9"/>
  <c r="H258" i="9"/>
  <c r="M258" i="9"/>
  <c r="L257" i="9"/>
  <c r="K257" i="9"/>
  <c r="J257" i="9"/>
  <c r="I257" i="9"/>
  <c r="G257" i="9"/>
  <c r="H257" i="9"/>
  <c r="M257" i="9" s="1"/>
  <c r="Y255" i="9"/>
  <c r="X255" i="9"/>
  <c r="W255" i="9"/>
  <c r="V255" i="9"/>
  <c r="U255" i="9"/>
  <c r="T255" i="9"/>
  <c r="L255" i="9"/>
  <c r="K255" i="9"/>
  <c r="J255" i="9"/>
  <c r="G255" i="9"/>
  <c r="I254" i="9"/>
  <c r="I255" i="9" s="1"/>
  <c r="H254" i="9"/>
  <c r="Y252" i="9"/>
  <c r="Y289" i="9" s="1"/>
  <c r="X252" i="9"/>
  <c r="W252" i="9"/>
  <c r="W289" i="9" s="1"/>
  <c r="V252" i="9"/>
  <c r="U252" i="9"/>
  <c r="U289" i="9" s="1"/>
  <c r="T252" i="9"/>
  <c r="S252" i="9"/>
  <c r="S289" i="9" s="1"/>
  <c r="R252" i="9"/>
  <c r="Q252" i="9"/>
  <c r="P252" i="9"/>
  <c r="O252" i="9"/>
  <c r="N252" i="9"/>
  <c r="I251" i="9"/>
  <c r="H251" i="9"/>
  <c r="I250" i="9"/>
  <c r="H250" i="9"/>
  <c r="I248" i="9"/>
  <c r="H248" i="9"/>
  <c r="M248" i="9"/>
  <c r="I247" i="9"/>
  <c r="H247" i="9"/>
  <c r="I246" i="9"/>
  <c r="H246" i="9"/>
  <c r="M246" i="9" s="1"/>
  <c r="I245" i="9"/>
  <c r="H245" i="9"/>
  <c r="M245" i="9" s="1"/>
  <c r="I244" i="9"/>
  <c r="H244" i="9"/>
  <c r="I243" i="9"/>
  <c r="H243" i="9"/>
  <c r="L242" i="9"/>
  <c r="L252" i="9"/>
  <c r="G242" i="9"/>
  <c r="H242" i="9" s="1"/>
  <c r="M241" i="9"/>
  <c r="K241" i="9"/>
  <c r="J241" i="9"/>
  <c r="M240" i="9"/>
  <c r="I237" i="9"/>
  <c r="H237" i="9"/>
  <c r="I236" i="9"/>
  <c r="H236" i="9"/>
  <c r="I235" i="9"/>
  <c r="H235" i="9"/>
  <c r="M235" i="9"/>
  <c r="I234" i="9"/>
  <c r="H234" i="9"/>
  <c r="M234" i="9" s="1"/>
  <c r="I233" i="9"/>
  <c r="H233" i="9"/>
  <c r="M233" i="9" s="1"/>
  <c r="K232" i="9"/>
  <c r="K252" i="9"/>
  <c r="K304" i="9" s="1"/>
  <c r="J232" i="9"/>
  <c r="J252" i="9" s="1"/>
  <c r="G232" i="9"/>
  <c r="I230" i="9"/>
  <c r="H230" i="9"/>
  <c r="M230" i="9" s="1"/>
  <c r="I229" i="9"/>
  <c r="H229" i="9"/>
  <c r="M229" i="9" s="1"/>
  <c r="Y226" i="9"/>
  <c r="X226" i="9"/>
  <c r="W226" i="9"/>
  <c r="K226" i="9"/>
  <c r="Y225" i="9"/>
  <c r="X225" i="9"/>
  <c r="W225" i="9"/>
  <c r="K225" i="9"/>
  <c r="I224" i="9"/>
  <c r="H224" i="9"/>
  <c r="I222" i="9"/>
  <c r="H222" i="9"/>
  <c r="I220" i="9"/>
  <c r="H220" i="9"/>
  <c r="M220" i="9"/>
  <c r="I219" i="9"/>
  <c r="H219" i="9"/>
  <c r="M219" i="9" s="1"/>
  <c r="I218" i="9"/>
  <c r="I217" i="9" s="1"/>
  <c r="H218" i="9"/>
  <c r="M218" i="9" s="1"/>
  <c r="M217" i="9" s="1"/>
  <c r="L217" i="9"/>
  <c r="L226" i="9"/>
  <c r="J217" i="9"/>
  <c r="J226" i="9"/>
  <c r="G217" i="9"/>
  <c r="I216" i="9"/>
  <c r="H216" i="9"/>
  <c r="Y214" i="9"/>
  <c r="X214" i="9"/>
  <c r="W214" i="9"/>
  <c r="V214" i="9"/>
  <c r="S214" i="9"/>
  <c r="Y213" i="9"/>
  <c r="X213" i="9"/>
  <c r="W213" i="9"/>
  <c r="V213" i="9"/>
  <c r="S213" i="9"/>
  <c r="I212" i="9"/>
  <c r="H212" i="9"/>
  <c r="M212" i="9"/>
  <c r="I210" i="9"/>
  <c r="H210" i="9"/>
  <c r="M210" i="9" s="1"/>
  <c r="I208" i="9"/>
  <c r="H208" i="9"/>
  <c r="M208" i="9" s="1"/>
  <c r="I207" i="9"/>
  <c r="H207" i="9"/>
  <c r="I206" i="9"/>
  <c r="I205" i="9" s="1"/>
  <c r="H206" i="9"/>
  <c r="L205" i="9"/>
  <c r="J205" i="9"/>
  <c r="G205" i="9"/>
  <c r="I204" i="9"/>
  <c r="H204" i="9"/>
  <c r="M204" i="9" s="1"/>
  <c r="I203" i="9"/>
  <c r="I202" i="9" s="1"/>
  <c r="H203" i="9"/>
  <c r="M203" i="9" s="1"/>
  <c r="M202" i="9" s="1"/>
  <c r="L202" i="9"/>
  <c r="J202" i="9"/>
  <c r="G202" i="9"/>
  <c r="I201" i="9"/>
  <c r="H201" i="9"/>
  <c r="M201" i="9" s="1"/>
  <c r="I200" i="9"/>
  <c r="H200" i="9"/>
  <c r="I199" i="9"/>
  <c r="H199" i="9"/>
  <c r="M199" i="9" s="1"/>
  <c r="I198" i="9"/>
  <c r="H198" i="9"/>
  <c r="L197" i="9"/>
  <c r="L214" i="9" s="1"/>
  <c r="K197" i="9"/>
  <c r="J197" i="9"/>
  <c r="G197" i="9"/>
  <c r="G214" i="9"/>
  <c r="Y195" i="9"/>
  <c r="X195" i="9"/>
  <c r="W195" i="9"/>
  <c r="K195" i="9"/>
  <c r="Y194" i="9"/>
  <c r="X194" i="9"/>
  <c r="W194" i="9"/>
  <c r="K194" i="9"/>
  <c r="I193" i="9"/>
  <c r="H193" i="9"/>
  <c r="M193" i="9" s="1"/>
  <c r="I191" i="9"/>
  <c r="H191" i="9"/>
  <c r="M191" i="9" s="1"/>
  <c r="I189" i="9"/>
  <c r="H189" i="9"/>
  <c r="M189" i="9" s="1"/>
  <c r="I188" i="9"/>
  <c r="H188" i="9"/>
  <c r="I187" i="9"/>
  <c r="I186" i="9" s="1"/>
  <c r="H187" i="9"/>
  <c r="L186" i="9"/>
  <c r="L195" i="9" s="1"/>
  <c r="J186" i="9"/>
  <c r="J195" i="9" s="1"/>
  <c r="G186" i="9"/>
  <c r="G195" i="9" s="1"/>
  <c r="I185" i="9"/>
  <c r="H185" i="9"/>
  <c r="Y183" i="9"/>
  <c r="X183" i="9"/>
  <c r="W183" i="9"/>
  <c r="V183" i="9"/>
  <c r="Y182" i="9"/>
  <c r="X182" i="9"/>
  <c r="W182" i="9"/>
  <c r="V182" i="9"/>
  <c r="I181" i="9"/>
  <c r="H181" i="9"/>
  <c r="M181" i="9" s="1"/>
  <c r="I179" i="9"/>
  <c r="H179" i="9"/>
  <c r="M179" i="9" s="1"/>
  <c r="I177" i="9"/>
  <c r="H177" i="9"/>
  <c r="M177" i="9" s="1"/>
  <c r="I176" i="9"/>
  <c r="H176" i="9"/>
  <c r="M176" i="9" s="1"/>
  <c r="I175" i="9"/>
  <c r="I174" i="9" s="1"/>
  <c r="H175" i="9"/>
  <c r="L174" i="9"/>
  <c r="J174" i="9"/>
  <c r="G174" i="9"/>
  <c r="I173" i="9"/>
  <c r="H173" i="9"/>
  <c r="I172" i="9"/>
  <c r="H172" i="9"/>
  <c r="M172" i="9"/>
  <c r="I171" i="9"/>
  <c r="H171" i="9"/>
  <c r="M171" i="9" s="1"/>
  <c r="L170" i="9"/>
  <c r="K170" i="9"/>
  <c r="J170" i="9"/>
  <c r="G170" i="9"/>
  <c r="I169" i="9"/>
  <c r="H169" i="9"/>
  <c r="M169" i="9" s="1"/>
  <c r="I168" i="9"/>
  <c r="H168" i="9"/>
  <c r="I167" i="9"/>
  <c r="I166" i="9" s="1"/>
  <c r="H167" i="9"/>
  <c r="H166" i="9"/>
  <c r="K166" i="9"/>
  <c r="K183" i="9"/>
  <c r="J166" i="9"/>
  <c r="J182" i="9"/>
  <c r="G166" i="9"/>
  <c r="G183" i="9"/>
  <c r="W164" i="9"/>
  <c r="V164" i="9"/>
  <c r="I163" i="9"/>
  <c r="H163" i="9"/>
  <c r="M163" i="9" s="1"/>
  <c r="I162" i="9"/>
  <c r="H162" i="9"/>
  <c r="I161" i="9"/>
  <c r="H161" i="9"/>
  <c r="M161" i="9" s="1"/>
  <c r="L160" i="9"/>
  <c r="L164" i="9" s="1"/>
  <c r="K160" i="9"/>
  <c r="K164" i="9" s="1"/>
  <c r="J160" i="9"/>
  <c r="J164" i="9" s="1"/>
  <c r="G160" i="9"/>
  <c r="G164" i="9" s="1"/>
  <c r="X158" i="9"/>
  <c r="W158" i="9"/>
  <c r="I157" i="9"/>
  <c r="H157" i="9"/>
  <c r="I156" i="9"/>
  <c r="I155" i="9" s="1"/>
  <c r="I158" i="9" s="1"/>
  <c r="H156" i="9"/>
  <c r="M156" i="9" s="1"/>
  <c r="K155" i="9"/>
  <c r="K158" i="9" s="1"/>
  <c r="J155" i="9"/>
  <c r="J158" i="9" s="1"/>
  <c r="G155" i="9"/>
  <c r="G158" i="9" s="1"/>
  <c r="S153" i="9"/>
  <c r="K153" i="9"/>
  <c r="J153" i="9"/>
  <c r="G153" i="9"/>
  <c r="I152" i="9"/>
  <c r="I153" i="9" s="1"/>
  <c r="H152" i="9"/>
  <c r="Y150" i="9"/>
  <c r="X150" i="9"/>
  <c r="W150" i="9"/>
  <c r="V150" i="9"/>
  <c r="U150" i="9"/>
  <c r="T150" i="9"/>
  <c r="Y149" i="9"/>
  <c r="X149" i="9"/>
  <c r="W149" i="9"/>
  <c r="V149" i="9"/>
  <c r="U149" i="9"/>
  <c r="T149" i="9"/>
  <c r="I148" i="9"/>
  <c r="H148" i="9"/>
  <c r="I146" i="9"/>
  <c r="H146" i="9"/>
  <c r="M146" i="9"/>
  <c r="I145" i="9"/>
  <c r="H145" i="9"/>
  <c r="M145" i="9" s="1"/>
  <c r="I143" i="9"/>
  <c r="H143" i="9"/>
  <c r="M143" i="9" s="1"/>
  <c r="I142" i="9"/>
  <c r="H142" i="9"/>
  <c r="I141" i="9"/>
  <c r="I140" i="9" s="1"/>
  <c r="H141" i="9"/>
  <c r="L140" i="9"/>
  <c r="K140" i="9"/>
  <c r="J140" i="9"/>
  <c r="G140" i="9"/>
  <c r="I139" i="9"/>
  <c r="H139" i="9"/>
  <c r="I138" i="9"/>
  <c r="H138" i="9"/>
  <c r="L137" i="9"/>
  <c r="K137" i="9"/>
  <c r="J137" i="9"/>
  <c r="H137" i="9"/>
  <c r="I136" i="9"/>
  <c r="H136" i="9"/>
  <c r="I135" i="9"/>
  <c r="I133" i="9" s="1"/>
  <c r="H135" i="9"/>
  <c r="M135" i="9"/>
  <c r="I134" i="9"/>
  <c r="H134" i="9"/>
  <c r="M134" i="9" s="1"/>
  <c r="L133" i="9"/>
  <c r="L149" i="9"/>
  <c r="K133" i="9"/>
  <c r="J133" i="9"/>
  <c r="G133" i="9"/>
  <c r="I132" i="9"/>
  <c r="H132" i="9"/>
  <c r="M132" i="9"/>
  <c r="I131" i="9"/>
  <c r="H131" i="9"/>
  <c r="M131" i="9" s="1"/>
  <c r="I130" i="9"/>
  <c r="H130" i="9"/>
  <c r="M130" i="9" s="1"/>
  <c r="I129" i="9"/>
  <c r="I128" i="9" s="1"/>
  <c r="H129" i="9"/>
  <c r="M129" i="9" s="1"/>
  <c r="M128" i="9" s="1"/>
  <c r="K128" i="9"/>
  <c r="J128" i="9"/>
  <c r="J149" i="9" s="1"/>
  <c r="G128" i="9"/>
  <c r="U124" i="9"/>
  <c r="L124" i="9"/>
  <c r="G124" i="9"/>
  <c r="I123" i="9"/>
  <c r="I124" i="9" s="1"/>
  <c r="H123" i="9"/>
  <c r="H124" i="9" s="1"/>
  <c r="V121" i="9"/>
  <c r="K121" i="9"/>
  <c r="J121" i="9"/>
  <c r="G121" i="9"/>
  <c r="I120" i="9"/>
  <c r="I121" i="9" s="1"/>
  <c r="H120" i="9"/>
  <c r="H121" i="9" s="1"/>
  <c r="T118" i="9"/>
  <c r="L118" i="9"/>
  <c r="G118" i="9"/>
  <c r="I117" i="9"/>
  <c r="I118" i="9" s="1"/>
  <c r="H117" i="9"/>
  <c r="H110" i="9"/>
  <c r="H106" i="9"/>
  <c r="H105" i="9"/>
  <c r="M105" i="9" s="1"/>
  <c r="M101" i="9"/>
  <c r="M98" i="9"/>
  <c r="L98" i="9"/>
  <c r="I98" i="9"/>
  <c r="H98" i="9"/>
  <c r="G98" i="9"/>
  <c r="I95" i="9"/>
  <c r="H95" i="9"/>
  <c r="M95" i="9"/>
  <c r="I94" i="9"/>
  <c r="H94" i="9"/>
  <c r="M94" i="9" s="1"/>
  <c r="U93" i="9"/>
  <c r="T93" i="9"/>
  <c r="S93" i="9"/>
  <c r="R93" i="9"/>
  <c r="Q93" i="9"/>
  <c r="L93" i="9"/>
  <c r="K93" i="9"/>
  <c r="J93" i="9"/>
  <c r="G93" i="9"/>
  <c r="H92" i="9"/>
  <c r="M92" i="9" s="1"/>
  <c r="I91" i="9"/>
  <c r="H91" i="9"/>
  <c r="I90" i="9"/>
  <c r="H90" i="9"/>
  <c r="M90" i="9"/>
  <c r="H89" i="9"/>
  <c r="M89" i="9"/>
  <c r="I88" i="9"/>
  <c r="H88" i="9"/>
  <c r="M88" i="9" s="1"/>
  <c r="I87" i="9"/>
  <c r="H87" i="9"/>
  <c r="M87" i="9" s="1"/>
  <c r="Y82" i="9"/>
  <c r="X82" i="9"/>
  <c r="X83" i="9"/>
  <c r="W82" i="9"/>
  <c r="W83" i="9"/>
  <c r="V82" i="9"/>
  <c r="V83" i="9"/>
  <c r="U82" i="9"/>
  <c r="U83" i="9"/>
  <c r="U391" i="9" s="1"/>
  <c r="U393" i="9" s="1"/>
  <c r="T82" i="9"/>
  <c r="T83" i="9"/>
  <c r="S82" i="9"/>
  <c r="R82" i="9"/>
  <c r="Q82" i="9"/>
  <c r="P82" i="9"/>
  <c r="O82" i="9"/>
  <c r="N82" i="9"/>
  <c r="I81" i="9"/>
  <c r="H81" i="9"/>
  <c r="M81" i="9" s="1"/>
  <c r="I80" i="9"/>
  <c r="H80" i="9"/>
  <c r="M80" i="9" s="1"/>
  <c r="I79" i="9"/>
  <c r="H79" i="9"/>
  <c r="I78" i="9"/>
  <c r="I77" i="9" s="1"/>
  <c r="H78" i="9"/>
  <c r="L77" i="9"/>
  <c r="K77" i="9"/>
  <c r="J77" i="9"/>
  <c r="G77" i="9"/>
  <c r="I76" i="9"/>
  <c r="H76" i="9"/>
  <c r="I75" i="9"/>
  <c r="H75" i="9"/>
  <c r="M75" i="9"/>
  <c r="I74" i="9"/>
  <c r="H74" i="9"/>
  <c r="M74" i="9" s="1"/>
  <c r="I73" i="9"/>
  <c r="I72" i="9" s="1"/>
  <c r="H73" i="9"/>
  <c r="M73" i="9" s="1"/>
  <c r="M72" i="9" s="1"/>
  <c r="L72" i="9"/>
  <c r="K72" i="9"/>
  <c r="J72" i="9"/>
  <c r="H72" i="9"/>
  <c r="G72" i="9"/>
  <c r="I71" i="9"/>
  <c r="H71" i="9"/>
  <c r="M71" i="9"/>
  <c r="I70" i="9"/>
  <c r="H70" i="9"/>
  <c r="M70" i="9" s="1"/>
  <c r="I69" i="9"/>
  <c r="H69" i="9"/>
  <c r="L68" i="9"/>
  <c r="K68" i="9"/>
  <c r="J68" i="9"/>
  <c r="G68" i="9"/>
  <c r="I67" i="9"/>
  <c r="H67" i="9"/>
  <c r="M67" i="9"/>
  <c r="I66" i="9"/>
  <c r="H66" i="9"/>
  <c r="M66" i="9" s="1"/>
  <c r="I65" i="9"/>
  <c r="I64" i="9" s="1"/>
  <c r="H65" i="9"/>
  <c r="L64" i="9"/>
  <c r="K64" i="9"/>
  <c r="J64" i="9"/>
  <c r="G64" i="9"/>
  <c r="I63" i="9"/>
  <c r="H63" i="9"/>
  <c r="M63" i="9" s="1"/>
  <c r="I62" i="9"/>
  <c r="H62" i="9"/>
  <c r="M62" i="9" s="1"/>
  <c r="I61" i="9"/>
  <c r="I60" i="9" s="1"/>
  <c r="H61" i="9"/>
  <c r="M61" i="9" s="1"/>
  <c r="L60" i="9"/>
  <c r="J60" i="9"/>
  <c r="G60" i="9"/>
  <c r="I59" i="9"/>
  <c r="H59" i="9"/>
  <c r="M59" i="9" s="1"/>
  <c r="I58" i="9"/>
  <c r="H58" i="9"/>
  <c r="M58" i="9" s="1"/>
  <c r="I57" i="9"/>
  <c r="H57" i="9"/>
  <c r="L56" i="9"/>
  <c r="J56" i="9"/>
  <c r="H56" i="9"/>
  <c r="G56" i="9"/>
  <c r="I55" i="9"/>
  <c r="H55" i="9"/>
  <c r="M55" i="9"/>
  <c r="I54" i="9"/>
  <c r="H54" i="9"/>
  <c r="M54" i="9" s="1"/>
  <c r="I53" i="9"/>
  <c r="H53" i="9"/>
  <c r="M53" i="9" s="1"/>
  <c r="I52" i="9"/>
  <c r="H52" i="9"/>
  <c r="I51" i="9"/>
  <c r="I50" i="9" s="1"/>
  <c r="H51" i="9"/>
  <c r="L50" i="9"/>
  <c r="K50" i="9"/>
  <c r="J50" i="9"/>
  <c r="G50" i="9"/>
  <c r="I49" i="9"/>
  <c r="H49" i="9"/>
  <c r="M49" i="9" s="1"/>
  <c r="I48" i="9"/>
  <c r="I47" i="9" s="1"/>
  <c r="H48" i="9"/>
  <c r="L47" i="9"/>
  <c r="K47" i="9"/>
  <c r="J47" i="9"/>
  <c r="H47" i="9"/>
  <c r="I46" i="9"/>
  <c r="H46" i="9"/>
  <c r="M46" i="9" s="1"/>
  <c r="I45" i="9"/>
  <c r="H45" i="9"/>
  <c r="M45" i="9" s="1"/>
  <c r="I44" i="9"/>
  <c r="H44" i="9"/>
  <c r="I43" i="9"/>
  <c r="I42" i="9" s="1"/>
  <c r="H43" i="9"/>
  <c r="L42" i="9"/>
  <c r="K42" i="9"/>
  <c r="J42" i="9"/>
  <c r="G42" i="9"/>
  <c r="I41" i="9"/>
  <c r="H41" i="9"/>
  <c r="M41" i="9" s="1"/>
  <c r="I40" i="9"/>
  <c r="H40" i="9"/>
  <c r="I39" i="9"/>
  <c r="H39" i="9"/>
  <c r="M39" i="9"/>
  <c r="I38" i="9"/>
  <c r="H38" i="9"/>
  <c r="M38" i="9" s="1"/>
  <c r="I37" i="9"/>
  <c r="H37" i="9"/>
  <c r="M37" i="9" s="1"/>
  <c r="I36" i="9"/>
  <c r="H36" i="9"/>
  <c r="L35" i="9"/>
  <c r="L82" i="9" s="1"/>
  <c r="J35" i="9"/>
  <c r="G35" i="9"/>
  <c r="I34" i="9"/>
  <c r="H34" i="9"/>
  <c r="M34" i="9" s="1"/>
  <c r="S30" i="9"/>
  <c r="R30" i="9"/>
  <c r="Q30" i="9"/>
  <c r="P30" i="9"/>
  <c r="O30" i="9"/>
  <c r="N30" i="9"/>
  <c r="I29" i="9"/>
  <c r="I28" i="9"/>
  <c r="H28" i="9"/>
  <c r="M28" i="9" s="1"/>
  <c r="I27" i="9"/>
  <c r="H27" i="9"/>
  <c r="I26" i="9"/>
  <c r="H26" i="9"/>
  <c r="M26" i="9"/>
  <c r="I25" i="9"/>
  <c r="H25" i="9"/>
  <c r="M25" i="9" s="1"/>
  <c r="I24" i="9"/>
  <c r="H24" i="9"/>
  <c r="M24" i="9" s="1"/>
  <c r="I23" i="9"/>
  <c r="I22" i="9" s="1"/>
  <c r="I30" i="9" s="1"/>
  <c r="H23" i="9"/>
  <c r="L22" i="9"/>
  <c r="L30" i="9" s="1"/>
  <c r="K22" i="9"/>
  <c r="J22" i="9"/>
  <c r="J30" i="9" s="1"/>
  <c r="G22" i="9"/>
  <c r="G30" i="9" s="1"/>
  <c r="Y21" i="9"/>
  <c r="Y31" i="9" s="1"/>
  <c r="Y83" i="9" s="1"/>
  <c r="Y391" i="9" s="1"/>
  <c r="Y393" i="9" s="1"/>
  <c r="S21" i="9"/>
  <c r="S31" i="9" s="1"/>
  <c r="S83" i="9" s="1"/>
  <c r="R21" i="9"/>
  <c r="R31" i="9" s="1"/>
  <c r="R83" i="9" s="1"/>
  <c r="Q21" i="9"/>
  <c r="Q31" i="9"/>
  <c r="Q83" i="9" s="1"/>
  <c r="P21" i="9"/>
  <c r="P31" i="9" s="1"/>
  <c r="P83" i="9" s="1"/>
  <c r="O21" i="9"/>
  <c r="O31" i="9" s="1"/>
  <c r="O83" i="9" s="1"/>
  <c r="N21" i="9"/>
  <c r="N31" i="9" s="1"/>
  <c r="N83" i="9" s="1"/>
  <c r="J21" i="9"/>
  <c r="I20" i="9"/>
  <c r="H20" i="9"/>
  <c r="I19" i="9"/>
  <c r="H19" i="9"/>
  <c r="M19" i="9"/>
  <c r="I18" i="9"/>
  <c r="H18" i="9"/>
  <c r="M18" i="9" s="1"/>
  <c r="I17" i="9"/>
  <c r="H17" i="9"/>
  <c r="M17" i="9" s="1"/>
  <c r="I16" i="9"/>
  <c r="H16" i="9"/>
  <c r="I14" i="9"/>
  <c r="H14" i="9"/>
  <c r="M14" i="9"/>
  <c r="I13" i="9"/>
  <c r="H13" i="9"/>
  <c r="M13" i="9" s="1"/>
  <c r="I12" i="9"/>
  <c r="H12" i="9"/>
  <c r="L11" i="9"/>
  <c r="L21" i="9" s="1"/>
  <c r="G11" i="9"/>
  <c r="G21" i="9" s="1"/>
  <c r="Q423" i="8"/>
  <c r="N423" i="8"/>
  <c r="T413" i="8"/>
  <c r="Q413" i="8"/>
  <c r="N413" i="8"/>
  <c r="W402" i="8"/>
  <c r="T402" i="8"/>
  <c r="Q402" i="8"/>
  <c r="N402" i="8"/>
  <c r="N403" i="8" s="1"/>
  <c r="W390" i="8"/>
  <c r="T390" i="8"/>
  <c r="Q390" i="8"/>
  <c r="N390" i="8"/>
  <c r="W378" i="8"/>
  <c r="T378" i="8"/>
  <c r="Q378" i="8"/>
  <c r="N378" i="8"/>
  <c r="N379" i="8"/>
  <c r="G370" i="8" s="1"/>
  <c r="W366" i="8"/>
  <c r="T366" i="8"/>
  <c r="Q366" i="8"/>
  <c r="N366" i="8"/>
  <c r="N367" i="8" s="1"/>
  <c r="G359" i="8" s="1"/>
  <c r="G355" i="8"/>
  <c r="W423" i="8" s="1"/>
  <c r="H354" i="8"/>
  <c r="H355" i="8" s="1"/>
  <c r="G352" i="8"/>
  <c r="H352" i="8" s="1"/>
  <c r="G351" i="8"/>
  <c r="H351" i="8" s="1"/>
  <c r="G350" i="8"/>
  <c r="H350" i="8" s="1"/>
  <c r="H349" i="8"/>
  <c r="H348" i="8"/>
  <c r="H347" i="8"/>
  <c r="H346" i="8"/>
  <c r="H345" i="8"/>
  <c r="H344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K340" i="8"/>
  <c r="H339" i="8"/>
  <c r="M339" i="8" s="1"/>
  <c r="H338" i="8"/>
  <c r="M338" i="8" s="1"/>
  <c r="H337" i="8"/>
  <c r="M337" i="8" s="1"/>
  <c r="H336" i="8"/>
  <c r="M336" i="8" s="1"/>
  <c r="H335" i="8"/>
  <c r="H334" i="8"/>
  <c r="M333" i="8"/>
  <c r="L333" i="8"/>
  <c r="L340" i="8" s="1"/>
  <c r="J333" i="8"/>
  <c r="J340" i="8" s="1"/>
  <c r="I333" i="8"/>
  <c r="I340" i="8" s="1"/>
  <c r="G333" i="8"/>
  <c r="G340" i="8" s="1"/>
  <c r="X330" i="8"/>
  <c r="W330" i="8"/>
  <c r="V330" i="8"/>
  <c r="U330" i="8"/>
  <c r="T330" i="8"/>
  <c r="L330" i="8"/>
  <c r="K330" i="8"/>
  <c r="J330" i="8"/>
  <c r="I330" i="8"/>
  <c r="G330" i="8"/>
  <c r="H329" i="8"/>
  <c r="M329" i="8"/>
  <c r="H328" i="8"/>
  <c r="M328" i="8"/>
  <c r="H327" i="8"/>
  <c r="M327" i="8"/>
  <c r="H326" i="8"/>
  <c r="M326" i="8"/>
  <c r="H325" i="8"/>
  <c r="H324" i="8"/>
  <c r="Y322" i="8"/>
  <c r="Y341" i="8" s="1"/>
  <c r="X322" i="8"/>
  <c r="X331" i="8" s="1"/>
  <c r="W322" i="8"/>
  <c r="W341" i="8" s="1"/>
  <c r="V322" i="8"/>
  <c r="V341" i="8" s="1"/>
  <c r="U322" i="8"/>
  <c r="U341" i="8" s="1"/>
  <c r="T322" i="8"/>
  <c r="T341" i="8" s="1"/>
  <c r="S322" i="8"/>
  <c r="S341" i="8" s="1"/>
  <c r="R322" i="8"/>
  <c r="R341" i="8"/>
  <c r="Q322" i="8"/>
  <c r="Q341" i="8" s="1"/>
  <c r="P322" i="8"/>
  <c r="P341" i="8" s="1"/>
  <c r="O322" i="8"/>
  <c r="O341" i="8" s="1"/>
  <c r="N322" i="8"/>
  <c r="N341" i="8" s="1"/>
  <c r="H321" i="8"/>
  <c r="H320" i="8"/>
  <c r="H319" i="8"/>
  <c r="M319" i="8" s="1"/>
  <c r="I318" i="8"/>
  <c r="I317" i="8" s="1"/>
  <c r="H318" i="8"/>
  <c r="M318" i="8" s="1"/>
  <c r="M317" i="8" s="1"/>
  <c r="L317" i="8"/>
  <c r="K317" i="8"/>
  <c r="J317" i="8"/>
  <c r="G317" i="8"/>
  <c r="H316" i="8"/>
  <c r="M316" i="8" s="1"/>
  <c r="I315" i="8"/>
  <c r="H315" i="8"/>
  <c r="I314" i="8"/>
  <c r="I313" i="8" s="1"/>
  <c r="H314" i="8"/>
  <c r="L313" i="8"/>
  <c r="K313" i="8"/>
  <c r="J313" i="8"/>
  <c r="G313" i="8"/>
  <c r="H313" i="8"/>
  <c r="I312" i="8"/>
  <c r="H312" i="8"/>
  <c r="M312" i="8" s="1"/>
  <c r="I311" i="8"/>
  <c r="H311" i="8"/>
  <c r="M311" i="8" s="1"/>
  <c r="H310" i="8"/>
  <c r="H309" i="8"/>
  <c r="M309" i="8" s="1"/>
  <c r="L308" i="8"/>
  <c r="K308" i="8"/>
  <c r="J308" i="8"/>
  <c r="I308" i="8"/>
  <c r="G308" i="8"/>
  <c r="H308" i="8" s="1"/>
  <c r="M308" i="8" s="1"/>
  <c r="H307" i="8"/>
  <c r="M307" i="8"/>
  <c r="H306" i="8"/>
  <c r="M306" i="8"/>
  <c r="I305" i="8"/>
  <c r="H305" i="8"/>
  <c r="M305" i="8" s="1"/>
  <c r="I304" i="8"/>
  <c r="H304" i="8"/>
  <c r="M304" i="8" s="1"/>
  <c r="H303" i="8"/>
  <c r="M303" i="8" s="1"/>
  <c r="I302" i="8"/>
  <c r="G302" i="8"/>
  <c r="H302" i="8" s="1"/>
  <c r="H301" i="8"/>
  <c r="M301" i="8" s="1"/>
  <c r="H300" i="8"/>
  <c r="M300" i="8" s="1"/>
  <c r="L299" i="8"/>
  <c r="J299" i="8"/>
  <c r="J322" i="8"/>
  <c r="I299" i="8"/>
  <c r="G299" i="8"/>
  <c r="H299" i="8" s="1"/>
  <c r="M299" i="8" s="1"/>
  <c r="H298" i="8"/>
  <c r="M298" i="8"/>
  <c r="I294" i="8"/>
  <c r="H294" i="8"/>
  <c r="M294" i="8" s="1"/>
  <c r="I293" i="8"/>
  <c r="H293" i="8"/>
  <c r="M293" i="8" s="1"/>
  <c r="I292" i="8"/>
  <c r="H292" i="8"/>
  <c r="I291" i="8"/>
  <c r="I290" i="8" s="1"/>
  <c r="H291" i="8"/>
  <c r="L290" i="8"/>
  <c r="K290" i="8"/>
  <c r="J290" i="8"/>
  <c r="G290" i="8"/>
  <c r="I289" i="8"/>
  <c r="H289" i="8"/>
  <c r="M289" i="8" s="1"/>
  <c r="I288" i="8"/>
  <c r="I287" i="8" s="1"/>
  <c r="H288" i="8"/>
  <c r="L287" i="8"/>
  <c r="K287" i="8"/>
  <c r="J287" i="8"/>
  <c r="G287" i="8"/>
  <c r="I286" i="8"/>
  <c r="H286" i="8"/>
  <c r="I285" i="8"/>
  <c r="H285" i="8"/>
  <c r="M285" i="8"/>
  <c r="I284" i="8"/>
  <c r="I282" i="8"/>
  <c r="H284" i="8"/>
  <c r="M284" i="8"/>
  <c r="I283" i="8"/>
  <c r="H283" i="8"/>
  <c r="M283" i="8" s="1"/>
  <c r="L282" i="8"/>
  <c r="K282" i="8"/>
  <c r="J282" i="8"/>
  <c r="G282" i="8"/>
  <c r="I279" i="8"/>
  <c r="H279" i="8"/>
  <c r="M279" i="8" s="1"/>
  <c r="I278" i="8"/>
  <c r="H278" i="8"/>
  <c r="I277" i="8"/>
  <c r="H277" i="8"/>
  <c r="M277" i="8"/>
  <c r="I276" i="8"/>
  <c r="I274" i="8"/>
  <c r="H276" i="8"/>
  <c r="M276" i="8"/>
  <c r="I275" i="8"/>
  <c r="H275" i="8"/>
  <c r="M275" i="8" s="1"/>
  <c r="L274" i="8"/>
  <c r="K274" i="8"/>
  <c r="J274" i="8"/>
  <c r="G274" i="8"/>
  <c r="I273" i="8"/>
  <c r="H273" i="8"/>
  <c r="M273" i="8" s="1"/>
  <c r="I272" i="8"/>
  <c r="H272" i="8"/>
  <c r="I271" i="8"/>
  <c r="H271" i="8"/>
  <c r="M271" i="8"/>
  <c r="I270" i="8"/>
  <c r="I268" i="8"/>
  <c r="H270" i="8"/>
  <c r="M270" i="8"/>
  <c r="I269" i="8"/>
  <c r="H269" i="8"/>
  <c r="L268" i="8"/>
  <c r="K268" i="8"/>
  <c r="J268" i="8"/>
  <c r="G268" i="8"/>
  <c r="I267" i="8"/>
  <c r="H267" i="8"/>
  <c r="M267" i="8" s="1"/>
  <c r="I266" i="8"/>
  <c r="I265" i="8" s="1"/>
  <c r="H266" i="8"/>
  <c r="M266" i="8" s="1"/>
  <c r="L265" i="8"/>
  <c r="K265" i="8"/>
  <c r="J265" i="8"/>
  <c r="G265" i="8"/>
  <c r="I262" i="8"/>
  <c r="H262" i="8"/>
  <c r="I261" i="8"/>
  <c r="H261" i="8"/>
  <c r="M261" i="8"/>
  <c r="I260" i="8"/>
  <c r="H260" i="8"/>
  <c r="M260" i="8" s="1"/>
  <c r="I259" i="8"/>
  <c r="H259" i="8"/>
  <c r="I258" i="8"/>
  <c r="I256" i="8" s="1"/>
  <c r="H258" i="8"/>
  <c r="M258" i="8"/>
  <c r="I257" i="8"/>
  <c r="H257" i="8"/>
  <c r="M257" i="8" s="1"/>
  <c r="L256" i="8"/>
  <c r="K256" i="8"/>
  <c r="J256" i="8"/>
  <c r="G256" i="8"/>
  <c r="I255" i="8"/>
  <c r="H255" i="8"/>
  <c r="M255" i="8" s="1"/>
  <c r="I254" i="8"/>
  <c r="H254" i="8"/>
  <c r="I253" i="8"/>
  <c r="H253" i="8"/>
  <c r="M253" i="8"/>
  <c r="I252" i="8"/>
  <c r="H252" i="8"/>
  <c r="M252" i="8" s="1"/>
  <c r="L251" i="8"/>
  <c r="K251" i="8"/>
  <c r="J251" i="8"/>
  <c r="G251" i="8"/>
  <c r="H251" i="8" s="1"/>
  <c r="Y249" i="8"/>
  <c r="X249" i="8"/>
  <c r="W249" i="8"/>
  <c r="V249" i="8"/>
  <c r="U249" i="8"/>
  <c r="T249" i="8"/>
  <c r="L249" i="8"/>
  <c r="K249" i="8"/>
  <c r="J249" i="8"/>
  <c r="G249" i="8"/>
  <c r="I248" i="8"/>
  <c r="I249" i="8" s="1"/>
  <c r="H248" i="8"/>
  <c r="H249" i="8" s="1"/>
  <c r="Y246" i="8"/>
  <c r="Y295" i="8" s="1"/>
  <c r="X246" i="8"/>
  <c r="X280" i="8" s="1"/>
  <c r="W246" i="8"/>
  <c r="W295" i="8" s="1"/>
  <c r="V246" i="8"/>
  <c r="U246" i="8"/>
  <c r="U295" i="8" s="1"/>
  <c r="T246" i="8"/>
  <c r="T280" i="8" s="1"/>
  <c r="S246" i="8"/>
  <c r="R246" i="8"/>
  <c r="Q246" i="8"/>
  <c r="P246" i="8"/>
  <c r="O246" i="8"/>
  <c r="N246" i="8"/>
  <c r="I245" i="8"/>
  <c r="H245" i="8"/>
  <c r="I244" i="8"/>
  <c r="H244" i="8"/>
  <c r="M244" i="8"/>
  <c r="I243" i="8"/>
  <c r="H243" i="8"/>
  <c r="M243" i="8" s="1"/>
  <c r="I242" i="8"/>
  <c r="H242" i="8"/>
  <c r="M242" i="8" s="1"/>
  <c r="I241" i="8"/>
  <c r="H241" i="8"/>
  <c r="M241" i="8" s="1"/>
  <c r="I240" i="8"/>
  <c r="H240" i="8"/>
  <c r="I239" i="8"/>
  <c r="H239" i="8"/>
  <c r="I238" i="8"/>
  <c r="I237" i="8" s="1"/>
  <c r="H238" i="8"/>
  <c r="M238" i="8" s="1"/>
  <c r="L237" i="8"/>
  <c r="L246" i="8" s="1"/>
  <c r="G237" i="8"/>
  <c r="H237" i="8" s="1"/>
  <c r="I236" i="8"/>
  <c r="H236" i="8"/>
  <c r="M236" i="8" s="1"/>
  <c r="I235" i="8"/>
  <c r="H235" i="8"/>
  <c r="M235" i="8" s="1"/>
  <c r="I234" i="8"/>
  <c r="H234" i="8"/>
  <c r="I233" i="8"/>
  <c r="H233" i="8"/>
  <c r="M233" i="8"/>
  <c r="I232" i="8"/>
  <c r="H232" i="8"/>
  <c r="M232" i="8" s="1"/>
  <c r="K231" i="8"/>
  <c r="K246" i="8" s="1"/>
  <c r="J231" i="8"/>
  <c r="J246" i="8" s="1"/>
  <c r="G231" i="8"/>
  <c r="I230" i="8"/>
  <c r="H230" i="8"/>
  <c r="I229" i="8"/>
  <c r="H229" i="8"/>
  <c r="M229" i="8"/>
  <c r="Y226" i="8"/>
  <c r="X226" i="8"/>
  <c r="W226" i="8"/>
  <c r="K226" i="8"/>
  <c r="Y225" i="8"/>
  <c r="X225" i="8"/>
  <c r="W225" i="8"/>
  <c r="K225" i="8"/>
  <c r="I224" i="8"/>
  <c r="H224" i="8"/>
  <c r="M224" i="8" s="1"/>
  <c r="I222" i="8"/>
  <c r="H222" i="8"/>
  <c r="I220" i="8"/>
  <c r="H220" i="8"/>
  <c r="M220" i="8" s="1"/>
  <c r="I219" i="8"/>
  <c r="H219" i="8"/>
  <c r="I218" i="8"/>
  <c r="I217" i="8" s="1"/>
  <c r="H218" i="8"/>
  <c r="H217" i="8" s="1"/>
  <c r="L217" i="8"/>
  <c r="L225" i="8" s="1"/>
  <c r="J217" i="8"/>
  <c r="J226" i="8" s="1"/>
  <c r="G217" i="8"/>
  <c r="I216" i="8"/>
  <c r="H216" i="8"/>
  <c r="Y214" i="8"/>
  <c r="X214" i="8"/>
  <c r="W214" i="8"/>
  <c r="V214" i="8"/>
  <c r="S214" i="8"/>
  <c r="Y213" i="8"/>
  <c r="X213" i="8"/>
  <c r="W213" i="8"/>
  <c r="V213" i="8"/>
  <c r="S213" i="8"/>
  <c r="I212" i="8"/>
  <c r="H212" i="8"/>
  <c r="M212" i="8" s="1"/>
  <c r="I210" i="8"/>
  <c r="H210" i="8"/>
  <c r="I208" i="8"/>
  <c r="H208" i="8"/>
  <c r="M208" i="8"/>
  <c r="I207" i="8"/>
  <c r="H207" i="8"/>
  <c r="M207" i="8" s="1"/>
  <c r="I206" i="8"/>
  <c r="I205" i="8" s="1"/>
  <c r="H206" i="8"/>
  <c r="M206" i="8" s="1"/>
  <c r="M205" i="8" s="1"/>
  <c r="L205" i="8"/>
  <c r="J205" i="8"/>
  <c r="G205" i="8"/>
  <c r="I204" i="8"/>
  <c r="H204" i="8"/>
  <c r="I203" i="8"/>
  <c r="I202" i="8" s="1"/>
  <c r="H203" i="8"/>
  <c r="L202" i="8"/>
  <c r="J202" i="8"/>
  <c r="G202" i="8"/>
  <c r="I201" i="8"/>
  <c r="H201" i="8"/>
  <c r="M201" i="8" s="1"/>
  <c r="I200" i="8"/>
  <c r="H200" i="8"/>
  <c r="I199" i="8"/>
  <c r="H199" i="8"/>
  <c r="I198" i="8"/>
  <c r="H198" i="8"/>
  <c r="M198" i="8" s="1"/>
  <c r="L197" i="8"/>
  <c r="K197" i="8"/>
  <c r="K214" i="8" s="1"/>
  <c r="J197" i="8"/>
  <c r="G197" i="8"/>
  <c r="G214" i="8"/>
  <c r="Y195" i="8"/>
  <c r="X195" i="8"/>
  <c r="W195" i="8"/>
  <c r="K195" i="8"/>
  <c r="Y194" i="8"/>
  <c r="X194" i="8"/>
  <c r="W194" i="8"/>
  <c r="K194" i="8"/>
  <c r="I193" i="8"/>
  <c r="H193" i="8"/>
  <c r="M193" i="8" s="1"/>
  <c r="I191" i="8"/>
  <c r="H191" i="8"/>
  <c r="M191" i="8" s="1"/>
  <c r="I189" i="8"/>
  <c r="H189" i="8"/>
  <c r="I188" i="8"/>
  <c r="H188" i="8"/>
  <c r="M188" i="8"/>
  <c r="I187" i="8"/>
  <c r="I186" i="8"/>
  <c r="H187" i="8"/>
  <c r="M187" i="8"/>
  <c r="M186" i="8" s="1"/>
  <c r="L186" i="8"/>
  <c r="J186" i="8"/>
  <c r="J195" i="8" s="1"/>
  <c r="G186" i="8"/>
  <c r="G195" i="8" s="1"/>
  <c r="I185" i="8"/>
  <c r="H185" i="8"/>
  <c r="Y183" i="8"/>
  <c r="X183" i="8"/>
  <c r="W183" i="8"/>
  <c r="V183" i="8"/>
  <c r="Y182" i="8"/>
  <c r="X182" i="8"/>
  <c r="W182" i="8"/>
  <c r="V182" i="8"/>
  <c r="I181" i="8"/>
  <c r="H181" i="8"/>
  <c r="I179" i="8"/>
  <c r="H179" i="8"/>
  <c r="M179" i="8"/>
  <c r="I177" i="8"/>
  <c r="H177" i="8"/>
  <c r="M177" i="8" s="1"/>
  <c r="I176" i="8"/>
  <c r="H176" i="8"/>
  <c r="M176" i="8" s="1"/>
  <c r="I175" i="8"/>
  <c r="I174" i="8" s="1"/>
  <c r="H175" i="8"/>
  <c r="M175" i="8" s="1"/>
  <c r="M174" i="8" s="1"/>
  <c r="L174" i="8"/>
  <c r="J174" i="8"/>
  <c r="G174" i="8"/>
  <c r="I173" i="8"/>
  <c r="H173" i="8"/>
  <c r="M173" i="8" s="1"/>
  <c r="I172" i="8"/>
  <c r="H172" i="8"/>
  <c r="M172" i="8" s="1"/>
  <c r="I171" i="8"/>
  <c r="I170" i="8" s="1"/>
  <c r="H171" i="8"/>
  <c r="M171" i="8" s="1"/>
  <c r="M170" i="8" s="1"/>
  <c r="L170" i="8"/>
  <c r="L182" i="8" s="1"/>
  <c r="K170" i="8"/>
  <c r="J170" i="8"/>
  <c r="G170" i="8"/>
  <c r="I169" i="8"/>
  <c r="H169" i="8"/>
  <c r="I168" i="8"/>
  <c r="H168" i="8"/>
  <c r="I167" i="8"/>
  <c r="H167" i="8"/>
  <c r="K166" i="8"/>
  <c r="K183" i="8" s="1"/>
  <c r="J166" i="8"/>
  <c r="G166" i="8"/>
  <c r="G183" i="8" s="1"/>
  <c r="W164" i="8"/>
  <c r="V164" i="8"/>
  <c r="I163" i="8"/>
  <c r="H163" i="8"/>
  <c r="I162" i="8"/>
  <c r="H162" i="8"/>
  <c r="M162" i="8"/>
  <c r="I161" i="8"/>
  <c r="I160" i="8"/>
  <c r="I164" i="8" s="1"/>
  <c r="H161" i="8"/>
  <c r="M161" i="8" s="1"/>
  <c r="L160" i="8"/>
  <c r="L164" i="8" s="1"/>
  <c r="K160" i="8"/>
  <c r="K164" i="8" s="1"/>
  <c r="J160" i="8"/>
  <c r="J164" i="8" s="1"/>
  <c r="G160" i="8"/>
  <c r="G164" i="8" s="1"/>
  <c r="X158" i="8"/>
  <c r="W158" i="8"/>
  <c r="I157" i="8"/>
  <c r="H157" i="8"/>
  <c r="M157" i="8"/>
  <c r="I156" i="8"/>
  <c r="H156" i="8"/>
  <c r="M156" i="8" s="1"/>
  <c r="M155" i="8" s="1"/>
  <c r="K155" i="8"/>
  <c r="K158" i="8" s="1"/>
  <c r="J155" i="8"/>
  <c r="J158" i="8" s="1"/>
  <c r="G155" i="8"/>
  <c r="G158" i="8" s="1"/>
  <c r="S153" i="8"/>
  <c r="K153" i="8"/>
  <c r="J153" i="8"/>
  <c r="G153" i="8"/>
  <c r="I152" i="8"/>
  <c r="I153" i="8" s="1"/>
  <c r="H152" i="8"/>
  <c r="H153" i="8" s="1"/>
  <c r="Y150" i="8"/>
  <c r="X150" i="8"/>
  <c r="W150" i="8"/>
  <c r="V150" i="8"/>
  <c r="U150" i="8"/>
  <c r="T150" i="8"/>
  <c r="Y149" i="8"/>
  <c r="X149" i="8"/>
  <c r="W149" i="8"/>
  <c r="V149" i="8"/>
  <c r="U149" i="8"/>
  <c r="T149" i="8"/>
  <c r="I148" i="8"/>
  <c r="H148" i="8"/>
  <c r="I146" i="8"/>
  <c r="H146" i="8"/>
  <c r="M146" i="8"/>
  <c r="I145" i="8"/>
  <c r="H145" i="8"/>
  <c r="M145" i="8" s="1"/>
  <c r="I143" i="8"/>
  <c r="H143" i="8"/>
  <c r="M143" i="8" s="1"/>
  <c r="I142" i="8"/>
  <c r="H142" i="8"/>
  <c r="I141" i="8"/>
  <c r="I140" i="8" s="1"/>
  <c r="H141" i="8"/>
  <c r="L140" i="8"/>
  <c r="K140" i="8"/>
  <c r="J140" i="8"/>
  <c r="G140" i="8"/>
  <c r="I139" i="8"/>
  <c r="H139" i="8"/>
  <c r="M139" i="8" s="1"/>
  <c r="I138" i="8"/>
  <c r="I137" i="8" s="1"/>
  <c r="H138" i="8"/>
  <c r="M138" i="8" s="1"/>
  <c r="M137" i="8" s="1"/>
  <c r="L137" i="8"/>
  <c r="K137" i="8"/>
  <c r="J137" i="8"/>
  <c r="H137" i="8"/>
  <c r="I136" i="8"/>
  <c r="I133" i="8"/>
  <c r="H136" i="8"/>
  <c r="M136" i="8"/>
  <c r="I135" i="8"/>
  <c r="H135" i="8"/>
  <c r="I134" i="8"/>
  <c r="M134" i="8"/>
  <c r="H134" i="8"/>
  <c r="L133" i="8"/>
  <c r="K133" i="8"/>
  <c r="J133" i="8"/>
  <c r="G133" i="8"/>
  <c r="I132" i="8"/>
  <c r="H132" i="8"/>
  <c r="M132" i="8"/>
  <c r="I131" i="8"/>
  <c r="H131" i="8"/>
  <c r="M131" i="8" s="1"/>
  <c r="I130" i="8"/>
  <c r="H130" i="8"/>
  <c r="M130" i="8" s="1"/>
  <c r="I129" i="8"/>
  <c r="I128" i="8" s="1"/>
  <c r="H129" i="8"/>
  <c r="K128" i="8"/>
  <c r="K149" i="8" s="1"/>
  <c r="J128" i="8"/>
  <c r="J150" i="8" s="1"/>
  <c r="G128" i="8"/>
  <c r="G149" i="8" s="1"/>
  <c r="U124" i="8"/>
  <c r="L124" i="8"/>
  <c r="G124" i="8"/>
  <c r="I123" i="8"/>
  <c r="I124" i="8" s="1"/>
  <c r="H123" i="8"/>
  <c r="H124" i="8" s="1"/>
  <c r="V121" i="8"/>
  <c r="K121" i="8"/>
  <c r="J121" i="8"/>
  <c r="G121" i="8"/>
  <c r="I120" i="8"/>
  <c r="I121" i="8" s="1"/>
  <c r="H120" i="8"/>
  <c r="H121" i="8" s="1"/>
  <c r="T118" i="8"/>
  <c r="L118" i="8"/>
  <c r="G118" i="8"/>
  <c r="I117" i="8"/>
  <c r="I118" i="8" s="1"/>
  <c r="H117" i="8"/>
  <c r="H118" i="8" s="1"/>
  <c r="H110" i="8"/>
  <c r="H106" i="8"/>
  <c r="H105" i="8"/>
  <c r="M105" i="8" s="1"/>
  <c r="M101" i="8"/>
  <c r="M98" i="8"/>
  <c r="L98" i="8"/>
  <c r="I98" i="8"/>
  <c r="H98" i="8"/>
  <c r="G98" i="8"/>
  <c r="I95" i="8"/>
  <c r="H95" i="8"/>
  <c r="I94" i="8"/>
  <c r="H94" i="8"/>
  <c r="M94" i="8"/>
  <c r="U93" i="8"/>
  <c r="T93" i="8"/>
  <c r="S93" i="8"/>
  <c r="R93" i="8"/>
  <c r="Q93" i="8"/>
  <c r="L93" i="8"/>
  <c r="K93" i="8"/>
  <c r="J93" i="8"/>
  <c r="G93" i="8"/>
  <c r="H92" i="8"/>
  <c r="M92" i="8" s="1"/>
  <c r="I91" i="8"/>
  <c r="H91" i="8"/>
  <c r="M91" i="8" s="1"/>
  <c r="I90" i="8"/>
  <c r="H90" i="8"/>
  <c r="H89" i="8"/>
  <c r="I88" i="8"/>
  <c r="H88" i="8"/>
  <c r="M88" i="8" s="1"/>
  <c r="I87" i="8"/>
  <c r="H87" i="8"/>
  <c r="Y82" i="8"/>
  <c r="X82" i="8"/>
  <c r="X83" i="8" s="1"/>
  <c r="W82" i="8"/>
  <c r="W83" i="8" s="1"/>
  <c r="V82" i="8"/>
  <c r="V83" i="8" s="1"/>
  <c r="U82" i="8"/>
  <c r="U83" i="8" s="1"/>
  <c r="T82" i="8"/>
  <c r="T83" i="8" s="1"/>
  <c r="S82" i="8"/>
  <c r="R82" i="8"/>
  <c r="Q82" i="8"/>
  <c r="P82" i="8"/>
  <c r="O82" i="8"/>
  <c r="N82" i="8"/>
  <c r="I81" i="8"/>
  <c r="H81" i="8"/>
  <c r="M81" i="8" s="1"/>
  <c r="I80" i="8"/>
  <c r="H80" i="8"/>
  <c r="I79" i="8"/>
  <c r="H79" i="8"/>
  <c r="M79" i="8" s="1"/>
  <c r="I78" i="8"/>
  <c r="I77" i="8" s="1"/>
  <c r="H78" i="8"/>
  <c r="M78" i="8" s="1"/>
  <c r="L77" i="8"/>
  <c r="K77" i="8"/>
  <c r="J77" i="8"/>
  <c r="G77" i="8"/>
  <c r="I76" i="8"/>
  <c r="H76" i="8"/>
  <c r="I75" i="8"/>
  <c r="H75" i="8"/>
  <c r="M75" i="8"/>
  <c r="I74" i="8"/>
  <c r="I72" i="8"/>
  <c r="H74" i="8"/>
  <c r="M74" i="8"/>
  <c r="I73" i="8"/>
  <c r="H73" i="8"/>
  <c r="M73" i="8" s="1"/>
  <c r="M72" i="8" s="1"/>
  <c r="L72" i="8"/>
  <c r="K72" i="8"/>
  <c r="J72" i="8"/>
  <c r="G72" i="8"/>
  <c r="I71" i="8"/>
  <c r="H71" i="8"/>
  <c r="M71" i="8" s="1"/>
  <c r="I70" i="8"/>
  <c r="H70" i="8"/>
  <c r="M70" i="8" s="1"/>
  <c r="I69" i="8"/>
  <c r="H69" i="8"/>
  <c r="L68" i="8"/>
  <c r="K68" i="8"/>
  <c r="J68" i="8"/>
  <c r="G68" i="8"/>
  <c r="I67" i="8"/>
  <c r="H67" i="8"/>
  <c r="I66" i="8"/>
  <c r="I64" i="8" s="1"/>
  <c r="H66" i="8"/>
  <c r="M66" i="8"/>
  <c r="I65" i="8"/>
  <c r="H65" i="8"/>
  <c r="M65" i="8" s="1"/>
  <c r="L64" i="8"/>
  <c r="K64" i="8"/>
  <c r="J64" i="8"/>
  <c r="G64" i="8"/>
  <c r="I63" i="8"/>
  <c r="H63" i="8"/>
  <c r="M63" i="8" s="1"/>
  <c r="I62" i="8"/>
  <c r="H62" i="8"/>
  <c r="M62" i="8" s="1"/>
  <c r="I61" i="8"/>
  <c r="I60" i="8" s="1"/>
  <c r="H61" i="8"/>
  <c r="L60" i="8"/>
  <c r="J60" i="8"/>
  <c r="G60" i="8"/>
  <c r="I59" i="8"/>
  <c r="H59" i="8"/>
  <c r="I58" i="8"/>
  <c r="H58" i="8"/>
  <c r="I57" i="8"/>
  <c r="I56" i="8" s="1"/>
  <c r="H57" i="8"/>
  <c r="L56" i="8"/>
  <c r="J56" i="8"/>
  <c r="G56" i="8"/>
  <c r="I55" i="8"/>
  <c r="H55" i="8"/>
  <c r="M55" i="8" s="1"/>
  <c r="I54" i="8"/>
  <c r="H54" i="8"/>
  <c r="M54" i="8" s="1"/>
  <c r="I53" i="8"/>
  <c r="H53" i="8"/>
  <c r="I52" i="8"/>
  <c r="H52" i="8"/>
  <c r="M52" i="8"/>
  <c r="I51" i="8"/>
  <c r="I50" i="8"/>
  <c r="H51" i="8"/>
  <c r="M51" i="8"/>
  <c r="L50" i="8"/>
  <c r="K50" i="8"/>
  <c r="J50" i="8"/>
  <c r="H50" i="8"/>
  <c r="G50" i="8"/>
  <c r="I49" i="8"/>
  <c r="H49" i="8"/>
  <c r="I48" i="8"/>
  <c r="I47" i="8" s="1"/>
  <c r="H48" i="8"/>
  <c r="L47" i="8"/>
  <c r="K47" i="8"/>
  <c r="J47" i="8"/>
  <c r="I46" i="8"/>
  <c r="H46" i="8"/>
  <c r="M46" i="8" s="1"/>
  <c r="I45" i="8"/>
  <c r="H45" i="8"/>
  <c r="M45" i="8" s="1"/>
  <c r="I44" i="8"/>
  <c r="H44" i="8"/>
  <c r="M44" i="8" s="1"/>
  <c r="I43" i="8"/>
  <c r="I42" i="8" s="1"/>
  <c r="H43" i="8"/>
  <c r="L42" i="8"/>
  <c r="K42" i="8"/>
  <c r="K82" i="8" s="1"/>
  <c r="K83" i="8" s="1"/>
  <c r="J42" i="8"/>
  <c r="G42" i="8"/>
  <c r="I41" i="8"/>
  <c r="H41" i="8"/>
  <c r="I40" i="8"/>
  <c r="H40" i="8"/>
  <c r="M40" i="8"/>
  <c r="I39" i="8"/>
  <c r="H39" i="8"/>
  <c r="M39" i="8" s="1"/>
  <c r="I38" i="8"/>
  <c r="H38" i="8"/>
  <c r="M38" i="8" s="1"/>
  <c r="I37" i="8"/>
  <c r="H37" i="8"/>
  <c r="I36" i="8"/>
  <c r="H36" i="8"/>
  <c r="L35" i="8"/>
  <c r="L82" i="8" s="1"/>
  <c r="J35" i="8"/>
  <c r="J82" i="8"/>
  <c r="G35" i="8"/>
  <c r="G82" i="8"/>
  <c r="I34" i="8"/>
  <c r="H34" i="8"/>
  <c r="M34" i="8" s="1"/>
  <c r="S30" i="8"/>
  <c r="R30" i="8"/>
  <c r="Q30" i="8"/>
  <c r="P30" i="8"/>
  <c r="O30" i="8"/>
  <c r="N30" i="8"/>
  <c r="I29" i="8"/>
  <c r="I28" i="8"/>
  <c r="H28" i="8"/>
  <c r="M28" i="8" s="1"/>
  <c r="I27" i="8"/>
  <c r="H27" i="8"/>
  <c r="M27" i="8" s="1"/>
  <c r="I26" i="8"/>
  <c r="H26" i="8"/>
  <c r="I25" i="8"/>
  <c r="H25" i="8"/>
  <c r="M25" i="8"/>
  <c r="I24" i="8"/>
  <c r="H24" i="8"/>
  <c r="M24" i="8" s="1"/>
  <c r="I23" i="8"/>
  <c r="H23" i="8"/>
  <c r="L22" i="8"/>
  <c r="L30" i="8" s="1"/>
  <c r="K22" i="8"/>
  <c r="J22" i="8"/>
  <c r="J30" i="8"/>
  <c r="G22" i="8"/>
  <c r="G30" i="8"/>
  <c r="Y21" i="8"/>
  <c r="Y31" i="8"/>
  <c r="Y83" i="8" s="1"/>
  <c r="S21" i="8"/>
  <c r="S31" i="8" s="1"/>
  <c r="S83" i="8" s="1"/>
  <c r="R21" i="8"/>
  <c r="R31" i="8" s="1"/>
  <c r="R83" i="8" s="1"/>
  <c r="Q21" i="8"/>
  <c r="Q31" i="8"/>
  <c r="Q83" i="8" s="1"/>
  <c r="P21" i="8"/>
  <c r="P31" i="8" s="1"/>
  <c r="P83" i="8" s="1"/>
  <c r="O21" i="8"/>
  <c r="O31" i="8" s="1"/>
  <c r="O83" i="8" s="1"/>
  <c r="N21" i="8"/>
  <c r="N31" i="8" s="1"/>
  <c r="N83" i="8" s="1"/>
  <c r="J21" i="8"/>
  <c r="I20" i="8"/>
  <c r="H20" i="8"/>
  <c r="M20" i="8" s="1"/>
  <c r="I19" i="8"/>
  <c r="H19" i="8"/>
  <c r="I18" i="8"/>
  <c r="H18" i="8"/>
  <c r="M18" i="8"/>
  <c r="I17" i="8"/>
  <c r="H17" i="8"/>
  <c r="M17" i="8" s="1"/>
  <c r="I16" i="8"/>
  <c r="H16" i="8"/>
  <c r="M16" i="8" s="1"/>
  <c r="I14" i="8"/>
  <c r="H14" i="8"/>
  <c r="I13" i="8"/>
  <c r="H13" i="8"/>
  <c r="M13" i="8"/>
  <c r="I12" i="8"/>
  <c r="H12" i="8"/>
  <c r="M12" i="8" s="1"/>
  <c r="L11" i="8"/>
  <c r="L21" i="8"/>
  <c r="G11" i="8"/>
  <c r="G21" i="8"/>
  <c r="G31" i="8" s="1"/>
  <c r="I129" i="3"/>
  <c r="W372" i="3"/>
  <c r="G278" i="3"/>
  <c r="K39" i="4"/>
  <c r="G358" i="3"/>
  <c r="H358" i="3" s="1"/>
  <c r="G357" i="3"/>
  <c r="W396" i="3"/>
  <c r="G356" i="3"/>
  <c r="H356" i="3" s="1"/>
  <c r="H353" i="3"/>
  <c r="Q419" i="3"/>
  <c r="T419" i="3"/>
  <c r="T396" i="3"/>
  <c r="Q396" i="3"/>
  <c r="T372" i="3"/>
  <c r="Q372" i="3"/>
  <c r="F33" i="4"/>
  <c r="Q421" i="7"/>
  <c r="N421" i="7"/>
  <c r="T411" i="7"/>
  <c r="Q411" i="7"/>
  <c r="N411" i="7"/>
  <c r="W400" i="7"/>
  <c r="T400" i="7"/>
  <c r="Q400" i="7"/>
  <c r="N400" i="7"/>
  <c r="N401" i="7" s="1"/>
  <c r="W388" i="7"/>
  <c r="T388" i="7"/>
  <c r="Q388" i="7"/>
  <c r="N388" i="7"/>
  <c r="N389" i="7" s="1"/>
  <c r="W376" i="7"/>
  <c r="T376" i="7"/>
  <c r="Q376" i="7"/>
  <c r="N376" i="7"/>
  <c r="W364" i="7"/>
  <c r="T364" i="7"/>
  <c r="Q364" i="7"/>
  <c r="N364" i="7"/>
  <c r="N365" i="7"/>
  <c r="G353" i="7"/>
  <c r="H352" i="7"/>
  <c r="H353" i="7" s="1"/>
  <c r="G350" i="7"/>
  <c r="G349" i="7"/>
  <c r="H348" i="7"/>
  <c r="H347" i="7"/>
  <c r="H346" i="7"/>
  <c r="H345" i="7"/>
  <c r="H344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K340" i="7"/>
  <c r="H339" i="7"/>
  <c r="H338" i="7"/>
  <c r="M338" i="7" s="1"/>
  <c r="H337" i="7"/>
  <c r="H336" i="7"/>
  <c r="M336" i="7" s="1"/>
  <c r="H335" i="7"/>
  <c r="M335" i="7" s="1"/>
  <c r="M333" i="7" s="1"/>
  <c r="M340" i="7" s="1"/>
  <c r="H334" i="7"/>
  <c r="L333" i="7"/>
  <c r="L340" i="7" s="1"/>
  <c r="J333" i="7"/>
  <c r="J340" i="7" s="1"/>
  <c r="J341" i="7" s="1"/>
  <c r="I333" i="7"/>
  <c r="I340" i="7"/>
  <c r="G333" i="7"/>
  <c r="G340" i="7"/>
  <c r="X330" i="7"/>
  <c r="W330" i="7"/>
  <c r="V330" i="7"/>
  <c r="U330" i="7"/>
  <c r="T330" i="7"/>
  <c r="L330" i="7"/>
  <c r="K330" i="7"/>
  <c r="J330" i="7"/>
  <c r="J331" i="7" s="1"/>
  <c r="I330" i="7"/>
  <c r="G330" i="7"/>
  <c r="M329" i="7"/>
  <c r="H328" i="7"/>
  <c r="M328" i="7" s="1"/>
  <c r="H327" i="7"/>
  <c r="M327" i="7" s="1"/>
  <c r="H326" i="7"/>
  <c r="M326" i="7" s="1"/>
  <c r="H325" i="7"/>
  <c r="M325" i="7" s="1"/>
  <c r="H324" i="7"/>
  <c r="M324" i="7" s="1"/>
  <c r="Y322" i="7"/>
  <c r="Y341" i="7" s="1"/>
  <c r="X322" i="7"/>
  <c r="X331" i="7" s="1"/>
  <c r="W322" i="7"/>
  <c r="W341" i="7" s="1"/>
  <c r="V322" i="7"/>
  <c r="V331" i="7" s="1"/>
  <c r="U322" i="7"/>
  <c r="U341" i="7" s="1"/>
  <c r="T322" i="7"/>
  <c r="T331" i="7" s="1"/>
  <c r="S322" i="7"/>
  <c r="S341" i="7" s="1"/>
  <c r="R322" i="7"/>
  <c r="R341" i="7" s="1"/>
  <c r="Q322" i="7"/>
  <c r="Q341" i="7" s="1"/>
  <c r="P322" i="7"/>
  <c r="P341" i="7" s="1"/>
  <c r="O322" i="7"/>
  <c r="O341" i="7" s="1"/>
  <c r="N322" i="7"/>
  <c r="N341" i="7" s="1"/>
  <c r="H321" i="7"/>
  <c r="H320" i="7"/>
  <c r="H319" i="7"/>
  <c r="M319" i="7" s="1"/>
  <c r="I318" i="7"/>
  <c r="I317" i="7" s="1"/>
  <c r="I322" i="7" s="1"/>
  <c r="H318" i="7"/>
  <c r="M318" i="7" s="1"/>
  <c r="L317" i="7"/>
  <c r="K317" i="7"/>
  <c r="J317" i="7"/>
  <c r="G317" i="7"/>
  <c r="H316" i="7"/>
  <c r="M316" i="7" s="1"/>
  <c r="I315" i="7"/>
  <c r="H315" i="7"/>
  <c r="I314" i="7"/>
  <c r="I313" i="7" s="1"/>
  <c r="H314" i="7"/>
  <c r="L313" i="7"/>
  <c r="K313" i="7"/>
  <c r="J313" i="7"/>
  <c r="G313" i="7"/>
  <c r="H313" i="7" s="1"/>
  <c r="I312" i="7"/>
  <c r="H312" i="7"/>
  <c r="I311" i="7"/>
  <c r="H311" i="7"/>
  <c r="M311" i="7"/>
  <c r="H310" i="7"/>
  <c r="H309" i="7"/>
  <c r="M309" i="7" s="1"/>
  <c r="L308" i="7"/>
  <c r="K308" i="7"/>
  <c r="J308" i="7"/>
  <c r="I308" i="7"/>
  <c r="G308" i="7"/>
  <c r="H308" i="7" s="1"/>
  <c r="H307" i="7"/>
  <c r="M307" i="7" s="1"/>
  <c r="H306" i="7"/>
  <c r="M306" i="7" s="1"/>
  <c r="I305" i="7"/>
  <c r="H305" i="7"/>
  <c r="I304" i="7"/>
  <c r="H304" i="7"/>
  <c r="M304" i="7"/>
  <c r="H303" i="7"/>
  <c r="M303" i="7"/>
  <c r="I302" i="7"/>
  <c r="G302" i="7"/>
  <c r="H302" i="7" s="1"/>
  <c r="M302" i="7" s="1"/>
  <c r="H301" i="7"/>
  <c r="M301" i="7"/>
  <c r="H300" i="7"/>
  <c r="M300" i="7"/>
  <c r="L299" i="7"/>
  <c r="J299" i="7"/>
  <c r="I299" i="7"/>
  <c r="G299" i="7"/>
  <c r="H299" i="7" s="1"/>
  <c r="M299" i="7" s="1"/>
  <c r="H298" i="7"/>
  <c r="M298" i="7"/>
  <c r="I294" i="7"/>
  <c r="H294" i="7"/>
  <c r="M294" i="7" s="1"/>
  <c r="I293" i="7"/>
  <c r="H293" i="7"/>
  <c r="M293" i="7" s="1"/>
  <c r="I292" i="7"/>
  <c r="H292" i="7"/>
  <c r="I291" i="7"/>
  <c r="I290" i="7" s="1"/>
  <c r="H291" i="7"/>
  <c r="L290" i="7"/>
  <c r="K290" i="7"/>
  <c r="J290" i="7"/>
  <c r="G290" i="7"/>
  <c r="I289" i="7"/>
  <c r="H289" i="7"/>
  <c r="I288" i="7"/>
  <c r="I287" i="7" s="1"/>
  <c r="H288" i="7"/>
  <c r="L287" i="7"/>
  <c r="K287" i="7"/>
  <c r="J287" i="7"/>
  <c r="G287" i="7"/>
  <c r="I286" i="7"/>
  <c r="H286" i="7"/>
  <c r="I285" i="7"/>
  <c r="H285" i="7"/>
  <c r="M285" i="7"/>
  <c r="I284" i="7"/>
  <c r="H284" i="7"/>
  <c r="M284" i="7" s="1"/>
  <c r="I283" i="7"/>
  <c r="H283" i="7"/>
  <c r="M283" i="7" s="1"/>
  <c r="L282" i="7"/>
  <c r="K282" i="7"/>
  <c r="J282" i="7"/>
  <c r="G282" i="7"/>
  <c r="I279" i="7"/>
  <c r="H279" i="7"/>
  <c r="M279" i="7"/>
  <c r="I278" i="7"/>
  <c r="H278" i="7"/>
  <c r="M278" i="7" s="1"/>
  <c r="I277" i="7"/>
  <c r="H277" i="7"/>
  <c r="M277" i="7" s="1"/>
  <c r="I276" i="7"/>
  <c r="H276" i="7"/>
  <c r="I275" i="7"/>
  <c r="H275" i="7"/>
  <c r="L274" i="7"/>
  <c r="K274" i="7"/>
  <c r="J274" i="7"/>
  <c r="G274" i="7"/>
  <c r="I273" i="7"/>
  <c r="H273" i="7"/>
  <c r="M273" i="7"/>
  <c r="I272" i="7"/>
  <c r="H272" i="7"/>
  <c r="M272" i="7" s="1"/>
  <c r="I271" i="7"/>
  <c r="H271" i="7"/>
  <c r="M271" i="7" s="1"/>
  <c r="I270" i="7"/>
  <c r="H270" i="7"/>
  <c r="I269" i="7"/>
  <c r="I268" i="7" s="1"/>
  <c r="H269" i="7"/>
  <c r="L268" i="7"/>
  <c r="K268" i="7"/>
  <c r="J268" i="7"/>
  <c r="G268" i="7"/>
  <c r="I267" i="7"/>
  <c r="H267" i="7"/>
  <c r="I266" i="7"/>
  <c r="I265" i="7" s="1"/>
  <c r="H266" i="7"/>
  <c r="L265" i="7"/>
  <c r="K265" i="7"/>
  <c r="J265" i="7"/>
  <c r="G265" i="7"/>
  <c r="I262" i="7"/>
  <c r="H262" i="7"/>
  <c r="I261" i="7"/>
  <c r="H261" i="7"/>
  <c r="M261" i="7"/>
  <c r="I260" i="7"/>
  <c r="H260" i="7"/>
  <c r="M260" i="7" s="1"/>
  <c r="I259" i="7"/>
  <c r="H259" i="7"/>
  <c r="M259" i="7" s="1"/>
  <c r="I258" i="7"/>
  <c r="H258" i="7"/>
  <c r="I257" i="7"/>
  <c r="H257" i="7"/>
  <c r="M257" i="7"/>
  <c r="L256" i="7"/>
  <c r="K256" i="7"/>
  <c r="J256" i="7"/>
  <c r="G256" i="7"/>
  <c r="I255" i="7"/>
  <c r="H255" i="7"/>
  <c r="M255" i="7" s="1"/>
  <c r="I254" i="7"/>
  <c r="H254" i="7"/>
  <c r="M254" i="7" s="1"/>
  <c r="I253" i="7"/>
  <c r="H253" i="7"/>
  <c r="I252" i="7"/>
  <c r="H252" i="7"/>
  <c r="M252" i="7"/>
  <c r="L251" i="7"/>
  <c r="K251" i="7"/>
  <c r="J251" i="7"/>
  <c r="I251" i="7"/>
  <c r="G251" i="7"/>
  <c r="H251" i="7"/>
  <c r="Y249" i="7"/>
  <c r="X249" i="7"/>
  <c r="W249" i="7"/>
  <c r="V249" i="7"/>
  <c r="U249" i="7"/>
  <c r="T249" i="7"/>
  <c r="L249" i="7"/>
  <c r="K249" i="7"/>
  <c r="J249" i="7"/>
  <c r="G249" i="7"/>
  <c r="I248" i="7"/>
  <c r="I249" i="7"/>
  <c r="H248" i="7"/>
  <c r="H249" i="7"/>
  <c r="Y246" i="7"/>
  <c r="Y263" i="7"/>
  <c r="Y295" i="7"/>
  <c r="X246" i="7"/>
  <c r="X280" i="7" s="1"/>
  <c r="W246" i="7"/>
  <c r="W263" i="7" s="1"/>
  <c r="W295" i="7"/>
  <c r="V246" i="7"/>
  <c r="U246" i="7"/>
  <c r="U263" i="7" s="1"/>
  <c r="T246" i="7"/>
  <c r="T280" i="7" s="1"/>
  <c r="S246" i="7"/>
  <c r="S295" i="7" s="1"/>
  <c r="R246" i="7"/>
  <c r="Q246" i="7"/>
  <c r="P246" i="7"/>
  <c r="O246" i="7"/>
  <c r="N246" i="7"/>
  <c r="I245" i="7"/>
  <c r="H245" i="7"/>
  <c r="M245" i="7" s="1"/>
  <c r="I244" i="7"/>
  <c r="H244" i="7"/>
  <c r="I243" i="7"/>
  <c r="H243" i="7"/>
  <c r="M243" i="7"/>
  <c r="I242" i="7"/>
  <c r="H242" i="7"/>
  <c r="M242" i="7" s="1"/>
  <c r="I241" i="7"/>
  <c r="H241" i="7"/>
  <c r="M241" i="7" s="1"/>
  <c r="I240" i="7"/>
  <c r="H240" i="7"/>
  <c r="M240" i="7" s="1"/>
  <c r="I239" i="7"/>
  <c r="H239" i="7"/>
  <c r="I238" i="7"/>
  <c r="I237" i="7" s="1"/>
  <c r="H238" i="7"/>
  <c r="L237" i="7"/>
  <c r="L246" i="7" s="1"/>
  <c r="L295" i="7" s="1"/>
  <c r="G237" i="7"/>
  <c r="H237" i="7"/>
  <c r="I236" i="7"/>
  <c r="H236" i="7"/>
  <c r="I235" i="7"/>
  <c r="H235" i="7"/>
  <c r="M235" i="7" s="1"/>
  <c r="I234" i="7"/>
  <c r="H234" i="7"/>
  <c r="I233" i="7"/>
  <c r="H233" i="7"/>
  <c r="I232" i="7"/>
  <c r="I231" i="7" s="1"/>
  <c r="H232" i="7"/>
  <c r="H231" i="7"/>
  <c r="K231" i="7"/>
  <c r="K246" i="7"/>
  <c r="J231" i="7"/>
  <c r="J246" i="7"/>
  <c r="G231" i="7"/>
  <c r="G246" i="7"/>
  <c r="G295" i="7" s="1"/>
  <c r="I230" i="7"/>
  <c r="H230" i="7"/>
  <c r="M230" i="7" s="1"/>
  <c r="I229" i="7"/>
  <c r="H229" i="7"/>
  <c r="Y226" i="7"/>
  <c r="X226" i="7"/>
  <c r="W226" i="7"/>
  <c r="K226" i="7"/>
  <c r="Y225" i="7"/>
  <c r="X225" i="7"/>
  <c r="W225" i="7"/>
  <c r="K225" i="7"/>
  <c r="I224" i="7"/>
  <c r="H224" i="7"/>
  <c r="M224" i="7"/>
  <c r="I222" i="7"/>
  <c r="H222" i="7"/>
  <c r="M222" i="7" s="1"/>
  <c r="I220" i="7"/>
  <c r="H220" i="7"/>
  <c r="M220" i="7" s="1"/>
  <c r="I219" i="7"/>
  <c r="H219" i="7"/>
  <c r="I218" i="7"/>
  <c r="I217" i="7" s="1"/>
  <c r="H218" i="7"/>
  <c r="L217" i="7"/>
  <c r="L226" i="7" s="1"/>
  <c r="J217" i="7"/>
  <c r="G217" i="7"/>
  <c r="G226" i="7" s="1"/>
  <c r="I216" i="7"/>
  <c r="H216" i="7"/>
  <c r="Y214" i="7"/>
  <c r="X214" i="7"/>
  <c r="W214" i="7"/>
  <c r="V214" i="7"/>
  <c r="S214" i="7"/>
  <c r="Y213" i="7"/>
  <c r="X213" i="7"/>
  <c r="W213" i="7"/>
  <c r="V213" i="7"/>
  <c r="S213" i="7"/>
  <c r="I212" i="7"/>
  <c r="H212" i="7"/>
  <c r="I210" i="7"/>
  <c r="H210" i="7"/>
  <c r="M210" i="7"/>
  <c r="I208" i="7"/>
  <c r="H208" i="7"/>
  <c r="M208" i="7" s="1"/>
  <c r="I207" i="7"/>
  <c r="H207" i="7"/>
  <c r="M207" i="7" s="1"/>
  <c r="I206" i="7"/>
  <c r="I205" i="7" s="1"/>
  <c r="H206" i="7"/>
  <c r="L205" i="7"/>
  <c r="J205" i="7"/>
  <c r="G205" i="7"/>
  <c r="I204" i="7"/>
  <c r="H204" i="7"/>
  <c r="I203" i="7"/>
  <c r="I202" i="7" s="1"/>
  <c r="H203" i="7"/>
  <c r="L202" i="7"/>
  <c r="J202" i="7"/>
  <c r="G202" i="7"/>
  <c r="I201" i="7"/>
  <c r="H201" i="7"/>
  <c r="I200" i="7"/>
  <c r="H200" i="7"/>
  <c r="M200" i="7"/>
  <c r="I199" i="7"/>
  <c r="H199" i="7"/>
  <c r="M199" i="7" s="1"/>
  <c r="I198" i="7"/>
  <c r="H198" i="7"/>
  <c r="L197" i="7"/>
  <c r="L214" i="7" s="1"/>
  <c r="K197" i="7"/>
  <c r="K214" i="7" s="1"/>
  <c r="J197" i="7"/>
  <c r="G197" i="7"/>
  <c r="Y195" i="7"/>
  <c r="X195" i="7"/>
  <c r="W195" i="7"/>
  <c r="K195" i="7"/>
  <c r="Y194" i="7"/>
  <c r="X194" i="7"/>
  <c r="W194" i="7"/>
  <c r="K194" i="7"/>
  <c r="I193" i="7"/>
  <c r="H193" i="7"/>
  <c r="I191" i="7"/>
  <c r="H191" i="7"/>
  <c r="I189" i="7"/>
  <c r="H189" i="7"/>
  <c r="M189" i="7"/>
  <c r="I188" i="7"/>
  <c r="H188" i="7"/>
  <c r="M188" i="7" s="1"/>
  <c r="I187" i="7"/>
  <c r="I186" i="7" s="1"/>
  <c r="H187" i="7"/>
  <c r="L186" i="7"/>
  <c r="L195" i="7"/>
  <c r="J186" i="7"/>
  <c r="J195" i="7"/>
  <c r="G186" i="7"/>
  <c r="G195" i="7"/>
  <c r="I185" i="7"/>
  <c r="H185" i="7"/>
  <c r="Y183" i="7"/>
  <c r="X183" i="7"/>
  <c r="W183" i="7"/>
  <c r="V183" i="7"/>
  <c r="Y182" i="7"/>
  <c r="X182" i="7"/>
  <c r="W182" i="7"/>
  <c r="V182" i="7"/>
  <c r="I181" i="7"/>
  <c r="H181" i="7"/>
  <c r="M181" i="7" s="1"/>
  <c r="I179" i="7"/>
  <c r="H179" i="7"/>
  <c r="I177" i="7"/>
  <c r="H177" i="7"/>
  <c r="M177" i="7"/>
  <c r="I176" i="7"/>
  <c r="H176" i="7"/>
  <c r="M176" i="7" s="1"/>
  <c r="I175" i="7"/>
  <c r="I174" i="7" s="1"/>
  <c r="H175" i="7"/>
  <c r="M175" i="7" s="1"/>
  <c r="M174" i="7" s="1"/>
  <c r="L174" i="7"/>
  <c r="J174" i="7"/>
  <c r="G174" i="7"/>
  <c r="I173" i="7"/>
  <c r="H173" i="7"/>
  <c r="M173" i="7"/>
  <c r="I172" i="7"/>
  <c r="H172" i="7"/>
  <c r="I171" i="7"/>
  <c r="I170" i="7"/>
  <c r="H171" i="7"/>
  <c r="M171" i="7"/>
  <c r="L170" i="7"/>
  <c r="L182" i="7"/>
  <c r="K170" i="7"/>
  <c r="J170" i="7"/>
  <c r="G170" i="7"/>
  <c r="I169" i="7"/>
  <c r="H169" i="7"/>
  <c r="M169" i="7"/>
  <c r="I168" i="7"/>
  <c r="H168" i="7"/>
  <c r="M168" i="7" s="1"/>
  <c r="I167" i="7"/>
  <c r="H167" i="7"/>
  <c r="K166" i="7"/>
  <c r="K183" i="7" s="1"/>
  <c r="J166" i="7"/>
  <c r="G166" i="7"/>
  <c r="G183" i="7"/>
  <c r="W164" i="7"/>
  <c r="V164" i="7"/>
  <c r="I163" i="7"/>
  <c r="M163" i="7"/>
  <c r="H163" i="7"/>
  <c r="I162" i="7"/>
  <c r="H162" i="7"/>
  <c r="M162" i="7"/>
  <c r="I161" i="7"/>
  <c r="I160" i="7"/>
  <c r="I164" i="7" s="1"/>
  <c r="H161" i="7"/>
  <c r="M161" i="7" s="1"/>
  <c r="L160" i="7"/>
  <c r="L164" i="7" s="1"/>
  <c r="K160" i="7"/>
  <c r="K164" i="7" s="1"/>
  <c r="J160" i="7"/>
  <c r="J164" i="7" s="1"/>
  <c r="G160" i="7"/>
  <c r="G164" i="7" s="1"/>
  <c r="X158" i="7"/>
  <c r="W158" i="7"/>
  <c r="I157" i="7"/>
  <c r="H157" i="7"/>
  <c r="M157" i="7"/>
  <c r="I156" i="7"/>
  <c r="I155" i="7"/>
  <c r="I158" i="7" s="1"/>
  <c r="H156" i="7"/>
  <c r="M156" i="7" s="1"/>
  <c r="K155" i="7"/>
  <c r="K158" i="7" s="1"/>
  <c r="J155" i="7"/>
  <c r="J158" i="7" s="1"/>
  <c r="G155" i="7"/>
  <c r="G158" i="7" s="1"/>
  <c r="S153" i="7"/>
  <c r="K153" i="7"/>
  <c r="J153" i="7"/>
  <c r="G153" i="7"/>
  <c r="I152" i="7"/>
  <c r="H152" i="7"/>
  <c r="H153" i="7" s="1"/>
  <c r="Y150" i="7"/>
  <c r="X150" i="7"/>
  <c r="W150" i="7"/>
  <c r="V150" i="7"/>
  <c r="U150" i="7"/>
  <c r="T150" i="7"/>
  <c r="Y149" i="7"/>
  <c r="X149" i="7"/>
  <c r="W149" i="7"/>
  <c r="V149" i="7"/>
  <c r="U149" i="7"/>
  <c r="T149" i="7"/>
  <c r="I148" i="7"/>
  <c r="H148" i="7"/>
  <c r="M148" i="7" s="1"/>
  <c r="I146" i="7"/>
  <c r="H146" i="7"/>
  <c r="M146" i="7" s="1"/>
  <c r="I145" i="7"/>
  <c r="H145" i="7"/>
  <c r="I143" i="7"/>
  <c r="H143" i="7"/>
  <c r="M143" i="7"/>
  <c r="I142" i="7"/>
  <c r="H142" i="7"/>
  <c r="M142" i="7" s="1"/>
  <c r="I141" i="7"/>
  <c r="I140" i="7" s="1"/>
  <c r="H141" i="7"/>
  <c r="L140" i="7"/>
  <c r="K140" i="7"/>
  <c r="J140" i="7"/>
  <c r="G140" i="7"/>
  <c r="I139" i="7"/>
  <c r="H139" i="7"/>
  <c r="M139" i="7" s="1"/>
  <c r="I138" i="7"/>
  <c r="I137" i="7" s="1"/>
  <c r="H138" i="7"/>
  <c r="L137" i="7"/>
  <c r="K137" i="7"/>
  <c r="J137" i="7"/>
  <c r="I136" i="7"/>
  <c r="H136" i="7"/>
  <c r="M136" i="7"/>
  <c r="I135" i="7"/>
  <c r="H135" i="7"/>
  <c r="I134" i="7"/>
  <c r="I133" i="7" s="1"/>
  <c r="H134" i="7"/>
  <c r="M134" i="7" s="1"/>
  <c r="L133" i="7"/>
  <c r="K133" i="7"/>
  <c r="J133" i="7"/>
  <c r="G133" i="7"/>
  <c r="I132" i="7"/>
  <c r="H132" i="7"/>
  <c r="I131" i="7"/>
  <c r="H131" i="7"/>
  <c r="I130" i="7"/>
  <c r="H130" i="7"/>
  <c r="I129" i="7"/>
  <c r="H129" i="7"/>
  <c r="M129" i="7"/>
  <c r="K128" i="7"/>
  <c r="K149" i="7"/>
  <c r="J128" i="7"/>
  <c r="J149" i="7" s="1"/>
  <c r="I128" i="7"/>
  <c r="G128" i="7"/>
  <c r="G149" i="7" s="1"/>
  <c r="U124" i="7"/>
  <c r="L124" i="7"/>
  <c r="G124" i="7"/>
  <c r="I123" i="7"/>
  <c r="H123" i="7"/>
  <c r="H124" i="7" s="1"/>
  <c r="V121" i="7"/>
  <c r="K121" i="7"/>
  <c r="J121" i="7"/>
  <c r="G121" i="7"/>
  <c r="I120" i="7"/>
  <c r="H120" i="7"/>
  <c r="H121" i="7" s="1"/>
  <c r="T118" i="7"/>
  <c r="L118" i="7"/>
  <c r="G118" i="7"/>
  <c r="T421" i="7"/>
  <c r="I117" i="7"/>
  <c r="I118" i="7" s="1"/>
  <c r="H117" i="7"/>
  <c r="H118" i="7" s="1"/>
  <c r="H110" i="7"/>
  <c r="H106" i="7"/>
  <c r="H105" i="7"/>
  <c r="M105" i="7" s="1"/>
  <c r="M101" i="7"/>
  <c r="M98" i="7"/>
  <c r="L98" i="7"/>
  <c r="I98" i="7"/>
  <c r="H98" i="7"/>
  <c r="G98" i="7"/>
  <c r="I95" i="7"/>
  <c r="H95" i="7"/>
  <c r="M95" i="7"/>
  <c r="I94" i="7"/>
  <c r="H94" i="7"/>
  <c r="M94" i="7" s="1"/>
  <c r="U93" i="7"/>
  <c r="T93" i="7"/>
  <c r="S93" i="7"/>
  <c r="R93" i="7"/>
  <c r="Q93" i="7"/>
  <c r="L93" i="7"/>
  <c r="K93" i="7"/>
  <c r="J93" i="7"/>
  <c r="G93" i="7"/>
  <c r="H92" i="7"/>
  <c r="M92" i="7" s="1"/>
  <c r="I91" i="7"/>
  <c r="H91" i="7"/>
  <c r="I90" i="7"/>
  <c r="H90" i="7"/>
  <c r="M90" i="7"/>
  <c r="H89" i="7"/>
  <c r="M89" i="7"/>
  <c r="I88" i="7"/>
  <c r="H88" i="7"/>
  <c r="I87" i="7"/>
  <c r="H87" i="7"/>
  <c r="Y82" i="7"/>
  <c r="X82" i="7"/>
  <c r="X83" i="7" s="1"/>
  <c r="W82" i="7"/>
  <c r="W83" i="7" s="1"/>
  <c r="W392" i="7" s="1"/>
  <c r="W394" i="7" s="1"/>
  <c r="V82" i="7"/>
  <c r="V83" i="7" s="1"/>
  <c r="U82" i="7"/>
  <c r="U83" i="7" s="1"/>
  <c r="T82" i="7"/>
  <c r="T83" i="7" s="1"/>
  <c r="S82" i="7"/>
  <c r="R82" i="7"/>
  <c r="Q82" i="7"/>
  <c r="P82" i="7"/>
  <c r="O82" i="7"/>
  <c r="N82" i="7"/>
  <c r="I81" i="7"/>
  <c r="H81" i="7"/>
  <c r="M81" i="7" s="1"/>
  <c r="I80" i="7"/>
  <c r="H80" i="7"/>
  <c r="I79" i="7"/>
  <c r="H79" i="7"/>
  <c r="I78" i="7"/>
  <c r="H78" i="7"/>
  <c r="L77" i="7"/>
  <c r="K77" i="7"/>
  <c r="J77" i="7"/>
  <c r="G77" i="7"/>
  <c r="I76" i="7"/>
  <c r="H76" i="7"/>
  <c r="M76" i="7"/>
  <c r="I75" i="7"/>
  <c r="H75" i="7"/>
  <c r="M75" i="7" s="1"/>
  <c r="I74" i="7"/>
  <c r="H74" i="7"/>
  <c r="M74" i="7" s="1"/>
  <c r="I73" i="7"/>
  <c r="I72" i="7" s="1"/>
  <c r="H73" i="7"/>
  <c r="L72" i="7"/>
  <c r="K72" i="7"/>
  <c r="J72" i="7"/>
  <c r="G72" i="7"/>
  <c r="I71" i="7"/>
  <c r="H71" i="7"/>
  <c r="M71" i="7" s="1"/>
  <c r="I70" i="7"/>
  <c r="H70" i="7"/>
  <c r="I69" i="7"/>
  <c r="I68" i="7" s="1"/>
  <c r="H69" i="7"/>
  <c r="L68" i="7"/>
  <c r="K68" i="7"/>
  <c r="J68" i="7"/>
  <c r="G68" i="7"/>
  <c r="I67" i="7"/>
  <c r="H67" i="7"/>
  <c r="I66" i="7"/>
  <c r="H66" i="7"/>
  <c r="M66" i="7"/>
  <c r="I65" i="7"/>
  <c r="I64" i="7"/>
  <c r="H65" i="7"/>
  <c r="L64" i="7"/>
  <c r="K64" i="7"/>
  <c r="J64" i="7"/>
  <c r="G64" i="7"/>
  <c r="I63" i="7"/>
  <c r="H63" i="7"/>
  <c r="I62" i="7"/>
  <c r="H62" i="7"/>
  <c r="M62" i="7"/>
  <c r="I61" i="7"/>
  <c r="I60" i="7"/>
  <c r="H61" i="7"/>
  <c r="L60" i="7"/>
  <c r="J60" i="7"/>
  <c r="G60" i="7"/>
  <c r="I59" i="7"/>
  <c r="H59" i="7"/>
  <c r="M59" i="7" s="1"/>
  <c r="I58" i="7"/>
  <c r="H58" i="7"/>
  <c r="I57" i="7"/>
  <c r="I56" i="7" s="1"/>
  <c r="H57" i="7"/>
  <c r="L56" i="7"/>
  <c r="J56" i="7"/>
  <c r="G56" i="7"/>
  <c r="I55" i="7"/>
  <c r="H55" i="7"/>
  <c r="M55" i="7"/>
  <c r="I54" i="7"/>
  <c r="H54" i="7"/>
  <c r="M54" i="7" s="1"/>
  <c r="I53" i="7"/>
  <c r="H53" i="7"/>
  <c r="M53" i="7" s="1"/>
  <c r="I52" i="7"/>
  <c r="H52" i="7"/>
  <c r="I51" i="7"/>
  <c r="I50" i="7" s="1"/>
  <c r="H51" i="7"/>
  <c r="L50" i="7"/>
  <c r="K50" i="7"/>
  <c r="J50" i="7"/>
  <c r="G50" i="7"/>
  <c r="I49" i="7"/>
  <c r="H49" i="7"/>
  <c r="I48" i="7"/>
  <c r="I47" i="7" s="1"/>
  <c r="H48" i="7"/>
  <c r="M48" i="7" s="1"/>
  <c r="L47" i="7"/>
  <c r="K47" i="7"/>
  <c r="J47" i="7"/>
  <c r="I46" i="7"/>
  <c r="H46" i="7"/>
  <c r="M46" i="7" s="1"/>
  <c r="I45" i="7"/>
  <c r="H45" i="7"/>
  <c r="M45" i="7"/>
  <c r="I44" i="7"/>
  <c r="H44" i="7"/>
  <c r="M44" i="7" s="1"/>
  <c r="I43" i="7"/>
  <c r="H43" i="7"/>
  <c r="M43" i="7" s="1"/>
  <c r="L42" i="7"/>
  <c r="K42" i="7"/>
  <c r="J42" i="7"/>
  <c r="G42" i="7"/>
  <c r="I41" i="7"/>
  <c r="H41" i="7"/>
  <c r="M41" i="7" s="1"/>
  <c r="I40" i="7"/>
  <c r="H40" i="7"/>
  <c r="I39" i="7"/>
  <c r="H39" i="7"/>
  <c r="M39" i="7"/>
  <c r="I38" i="7"/>
  <c r="H38" i="7"/>
  <c r="M38" i="7" s="1"/>
  <c r="I37" i="7"/>
  <c r="H37" i="7"/>
  <c r="I36" i="7"/>
  <c r="H36" i="7"/>
  <c r="M36" i="7" s="1"/>
  <c r="L35" i="7"/>
  <c r="J35" i="7"/>
  <c r="J82" i="7" s="1"/>
  <c r="G35" i="7"/>
  <c r="I34" i="7"/>
  <c r="H34" i="7"/>
  <c r="S30" i="7"/>
  <c r="R30" i="7"/>
  <c r="Q30" i="7"/>
  <c r="P30" i="7"/>
  <c r="O30" i="7"/>
  <c r="N30" i="7"/>
  <c r="I29" i="7"/>
  <c r="I28" i="7"/>
  <c r="H28" i="7"/>
  <c r="I27" i="7"/>
  <c r="H27" i="7"/>
  <c r="M27" i="7"/>
  <c r="I26" i="7"/>
  <c r="H26" i="7"/>
  <c r="M26" i="7" s="1"/>
  <c r="I25" i="7"/>
  <c r="H25" i="7"/>
  <c r="M25" i="7" s="1"/>
  <c r="I24" i="7"/>
  <c r="H24" i="7"/>
  <c r="I23" i="7"/>
  <c r="H23" i="7"/>
  <c r="L22" i="7"/>
  <c r="L30" i="7" s="1"/>
  <c r="K22" i="7"/>
  <c r="J22" i="7"/>
  <c r="J30" i="7" s="1"/>
  <c r="G22" i="7"/>
  <c r="G30" i="7" s="1"/>
  <c r="Y21" i="7"/>
  <c r="Y31" i="7" s="1"/>
  <c r="Y83" i="7" s="1"/>
  <c r="S21" i="7"/>
  <c r="S31" i="7" s="1"/>
  <c r="S83" i="7" s="1"/>
  <c r="R21" i="7"/>
  <c r="R31" i="7"/>
  <c r="R83" i="7" s="1"/>
  <c r="Q21" i="7"/>
  <c r="Q31" i="7" s="1"/>
  <c r="Q83" i="7" s="1"/>
  <c r="Q392" i="7" s="1"/>
  <c r="Q394" i="7" s="1"/>
  <c r="P21" i="7"/>
  <c r="P31" i="7" s="1"/>
  <c r="P83" i="7" s="1"/>
  <c r="O21" i="7"/>
  <c r="O31" i="7" s="1"/>
  <c r="O83" i="7" s="1"/>
  <c r="N21" i="7"/>
  <c r="N31" i="7"/>
  <c r="N83" i="7" s="1"/>
  <c r="J21" i="7"/>
  <c r="I20" i="7"/>
  <c r="H20" i="7"/>
  <c r="I19" i="7"/>
  <c r="H19" i="7"/>
  <c r="M19" i="7"/>
  <c r="I18" i="7"/>
  <c r="H18" i="7"/>
  <c r="M18" i="7" s="1"/>
  <c r="I17" i="7"/>
  <c r="H17" i="7"/>
  <c r="M17" i="7" s="1"/>
  <c r="I16" i="7"/>
  <c r="H16" i="7"/>
  <c r="I14" i="7"/>
  <c r="H14" i="7"/>
  <c r="M14" i="7"/>
  <c r="I13" i="7"/>
  <c r="H13" i="7"/>
  <c r="I12" i="7"/>
  <c r="H12" i="7"/>
  <c r="M12" i="7" s="1"/>
  <c r="L11" i="7"/>
  <c r="L21" i="7" s="1"/>
  <c r="G11" i="7"/>
  <c r="G21" i="7" s="1"/>
  <c r="G31" i="7" s="1"/>
  <c r="Q408" i="3"/>
  <c r="Q384" i="3"/>
  <c r="T345" i="6"/>
  <c r="X324" i="6"/>
  <c r="U324" i="6"/>
  <c r="X85" i="6"/>
  <c r="W430" i="6" s="1"/>
  <c r="T85" i="6"/>
  <c r="Y358" i="6"/>
  <c r="Y355" i="6"/>
  <c r="V355" i="6"/>
  <c r="S355" i="6"/>
  <c r="W331" i="6"/>
  <c r="W332" i="6" s="1"/>
  <c r="V330" i="6"/>
  <c r="U329" i="6"/>
  <c r="U332" i="6"/>
  <c r="X328" i="6"/>
  <c r="X332" i="6"/>
  <c r="T327" i="6"/>
  <c r="V326" i="6"/>
  <c r="X321" i="6"/>
  <c r="Y320" i="6"/>
  <c r="W319" i="6"/>
  <c r="V318" i="6"/>
  <c r="S316" i="6"/>
  <c r="S322" i="6"/>
  <c r="Y315" i="6"/>
  <c r="X314" i="6"/>
  <c r="X312" i="6"/>
  <c r="W311" i="6"/>
  <c r="W310" i="6"/>
  <c r="V309" i="6"/>
  <c r="X307" i="6"/>
  <c r="X306" i="6"/>
  <c r="X322" i="6" s="1"/>
  <c r="W305" i="6"/>
  <c r="V304" i="6"/>
  <c r="V322" i="6" s="1"/>
  <c r="U303" i="6"/>
  <c r="U301" i="6"/>
  <c r="U322" i="6" s="1"/>
  <c r="T300" i="6"/>
  <c r="T322" i="6"/>
  <c r="Y298" i="6"/>
  <c r="Y322" i="6"/>
  <c r="V123" i="6"/>
  <c r="V124" i="6"/>
  <c r="T120" i="6"/>
  <c r="V94" i="6"/>
  <c r="V95" i="6" s="1"/>
  <c r="U93" i="6"/>
  <c r="U95" i="6" s="1"/>
  <c r="T92" i="6"/>
  <c r="T95" i="6" s="1"/>
  <c r="S91" i="6"/>
  <c r="R90" i="6"/>
  <c r="R95" i="6" s="1"/>
  <c r="Q89" i="6"/>
  <c r="Q95" i="6" s="1"/>
  <c r="N81" i="6"/>
  <c r="Q80" i="6"/>
  <c r="P79" i="6"/>
  <c r="O78" i="6"/>
  <c r="Q76" i="6"/>
  <c r="S75" i="6"/>
  <c r="S74" i="6"/>
  <c r="R73" i="6"/>
  <c r="R71" i="6"/>
  <c r="Q70" i="6"/>
  <c r="P69" i="6"/>
  <c r="W67" i="6"/>
  <c r="X66" i="6"/>
  <c r="X82" i="6" s="1"/>
  <c r="X83" i="6" s="1"/>
  <c r="O65" i="6"/>
  <c r="S63" i="6"/>
  <c r="R62" i="6"/>
  <c r="Q61" i="6"/>
  <c r="P59" i="6"/>
  <c r="O58" i="6"/>
  <c r="N57" i="6"/>
  <c r="Y55" i="6"/>
  <c r="S54" i="6"/>
  <c r="P53" i="6"/>
  <c r="O52" i="6"/>
  <c r="N51" i="6"/>
  <c r="U49" i="6"/>
  <c r="T48" i="6"/>
  <c r="R46" i="6"/>
  <c r="V45" i="6"/>
  <c r="V82" i="6" s="1"/>
  <c r="V83" i="6" s="1"/>
  <c r="U44" i="6"/>
  <c r="T43" i="6"/>
  <c r="U41" i="6"/>
  <c r="N40" i="6"/>
  <c r="Q39" i="6"/>
  <c r="T34" i="6"/>
  <c r="T82" i="6"/>
  <c r="T83" i="6" s="1"/>
  <c r="P38" i="6"/>
  <c r="O37" i="6"/>
  <c r="O82" i="6" s="1"/>
  <c r="N36" i="6"/>
  <c r="N82" i="6" s="1"/>
  <c r="S28" i="6"/>
  <c r="R27" i="6"/>
  <c r="Q26" i="6"/>
  <c r="P25" i="6"/>
  <c r="O24" i="6"/>
  <c r="N23" i="6"/>
  <c r="Y16" i="6"/>
  <c r="Y21" i="6" s="1"/>
  <c r="R20" i="6"/>
  <c r="Q19" i="6"/>
  <c r="Q21" i="6" s="1"/>
  <c r="S18" i="6"/>
  <c r="S21" i="6" s="1"/>
  <c r="N17" i="6"/>
  <c r="P14" i="6"/>
  <c r="O13" i="6"/>
  <c r="O21" i="6"/>
  <c r="N12" i="6"/>
  <c r="N21" i="6" s="1"/>
  <c r="Q426" i="6"/>
  <c r="N426" i="6"/>
  <c r="W416" i="6"/>
  <c r="T416" i="6"/>
  <c r="Q416" i="6"/>
  <c r="N416" i="6"/>
  <c r="W405" i="6"/>
  <c r="T405" i="6"/>
  <c r="Q405" i="6"/>
  <c r="N405" i="6"/>
  <c r="W393" i="6"/>
  <c r="T393" i="6"/>
  <c r="Q393" i="6"/>
  <c r="N393" i="6"/>
  <c r="W381" i="6"/>
  <c r="T381" i="6"/>
  <c r="Q381" i="6"/>
  <c r="N381" i="6"/>
  <c r="W369" i="6"/>
  <c r="T369" i="6"/>
  <c r="Q369" i="6"/>
  <c r="N369" i="6"/>
  <c r="G358" i="6"/>
  <c r="W426" i="6" s="1"/>
  <c r="H357" i="6"/>
  <c r="H358" i="6" s="1"/>
  <c r="G355" i="6"/>
  <c r="G354" i="6"/>
  <c r="H353" i="6"/>
  <c r="H352" i="6"/>
  <c r="H351" i="6"/>
  <c r="H350" i="6"/>
  <c r="H349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K342" i="6"/>
  <c r="H341" i="6"/>
  <c r="H340" i="6"/>
  <c r="M340" i="6" s="1"/>
  <c r="H339" i="6"/>
  <c r="H338" i="6"/>
  <c r="M338" i="6" s="1"/>
  <c r="H337" i="6"/>
  <c r="M337" i="6" s="1"/>
  <c r="M335" i="6" s="1"/>
  <c r="H336" i="6"/>
  <c r="L335" i="6"/>
  <c r="L342" i="6"/>
  <c r="J335" i="6"/>
  <c r="J342" i="6"/>
  <c r="J343" i="6" s="1"/>
  <c r="I335" i="6"/>
  <c r="I342" i="6" s="1"/>
  <c r="G335" i="6"/>
  <c r="G342" i="6" s="1"/>
  <c r="V332" i="6"/>
  <c r="T332" i="6"/>
  <c r="L332" i="6"/>
  <c r="K332" i="6"/>
  <c r="J332" i="6"/>
  <c r="J333" i="6"/>
  <c r="I332" i="6"/>
  <c r="G332" i="6"/>
  <c r="M331" i="6"/>
  <c r="H330" i="6"/>
  <c r="M330" i="6" s="1"/>
  <c r="H329" i="6"/>
  <c r="M329" i="6" s="1"/>
  <c r="H328" i="6"/>
  <c r="M328" i="6" s="1"/>
  <c r="H327" i="6"/>
  <c r="M327" i="6" s="1"/>
  <c r="H326" i="6"/>
  <c r="M326" i="6" s="1"/>
  <c r="R322" i="6"/>
  <c r="R343" i="6"/>
  <c r="Q322" i="6"/>
  <c r="Q343" i="6"/>
  <c r="P322" i="6"/>
  <c r="P343" i="6"/>
  <c r="O322" i="6"/>
  <c r="O343" i="6"/>
  <c r="N322" i="6"/>
  <c r="N343" i="6"/>
  <c r="H321" i="6"/>
  <c r="H320" i="6"/>
  <c r="H319" i="6"/>
  <c r="M319" i="6"/>
  <c r="I318" i="6"/>
  <c r="H318" i="6"/>
  <c r="L317" i="6"/>
  <c r="K317" i="6"/>
  <c r="J317" i="6"/>
  <c r="G317" i="6"/>
  <c r="H316" i="6"/>
  <c r="M316" i="6"/>
  <c r="I315" i="6"/>
  <c r="H315" i="6"/>
  <c r="I314" i="6"/>
  <c r="I313" i="6"/>
  <c r="H314" i="6"/>
  <c r="L313" i="6"/>
  <c r="K313" i="6"/>
  <c r="J313" i="6"/>
  <c r="G313" i="6"/>
  <c r="H313" i="6"/>
  <c r="I312" i="6"/>
  <c r="H312" i="6"/>
  <c r="I311" i="6"/>
  <c r="H311" i="6"/>
  <c r="H310" i="6"/>
  <c r="H309" i="6"/>
  <c r="M309" i="6" s="1"/>
  <c r="L308" i="6"/>
  <c r="K308" i="6"/>
  <c r="J308" i="6"/>
  <c r="I308" i="6"/>
  <c r="G308" i="6"/>
  <c r="H307" i="6"/>
  <c r="M307" i="6" s="1"/>
  <c r="H306" i="6"/>
  <c r="M306" i="6" s="1"/>
  <c r="I305" i="6"/>
  <c r="H305" i="6"/>
  <c r="M305" i="6"/>
  <c r="I304" i="6"/>
  <c r="H304" i="6"/>
  <c r="M304" i="6" s="1"/>
  <c r="H303" i="6"/>
  <c r="M303" i="6" s="1"/>
  <c r="I302" i="6"/>
  <c r="G302" i="6"/>
  <c r="H302" i="6"/>
  <c r="M302" i="6" s="1"/>
  <c r="H301" i="6"/>
  <c r="M301" i="6" s="1"/>
  <c r="H300" i="6"/>
  <c r="M300" i="6" s="1"/>
  <c r="L299" i="6"/>
  <c r="J299" i="6"/>
  <c r="I299" i="6"/>
  <c r="G299" i="6"/>
  <c r="H299" i="6" s="1"/>
  <c r="M299" i="6" s="1"/>
  <c r="H298" i="6"/>
  <c r="M298" i="6" s="1"/>
  <c r="I294" i="6"/>
  <c r="H294" i="6"/>
  <c r="M294" i="6" s="1"/>
  <c r="I293" i="6"/>
  <c r="H293" i="6"/>
  <c r="I292" i="6"/>
  <c r="H292" i="6"/>
  <c r="I291" i="6"/>
  <c r="I290" i="6" s="1"/>
  <c r="H291" i="6"/>
  <c r="L290" i="6"/>
  <c r="K290" i="6"/>
  <c r="J290" i="6"/>
  <c r="G290" i="6"/>
  <c r="I289" i="6"/>
  <c r="H289" i="6"/>
  <c r="I288" i="6"/>
  <c r="H288" i="6"/>
  <c r="M288" i="6" s="1"/>
  <c r="L287" i="6"/>
  <c r="K287" i="6"/>
  <c r="J287" i="6"/>
  <c r="G287" i="6"/>
  <c r="I286" i="6"/>
  <c r="H286" i="6"/>
  <c r="M286" i="6" s="1"/>
  <c r="I285" i="6"/>
  <c r="H285" i="6"/>
  <c r="M285" i="6" s="1"/>
  <c r="I284" i="6"/>
  <c r="H284" i="6"/>
  <c r="I283" i="6"/>
  <c r="H283" i="6"/>
  <c r="L282" i="6"/>
  <c r="K282" i="6"/>
  <c r="J282" i="6"/>
  <c r="G282" i="6"/>
  <c r="I279" i="6"/>
  <c r="H279" i="6"/>
  <c r="I278" i="6"/>
  <c r="H278" i="6"/>
  <c r="M278" i="6"/>
  <c r="I277" i="6"/>
  <c r="H277" i="6"/>
  <c r="M277" i="6" s="1"/>
  <c r="I276" i="6"/>
  <c r="H276" i="6"/>
  <c r="I275" i="6"/>
  <c r="H275" i="6"/>
  <c r="M275" i="6" s="1"/>
  <c r="L274" i="6"/>
  <c r="K274" i="6"/>
  <c r="J274" i="6"/>
  <c r="G274" i="6"/>
  <c r="I273" i="6"/>
  <c r="H273" i="6"/>
  <c r="M273" i="6"/>
  <c r="I272" i="6"/>
  <c r="H272" i="6"/>
  <c r="I271" i="6"/>
  <c r="H271" i="6"/>
  <c r="M271" i="6" s="1"/>
  <c r="I270" i="6"/>
  <c r="H270" i="6"/>
  <c r="M270" i="6" s="1"/>
  <c r="I269" i="6"/>
  <c r="I268" i="6" s="1"/>
  <c r="H269" i="6"/>
  <c r="L268" i="6"/>
  <c r="K268" i="6"/>
  <c r="J268" i="6"/>
  <c r="G268" i="6"/>
  <c r="I267" i="6"/>
  <c r="H267" i="6"/>
  <c r="M267" i="6" s="1"/>
  <c r="I266" i="6"/>
  <c r="H266" i="6"/>
  <c r="L265" i="6"/>
  <c r="K265" i="6"/>
  <c r="J265" i="6"/>
  <c r="G265" i="6"/>
  <c r="H265" i="6" s="1"/>
  <c r="I262" i="6"/>
  <c r="H262" i="6"/>
  <c r="I261" i="6"/>
  <c r="H261" i="6"/>
  <c r="I260" i="6"/>
  <c r="H260" i="6"/>
  <c r="I259" i="6"/>
  <c r="H259" i="6"/>
  <c r="I258" i="6"/>
  <c r="H258" i="6"/>
  <c r="H256" i="6"/>
  <c r="I257" i="6"/>
  <c r="I256" i="6"/>
  <c r="H257" i="6"/>
  <c r="L256" i="6"/>
  <c r="K256" i="6"/>
  <c r="J256" i="6"/>
  <c r="G256" i="6"/>
  <c r="I255" i="6"/>
  <c r="H255" i="6"/>
  <c r="I254" i="6"/>
  <c r="H254" i="6"/>
  <c r="M254" i="6"/>
  <c r="I253" i="6"/>
  <c r="H253" i="6"/>
  <c r="M253" i="6" s="1"/>
  <c r="I252" i="6"/>
  <c r="H252" i="6"/>
  <c r="M252" i="6" s="1"/>
  <c r="L251" i="6"/>
  <c r="K251" i="6"/>
  <c r="J251" i="6"/>
  <c r="G251" i="6"/>
  <c r="Y249" i="6"/>
  <c r="X249" i="6"/>
  <c r="W249" i="6"/>
  <c r="V249" i="6"/>
  <c r="U249" i="6"/>
  <c r="T249" i="6"/>
  <c r="L249" i="6"/>
  <c r="K249" i="6"/>
  <c r="J249" i="6"/>
  <c r="G249" i="6"/>
  <c r="I248" i="6"/>
  <c r="I249" i="6" s="1"/>
  <c r="H248" i="6"/>
  <c r="Y246" i="6"/>
  <c r="Y295" i="6" s="1"/>
  <c r="X246" i="6"/>
  <c r="X295" i="6" s="1"/>
  <c r="W246" i="6"/>
  <c r="W295" i="6" s="1"/>
  <c r="V246" i="6"/>
  <c r="U246" i="6"/>
  <c r="U295" i="6" s="1"/>
  <c r="T246" i="6"/>
  <c r="T295" i="6" s="1"/>
  <c r="S246" i="6"/>
  <c r="S295" i="6" s="1"/>
  <c r="R246" i="6"/>
  <c r="Q246" i="6"/>
  <c r="P246" i="6"/>
  <c r="O246" i="6"/>
  <c r="N246" i="6"/>
  <c r="I245" i="6"/>
  <c r="H245" i="6"/>
  <c r="M245" i="6" s="1"/>
  <c r="I244" i="6"/>
  <c r="H244" i="6"/>
  <c r="I243" i="6"/>
  <c r="H243" i="6"/>
  <c r="M243" i="6" s="1"/>
  <c r="I242" i="6"/>
  <c r="H242" i="6"/>
  <c r="I241" i="6"/>
  <c r="H241" i="6"/>
  <c r="M241" i="6"/>
  <c r="I240" i="6"/>
  <c r="H240" i="6"/>
  <c r="I239" i="6"/>
  <c r="H239" i="6"/>
  <c r="I238" i="6"/>
  <c r="I237" i="6"/>
  <c r="H238" i="6"/>
  <c r="M238" i="6"/>
  <c r="L237" i="6"/>
  <c r="L246" i="6"/>
  <c r="G237" i="6"/>
  <c r="H237" i="6" s="1"/>
  <c r="I236" i="6"/>
  <c r="H236" i="6"/>
  <c r="I235" i="6"/>
  <c r="H235" i="6"/>
  <c r="I234" i="6"/>
  <c r="H234" i="6"/>
  <c r="M234" i="6"/>
  <c r="I233" i="6"/>
  <c r="H233" i="6"/>
  <c r="I232" i="6"/>
  <c r="H232" i="6"/>
  <c r="K231" i="6"/>
  <c r="K246" i="6"/>
  <c r="K280" i="6" s="1"/>
  <c r="J231" i="6"/>
  <c r="J246" i="6"/>
  <c r="G231" i="6"/>
  <c r="G246" i="6"/>
  <c r="G295" i="6" s="1"/>
  <c r="I230" i="6"/>
  <c r="H230" i="6"/>
  <c r="I229" i="6"/>
  <c r="H229" i="6"/>
  <c r="Y226" i="6"/>
  <c r="X226" i="6"/>
  <c r="W226" i="6"/>
  <c r="K226" i="6"/>
  <c r="Y225" i="6"/>
  <c r="X225" i="6"/>
  <c r="W225" i="6"/>
  <c r="K225" i="6"/>
  <c r="I224" i="6"/>
  <c r="H224" i="6"/>
  <c r="I222" i="6"/>
  <c r="M222" i="6"/>
  <c r="H222" i="6"/>
  <c r="I220" i="6"/>
  <c r="H220" i="6"/>
  <c r="I219" i="6"/>
  <c r="H219" i="6"/>
  <c r="I218" i="6"/>
  <c r="H218" i="6"/>
  <c r="H217" i="6" s="1"/>
  <c r="L217" i="6"/>
  <c r="J217" i="6"/>
  <c r="J226" i="6" s="1"/>
  <c r="I217" i="6"/>
  <c r="G217" i="6"/>
  <c r="G226" i="6" s="1"/>
  <c r="I216" i="6"/>
  <c r="H216" i="6"/>
  <c r="Y214" i="6"/>
  <c r="X214" i="6"/>
  <c r="W214" i="6"/>
  <c r="V214" i="6"/>
  <c r="S214" i="6"/>
  <c r="Y213" i="6"/>
  <c r="X213" i="6"/>
  <c r="W213" i="6"/>
  <c r="V213" i="6"/>
  <c r="S213" i="6"/>
  <c r="I212" i="6"/>
  <c r="H212" i="6"/>
  <c r="I210" i="6"/>
  <c r="H210" i="6"/>
  <c r="I208" i="6"/>
  <c r="H208" i="6"/>
  <c r="I207" i="6"/>
  <c r="H207" i="6"/>
  <c r="I206" i="6"/>
  <c r="H206" i="6"/>
  <c r="H205" i="6"/>
  <c r="L205" i="6"/>
  <c r="J205" i="6"/>
  <c r="G205" i="6"/>
  <c r="I204" i="6"/>
  <c r="H204" i="6"/>
  <c r="I203" i="6"/>
  <c r="H203" i="6"/>
  <c r="L202" i="6"/>
  <c r="J202" i="6"/>
  <c r="I202" i="6"/>
  <c r="H202" i="6"/>
  <c r="G202" i="6"/>
  <c r="I201" i="6"/>
  <c r="H201" i="6"/>
  <c r="M201" i="6" s="1"/>
  <c r="I200" i="6"/>
  <c r="H200" i="6"/>
  <c r="I199" i="6"/>
  <c r="H199" i="6"/>
  <c r="M199" i="6" s="1"/>
  <c r="I198" i="6"/>
  <c r="I197" i="6"/>
  <c r="H198" i="6"/>
  <c r="L197" i="6"/>
  <c r="L214" i="6" s="1"/>
  <c r="K197" i="6"/>
  <c r="K214" i="6" s="1"/>
  <c r="J197" i="6"/>
  <c r="G197" i="6"/>
  <c r="G214" i="6"/>
  <c r="Y195" i="6"/>
  <c r="X195" i="6"/>
  <c r="W195" i="6"/>
  <c r="K195" i="6"/>
  <c r="Y194" i="6"/>
  <c r="X194" i="6"/>
  <c r="W194" i="6"/>
  <c r="K194" i="6"/>
  <c r="I193" i="6"/>
  <c r="H193" i="6"/>
  <c r="M193" i="6" s="1"/>
  <c r="I191" i="6"/>
  <c r="H191" i="6"/>
  <c r="M191" i="6" s="1"/>
  <c r="I189" i="6"/>
  <c r="H189" i="6"/>
  <c r="I188" i="6"/>
  <c r="H188" i="6"/>
  <c r="I187" i="6"/>
  <c r="I186" i="6" s="1"/>
  <c r="I195" i="6" s="1"/>
  <c r="H187" i="6"/>
  <c r="L186" i="6"/>
  <c r="L195" i="6"/>
  <c r="J186" i="6"/>
  <c r="J195" i="6"/>
  <c r="G186" i="6"/>
  <c r="G195" i="6"/>
  <c r="I185" i="6"/>
  <c r="H185" i="6"/>
  <c r="Y183" i="6"/>
  <c r="X183" i="6"/>
  <c r="W183" i="6"/>
  <c r="V183" i="6"/>
  <c r="Y182" i="6"/>
  <c r="X182" i="6"/>
  <c r="W182" i="6"/>
  <c r="V182" i="6"/>
  <c r="I181" i="6"/>
  <c r="M181" i="6" s="1"/>
  <c r="H181" i="6"/>
  <c r="I179" i="6"/>
  <c r="H179" i="6"/>
  <c r="I177" i="6"/>
  <c r="M177" i="6" s="1"/>
  <c r="H177" i="6"/>
  <c r="I176" i="6"/>
  <c r="M176" i="6" s="1"/>
  <c r="H176" i="6"/>
  <c r="I175" i="6"/>
  <c r="H175" i="6"/>
  <c r="L174" i="6"/>
  <c r="J174" i="6"/>
  <c r="I174" i="6"/>
  <c r="H174" i="6"/>
  <c r="G174" i="6"/>
  <c r="I173" i="6"/>
  <c r="H173" i="6"/>
  <c r="I172" i="6"/>
  <c r="H172" i="6"/>
  <c r="I171" i="6"/>
  <c r="I170" i="6"/>
  <c r="H171" i="6"/>
  <c r="L170" i="6"/>
  <c r="L183" i="6" s="1"/>
  <c r="K170" i="6"/>
  <c r="J170" i="6"/>
  <c r="G170" i="6"/>
  <c r="I169" i="6"/>
  <c r="I166" i="6" s="1"/>
  <c r="H169" i="6"/>
  <c r="M169" i="6"/>
  <c r="I168" i="6"/>
  <c r="H168" i="6"/>
  <c r="M168" i="6" s="1"/>
  <c r="I167" i="6"/>
  <c r="H167" i="6"/>
  <c r="K166" i="6"/>
  <c r="K182" i="6" s="1"/>
  <c r="J166" i="6"/>
  <c r="J183" i="6" s="1"/>
  <c r="G166" i="6"/>
  <c r="W164" i="6"/>
  <c r="V164" i="6"/>
  <c r="I163" i="6"/>
  <c r="H163" i="6"/>
  <c r="I162" i="6"/>
  <c r="H162" i="6"/>
  <c r="I161" i="6"/>
  <c r="I160" i="6" s="1"/>
  <c r="I164" i="6" s="1"/>
  <c r="H161" i="6"/>
  <c r="L160" i="6"/>
  <c r="L164" i="6" s="1"/>
  <c r="K160" i="6"/>
  <c r="K164" i="6" s="1"/>
  <c r="J160" i="6"/>
  <c r="J164" i="6" s="1"/>
  <c r="G160" i="6"/>
  <c r="G164" i="6" s="1"/>
  <c r="X158" i="6"/>
  <c r="W158" i="6"/>
  <c r="I157" i="6"/>
  <c r="H157" i="6"/>
  <c r="I156" i="6"/>
  <c r="I155" i="6" s="1"/>
  <c r="I158" i="6" s="1"/>
  <c r="H156" i="6"/>
  <c r="M156" i="6" s="1"/>
  <c r="K155" i="6"/>
  <c r="K158" i="6" s="1"/>
  <c r="J155" i="6"/>
  <c r="J158" i="6" s="1"/>
  <c r="G155" i="6"/>
  <c r="G158" i="6" s="1"/>
  <c r="S153" i="6"/>
  <c r="K153" i="6"/>
  <c r="J153" i="6"/>
  <c r="G153" i="6"/>
  <c r="I152" i="6"/>
  <c r="H152" i="6"/>
  <c r="H153" i="6" s="1"/>
  <c r="Y150" i="6"/>
  <c r="X150" i="6"/>
  <c r="W150" i="6"/>
  <c r="V150" i="6"/>
  <c r="U150" i="6"/>
  <c r="T150" i="6"/>
  <c r="Y149" i="6"/>
  <c r="X149" i="6"/>
  <c r="W149" i="6"/>
  <c r="V149" i="6"/>
  <c r="U149" i="6"/>
  <c r="T149" i="6"/>
  <c r="I148" i="6"/>
  <c r="H148" i="6"/>
  <c r="I146" i="6"/>
  <c r="H146" i="6"/>
  <c r="I145" i="6"/>
  <c r="H145" i="6"/>
  <c r="M145" i="6" s="1"/>
  <c r="I143" i="6"/>
  <c r="H143" i="6"/>
  <c r="M143" i="6" s="1"/>
  <c r="I142" i="6"/>
  <c r="H142" i="6"/>
  <c r="M142" i="6" s="1"/>
  <c r="I141" i="6"/>
  <c r="H141" i="6"/>
  <c r="L140" i="6"/>
  <c r="K140" i="6"/>
  <c r="J140" i="6"/>
  <c r="H140" i="6"/>
  <c r="G140" i="6"/>
  <c r="I139" i="6"/>
  <c r="H139" i="6"/>
  <c r="I138" i="6"/>
  <c r="I137" i="6" s="1"/>
  <c r="H138" i="6"/>
  <c r="L137" i="6"/>
  <c r="K137" i="6"/>
  <c r="J137" i="6"/>
  <c r="H137" i="6"/>
  <c r="I136" i="6"/>
  <c r="H136" i="6"/>
  <c r="I135" i="6"/>
  <c r="H135" i="6"/>
  <c r="M135" i="6"/>
  <c r="I134" i="6"/>
  <c r="H134" i="6"/>
  <c r="M134" i="6" s="1"/>
  <c r="L133" i="6"/>
  <c r="K133" i="6"/>
  <c r="J133" i="6"/>
  <c r="I133" i="6"/>
  <c r="G133" i="6"/>
  <c r="I132" i="6"/>
  <c r="H132" i="6"/>
  <c r="I131" i="6"/>
  <c r="H131" i="6"/>
  <c r="M131" i="6" s="1"/>
  <c r="I130" i="6"/>
  <c r="H130" i="6"/>
  <c r="M130" i="6" s="1"/>
  <c r="I129" i="6"/>
  <c r="H129" i="6"/>
  <c r="H128" i="6" s="1"/>
  <c r="K128" i="6"/>
  <c r="J128" i="6"/>
  <c r="J150" i="6" s="1"/>
  <c r="G128" i="6"/>
  <c r="K124" i="6"/>
  <c r="J124" i="6"/>
  <c r="G124" i="6"/>
  <c r="I123" i="6"/>
  <c r="I124" i="6"/>
  <c r="H123" i="6"/>
  <c r="H124" i="6"/>
  <c r="L121" i="6"/>
  <c r="G121" i="6"/>
  <c r="T426" i="6" s="1"/>
  <c r="N427" i="6" s="1"/>
  <c r="I120" i="6"/>
  <c r="I121" i="6"/>
  <c r="H120" i="6"/>
  <c r="H121" i="6"/>
  <c r="H108" i="6"/>
  <c r="M100" i="6"/>
  <c r="L100" i="6"/>
  <c r="I100" i="6"/>
  <c r="H100" i="6"/>
  <c r="G100" i="6"/>
  <c r="I97" i="6"/>
  <c r="H97" i="6"/>
  <c r="M97" i="6" s="1"/>
  <c r="I96" i="6"/>
  <c r="H96" i="6"/>
  <c r="M96" i="6" s="1"/>
  <c r="S95" i="6"/>
  <c r="L95" i="6"/>
  <c r="K95" i="6"/>
  <c r="J95" i="6"/>
  <c r="G95" i="6"/>
  <c r="H94" i="6"/>
  <c r="M94" i="6" s="1"/>
  <c r="I93" i="6"/>
  <c r="H93" i="6"/>
  <c r="I92" i="6"/>
  <c r="H92" i="6"/>
  <c r="I91" i="6"/>
  <c r="H91" i="6"/>
  <c r="M91" i="6" s="1"/>
  <c r="I90" i="6"/>
  <c r="H90" i="6"/>
  <c r="M90" i="6" s="1"/>
  <c r="I89" i="6"/>
  <c r="H89" i="6"/>
  <c r="H95" i="6" s="1"/>
  <c r="Y82" i="6"/>
  <c r="W82" i="6"/>
  <c r="W83" i="6" s="1"/>
  <c r="U82" i="6"/>
  <c r="U83" i="6" s="1"/>
  <c r="P82" i="6"/>
  <c r="I81" i="6"/>
  <c r="H81" i="6"/>
  <c r="I80" i="6"/>
  <c r="H80" i="6"/>
  <c r="I79" i="6"/>
  <c r="H79" i="6"/>
  <c r="I78" i="6"/>
  <c r="I77" i="6" s="1"/>
  <c r="H78" i="6"/>
  <c r="L77" i="6"/>
  <c r="K77" i="6"/>
  <c r="J77" i="6"/>
  <c r="G77" i="6"/>
  <c r="I76" i="6"/>
  <c r="H76" i="6"/>
  <c r="M76" i="6" s="1"/>
  <c r="I75" i="6"/>
  <c r="H75" i="6"/>
  <c r="M75" i="6" s="1"/>
  <c r="I74" i="6"/>
  <c r="H74" i="6"/>
  <c r="I73" i="6"/>
  <c r="H73" i="6"/>
  <c r="M73" i="6"/>
  <c r="L72" i="6"/>
  <c r="K72" i="6"/>
  <c r="J72" i="6"/>
  <c r="G72" i="6"/>
  <c r="I71" i="6"/>
  <c r="H71" i="6"/>
  <c r="I70" i="6"/>
  <c r="H70" i="6"/>
  <c r="I69" i="6"/>
  <c r="I68" i="6" s="1"/>
  <c r="H69" i="6"/>
  <c r="L68" i="6"/>
  <c r="K68" i="6"/>
  <c r="J68" i="6"/>
  <c r="G68" i="6"/>
  <c r="I67" i="6"/>
  <c r="H67" i="6"/>
  <c r="I66" i="6"/>
  <c r="H66" i="6"/>
  <c r="I65" i="6"/>
  <c r="H65" i="6"/>
  <c r="H64" i="6" s="1"/>
  <c r="L64" i="6"/>
  <c r="K64" i="6"/>
  <c r="J64" i="6"/>
  <c r="I64" i="6"/>
  <c r="G64" i="6"/>
  <c r="I63" i="6"/>
  <c r="H63" i="6"/>
  <c r="I62" i="6"/>
  <c r="H62" i="6"/>
  <c r="I61" i="6"/>
  <c r="I60" i="6" s="1"/>
  <c r="H61" i="6"/>
  <c r="H60" i="6" s="1"/>
  <c r="L60" i="6"/>
  <c r="J60" i="6"/>
  <c r="G60" i="6"/>
  <c r="I59" i="6"/>
  <c r="H59" i="6"/>
  <c r="I58" i="6"/>
  <c r="H58" i="6"/>
  <c r="I57" i="6"/>
  <c r="I56" i="6" s="1"/>
  <c r="H57" i="6"/>
  <c r="H56" i="6" s="1"/>
  <c r="L56" i="6"/>
  <c r="J56" i="6"/>
  <c r="G56" i="6"/>
  <c r="I55" i="6"/>
  <c r="H55" i="6"/>
  <c r="M55" i="6" s="1"/>
  <c r="I54" i="6"/>
  <c r="H54" i="6"/>
  <c r="M54" i="6" s="1"/>
  <c r="I53" i="6"/>
  <c r="H53" i="6"/>
  <c r="M53" i="6" s="1"/>
  <c r="I52" i="6"/>
  <c r="H52" i="6"/>
  <c r="I51" i="6"/>
  <c r="I50" i="6" s="1"/>
  <c r="H51" i="6"/>
  <c r="L50" i="6"/>
  <c r="K50" i="6"/>
  <c r="J50" i="6"/>
  <c r="G50" i="6"/>
  <c r="I49" i="6"/>
  <c r="H49" i="6"/>
  <c r="I48" i="6"/>
  <c r="I47" i="6" s="1"/>
  <c r="H48" i="6"/>
  <c r="L47" i="6"/>
  <c r="K47" i="6"/>
  <c r="J47" i="6"/>
  <c r="H47" i="6"/>
  <c r="I46" i="6"/>
  <c r="H46" i="6"/>
  <c r="I45" i="6"/>
  <c r="H45" i="6"/>
  <c r="I44" i="6"/>
  <c r="H44" i="6"/>
  <c r="I43" i="6"/>
  <c r="H43" i="6"/>
  <c r="L42" i="6"/>
  <c r="K42" i="6"/>
  <c r="J42" i="6"/>
  <c r="G42" i="6"/>
  <c r="I41" i="6"/>
  <c r="H41" i="6"/>
  <c r="M41" i="6"/>
  <c r="I40" i="6"/>
  <c r="H40" i="6"/>
  <c r="M40" i="6" s="1"/>
  <c r="I39" i="6"/>
  <c r="H39" i="6"/>
  <c r="M39" i="6" s="1"/>
  <c r="I38" i="6"/>
  <c r="H38" i="6"/>
  <c r="M38" i="6" s="1"/>
  <c r="I37" i="6"/>
  <c r="H37" i="6"/>
  <c r="M37" i="6" s="1"/>
  <c r="I36" i="6"/>
  <c r="I35" i="6" s="1"/>
  <c r="H36" i="6"/>
  <c r="L35" i="6"/>
  <c r="L82" i="6" s="1"/>
  <c r="J35" i="6"/>
  <c r="J82" i="6" s="1"/>
  <c r="G35" i="6"/>
  <c r="I34" i="6"/>
  <c r="H34" i="6"/>
  <c r="S30" i="6"/>
  <c r="R30" i="6"/>
  <c r="Q30" i="6"/>
  <c r="P30" i="6"/>
  <c r="O30" i="6"/>
  <c r="N30" i="6"/>
  <c r="I29" i="6"/>
  <c r="I28" i="6"/>
  <c r="H28" i="6"/>
  <c r="I27" i="6"/>
  <c r="H27" i="6"/>
  <c r="M27" i="6"/>
  <c r="I26" i="6"/>
  <c r="M26" i="6"/>
  <c r="H26" i="6"/>
  <c r="I25" i="6"/>
  <c r="H25" i="6"/>
  <c r="M25" i="6"/>
  <c r="I24" i="6"/>
  <c r="H24" i="6"/>
  <c r="I23" i="6"/>
  <c r="I22" i="6"/>
  <c r="I30" i="6" s="1"/>
  <c r="H23" i="6"/>
  <c r="L22" i="6"/>
  <c r="L30" i="6" s="1"/>
  <c r="K22" i="6"/>
  <c r="J22" i="6"/>
  <c r="J30" i="6" s="1"/>
  <c r="G22" i="6"/>
  <c r="G30" i="6" s="1"/>
  <c r="Y31" i="6"/>
  <c r="Y83" i="6" s="1"/>
  <c r="Y398" i="6" s="1"/>
  <c r="R21" i="6"/>
  <c r="R31" i="6" s="1"/>
  <c r="P21" i="6"/>
  <c r="P31" i="6" s="1"/>
  <c r="P83" i="6" s="1"/>
  <c r="P385" i="6" s="1"/>
  <c r="P387" i="6" s="1"/>
  <c r="J21" i="6"/>
  <c r="I20" i="6"/>
  <c r="H20" i="6"/>
  <c r="I19" i="6"/>
  <c r="H19" i="6"/>
  <c r="I18" i="6"/>
  <c r="H18" i="6"/>
  <c r="M18" i="6" s="1"/>
  <c r="I17" i="6"/>
  <c r="H17" i="6"/>
  <c r="M17" i="6" s="1"/>
  <c r="I16" i="6"/>
  <c r="H16" i="6"/>
  <c r="I14" i="6"/>
  <c r="H14" i="6"/>
  <c r="I13" i="6"/>
  <c r="H13" i="6"/>
  <c r="M13" i="6"/>
  <c r="I12" i="6"/>
  <c r="I11" i="6"/>
  <c r="I21" i="6" s="1"/>
  <c r="I31" i="6" s="1"/>
  <c r="H12" i="6"/>
  <c r="L11" i="6"/>
  <c r="L21" i="6" s="1"/>
  <c r="G11" i="6"/>
  <c r="G21" i="6" s="1"/>
  <c r="N419" i="3"/>
  <c r="M44" i="6"/>
  <c r="M163" i="6"/>
  <c r="M291" i="6"/>
  <c r="K322" i="6"/>
  <c r="K343" i="6" s="1"/>
  <c r="H335" i="6"/>
  <c r="H342" i="6" s="1"/>
  <c r="I42" i="6"/>
  <c r="M80" i="6"/>
  <c r="M93" i="6"/>
  <c r="M175" i="6"/>
  <c r="M179" i="6"/>
  <c r="M185" i="6"/>
  <c r="M218" i="6"/>
  <c r="M220" i="6"/>
  <c r="M224" i="6"/>
  <c r="M230" i="6"/>
  <c r="M233" i="6"/>
  <c r="M235" i="6"/>
  <c r="M314" i="6"/>
  <c r="M315" i="6"/>
  <c r="M208" i="6"/>
  <c r="M210" i="6"/>
  <c r="M212" i="6"/>
  <c r="M216" i="6"/>
  <c r="M240" i="6"/>
  <c r="M244" i="6"/>
  <c r="X263" i="6"/>
  <c r="H274" i="6"/>
  <c r="M289" i="6"/>
  <c r="N370" i="6"/>
  <c r="N382" i="6"/>
  <c r="N394" i="6"/>
  <c r="N406" i="6"/>
  <c r="N417" i="6"/>
  <c r="M138" i="6"/>
  <c r="M137" i="6" s="1"/>
  <c r="M139" i="6"/>
  <c r="M148" i="6"/>
  <c r="M171" i="6"/>
  <c r="M172" i="6"/>
  <c r="M173" i="6"/>
  <c r="M203" i="6"/>
  <c r="M202" i="6" s="1"/>
  <c r="M204" i="6"/>
  <c r="U263" i="6"/>
  <c r="W263" i="6"/>
  <c r="Y263" i="6"/>
  <c r="M255" i="6"/>
  <c r="M257" i="6"/>
  <c r="M258" i="6"/>
  <c r="M259" i="6"/>
  <c r="M260" i="6"/>
  <c r="M261" i="6"/>
  <c r="I265" i="6"/>
  <c r="M269" i="6"/>
  <c r="H268" i="6"/>
  <c r="M272" i="6"/>
  <c r="H282" i="6"/>
  <c r="I287" i="6"/>
  <c r="H290" i="6"/>
  <c r="M293" i="6"/>
  <c r="H50" i="6"/>
  <c r="M61" i="6"/>
  <c r="M123" i="6"/>
  <c r="M124" i="6" s="1"/>
  <c r="L150" i="6"/>
  <c r="J182" i="6"/>
  <c r="L182" i="6"/>
  <c r="K183" i="6"/>
  <c r="J194" i="6"/>
  <c r="L194" i="6"/>
  <c r="L213" i="6"/>
  <c r="J225" i="6"/>
  <c r="M262" i="6"/>
  <c r="S263" i="6"/>
  <c r="M276" i="6"/>
  <c r="T280" i="6"/>
  <c r="M284" i="6"/>
  <c r="M292" i="6"/>
  <c r="M290" i="6" s="1"/>
  <c r="M120" i="6"/>
  <c r="M121" i="6" s="1"/>
  <c r="G194" i="6"/>
  <c r="G213" i="6"/>
  <c r="K213" i="6"/>
  <c r="G225" i="6"/>
  <c r="M236" i="6"/>
  <c r="S280" i="6"/>
  <c r="U280" i="6"/>
  <c r="W280" i="6"/>
  <c r="Y280" i="6"/>
  <c r="K333" i="6"/>
  <c r="H332" i="6"/>
  <c r="S333" i="6"/>
  <c r="H354" i="6"/>
  <c r="F30" i="4"/>
  <c r="E30" i="4"/>
  <c r="F26" i="4"/>
  <c r="E26" i="4"/>
  <c r="E27" i="4" s="1"/>
  <c r="F25" i="4"/>
  <c r="F27" i="4" s="1"/>
  <c r="F20" i="4"/>
  <c r="F21" i="4" s="1"/>
  <c r="E20" i="4"/>
  <c r="E21" i="4" s="1"/>
  <c r="F14" i="4"/>
  <c r="E14" i="4"/>
  <c r="C8" i="4"/>
  <c r="C16" i="4" s="1"/>
  <c r="N81" i="5"/>
  <c r="P79" i="5"/>
  <c r="O78" i="5"/>
  <c r="P69" i="5"/>
  <c r="O65" i="5"/>
  <c r="P59" i="5"/>
  <c r="O58" i="5"/>
  <c r="N57" i="5"/>
  <c r="P53" i="5"/>
  <c r="O52" i="5"/>
  <c r="N51" i="5"/>
  <c r="N40" i="5"/>
  <c r="P38" i="5"/>
  <c r="P82" i="5" s="1"/>
  <c r="O37" i="5"/>
  <c r="O82" i="5" s="1"/>
  <c r="N36" i="5"/>
  <c r="N421" i="5"/>
  <c r="W410" i="5"/>
  <c r="T410" i="5"/>
  <c r="Q410" i="5"/>
  <c r="N410" i="5"/>
  <c r="W399" i="5"/>
  <c r="T399" i="5"/>
  <c r="Q399" i="5"/>
  <c r="N399" i="5"/>
  <c r="N400" i="5"/>
  <c r="W387" i="5"/>
  <c r="T387" i="5"/>
  <c r="Q387" i="5"/>
  <c r="N387" i="5"/>
  <c r="N388" i="5" s="1"/>
  <c r="W375" i="5"/>
  <c r="T375" i="5"/>
  <c r="Q375" i="5"/>
  <c r="N375" i="5"/>
  <c r="N376" i="5" s="1"/>
  <c r="W363" i="5"/>
  <c r="T363" i="5"/>
  <c r="Q363" i="5"/>
  <c r="N363" i="5"/>
  <c r="G352" i="5"/>
  <c r="H351" i="5"/>
  <c r="H352" i="5"/>
  <c r="G349" i="5"/>
  <c r="G348" i="5"/>
  <c r="H347" i="5"/>
  <c r="H346" i="5"/>
  <c r="H345" i="5"/>
  <c r="H344" i="5"/>
  <c r="H343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K339" i="5"/>
  <c r="H338" i="5"/>
  <c r="H337" i="5"/>
  <c r="M337" i="5" s="1"/>
  <c r="H336" i="5"/>
  <c r="H335" i="5"/>
  <c r="M335" i="5" s="1"/>
  <c r="H334" i="5"/>
  <c r="M334" i="5" s="1"/>
  <c r="M332" i="5" s="1"/>
  <c r="M339" i="5" s="1"/>
  <c r="H333" i="5"/>
  <c r="L332" i="5"/>
  <c r="L339" i="5" s="1"/>
  <c r="J332" i="5"/>
  <c r="J339" i="5" s="1"/>
  <c r="J340" i="5" s="1"/>
  <c r="I332" i="5"/>
  <c r="I339" i="5"/>
  <c r="G332" i="5"/>
  <c r="H332" i="5"/>
  <c r="H339" i="5" s="1"/>
  <c r="X329" i="5"/>
  <c r="W329" i="5"/>
  <c r="V329" i="5"/>
  <c r="U329" i="5"/>
  <c r="T329" i="5"/>
  <c r="L329" i="5"/>
  <c r="K329" i="5"/>
  <c r="J329" i="5"/>
  <c r="J330" i="5" s="1"/>
  <c r="I329" i="5"/>
  <c r="G329" i="5"/>
  <c r="M328" i="5"/>
  <c r="H327" i="5"/>
  <c r="M327" i="5" s="1"/>
  <c r="H326" i="5"/>
  <c r="M326" i="5" s="1"/>
  <c r="H325" i="5"/>
  <c r="M325" i="5" s="1"/>
  <c r="H324" i="5"/>
  <c r="M324" i="5" s="1"/>
  <c r="H323" i="5"/>
  <c r="M323" i="5" s="1"/>
  <c r="Y321" i="5"/>
  <c r="Y330" i="5" s="1"/>
  <c r="X321" i="5"/>
  <c r="X340" i="5" s="1"/>
  <c r="W321" i="5"/>
  <c r="V321" i="5"/>
  <c r="U321" i="5"/>
  <c r="U330" i="5" s="1"/>
  <c r="T321" i="5"/>
  <c r="T340" i="5" s="1"/>
  <c r="S321" i="5"/>
  <c r="R321" i="5"/>
  <c r="R340" i="5"/>
  <c r="Q321" i="5"/>
  <c r="Q340" i="5"/>
  <c r="P321" i="5"/>
  <c r="P340" i="5"/>
  <c r="O321" i="5"/>
  <c r="O340" i="5"/>
  <c r="N321" i="5"/>
  <c r="N340" i="5"/>
  <c r="H320" i="5"/>
  <c r="H319" i="5"/>
  <c r="H318" i="5"/>
  <c r="M318" i="5"/>
  <c r="I317" i="5"/>
  <c r="I316" i="5"/>
  <c r="H317" i="5"/>
  <c r="L316" i="5"/>
  <c r="K316" i="5"/>
  <c r="J316" i="5"/>
  <c r="G316" i="5"/>
  <c r="H315" i="5"/>
  <c r="M315" i="5" s="1"/>
  <c r="I314" i="5"/>
  <c r="H314" i="5"/>
  <c r="M314" i="5" s="1"/>
  <c r="I313" i="5"/>
  <c r="I312" i="5" s="1"/>
  <c r="H313" i="5"/>
  <c r="L312" i="5"/>
  <c r="K312" i="5"/>
  <c r="J312" i="5"/>
  <c r="G312" i="5"/>
  <c r="H312" i="5" s="1"/>
  <c r="I311" i="5"/>
  <c r="H311" i="5"/>
  <c r="I310" i="5"/>
  <c r="H310" i="5"/>
  <c r="M310" i="5"/>
  <c r="H309" i="5"/>
  <c r="H308" i="5"/>
  <c r="M308" i="5" s="1"/>
  <c r="L307" i="5"/>
  <c r="K307" i="5"/>
  <c r="J307" i="5"/>
  <c r="I307" i="5"/>
  <c r="G307" i="5"/>
  <c r="H307" i="5" s="1"/>
  <c r="H306" i="5"/>
  <c r="M306" i="5" s="1"/>
  <c r="H305" i="5"/>
  <c r="M305" i="5" s="1"/>
  <c r="I304" i="5"/>
  <c r="H304" i="5"/>
  <c r="I303" i="5"/>
  <c r="H303" i="5"/>
  <c r="M303" i="5"/>
  <c r="H302" i="5"/>
  <c r="M302" i="5"/>
  <c r="I301" i="5"/>
  <c r="G301" i="5"/>
  <c r="H301" i="5" s="1"/>
  <c r="M301" i="5" s="1"/>
  <c r="H300" i="5"/>
  <c r="M300" i="5"/>
  <c r="H299" i="5"/>
  <c r="M299" i="5"/>
  <c r="L298" i="5"/>
  <c r="J298" i="5"/>
  <c r="I298" i="5"/>
  <c r="G298" i="5"/>
  <c r="H298" i="5" s="1"/>
  <c r="M298" i="5" s="1"/>
  <c r="H297" i="5"/>
  <c r="M297" i="5"/>
  <c r="I293" i="5"/>
  <c r="H293" i="5"/>
  <c r="M293" i="5" s="1"/>
  <c r="I292" i="5"/>
  <c r="H292" i="5"/>
  <c r="M292" i="5" s="1"/>
  <c r="I291" i="5"/>
  <c r="H291" i="5"/>
  <c r="I290" i="5"/>
  <c r="H290" i="5"/>
  <c r="L289" i="5"/>
  <c r="K289" i="5"/>
  <c r="J289" i="5"/>
  <c r="G289" i="5"/>
  <c r="I288" i="5"/>
  <c r="H288" i="5"/>
  <c r="I287" i="5"/>
  <c r="I286" i="5" s="1"/>
  <c r="H287" i="5"/>
  <c r="L286" i="5"/>
  <c r="K286" i="5"/>
  <c r="J286" i="5"/>
  <c r="G286" i="5"/>
  <c r="I285" i="5"/>
  <c r="H285" i="5"/>
  <c r="I284" i="5"/>
  <c r="H284" i="5"/>
  <c r="M284" i="5"/>
  <c r="I283" i="5"/>
  <c r="H283" i="5"/>
  <c r="M283" i="5" s="1"/>
  <c r="I282" i="5"/>
  <c r="H282" i="5"/>
  <c r="M282" i="5" s="1"/>
  <c r="L281" i="5"/>
  <c r="K281" i="5"/>
  <c r="J281" i="5"/>
  <c r="G281" i="5"/>
  <c r="I278" i="5"/>
  <c r="H278" i="5"/>
  <c r="M278" i="5"/>
  <c r="I277" i="5"/>
  <c r="H277" i="5"/>
  <c r="M277" i="5" s="1"/>
  <c r="I276" i="5"/>
  <c r="H276" i="5"/>
  <c r="M276" i="5" s="1"/>
  <c r="I275" i="5"/>
  <c r="H275" i="5"/>
  <c r="I274" i="5"/>
  <c r="H274" i="5"/>
  <c r="L273" i="5"/>
  <c r="K273" i="5"/>
  <c r="J273" i="5"/>
  <c r="G273" i="5"/>
  <c r="I272" i="5"/>
  <c r="H272" i="5"/>
  <c r="M272" i="5"/>
  <c r="I271" i="5"/>
  <c r="H271" i="5"/>
  <c r="M271" i="5" s="1"/>
  <c r="I270" i="5"/>
  <c r="H270" i="5"/>
  <c r="M270" i="5" s="1"/>
  <c r="I269" i="5"/>
  <c r="H269" i="5"/>
  <c r="I268" i="5"/>
  <c r="H268" i="5"/>
  <c r="M268" i="5"/>
  <c r="L267" i="5"/>
  <c r="K267" i="5"/>
  <c r="J267" i="5"/>
  <c r="G267" i="5"/>
  <c r="I266" i="5"/>
  <c r="H266" i="5"/>
  <c r="I265" i="5"/>
  <c r="I264" i="5"/>
  <c r="H265" i="5"/>
  <c r="M265" i="5"/>
  <c r="L264" i="5"/>
  <c r="K264" i="5"/>
  <c r="J264" i="5"/>
  <c r="G264" i="5"/>
  <c r="I261" i="5"/>
  <c r="H261" i="5"/>
  <c r="I260" i="5"/>
  <c r="H260" i="5"/>
  <c r="M260" i="5" s="1"/>
  <c r="I259" i="5"/>
  <c r="H259" i="5"/>
  <c r="M259" i="5" s="1"/>
  <c r="I258" i="5"/>
  <c r="H258" i="5"/>
  <c r="I257" i="5"/>
  <c r="H257" i="5"/>
  <c r="M257" i="5"/>
  <c r="I256" i="5"/>
  <c r="H256" i="5"/>
  <c r="L255" i="5"/>
  <c r="K255" i="5"/>
  <c r="J255" i="5"/>
  <c r="G255" i="5"/>
  <c r="I254" i="5"/>
  <c r="H254" i="5"/>
  <c r="M254" i="5" s="1"/>
  <c r="I253" i="5"/>
  <c r="H253" i="5"/>
  <c r="I252" i="5"/>
  <c r="H252" i="5"/>
  <c r="M252" i="5"/>
  <c r="I251" i="5"/>
  <c r="H251" i="5"/>
  <c r="M251" i="5" s="1"/>
  <c r="L250" i="5"/>
  <c r="K250" i="5"/>
  <c r="J250" i="5"/>
  <c r="G250" i="5"/>
  <c r="Y248" i="5"/>
  <c r="X248" i="5"/>
  <c r="W248" i="5"/>
  <c r="V248" i="5"/>
  <c r="U248" i="5"/>
  <c r="T248" i="5"/>
  <c r="L248" i="5"/>
  <c r="K248" i="5"/>
  <c r="J248" i="5"/>
  <c r="G248" i="5"/>
  <c r="I247" i="5"/>
  <c r="I248" i="5" s="1"/>
  <c r="H247" i="5"/>
  <c r="Y245" i="5"/>
  <c r="Y279" i="5" s="1"/>
  <c r="X245" i="5"/>
  <c r="W245" i="5"/>
  <c r="W279" i="5" s="1"/>
  <c r="V245" i="5"/>
  <c r="V294" i="5" s="1"/>
  <c r="U245" i="5"/>
  <c r="U279" i="5"/>
  <c r="T245" i="5"/>
  <c r="S245" i="5"/>
  <c r="R245" i="5"/>
  <c r="Q245" i="5"/>
  <c r="P245" i="5"/>
  <c r="O245" i="5"/>
  <c r="N245" i="5"/>
  <c r="I244" i="5"/>
  <c r="H244" i="5"/>
  <c r="M244" i="5"/>
  <c r="I243" i="5"/>
  <c r="H243" i="5"/>
  <c r="M243" i="5" s="1"/>
  <c r="I242" i="5"/>
  <c r="H242" i="5"/>
  <c r="M242" i="5" s="1"/>
  <c r="I241" i="5"/>
  <c r="H241" i="5"/>
  <c r="I240" i="5"/>
  <c r="H240" i="5"/>
  <c r="M240" i="5"/>
  <c r="I239" i="5"/>
  <c r="I236" i="5"/>
  <c r="H239" i="5"/>
  <c r="M239" i="5"/>
  <c r="I238" i="5"/>
  <c r="H238" i="5"/>
  <c r="I237" i="5"/>
  <c r="H237" i="5"/>
  <c r="M237" i="5" s="1"/>
  <c r="L236" i="5"/>
  <c r="L245" i="5" s="1"/>
  <c r="L262" i="5" s="1"/>
  <c r="L294" i="5"/>
  <c r="G236" i="5"/>
  <c r="H236" i="5"/>
  <c r="M236" i="5" s="1"/>
  <c r="I235" i="5"/>
  <c r="H235" i="5"/>
  <c r="I234" i="5"/>
  <c r="H234" i="5"/>
  <c r="M234" i="5" s="1"/>
  <c r="I233" i="5"/>
  <c r="H233" i="5"/>
  <c r="I232" i="5"/>
  <c r="H232" i="5"/>
  <c r="M232" i="5"/>
  <c r="I231" i="5"/>
  <c r="H231" i="5"/>
  <c r="M231" i="5" s="1"/>
  <c r="K230" i="5"/>
  <c r="K245" i="5" s="1"/>
  <c r="K294" i="5" s="1"/>
  <c r="K262" i="5"/>
  <c r="J230" i="5"/>
  <c r="J245" i="5" s="1"/>
  <c r="J294" i="5" s="1"/>
  <c r="G230" i="5"/>
  <c r="G245" i="5" s="1"/>
  <c r="I229" i="5"/>
  <c r="H229" i="5"/>
  <c r="M229" i="5"/>
  <c r="I228" i="5"/>
  <c r="H228" i="5"/>
  <c r="M228" i="5" s="1"/>
  <c r="Y225" i="5"/>
  <c r="X225" i="5"/>
  <c r="W225" i="5"/>
  <c r="K225" i="5"/>
  <c r="Y224" i="5"/>
  <c r="X224" i="5"/>
  <c r="W224" i="5"/>
  <c r="K224" i="5"/>
  <c r="I223" i="5"/>
  <c r="H223" i="5"/>
  <c r="M223" i="5" s="1"/>
  <c r="I221" i="5"/>
  <c r="H221" i="5"/>
  <c r="I219" i="5"/>
  <c r="H219" i="5"/>
  <c r="M219" i="5"/>
  <c r="I218" i="5"/>
  <c r="H218" i="5"/>
  <c r="M218" i="5" s="1"/>
  <c r="I217" i="5"/>
  <c r="I216" i="5" s="1"/>
  <c r="H217" i="5"/>
  <c r="L216" i="5"/>
  <c r="J216" i="5"/>
  <c r="J225" i="5" s="1"/>
  <c r="G216" i="5"/>
  <c r="I215" i="5"/>
  <c r="H215" i="5"/>
  <c r="Y213" i="5"/>
  <c r="X213" i="5"/>
  <c r="W213" i="5"/>
  <c r="V213" i="5"/>
  <c r="S213" i="5"/>
  <c r="Y212" i="5"/>
  <c r="X212" i="5"/>
  <c r="W212" i="5"/>
  <c r="V212" i="5"/>
  <c r="S212" i="5"/>
  <c r="I211" i="5"/>
  <c r="H211" i="5"/>
  <c r="I209" i="5"/>
  <c r="H209" i="5"/>
  <c r="M209" i="5"/>
  <c r="I207" i="5"/>
  <c r="H207" i="5"/>
  <c r="M207" i="5" s="1"/>
  <c r="I206" i="5"/>
  <c r="H206" i="5"/>
  <c r="I205" i="5"/>
  <c r="I204" i="5" s="1"/>
  <c r="H205" i="5"/>
  <c r="M205" i="5" s="1"/>
  <c r="L204" i="5"/>
  <c r="J204" i="5"/>
  <c r="G204" i="5"/>
  <c r="I203" i="5"/>
  <c r="H203" i="5"/>
  <c r="M203" i="5" s="1"/>
  <c r="I202" i="5"/>
  <c r="I201" i="5" s="1"/>
  <c r="H202" i="5"/>
  <c r="L201" i="5"/>
  <c r="J201" i="5"/>
  <c r="G201" i="5"/>
  <c r="I200" i="5"/>
  <c r="H200" i="5"/>
  <c r="M200" i="5" s="1"/>
  <c r="I199" i="5"/>
  <c r="H199" i="5"/>
  <c r="M199" i="5"/>
  <c r="I198" i="5"/>
  <c r="H198" i="5"/>
  <c r="M198" i="5" s="1"/>
  <c r="I197" i="5"/>
  <c r="I196" i="5" s="1"/>
  <c r="I213" i="5" s="1"/>
  <c r="H197" i="5"/>
  <c r="L196" i="5"/>
  <c r="L213" i="5" s="1"/>
  <c r="K196" i="5"/>
  <c r="J196" i="5"/>
  <c r="G196" i="5"/>
  <c r="G212" i="5" s="1"/>
  <c r="Y194" i="5"/>
  <c r="X194" i="5"/>
  <c r="W194" i="5"/>
  <c r="K194" i="5"/>
  <c r="Y193" i="5"/>
  <c r="X193" i="5"/>
  <c r="W193" i="5"/>
  <c r="K193" i="5"/>
  <c r="I192" i="5"/>
  <c r="H192" i="5"/>
  <c r="M192" i="5" s="1"/>
  <c r="I190" i="5"/>
  <c r="H190" i="5"/>
  <c r="M190" i="5"/>
  <c r="I188" i="5"/>
  <c r="H188" i="5"/>
  <c r="M188" i="5" s="1"/>
  <c r="I187" i="5"/>
  <c r="H187" i="5"/>
  <c r="M187" i="5" s="1"/>
  <c r="I186" i="5"/>
  <c r="I185" i="5" s="1"/>
  <c r="H186" i="5"/>
  <c r="H185" i="5" s="1"/>
  <c r="L185" i="5"/>
  <c r="L194" i="5" s="1"/>
  <c r="J185" i="5"/>
  <c r="J194" i="5"/>
  <c r="G185" i="5"/>
  <c r="G194" i="5"/>
  <c r="I184" i="5"/>
  <c r="H184" i="5"/>
  <c r="M184" i="5" s="1"/>
  <c r="Y182" i="5"/>
  <c r="X182" i="5"/>
  <c r="W182" i="5"/>
  <c r="V182" i="5"/>
  <c r="Y181" i="5"/>
  <c r="X181" i="5"/>
  <c r="W181" i="5"/>
  <c r="V181" i="5"/>
  <c r="I180" i="5"/>
  <c r="H180" i="5"/>
  <c r="M180" i="5" s="1"/>
  <c r="I178" i="5"/>
  <c r="H178" i="5"/>
  <c r="M178" i="5" s="1"/>
  <c r="I176" i="5"/>
  <c r="H176" i="5"/>
  <c r="M176" i="5" s="1"/>
  <c r="I175" i="5"/>
  <c r="H175" i="5"/>
  <c r="I174" i="5"/>
  <c r="I173" i="5" s="1"/>
  <c r="H174" i="5"/>
  <c r="M174" i="5" s="1"/>
  <c r="L173" i="5"/>
  <c r="J173" i="5"/>
  <c r="G173" i="5"/>
  <c r="I172" i="5"/>
  <c r="H172" i="5"/>
  <c r="I171" i="5"/>
  <c r="H171" i="5"/>
  <c r="M171" i="5" s="1"/>
  <c r="I170" i="5"/>
  <c r="I169" i="5" s="1"/>
  <c r="H170" i="5"/>
  <c r="M170" i="5" s="1"/>
  <c r="L169" i="5"/>
  <c r="K169" i="5"/>
  <c r="J169" i="5"/>
  <c r="G169" i="5"/>
  <c r="I168" i="5"/>
  <c r="H168" i="5"/>
  <c r="M168" i="5" s="1"/>
  <c r="I167" i="5"/>
  <c r="H167" i="5"/>
  <c r="M167" i="5" s="1"/>
  <c r="I166" i="5"/>
  <c r="I165" i="5" s="1"/>
  <c r="H166" i="5"/>
  <c r="K165" i="5"/>
  <c r="J165" i="5"/>
  <c r="J181" i="5" s="1"/>
  <c r="G165" i="5"/>
  <c r="G181" i="5" s="1"/>
  <c r="W163" i="5"/>
  <c r="V163" i="5"/>
  <c r="I162" i="5"/>
  <c r="H162" i="5"/>
  <c r="M162" i="5" s="1"/>
  <c r="I161" i="5"/>
  <c r="H161" i="5"/>
  <c r="I160" i="5"/>
  <c r="H160" i="5"/>
  <c r="M160" i="5"/>
  <c r="L159" i="5"/>
  <c r="L163" i="5" s="1"/>
  <c r="K159" i="5"/>
  <c r="K163" i="5" s="1"/>
  <c r="J159" i="5"/>
  <c r="J163" i="5" s="1"/>
  <c r="G159" i="5"/>
  <c r="G163" i="5" s="1"/>
  <c r="X157" i="5"/>
  <c r="W157" i="5"/>
  <c r="I156" i="5"/>
  <c r="H156" i="5"/>
  <c r="I155" i="5"/>
  <c r="I154" i="5" s="1"/>
  <c r="I157" i="5" s="1"/>
  <c r="H155" i="5"/>
  <c r="M155" i="5" s="1"/>
  <c r="K154" i="5"/>
  <c r="K157" i="5" s="1"/>
  <c r="J154" i="5"/>
  <c r="J157" i="5" s="1"/>
  <c r="G154" i="5"/>
  <c r="G157" i="5" s="1"/>
  <c r="S152" i="5"/>
  <c r="K152" i="5"/>
  <c r="J152" i="5"/>
  <c r="G152" i="5"/>
  <c r="I151" i="5"/>
  <c r="I152" i="5" s="1"/>
  <c r="H151" i="5"/>
  <c r="H152" i="5" s="1"/>
  <c r="Y149" i="5"/>
  <c r="X149" i="5"/>
  <c r="W149" i="5"/>
  <c r="V149" i="5"/>
  <c r="U149" i="5"/>
  <c r="T149" i="5"/>
  <c r="Y148" i="5"/>
  <c r="X148" i="5"/>
  <c r="W148" i="5"/>
  <c r="V148" i="5"/>
  <c r="U148" i="5"/>
  <c r="T148" i="5"/>
  <c r="I147" i="5"/>
  <c r="H147" i="5"/>
  <c r="M147" i="5" s="1"/>
  <c r="I145" i="5"/>
  <c r="H145" i="5"/>
  <c r="I144" i="5"/>
  <c r="H144" i="5"/>
  <c r="M144" i="5"/>
  <c r="I142" i="5"/>
  <c r="H142" i="5"/>
  <c r="M142" i="5" s="1"/>
  <c r="I141" i="5"/>
  <c r="H141" i="5"/>
  <c r="M141" i="5" s="1"/>
  <c r="I140" i="5"/>
  <c r="I139" i="5" s="1"/>
  <c r="H140" i="5"/>
  <c r="M140" i="5" s="1"/>
  <c r="M139" i="5" s="1"/>
  <c r="L139" i="5"/>
  <c r="K139" i="5"/>
  <c r="J139" i="5"/>
  <c r="G139" i="5"/>
  <c r="I138" i="5"/>
  <c r="H138" i="5"/>
  <c r="I137" i="5"/>
  <c r="I136" i="5" s="1"/>
  <c r="H137" i="5"/>
  <c r="L136" i="5"/>
  <c r="K136" i="5"/>
  <c r="J136" i="5"/>
  <c r="I135" i="5"/>
  <c r="H135" i="5"/>
  <c r="I134" i="5"/>
  <c r="H134" i="5"/>
  <c r="M134" i="5" s="1"/>
  <c r="I133" i="5"/>
  <c r="I132" i="5" s="1"/>
  <c r="H133" i="5"/>
  <c r="M133" i="5" s="1"/>
  <c r="L132" i="5"/>
  <c r="L148" i="5" s="1"/>
  <c r="K132" i="5"/>
  <c r="J132" i="5"/>
  <c r="G132" i="5"/>
  <c r="I131" i="5"/>
  <c r="H131" i="5"/>
  <c r="M131" i="5" s="1"/>
  <c r="I130" i="5"/>
  <c r="H130" i="5"/>
  <c r="M130" i="5"/>
  <c r="I129" i="5"/>
  <c r="H129" i="5"/>
  <c r="M129" i="5" s="1"/>
  <c r="I128" i="5"/>
  <c r="I127" i="5" s="1"/>
  <c r="H128" i="5"/>
  <c r="M128" i="5" s="1"/>
  <c r="M127" i="5" s="1"/>
  <c r="K127" i="5"/>
  <c r="J127" i="5"/>
  <c r="J149" i="5"/>
  <c r="G127" i="5"/>
  <c r="U123" i="5"/>
  <c r="L123" i="5"/>
  <c r="G123" i="5"/>
  <c r="I122" i="5"/>
  <c r="I123" i="5"/>
  <c r="H122" i="5"/>
  <c r="H123" i="5"/>
  <c r="V120" i="5"/>
  <c r="K120" i="5"/>
  <c r="J120" i="5"/>
  <c r="G120" i="5"/>
  <c r="I119" i="5"/>
  <c r="I120" i="5"/>
  <c r="H119" i="5"/>
  <c r="H120" i="5"/>
  <c r="T117" i="5"/>
  <c r="L117" i="5"/>
  <c r="G117" i="5"/>
  <c r="I116" i="5"/>
  <c r="I117" i="5" s="1"/>
  <c r="H116" i="5"/>
  <c r="H117" i="5" s="1"/>
  <c r="H106" i="5"/>
  <c r="M106" i="5" s="1"/>
  <c r="M98" i="5"/>
  <c r="L98" i="5"/>
  <c r="I98" i="5"/>
  <c r="H98" i="5"/>
  <c r="G98" i="5"/>
  <c r="I95" i="5"/>
  <c r="H95" i="5"/>
  <c r="I94" i="5"/>
  <c r="H94" i="5"/>
  <c r="M94" i="5"/>
  <c r="U93" i="5"/>
  <c r="T93" i="5"/>
  <c r="S93" i="5"/>
  <c r="R93" i="5"/>
  <c r="Q93" i="5"/>
  <c r="L93" i="5"/>
  <c r="K93" i="5"/>
  <c r="J93" i="5"/>
  <c r="G93" i="5"/>
  <c r="H92" i="5"/>
  <c r="M92" i="5" s="1"/>
  <c r="I91" i="5"/>
  <c r="H91" i="5"/>
  <c r="I90" i="5"/>
  <c r="H90" i="5"/>
  <c r="M90" i="5"/>
  <c r="I89" i="5"/>
  <c r="H89" i="5"/>
  <c r="M89" i="5" s="1"/>
  <c r="I88" i="5"/>
  <c r="H88" i="5"/>
  <c r="M88" i="5" s="1"/>
  <c r="I87" i="5"/>
  <c r="H87" i="5"/>
  <c r="M87" i="5" s="1"/>
  <c r="Y82" i="5"/>
  <c r="X82" i="5"/>
  <c r="X83" i="5" s="1"/>
  <c r="X379" i="5" s="1"/>
  <c r="X381" i="5" s="1"/>
  <c r="W82" i="5"/>
  <c r="W83" i="5" s="1"/>
  <c r="W368" i="5" s="1"/>
  <c r="V82" i="5"/>
  <c r="V83" i="5" s="1"/>
  <c r="U82" i="5"/>
  <c r="U83" i="5" s="1"/>
  <c r="T82" i="5"/>
  <c r="T83" i="5" s="1"/>
  <c r="T368" i="5" s="1"/>
  <c r="S82" i="5"/>
  <c r="R82" i="5"/>
  <c r="Q82" i="5"/>
  <c r="N82" i="5"/>
  <c r="I81" i="5"/>
  <c r="H81" i="5"/>
  <c r="I80" i="5"/>
  <c r="H80" i="5"/>
  <c r="M80" i="5"/>
  <c r="I79" i="5"/>
  <c r="H79" i="5"/>
  <c r="M79" i="5" s="1"/>
  <c r="I78" i="5"/>
  <c r="H78" i="5"/>
  <c r="M78" i="5" s="1"/>
  <c r="M77" i="5" s="1"/>
  <c r="L77" i="5"/>
  <c r="K77" i="5"/>
  <c r="J77" i="5"/>
  <c r="G77" i="5"/>
  <c r="I76" i="5"/>
  <c r="H76" i="5"/>
  <c r="M76" i="5"/>
  <c r="I75" i="5"/>
  <c r="H75" i="5"/>
  <c r="M75" i="5" s="1"/>
  <c r="I74" i="5"/>
  <c r="H74" i="5"/>
  <c r="M74" i="5" s="1"/>
  <c r="I73" i="5"/>
  <c r="I72" i="5" s="1"/>
  <c r="H73" i="5"/>
  <c r="L72" i="5"/>
  <c r="K72" i="5"/>
  <c r="J72" i="5"/>
  <c r="G72" i="5"/>
  <c r="I71" i="5"/>
  <c r="H71" i="5"/>
  <c r="M71" i="5" s="1"/>
  <c r="I70" i="5"/>
  <c r="H70" i="5"/>
  <c r="I69" i="5"/>
  <c r="I68" i="5" s="1"/>
  <c r="H69" i="5"/>
  <c r="L68" i="5"/>
  <c r="K68" i="5"/>
  <c r="J68" i="5"/>
  <c r="G68" i="5"/>
  <c r="I67" i="5"/>
  <c r="H67" i="5"/>
  <c r="I66" i="5"/>
  <c r="H66" i="5"/>
  <c r="M66" i="5"/>
  <c r="I65" i="5"/>
  <c r="I64" i="5"/>
  <c r="H65" i="5"/>
  <c r="M65" i="5"/>
  <c r="L64" i="5"/>
  <c r="K64" i="5"/>
  <c r="J64" i="5"/>
  <c r="G64" i="5"/>
  <c r="I63" i="5"/>
  <c r="H63" i="5"/>
  <c r="I62" i="5"/>
  <c r="H62" i="5"/>
  <c r="M62" i="5" s="1"/>
  <c r="I61" i="5"/>
  <c r="I60" i="5" s="1"/>
  <c r="H61" i="5"/>
  <c r="M61" i="5" s="1"/>
  <c r="L60" i="5"/>
  <c r="J60" i="5"/>
  <c r="G60" i="5"/>
  <c r="I59" i="5"/>
  <c r="H59" i="5"/>
  <c r="I58" i="5"/>
  <c r="H58" i="5"/>
  <c r="M58" i="5"/>
  <c r="I57" i="5"/>
  <c r="H57" i="5"/>
  <c r="L56" i="5"/>
  <c r="J56" i="5"/>
  <c r="G56" i="5"/>
  <c r="I55" i="5"/>
  <c r="H55" i="5"/>
  <c r="M55" i="5"/>
  <c r="I54" i="5"/>
  <c r="H54" i="5"/>
  <c r="M54" i="5" s="1"/>
  <c r="I53" i="5"/>
  <c r="H53" i="5"/>
  <c r="M53" i="5" s="1"/>
  <c r="I52" i="5"/>
  <c r="H52" i="5"/>
  <c r="I51" i="5"/>
  <c r="I50" i="5" s="1"/>
  <c r="H51" i="5"/>
  <c r="L50" i="5"/>
  <c r="K50" i="5"/>
  <c r="J50" i="5"/>
  <c r="G50" i="5"/>
  <c r="I49" i="5"/>
  <c r="H49" i="5"/>
  <c r="I48" i="5"/>
  <c r="I47" i="5" s="1"/>
  <c r="H48" i="5"/>
  <c r="L47" i="5"/>
  <c r="K47" i="5"/>
  <c r="J47" i="5"/>
  <c r="I46" i="5"/>
  <c r="H46" i="5"/>
  <c r="M46" i="5" s="1"/>
  <c r="I45" i="5"/>
  <c r="H45" i="5"/>
  <c r="I44" i="5"/>
  <c r="H44" i="5"/>
  <c r="H42" i="5"/>
  <c r="I43" i="5"/>
  <c r="I42" i="5"/>
  <c r="H43" i="5"/>
  <c r="M43" i="5"/>
  <c r="L42" i="5"/>
  <c r="K42" i="5"/>
  <c r="K82" i="5" s="1"/>
  <c r="K83" i="5" s="1"/>
  <c r="J42" i="5"/>
  <c r="G42" i="5"/>
  <c r="I41" i="5"/>
  <c r="H41" i="5"/>
  <c r="M41" i="5" s="1"/>
  <c r="I40" i="5"/>
  <c r="H40" i="5"/>
  <c r="M40" i="5" s="1"/>
  <c r="I39" i="5"/>
  <c r="H39" i="5"/>
  <c r="I38" i="5"/>
  <c r="H38" i="5"/>
  <c r="M38" i="5"/>
  <c r="I37" i="5"/>
  <c r="H37" i="5"/>
  <c r="M37" i="5" s="1"/>
  <c r="I36" i="5"/>
  <c r="H36" i="5"/>
  <c r="M36" i="5" s="1"/>
  <c r="L35" i="5"/>
  <c r="L82" i="5"/>
  <c r="J35" i="5"/>
  <c r="J82" i="5"/>
  <c r="G35" i="5"/>
  <c r="G82" i="5"/>
  <c r="I34" i="5"/>
  <c r="H34" i="5"/>
  <c r="M34" i="5" s="1"/>
  <c r="S30" i="5"/>
  <c r="R30" i="5"/>
  <c r="Q30" i="5"/>
  <c r="P30" i="5"/>
  <c r="O30" i="5"/>
  <c r="N30" i="5"/>
  <c r="I29" i="5"/>
  <c r="I28" i="5"/>
  <c r="H28" i="5"/>
  <c r="M28" i="5" s="1"/>
  <c r="I27" i="5"/>
  <c r="H27" i="5"/>
  <c r="M27" i="5" s="1"/>
  <c r="I26" i="5"/>
  <c r="H26" i="5"/>
  <c r="I25" i="5"/>
  <c r="H25" i="5"/>
  <c r="M25" i="5"/>
  <c r="I24" i="5"/>
  <c r="H24" i="5"/>
  <c r="M24" i="5" s="1"/>
  <c r="I23" i="5"/>
  <c r="H23" i="5"/>
  <c r="L22" i="5"/>
  <c r="L30" i="5" s="1"/>
  <c r="K22" i="5"/>
  <c r="J22" i="5"/>
  <c r="J30" i="5"/>
  <c r="G22" i="5"/>
  <c r="G30" i="5"/>
  <c r="Y21" i="5"/>
  <c r="Y31" i="5"/>
  <c r="Y83" i="5" s="1"/>
  <c r="S21" i="5"/>
  <c r="S31" i="5" s="1"/>
  <c r="S83" i="5" s="1"/>
  <c r="R21" i="5"/>
  <c r="R31" i="5" s="1"/>
  <c r="R83" i="5" s="1"/>
  <c r="Q21" i="5"/>
  <c r="P21" i="5"/>
  <c r="P31" i="5" s="1"/>
  <c r="P83" i="5" s="1"/>
  <c r="O21" i="5"/>
  <c r="O31" i="5" s="1"/>
  <c r="O83" i="5" s="1"/>
  <c r="N21" i="5"/>
  <c r="N31" i="5" s="1"/>
  <c r="N83" i="5" s="1"/>
  <c r="J21" i="5"/>
  <c r="I20" i="5"/>
  <c r="H20" i="5"/>
  <c r="I19" i="5"/>
  <c r="H19" i="5"/>
  <c r="M19" i="5"/>
  <c r="I18" i="5"/>
  <c r="H18" i="5"/>
  <c r="M18" i="5" s="1"/>
  <c r="I17" i="5"/>
  <c r="H17" i="5"/>
  <c r="M17" i="5" s="1"/>
  <c r="I16" i="5"/>
  <c r="H16" i="5"/>
  <c r="I14" i="5"/>
  <c r="H14" i="5"/>
  <c r="M14" i="5"/>
  <c r="I13" i="5"/>
  <c r="H13" i="5"/>
  <c r="I12" i="5"/>
  <c r="I11" i="5"/>
  <c r="I21" i="5" s="1"/>
  <c r="H12" i="5"/>
  <c r="M12" i="5"/>
  <c r="L11" i="5"/>
  <c r="L21" i="5"/>
  <c r="G11" i="5"/>
  <c r="G21" i="5"/>
  <c r="G31" i="5" s="1"/>
  <c r="G83" i="5" s="1"/>
  <c r="F4" i="4"/>
  <c r="E4" i="4"/>
  <c r="E8" i="4" s="1"/>
  <c r="F2" i="4"/>
  <c r="D2" i="4"/>
  <c r="D8" i="4" s="1"/>
  <c r="D16" i="4" s="1"/>
  <c r="D35" i="4" s="1"/>
  <c r="T408" i="3"/>
  <c r="T384" i="3"/>
  <c r="W379" i="5"/>
  <c r="W381" i="5" s="1"/>
  <c r="W355" i="5"/>
  <c r="W357" i="5" s="1"/>
  <c r="W356" i="5"/>
  <c r="X391" i="5"/>
  <c r="X393" i="5" s="1"/>
  <c r="X380" i="5"/>
  <c r="X355" i="5"/>
  <c r="X357" i="5" s="1"/>
  <c r="K279" i="5"/>
  <c r="J182" i="5"/>
  <c r="G193" i="5"/>
  <c r="M215" i="5"/>
  <c r="H216" i="5"/>
  <c r="H225" i="5"/>
  <c r="M235" i="5"/>
  <c r="T294" i="5"/>
  <c r="X294" i="5"/>
  <c r="M119" i="5"/>
  <c r="M120" i="5" s="1"/>
  <c r="M122" i="5"/>
  <c r="M123" i="5" s="1"/>
  <c r="M151" i="5"/>
  <c r="M152" i="5" s="1"/>
  <c r="J193" i="5"/>
  <c r="L212" i="5"/>
  <c r="J224" i="5"/>
  <c r="W294" i="5"/>
  <c r="M261" i="5"/>
  <c r="U340" i="5"/>
  <c r="Y340" i="5"/>
  <c r="I95" i="3"/>
  <c r="H95" i="3"/>
  <c r="M95" i="3"/>
  <c r="I94" i="3"/>
  <c r="H94" i="3"/>
  <c r="M94" i="3" s="1"/>
  <c r="L93" i="3"/>
  <c r="J93" i="3"/>
  <c r="H92" i="3"/>
  <c r="M92" i="3" s="1"/>
  <c r="H91" i="3"/>
  <c r="M91" i="3" s="1"/>
  <c r="I90" i="3"/>
  <c r="H90" i="3"/>
  <c r="H89" i="3"/>
  <c r="M89" i="3" s="1"/>
  <c r="I88" i="3"/>
  <c r="H88" i="3"/>
  <c r="W408" i="3"/>
  <c r="N408" i="3"/>
  <c r="N396" i="3"/>
  <c r="N397" i="3" s="1"/>
  <c r="G388" i="3" s="1"/>
  <c r="W384" i="3"/>
  <c r="N384" i="3"/>
  <c r="N385" i="3" s="1"/>
  <c r="N372" i="3"/>
  <c r="N373" i="3" s="1"/>
  <c r="G364" i="3" s="1"/>
  <c r="G148" i="3"/>
  <c r="S220" i="3"/>
  <c r="I215" i="3"/>
  <c r="K190" i="3"/>
  <c r="K189" i="3"/>
  <c r="W190" i="3"/>
  <c r="Y190" i="3"/>
  <c r="Y189" i="3"/>
  <c r="X190" i="3"/>
  <c r="X189" i="3"/>
  <c r="W189" i="3"/>
  <c r="Y178" i="3"/>
  <c r="Y177" i="3"/>
  <c r="X178" i="3"/>
  <c r="X177" i="3"/>
  <c r="W178" i="3"/>
  <c r="W177" i="3"/>
  <c r="V178" i="3"/>
  <c r="V177" i="3"/>
  <c r="Y145" i="3"/>
  <c r="X145" i="3"/>
  <c r="W145" i="3"/>
  <c r="V145" i="3"/>
  <c r="U145" i="3"/>
  <c r="T145" i="3"/>
  <c r="Y144" i="3"/>
  <c r="X144" i="3"/>
  <c r="W144" i="3"/>
  <c r="V144" i="3"/>
  <c r="T144" i="3"/>
  <c r="U119" i="3"/>
  <c r="I117" i="3"/>
  <c r="H117" i="3"/>
  <c r="I118" i="3"/>
  <c r="I81" i="3"/>
  <c r="N30" i="3"/>
  <c r="O30" i="3"/>
  <c r="P30" i="3"/>
  <c r="Q30" i="3"/>
  <c r="R30" i="3"/>
  <c r="S30" i="3"/>
  <c r="H23" i="3"/>
  <c r="N21" i="3"/>
  <c r="N31" i="3" s="1"/>
  <c r="N83" i="3" s="1"/>
  <c r="N423" i="3" s="1"/>
  <c r="S21" i="3"/>
  <c r="Q21" i="3"/>
  <c r="Q31" i="3" s="1"/>
  <c r="J21" i="3"/>
  <c r="G22" i="3"/>
  <c r="G30" i="3" s="1"/>
  <c r="I17" i="3"/>
  <c r="I249" i="3"/>
  <c r="H249" i="3"/>
  <c r="H250" i="3" s="1"/>
  <c r="O246" i="3"/>
  <c r="P246" i="3"/>
  <c r="Q246" i="3"/>
  <c r="R246" i="3"/>
  <c r="S246" i="3"/>
  <c r="T246" i="3"/>
  <c r="U246" i="3"/>
  <c r="U284" i="3" s="1"/>
  <c r="V246" i="3"/>
  <c r="V284" i="3" s="1"/>
  <c r="W246" i="3"/>
  <c r="W284" i="3" s="1"/>
  <c r="X246" i="3"/>
  <c r="X284" i="3" s="1"/>
  <c r="Y246" i="3"/>
  <c r="Y284" i="3" s="1"/>
  <c r="N246" i="3"/>
  <c r="I245" i="3"/>
  <c r="H245" i="3"/>
  <c r="I244" i="3"/>
  <c r="H244" i="3"/>
  <c r="I242" i="3"/>
  <c r="H242" i="3"/>
  <c r="I241" i="3"/>
  <c r="H241" i="3"/>
  <c r="I240" i="3"/>
  <c r="H240" i="3"/>
  <c r="I239" i="3"/>
  <c r="H239" i="3"/>
  <c r="I238" i="3"/>
  <c r="H238" i="3"/>
  <c r="I237" i="3"/>
  <c r="I236" i="3" s="1"/>
  <c r="H237" i="3"/>
  <c r="L236" i="3"/>
  <c r="L246" i="3" s="1"/>
  <c r="L267" i="3" s="1"/>
  <c r="G236" i="3"/>
  <c r="H236" i="3" s="1"/>
  <c r="I231" i="3"/>
  <c r="H231" i="3"/>
  <c r="I230" i="3"/>
  <c r="H230" i="3"/>
  <c r="I229" i="3"/>
  <c r="H229" i="3"/>
  <c r="I228" i="3"/>
  <c r="H228" i="3"/>
  <c r="I227" i="3"/>
  <c r="H227" i="3"/>
  <c r="K226" i="3"/>
  <c r="K246" i="3" s="1"/>
  <c r="J226" i="3"/>
  <c r="J246" i="3" s="1"/>
  <c r="G226" i="3"/>
  <c r="G246" i="3" s="1"/>
  <c r="I225" i="3"/>
  <c r="H225" i="3"/>
  <c r="M225" i="3" s="1"/>
  <c r="I224" i="3"/>
  <c r="H224" i="3"/>
  <c r="X220" i="3"/>
  <c r="I143" i="3"/>
  <c r="H63" i="3"/>
  <c r="G60" i="3"/>
  <c r="I75" i="3"/>
  <c r="H75" i="3"/>
  <c r="O82" i="3"/>
  <c r="P82" i="3"/>
  <c r="Q82" i="3"/>
  <c r="R82" i="3"/>
  <c r="S82" i="3"/>
  <c r="T82" i="3"/>
  <c r="U82" i="3"/>
  <c r="V82" i="3"/>
  <c r="V83" i="3" s="1"/>
  <c r="X82" i="3"/>
  <c r="X83" i="3" s="1"/>
  <c r="Y82" i="3"/>
  <c r="I34" i="3"/>
  <c r="H34" i="3"/>
  <c r="Y220" i="3"/>
  <c r="Y221" i="3"/>
  <c r="X221" i="3"/>
  <c r="W221" i="3"/>
  <c r="W220" i="3"/>
  <c r="V221" i="3"/>
  <c r="V220" i="3"/>
  <c r="S221" i="3"/>
  <c r="L209" i="3"/>
  <c r="J209" i="3"/>
  <c r="G209" i="3"/>
  <c r="I211" i="3"/>
  <c r="I210" i="3"/>
  <c r="H211" i="3"/>
  <c r="M211" i="3" s="1"/>
  <c r="H210" i="3"/>
  <c r="H209" i="3" s="1"/>
  <c r="I208" i="3"/>
  <c r="H208" i="3"/>
  <c r="H186" i="3"/>
  <c r="I180" i="3"/>
  <c r="H180" i="3"/>
  <c r="M180" i="3" s="1"/>
  <c r="X153" i="3"/>
  <c r="W153" i="3"/>
  <c r="K150" i="3"/>
  <c r="K153" i="3" s="1"/>
  <c r="J150" i="3"/>
  <c r="J153" i="3" s="1"/>
  <c r="G150" i="3"/>
  <c r="G153" i="3" s="1"/>
  <c r="I152" i="3"/>
  <c r="I151" i="3"/>
  <c r="I150" i="3" s="1"/>
  <c r="I153" i="3" s="1"/>
  <c r="H152" i="3"/>
  <c r="H151" i="3"/>
  <c r="R31" i="3"/>
  <c r="R83" i="3" s="1"/>
  <c r="R423" i="3" s="1"/>
  <c r="P21" i="3"/>
  <c r="O21" i="3"/>
  <c r="H283" i="3"/>
  <c r="I283" i="3"/>
  <c r="G294" i="3"/>
  <c r="S284" i="3"/>
  <c r="I16" i="3"/>
  <c r="I18" i="3"/>
  <c r="I19" i="3"/>
  <c r="I20" i="3"/>
  <c r="I23" i="3"/>
  <c r="I24" i="3"/>
  <c r="I25" i="3"/>
  <c r="I26" i="3"/>
  <c r="I27" i="3"/>
  <c r="I28" i="3"/>
  <c r="I29" i="3"/>
  <c r="I207" i="3"/>
  <c r="H217" i="3"/>
  <c r="H205" i="3"/>
  <c r="H213" i="3"/>
  <c r="I206" i="3"/>
  <c r="H176" i="3"/>
  <c r="I176" i="3"/>
  <c r="I174" i="3"/>
  <c r="H174" i="3"/>
  <c r="M174" i="3" s="1"/>
  <c r="G169" i="3"/>
  <c r="H162" i="3"/>
  <c r="I162" i="3"/>
  <c r="H170" i="3"/>
  <c r="I166" i="3"/>
  <c r="L155" i="3"/>
  <c r="L159" i="3" s="1"/>
  <c r="K155" i="3"/>
  <c r="K159" i="3"/>
  <c r="J155" i="3"/>
  <c r="J159" i="3" s="1"/>
  <c r="I158" i="3"/>
  <c r="I157" i="3"/>
  <c r="I156" i="3"/>
  <c r="H158" i="3"/>
  <c r="H157" i="3"/>
  <c r="M157" i="3" s="1"/>
  <c r="H156" i="3"/>
  <c r="M156" i="3" s="1"/>
  <c r="W159" i="3"/>
  <c r="V159" i="3"/>
  <c r="I171" i="3"/>
  <c r="H171" i="3"/>
  <c r="I170" i="3"/>
  <c r="I169" i="3" s="1"/>
  <c r="L169" i="3"/>
  <c r="J169" i="3"/>
  <c r="I164" i="3"/>
  <c r="H164" i="3"/>
  <c r="M164" i="3" s="1"/>
  <c r="I163" i="3"/>
  <c r="H163" i="3"/>
  <c r="K161" i="3"/>
  <c r="J161" i="3"/>
  <c r="G161" i="3"/>
  <c r="I168" i="3"/>
  <c r="H168" i="3"/>
  <c r="I167" i="3"/>
  <c r="H167" i="3"/>
  <c r="H166" i="3"/>
  <c r="H165" i="3" s="1"/>
  <c r="L165" i="3"/>
  <c r="K165" i="3"/>
  <c r="J165" i="3"/>
  <c r="G165" i="3"/>
  <c r="S148" i="3"/>
  <c r="J148" i="3"/>
  <c r="K148" i="3"/>
  <c r="I147" i="3"/>
  <c r="I148" i="3" s="1"/>
  <c r="H147" i="3"/>
  <c r="H148" i="3" s="1"/>
  <c r="J132" i="3"/>
  <c r="K132" i="3"/>
  <c r="L132" i="3"/>
  <c r="I133" i="3"/>
  <c r="I134" i="3"/>
  <c r="I136" i="3"/>
  <c r="I137" i="3"/>
  <c r="I138" i="3"/>
  <c r="H133" i="3"/>
  <c r="H134" i="3"/>
  <c r="H136" i="3"/>
  <c r="H137" i="3"/>
  <c r="H138" i="3"/>
  <c r="M138" i="3" s="1"/>
  <c r="G123" i="3"/>
  <c r="H126" i="3"/>
  <c r="G128" i="3"/>
  <c r="J128" i="3"/>
  <c r="K128" i="3"/>
  <c r="L128" i="3"/>
  <c r="G135" i="3"/>
  <c r="I131" i="3"/>
  <c r="G155" i="3"/>
  <c r="G159" i="3" s="1"/>
  <c r="I172" i="3"/>
  <c r="H172" i="3"/>
  <c r="J135" i="3"/>
  <c r="K135" i="3"/>
  <c r="L135" i="3"/>
  <c r="H118" i="3"/>
  <c r="J64" i="3"/>
  <c r="K64" i="3"/>
  <c r="L64" i="3"/>
  <c r="J42" i="3"/>
  <c r="K42" i="3"/>
  <c r="L42" i="3"/>
  <c r="I55" i="3"/>
  <c r="H40" i="3"/>
  <c r="J72" i="3"/>
  <c r="K72" i="3"/>
  <c r="L72" i="3"/>
  <c r="I39" i="3"/>
  <c r="H39" i="3"/>
  <c r="I38" i="3"/>
  <c r="H38" i="3"/>
  <c r="I37" i="3"/>
  <c r="H37" i="3"/>
  <c r="I36" i="3"/>
  <c r="H36" i="3"/>
  <c r="L35" i="3"/>
  <c r="J35" i="3"/>
  <c r="G35" i="3"/>
  <c r="G11" i="3"/>
  <c r="G21" i="3"/>
  <c r="I14" i="3"/>
  <c r="I40" i="3"/>
  <c r="G272" i="3"/>
  <c r="G291" i="3"/>
  <c r="G286" i="3"/>
  <c r="I298" i="3"/>
  <c r="H298" i="3"/>
  <c r="I297" i="3"/>
  <c r="H297" i="3"/>
  <c r="M297" i="3"/>
  <c r="I296" i="3"/>
  <c r="H296" i="3"/>
  <c r="I295" i="3"/>
  <c r="I294" i="3"/>
  <c r="H295" i="3"/>
  <c r="L294" i="3"/>
  <c r="K294" i="3"/>
  <c r="J294" i="3"/>
  <c r="I293" i="3"/>
  <c r="H293" i="3"/>
  <c r="M293" i="3" s="1"/>
  <c r="I292" i="3"/>
  <c r="I291" i="3" s="1"/>
  <c r="H292" i="3"/>
  <c r="H291" i="3" s="1"/>
  <c r="L291" i="3"/>
  <c r="K291" i="3"/>
  <c r="J291" i="3"/>
  <c r="I290" i="3"/>
  <c r="H290" i="3"/>
  <c r="M290" i="3"/>
  <c r="I289" i="3"/>
  <c r="H289" i="3"/>
  <c r="M289" i="3" s="1"/>
  <c r="I288" i="3"/>
  <c r="H288" i="3"/>
  <c r="I287" i="3"/>
  <c r="H287" i="3"/>
  <c r="H286" i="3" s="1"/>
  <c r="L286" i="3"/>
  <c r="K286" i="3"/>
  <c r="J286" i="3"/>
  <c r="I282" i="3"/>
  <c r="H282" i="3"/>
  <c r="I281" i="3"/>
  <c r="H281" i="3"/>
  <c r="M281" i="3"/>
  <c r="I280" i="3"/>
  <c r="H280" i="3"/>
  <c r="I279" i="3"/>
  <c r="I278" i="3"/>
  <c r="H279" i="3"/>
  <c r="H278" i="3"/>
  <c r="L278" i="3"/>
  <c r="K278" i="3"/>
  <c r="J278" i="3"/>
  <c r="I277" i="3"/>
  <c r="H277" i="3"/>
  <c r="I276" i="3"/>
  <c r="M276" i="3" s="1"/>
  <c r="H276" i="3"/>
  <c r="I275" i="3"/>
  <c r="H275" i="3"/>
  <c r="M275" i="3"/>
  <c r="I274" i="3"/>
  <c r="H274" i="3"/>
  <c r="M274" i="3" s="1"/>
  <c r="I273" i="3"/>
  <c r="H273" i="3"/>
  <c r="H272" i="3" s="1"/>
  <c r="L272" i="3"/>
  <c r="K272" i="3"/>
  <c r="J272" i="3"/>
  <c r="I271" i="3"/>
  <c r="H271" i="3"/>
  <c r="I270" i="3"/>
  <c r="I269" i="3" s="1"/>
  <c r="H270" i="3"/>
  <c r="L269" i="3"/>
  <c r="K269" i="3"/>
  <c r="J269" i="3"/>
  <c r="G269" i="3"/>
  <c r="I266" i="3"/>
  <c r="H266" i="3"/>
  <c r="I264" i="3"/>
  <c r="H264" i="3"/>
  <c r="I262" i="3"/>
  <c r="H262" i="3"/>
  <c r="I260" i="3"/>
  <c r="H260" i="3"/>
  <c r="I259" i="3"/>
  <c r="H259" i="3"/>
  <c r="I258" i="3"/>
  <c r="I257" i="3" s="1"/>
  <c r="H258" i="3"/>
  <c r="H257" i="3" s="1"/>
  <c r="I256" i="3"/>
  <c r="H256" i="3"/>
  <c r="I255" i="3"/>
  <c r="H255" i="3"/>
  <c r="I254" i="3"/>
  <c r="H254" i="3"/>
  <c r="I253" i="3"/>
  <c r="H253" i="3"/>
  <c r="M253" i="3"/>
  <c r="L252" i="3"/>
  <c r="K252" i="3"/>
  <c r="J252" i="3"/>
  <c r="I252" i="3"/>
  <c r="G252" i="3"/>
  <c r="H252" i="3"/>
  <c r="Y250" i="3"/>
  <c r="Y267" i="3"/>
  <c r="X250" i="3"/>
  <c r="X267" i="3"/>
  <c r="W250" i="3"/>
  <c r="W267" i="3"/>
  <c r="V250" i="3"/>
  <c r="V267" i="3"/>
  <c r="U250" i="3"/>
  <c r="U267" i="3"/>
  <c r="T250" i="3"/>
  <c r="T267" i="3"/>
  <c r="L250" i="3"/>
  <c r="K250" i="3"/>
  <c r="J250" i="3"/>
  <c r="G250" i="3"/>
  <c r="G267" i="3" s="1"/>
  <c r="I250" i="3"/>
  <c r="X299" i="3"/>
  <c r="J181" i="3"/>
  <c r="J190" i="3" s="1"/>
  <c r="L181" i="3"/>
  <c r="J123" i="3"/>
  <c r="J145" i="3" s="1"/>
  <c r="K123" i="3"/>
  <c r="K145" i="3" s="1"/>
  <c r="Y31" i="3"/>
  <c r="Y83" i="3" s="1"/>
  <c r="Y413" i="3" s="1"/>
  <c r="L11" i="3"/>
  <c r="L21" i="3" s="1"/>
  <c r="H16" i="3"/>
  <c r="M16" i="3" s="1"/>
  <c r="I186" i="3"/>
  <c r="I219" i="3"/>
  <c r="H219" i="3"/>
  <c r="I217" i="3"/>
  <c r="H215" i="3"/>
  <c r="M215" i="3" s="1"/>
  <c r="I214" i="3"/>
  <c r="H214" i="3"/>
  <c r="I213" i="3"/>
  <c r="I212" i="3" s="1"/>
  <c r="L212" i="3"/>
  <c r="J212" i="3"/>
  <c r="G212" i="3"/>
  <c r="H207" i="3"/>
  <c r="M207" i="3" s="1"/>
  <c r="H206" i="3"/>
  <c r="M206" i="3" s="1"/>
  <c r="I205" i="3"/>
  <c r="L204" i="3"/>
  <c r="L221" i="3" s="1"/>
  <c r="K204" i="3"/>
  <c r="K221" i="3" s="1"/>
  <c r="J204" i="3"/>
  <c r="G204" i="3"/>
  <c r="H354" i="3"/>
  <c r="I76" i="3"/>
  <c r="H76" i="3"/>
  <c r="H18" i="3"/>
  <c r="M18" i="3" s="1"/>
  <c r="H17" i="3"/>
  <c r="M17" i="3" s="1"/>
  <c r="H28" i="3"/>
  <c r="M28" i="3" s="1"/>
  <c r="H27" i="3"/>
  <c r="M27" i="3" s="1"/>
  <c r="H26" i="3"/>
  <c r="M26" i="3" s="1"/>
  <c r="H25" i="3"/>
  <c r="M25" i="3" s="1"/>
  <c r="H24" i="3"/>
  <c r="M24" i="3" s="1"/>
  <c r="H141" i="3"/>
  <c r="L22" i="3"/>
  <c r="L30" i="3" s="1"/>
  <c r="J22" i="3"/>
  <c r="J30" i="3" s="1"/>
  <c r="J31" i="3" s="1"/>
  <c r="U83" i="3"/>
  <c r="U423" i="3" s="1"/>
  <c r="T83" i="3"/>
  <c r="G181" i="3"/>
  <c r="G190" i="3" s="1"/>
  <c r="G42" i="3"/>
  <c r="I188" i="3"/>
  <c r="H188" i="3"/>
  <c r="M188" i="3" s="1"/>
  <c r="I184" i="3"/>
  <c r="H184" i="3"/>
  <c r="I183" i="3"/>
  <c r="H183" i="3"/>
  <c r="I182" i="3"/>
  <c r="I181" i="3" s="1"/>
  <c r="I189" i="3" s="1"/>
  <c r="H182" i="3"/>
  <c r="H181" i="3" s="1"/>
  <c r="I127" i="3"/>
  <c r="I130" i="3"/>
  <c r="I128" i="3" s="1"/>
  <c r="I126" i="3"/>
  <c r="I125" i="3"/>
  <c r="I124" i="3"/>
  <c r="G64" i="3"/>
  <c r="I65" i="3"/>
  <c r="H65" i="3"/>
  <c r="I140" i="3"/>
  <c r="H140" i="3"/>
  <c r="I141" i="3"/>
  <c r="H81" i="3"/>
  <c r="J77" i="3"/>
  <c r="K77" i="3"/>
  <c r="L77" i="3"/>
  <c r="I79" i="3"/>
  <c r="I80" i="3"/>
  <c r="I78" i="3"/>
  <c r="H79" i="3"/>
  <c r="H80" i="3"/>
  <c r="H78" i="3"/>
  <c r="I74" i="3"/>
  <c r="I73" i="3"/>
  <c r="H74" i="3"/>
  <c r="M74" i="3" s="1"/>
  <c r="H73" i="3"/>
  <c r="L68" i="3"/>
  <c r="J68" i="3"/>
  <c r="K68" i="3"/>
  <c r="G68" i="3"/>
  <c r="I70" i="3"/>
  <c r="I71" i="3"/>
  <c r="I69" i="3"/>
  <c r="H70" i="3"/>
  <c r="H71" i="3"/>
  <c r="H69" i="3"/>
  <c r="I67" i="3"/>
  <c r="H67" i="3"/>
  <c r="I66" i="3"/>
  <c r="H66" i="3"/>
  <c r="L60" i="3"/>
  <c r="J60" i="3"/>
  <c r="I62" i="3"/>
  <c r="I63" i="3"/>
  <c r="I61" i="3"/>
  <c r="H62" i="3"/>
  <c r="H61" i="3"/>
  <c r="J56" i="3"/>
  <c r="L56" i="3"/>
  <c r="G56" i="3"/>
  <c r="I58" i="3"/>
  <c r="I59" i="3"/>
  <c r="I57" i="3"/>
  <c r="H58" i="3"/>
  <c r="H59" i="3"/>
  <c r="H57" i="3"/>
  <c r="H56" i="3" s="1"/>
  <c r="H55" i="3"/>
  <c r="M55" i="3" s="1"/>
  <c r="I54" i="3"/>
  <c r="H54" i="3"/>
  <c r="L50" i="3"/>
  <c r="J50" i="3"/>
  <c r="K50" i="3"/>
  <c r="I52" i="3"/>
  <c r="I53" i="3"/>
  <c r="I51" i="3"/>
  <c r="H52" i="3"/>
  <c r="H53" i="3"/>
  <c r="H51" i="3"/>
  <c r="H50" i="3" s="1"/>
  <c r="L47" i="3"/>
  <c r="K47" i="3"/>
  <c r="J47" i="3"/>
  <c r="I49" i="3"/>
  <c r="I48" i="3"/>
  <c r="H49" i="3"/>
  <c r="M49" i="3" s="1"/>
  <c r="H48" i="3"/>
  <c r="M48" i="3"/>
  <c r="M47" i="3" s="1"/>
  <c r="I46" i="3"/>
  <c r="H46" i="3"/>
  <c r="M46" i="3" s="1"/>
  <c r="H45" i="3"/>
  <c r="H44" i="3"/>
  <c r="I45" i="3"/>
  <c r="I44" i="3"/>
  <c r="I43" i="3"/>
  <c r="H43" i="3"/>
  <c r="M43" i="3" s="1"/>
  <c r="I41" i="3"/>
  <c r="H41" i="3"/>
  <c r="M41" i="3" s="1"/>
  <c r="P31" i="3"/>
  <c r="P83" i="3" s="1"/>
  <c r="P423" i="3" s="1"/>
  <c r="O31" i="3"/>
  <c r="O83" i="3" s="1"/>
  <c r="O423" i="3" s="1"/>
  <c r="K22" i="3"/>
  <c r="H13" i="3"/>
  <c r="M13" i="3" s="1"/>
  <c r="H14" i="3"/>
  <c r="M14" i="3" s="1"/>
  <c r="H19" i="3"/>
  <c r="M19" i="3" s="1"/>
  <c r="H20" i="3"/>
  <c r="M20" i="3" s="1"/>
  <c r="H12" i="3"/>
  <c r="I13" i="3"/>
  <c r="I12" i="3"/>
  <c r="M12" i="3" s="1"/>
  <c r="G361" i="3"/>
  <c r="W419" i="3"/>
  <c r="N420" i="3" s="1"/>
  <c r="H360" i="3"/>
  <c r="H361" i="3" s="1"/>
  <c r="H355" i="3"/>
  <c r="H352" i="3"/>
  <c r="H351" i="3"/>
  <c r="H350" i="3"/>
  <c r="H143" i="3"/>
  <c r="E7" i="2"/>
  <c r="M73" i="3"/>
  <c r="H127" i="3"/>
  <c r="M126" i="3"/>
  <c r="H125" i="3"/>
  <c r="M125" i="3"/>
  <c r="H124" i="3"/>
  <c r="M124" i="3"/>
  <c r="M123" i="3" s="1"/>
  <c r="M81" i="3"/>
  <c r="M205" i="3"/>
  <c r="M63" i="3"/>
  <c r="I204" i="3"/>
  <c r="M186" i="3"/>
  <c r="M295" i="3"/>
  <c r="U299" i="3"/>
  <c r="H269" i="3"/>
  <c r="M269" i="3" s="1"/>
  <c r="I64" i="3"/>
  <c r="M133" i="3"/>
  <c r="H131" i="3"/>
  <c r="H130" i="3"/>
  <c r="M130" i="3" s="1"/>
  <c r="H129" i="3"/>
  <c r="M280" i="3"/>
  <c r="M213" i="3"/>
  <c r="M162" i="3"/>
  <c r="M168" i="3"/>
  <c r="H212" i="3"/>
  <c r="M147" i="3"/>
  <c r="M148" i="3" s="1"/>
  <c r="I135" i="3"/>
  <c r="S299" i="3"/>
  <c r="M287" i="3"/>
  <c r="M158" i="3"/>
  <c r="M58" i="3"/>
  <c r="M170" i="3"/>
  <c r="M277" i="3"/>
  <c r="M279" i="3"/>
  <c r="M288" i="3"/>
  <c r="Y299" i="3"/>
  <c r="W299" i="3"/>
  <c r="M210" i="3"/>
  <c r="M209" i="3" s="1"/>
  <c r="M228" i="3"/>
  <c r="M231" i="3"/>
  <c r="Y423" i="3"/>
  <c r="M259" i="3"/>
  <c r="M67" i="3"/>
  <c r="M239" i="3"/>
  <c r="M230" i="3"/>
  <c r="M264" i="3"/>
  <c r="G189" i="3"/>
  <c r="J189" i="3"/>
  <c r="G220" i="3"/>
  <c r="K220" i="3"/>
  <c r="H47" i="3"/>
  <c r="M87" i="3"/>
  <c r="M313" i="6"/>
  <c r="M170" i="6"/>
  <c r="I182" i="6"/>
  <c r="I183" i="6"/>
  <c r="M71" i="6"/>
  <c r="M12" i="6"/>
  <c r="M20" i="6"/>
  <c r="M59" i="6"/>
  <c r="M66" i="6"/>
  <c r="M67" i="6"/>
  <c r="H170" i="6"/>
  <c r="M189" i="6"/>
  <c r="M207" i="6"/>
  <c r="M311" i="6"/>
  <c r="M312" i="6"/>
  <c r="G280" i="6"/>
  <c r="H35" i="6"/>
  <c r="M51" i="6"/>
  <c r="M14" i="6"/>
  <c r="M19" i="6"/>
  <c r="M24" i="6"/>
  <c r="M65" i="6"/>
  <c r="M64" i="6" s="1"/>
  <c r="M69" i="6"/>
  <c r="M187" i="6"/>
  <c r="M206" i="6"/>
  <c r="I205" i="6"/>
  <c r="H11" i="6"/>
  <c r="H21" i="6" s="1"/>
  <c r="M332" i="6"/>
  <c r="H72" i="6"/>
  <c r="H256" i="7"/>
  <c r="Y405" i="7"/>
  <c r="Y406" i="7" s="1"/>
  <c r="Y369" i="7"/>
  <c r="U392" i="7"/>
  <c r="U394" i="7"/>
  <c r="U368" i="7"/>
  <c r="U370" i="7"/>
  <c r="U356" i="7"/>
  <c r="U358" i="7"/>
  <c r="W381" i="7"/>
  <c r="W380" i="7"/>
  <c r="W382" i="7" s="1"/>
  <c r="W357" i="7"/>
  <c r="G263" i="7"/>
  <c r="T393" i="7"/>
  <c r="T380" i="7"/>
  <c r="T382" i="7" s="1"/>
  <c r="T392" i="7"/>
  <c r="T394" i="7" s="1"/>
  <c r="T381" i="7"/>
  <c r="T369" i="7"/>
  <c r="T356" i="7"/>
  <c r="T358" i="7" s="1"/>
  <c r="T368" i="7"/>
  <c r="T370" i="7" s="1"/>
  <c r="T357" i="7"/>
  <c r="V393" i="7"/>
  <c r="V392" i="7"/>
  <c r="V394" i="7"/>
  <c r="V381" i="7"/>
  <c r="V369" i="7"/>
  <c r="V356" i="7"/>
  <c r="V358" i="7" s="1"/>
  <c r="V368" i="7"/>
  <c r="V370" i="7" s="1"/>
  <c r="V357" i="7"/>
  <c r="X415" i="7"/>
  <c r="X392" i="7"/>
  <c r="X394" i="7" s="1"/>
  <c r="X356" i="7"/>
  <c r="X358" i="7" s="1"/>
  <c r="X357" i="7"/>
  <c r="L263" i="7"/>
  <c r="M251" i="7"/>
  <c r="G280" i="7"/>
  <c r="L280" i="7"/>
  <c r="M87" i="7"/>
  <c r="M117" i="7"/>
  <c r="M118" i="7" s="1"/>
  <c r="G150" i="7"/>
  <c r="G182" i="7"/>
  <c r="K182" i="7"/>
  <c r="L183" i="7"/>
  <c r="M185" i="7"/>
  <c r="G194" i="7"/>
  <c r="I194" i="7"/>
  <c r="K213" i="7"/>
  <c r="G225" i="7"/>
  <c r="M236" i="7"/>
  <c r="M248" i="7"/>
  <c r="M249" i="7" s="1"/>
  <c r="S280" i="7"/>
  <c r="U280" i="7"/>
  <c r="W280" i="7"/>
  <c r="Y280" i="7"/>
  <c r="H290" i="7"/>
  <c r="T295" i="7"/>
  <c r="X295" i="7"/>
  <c r="K322" i="7"/>
  <c r="K341" i="7" s="1"/>
  <c r="J194" i="7"/>
  <c r="L194" i="7"/>
  <c r="L225" i="7"/>
  <c r="M262" i="7"/>
  <c r="S263" i="7"/>
  <c r="S405" i="7" s="1"/>
  <c r="S406" i="7" s="1"/>
  <c r="H265" i="7"/>
  <c r="M265" i="7"/>
  <c r="L322" i="7"/>
  <c r="L341" i="7"/>
  <c r="L331" i="7"/>
  <c r="H330" i="7"/>
  <c r="S331" i="7"/>
  <c r="U331" i="7"/>
  <c r="W331" i="7"/>
  <c r="Y331" i="7"/>
  <c r="Y415" i="7" s="1"/>
  <c r="T341" i="7"/>
  <c r="V341" i="7"/>
  <c r="X341" i="7"/>
  <c r="H349" i="7"/>
  <c r="W421" i="7"/>
  <c r="W411" i="7"/>
  <c r="N412" i="7" s="1"/>
  <c r="G221" i="3"/>
  <c r="U376" i="3"/>
  <c r="U378" i="3" s="1"/>
  <c r="T389" i="3"/>
  <c r="U379" i="5"/>
  <c r="U381" i="5" s="1"/>
  <c r="I225" i="5"/>
  <c r="T379" i="5"/>
  <c r="T381" i="5" s="1"/>
  <c r="T367" i="5"/>
  <c r="T369" i="5" s="1"/>
  <c r="V379" i="5"/>
  <c r="V381" i="5" s="1"/>
  <c r="V368" i="5"/>
  <c r="V356" i="5"/>
  <c r="H316" i="5"/>
  <c r="H321" i="5"/>
  <c r="H340" i="5" s="1"/>
  <c r="M166" i="5"/>
  <c r="M175" i="5"/>
  <c r="M186" i="5"/>
  <c r="M185" i="5" s="1"/>
  <c r="H193" i="5"/>
  <c r="M266" i="5"/>
  <c r="I273" i="5"/>
  <c r="I281" i="5"/>
  <c r="H289" i="5"/>
  <c r="G321" i="5"/>
  <c r="G330" i="5" s="1"/>
  <c r="M58" i="6"/>
  <c r="H155" i="6"/>
  <c r="H158" i="6"/>
  <c r="M200" i="6"/>
  <c r="H197" i="6"/>
  <c r="H214" i="6" s="1"/>
  <c r="I231" i="6"/>
  <c r="I282" i="6"/>
  <c r="M283" i="6"/>
  <c r="M282" i="6" s="1"/>
  <c r="M23" i="7"/>
  <c r="H22" i="7"/>
  <c r="H30" i="7" s="1"/>
  <c r="H35" i="7"/>
  <c r="M49" i="7"/>
  <c r="H47" i="7"/>
  <c r="M51" i="7"/>
  <c r="H50" i="7"/>
  <c r="M63" i="7"/>
  <c r="H60" i="7"/>
  <c r="M65" i="7"/>
  <c r="M64" i="7" s="1"/>
  <c r="H64" i="7"/>
  <c r="M130" i="7"/>
  <c r="M128" i="7" s="1"/>
  <c r="H128" i="7"/>
  <c r="M160" i="7"/>
  <c r="M164" i="7" s="1"/>
  <c r="H160" i="7"/>
  <c r="H164" i="7" s="1"/>
  <c r="M218" i="7"/>
  <c r="H217" i="7"/>
  <c r="H225" i="7" s="1"/>
  <c r="H317" i="6"/>
  <c r="L82" i="7"/>
  <c r="M79" i="7"/>
  <c r="M172" i="7"/>
  <c r="H170" i="7"/>
  <c r="M193" i="7"/>
  <c r="M203" i="7"/>
  <c r="H202" i="7"/>
  <c r="M42" i="7"/>
  <c r="M47" i="7"/>
  <c r="M58" i="7"/>
  <c r="M69" i="7"/>
  <c r="H68" i="7"/>
  <c r="I77" i="7"/>
  <c r="M135" i="7"/>
  <c r="M141" i="7"/>
  <c r="H140" i="7"/>
  <c r="H166" i="7"/>
  <c r="M170" i="7"/>
  <c r="H197" i="7"/>
  <c r="I246" i="7"/>
  <c r="H333" i="7"/>
  <c r="H340" i="7" s="1"/>
  <c r="H317" i="7"/>
  <c r="H322" i="7" s="1"/>
  <c r="H194" i="5"/>
  <c r="H123" i="3"/>
  <c r="K370" i="8"/>
  <c r="T395" i="8"/>
  <c r="T358" i="8"/>
  <c r="T360" i="8" s="1"/>
  <c r="T394" i="8"/>
  <c r="T396" i="8" s="1"/>
  <c r="T383" i="8"/>
  <c r="V395" i="8"/>
  <c r="V382" i="8"/>
  <c r="V384" i="8" s="1"/>
  <c r="V394" i="8"/>
  <c r="V396" i="8" s="1"/>
  <c r="V383" i="8"/>
  <c r="X395" i="8"/>
  <c r="X394" i="8"/>
  <c r="X396" i="8" s="1"/>
  <c r="X383" i="8"/>
  <c r="Y370" i="8"/>
  <c r="Y372" i="8" s="1"/>
  <c r="Y359" i="8"/>
  <c r="Y382" i="8"/>
  <c r="Y384" i="8"/>
  <c r="Y371" i="8"/>
  <c r="U370" i="8"/>
  <c r="U372" i="8" s="1"/>
  <c r="U382" i="8"/>
  <c r="U384" i="8" s="1"/>
  <c r="W370" i="8"/>
  <c r="W372" i="8" s="1"/>
  <c r="W382" i="8"/>
  <c r="W384" i="8" s="1"/>
  <c r="I195" i="8"/>
  <c r="I194" i="8"/>
  <c r="G83" i="8"/>
  <c r="I226" i="8"/>
  <c r="S295" i="8"/>
  <c r="S263" i="8"/>
  <c r="S280" i="8"/>
  <c r="W280" i="8"/>
  <c r="Y280" i="8"/>
  <c r="G358" i="8"/>
  <c r="G394" i="8"/>
  <c r="G395" i="8"/>
  <c r="M87" i="8"/>
  <c r="M117" i="8"/>
  <c r="M118" i="8" s="1"/>
  <c r="M129" i="8"/>
  <c r="M128" i="8" s="1"/>
  <c r="M135" i="8"/>
  <c r="M142" i="8"/>
  <c r="G150" i="8"/>
  <c r="I150" i="8"/>
  <c r="K150" i="8"/>
  <c r="K395" i="8" s="1"/>
  <c r="M167" i="8"/>
  <c r="G182" i="8"/>
  <c r="K182" i="8"/>
  <c r="K358" i="8" s="1"/>
  <c r="L183" i="8"/>
  <c r="M199" i="8"/>
  <c r="G213" i="8"/>
  <c r="K213" i="8"/>
  <c r="L226" i="8"/>
  <c r="W263" i="8"/>
  <c r="G226" i="8"/>
  <c r="G225" i="8"/>
  <c r="J263" i="8"/>
  <c r="I251" i="8"/>
  <c r="M251" i="8" s="1"/>
  <c r="T423" i="8"/>
  <c r="N424" i="8" s="1"/>
  <c r="M120" i="8"/>
  <c r="M121" i="8"/>
  <c r="M123" i="8"/>
  <c r="M124" i="8"/>
  <c r="M152" i="8"/>
  <c r="M153" i="8"/>
  <c r="J194" i="8"/>
  <c r="M216" i="8"/>
  <c r="M218" i="8"/>
  <c r="M222" i="8"/>
  <c r="I231" i="8"/>
  <c r="M234" i="8"/>
  <c r="M245" i="8"/>
  <c r="G246" i="8"/>
  <c r="G295" i="8"/>
  <c r="J280" i="8"/>
  <c r="M248" i="8"/>
  <c r="M249" i="8" s="1"/>
  <c r="H282" i="8"/>
  <c r="H290" i="8"/>
  <c r="S331" i="8"/>
  <c r="U331" i="8"/>
  <c r="W331" i="8"/>
  <c r="W417" i="8" s="1"/>
  <c r="W418" i="8" s="1"/>
  <c r="Y331" i="8"/>
  <c r="H333" i="8"/>
  <c r="H340" i="8"/>
  <c r="W413" i="8"/>
  <c r="N414" i="8"/>
  <c r="M262" i="8"/>
  <c r="V331" i="8"/>
  <c r="V417" i="8" s="1"/>
  <c r="V418" i="8" s="1"/>
  <c r="X417" i="8"/>
  <c r="X418" i="8"/>
  <c r="K359" i="8"/>
  <c r="M64" i="5"/>
  <c r="H35" i="5"/>
  <c r="H47" i="5"/>
  <c r="J31" i="6"/>
  <c r="J83" i="6"/>
  <c r="J398" i="6" s="1"/>
  <c r="T84" i="6"/>
  <c r="T430" i="6"/>
  <c r="U410" i="6"/>
  <c r="U411" i="6"/>
  <c r="U385" i="6"/>
  <c r="U387" i="6" s="1"/>
  <c r="U362" i="6"/>
  <c r="H127" i="5"/>
  <c r="H139" i="5"/>
  <c r="H155" i="7"/>
  <c r="H158" i="7"/>
  <c r="H174" i="7"/>
  <c r="H182" i="7"/>
  <c r="H205" i="7"/>
  <c r="M317" i="7"/>
  <c r="M158" i="8"/>
  <c r="H140" i="8"/>
  <c r="H170" i="8"/>
  <c r="H174" i="8"/>
  <c r="H42" i="8"/>
  <c r="H60" i="8"/>
  <c r="J225" i="8"/>
  <c r="T295" i="8"/>
  <c r="X295" i="8"/>
  <c r="X263" i="8"/>
  <c r="X407" i="8"/>
  <c r="X408" i="8" s="1"/>
  <c r="H317" i="8"/>
  <c r="H322" i="8" s="1"/>
  <c r="H213" i="7"/>
  <c r="M138" i="9"/>
  <c r="M139" i="9"/>
  <c r="M137" i="9" s="1"/>
  <c r="G194" i="9"/>
  <c r="H202" i="9"/>
  <c r="H205" i="9"/>
  <c r="H217" i="9"/>
  <c r="H226" i="9" s="1"/>
  <c r="H232" i="9"/>
  <c r="M243" i="9"/>
  <c r="M247" i="9"/>
  <c r="M250" i="9"/>
  <c r="T272" i="9"/>
  <c r="X272" i="9"/>
  <c r="M300" i="9"/>
  <c r="M302" i="9"/>
  <c r="M323" i="9"/>
  <c r="M324" i="9"/>
  <c r="M322" i="9" s="1"/>
  <c r="J331" i="9"/>
  <c r="J350" i="9" s="1"/>
  <c r="L350" i="9"/>
  <c r="I137" i="9"/>
  <c r="M157" i="9"/>
  <c r="I170" i="9"/>
  <c r="H197" i="9"/>
  <c r="H252" i="9"/>
  <c r="U272" i="9"/>
  <c r="U416" i="9" s="1"/>
  <c r="U417" i="9" s="1"/>
  <c r="W272" i="9"/>
  <c r="W416" i="9"/>
  <c r="W417" i="9" s="1"/>
  <c r="Y272" i="9"/>
  <c r="Y416" i="9" s="1"/>
  <c r="Y417" i="9" s="1"/>
  <c r="M259" i="9"/>
  <c r="M261" i="9"/>
  <c r="M264" i="9"/>
  <c r="M267" i="9"/>
  <c r="G331" i="9"/>
  <c r="G340" i="9" s="1"/>
  <c r="K350" i="9"/>
  <c r="M327" i="9"/>
  <c r="M326" i="9" s="1"/>
  <c r="N376" i="9"/>
  <c r="G367" i="9" s="1"/>
  <c r="N400" i="9"/>
  <c r="O403" i="9"/>
  <c r="O405" i="9" s="1"/>
  <c r="O426" i="9"/>
  <c r="O380" i="9"/>
  <c r="Q368" i="9"/>
  <c r="Q367" i="9"/>
  <c r="Q369" i="9" s="1"/>
  <c r="S392" i="9"/>
  <c r="S367" i="9"/>
  <c r="S369" i="9"/>
  <c r="U392" i="9"/>
  <c r="U368" i="9"/>
  <c r="U367" i="9"/>
  <c r="U369" i="9"/>
  <c r="W392" i="9"/>
  <c r="W404" i="9"/>
  <c r="N416" i="9"/>
  <c r="N417" i="9" s="1"/>
  <c r="N404" i="9"/>
  <c r="N403" i="9"/>
  <c r="N405" i="9" s="1"/>
  <c r="N392" i="9"/>
  <c r="N367" i="9"/>
  <c r="N369" i="9"/>
  <c r="P426" i="9"/>
  <c r="P391" i="9"/>
  <c r="P393" i="9" s="1"/>
  <c r="P403" i="9"/>
  <c r="P405" i="9" s="1"/>
  <c r="P392" i="9"/>
  <c r="P379" i="9"/>
  <c r="P381" i="9"/>
  <c r="P368" i="9"/>
  <c r="R416" i="9"/>
  <c r="R417" i="9" s="1"/>
  <c r="R404" i="9"/>
  <c r="R403" i="9"/>
  <c r="R405" i="9" s="1"/>
  <c r="R392" i="9"/>
  <c r="R367" i="9"/>
  <c r="R369" i="9" s="1"/>
  <c r="Y392" i="9"/>
  <c r="Y368" i="9"/>
  <c r="Y367" i="9"/>
  <c r="Y369" i="9" s="1"/>
  <c r="T404" i="9"/>
  <c r="V403" i="9"/>
  <c r="V405" i="9" s="1"/>
  <c r="X404" i="9"/>
  <c r="H93" i="9"/>
  <c r="T432" i="9"/>
  <c r="M120" i="9"/>
  <c r="M121" i="9" s="1"/>
  <c r="M123" i="9"/>
  <c r="M124" i="9" s="1"/>
  <c r="H128" i="9"/>
  <c r="H133" i="9"/>
  <c r="H140" i="9"/>
  <c r="J150" i="9"/>
  <c r="L150" i="9"/>
  <c r="H153" i="9"/>
  <c r="M152" i="9"/>
  <c r="M153" i="9" s="1"/>
  <c r="I226" i="9"/>
  <c r="K272" i="9"/>
  <c r="K289" i="9"/>
  <c r="J340" i="9"/>
  <c r="J272" i="9"/>
  <c r="L272" i="9"/>
  <c r="L289" i="9"/>
  <c r="K340" i="9"/>
  <c r="M167" i="9"/>
  <c r="G182" i="9"/>
  <c r="K182" i="9"/>
  <c r="J183" i="9"/>
  <c r="M185" i="9"/>
  <c r="G213" i="9"/>
  <c r="M216" i="9"/>
  <c r="M237" i="9"/>
  <c r="S272" i="9"/>
  <c r="V289" i="9"/>
  <c r="S304" i="9"/>
  <c r="U304" i="9"/>
  <c r="W304" i="9"/>
  <c r="Y304" i="9"/>
  <c r="T340" i="9"/>
  <c r="X340" i="9"/>
  <c r="G349" i="9"/>
  <c r="G350" i="9" s="1"/>
  <c r="J194" i="9"/>
  <c r="L194" i="9"/>
  <c r="J213" i="9"/>
  <c r="L213" i="9"/>
  <c r="J225" i="9"/>
  <c r="L225" i="9"/>
  <c r="M274" i="9"/>
  <c r="S340" i="9"/>
  <c r="U340" i="9"/>
  <c r="U426" i="9" s="1"/>
  <c r="U427" i="9" s="1"/>
  <c r="W340" i="9"/>
  <c r="W426" i="9" s="1"/>
  <c r="W427" i="9" s="1"/>
  <c r="Y340" i="9"/>
  <c r="Y426" i="9" s="1"/>
  <c r="W432" i="9"/>
  <c r="N433" i="9" s="1"/>
  <c r="W422" i="9"/>
  <c r="N423" i="9" s="1"/>
  <c r="N412" i="9"/>
  <c r="G403" i="9" s="1"/>
  <c r="N388" i="9"/>
  <c r="G379" i="9" s="1"/>
  <c r="H225" i="9"/>
  <c r="L340" i="9"/>
  <c r="T423" i="3"/>
  <c r="M256" i="3"/>
  <c r="F8" i="4"/>
  <c r="F16" i="4" s="1"/>
  <c r="F28" i="4" s="1"/>
  <c r="F36" i="4" s="1"/>
  <c r="G263" i="8"/>
  <c r="J262" i="5"/>
  <c r="L295" i="6"/>
  <c r="X333" i="6"/>
  <c r="X343" i="6"/>
  <c r="G294" i="5"/>
  <c r="K295" i="6"/>
  <c r="T398" i="6"/>
  <c r="T386" i="6"/>
  <c r="T361" i="6"/>
  <c r="T363" i="6" s="1"/>
  <c r="T373" i="6"/>
  <c r="T375" i="6" s="1"/>
  <c r="T362" i="6"/>
  <c r="M118" i="3"/>
  <c r="V299" i="3"/>
  <c r="H50" i="5"/>
  <c r="M330" i="7"/>
  <c r="H68" i="5"/>
  <c r="H230" i="5"/>
  <c r="H133" i="8"/>
  <c r="H268" i="7"/>
  <c r="H282" i="7"/>
  <c r="H64" i="8"/>
  <c r="H68" i="8"/>
  <c r="H72" i="8"/>
  <c r="G322" i="8"/>
  <c r="I11" i="9"/>
  <c r="I21" i="9" s="1"/>
  <c r="I31" i="9" s="1"/>
  <c r="H35" i="9"/>
  <c r="I35" i="9"/>
  <c r="H50" i="9"/>
  <c r="H60" i="9"/>
  <c r="I68" i="9"/>
  <c r="I160" i="9"/>
  <c r="I164" i="9" s="1"/>
  <c r="M187" i="9"/>
  <c r="H186" i="9"/>
  <c r="H194" i="9"/>
  <c r="J214" i="9"/>
  <c r="M206" i="9"/>
  <c r="M297" i="9"/>
  <c r="M296" i="9" s="1"/>
  <c r="H296" i="9"/>
  <c r="H155" i="8"/>
  <c r="H158" i="8"/>
  <c r="H160" i="8"/>
  <c r="H164" i="8"/>
  <c r="H186" i="8"/>
  <c r="I197" i="8"/>
  <c r="I214" i="8" s="1"/>
  <c r="K322" i="8"/>
  <c r="K341" i="8" s="1"/>
  <c r="M65" i="9"/>
  <c r="M64" i="9"/>
  <c r="H64" i="9"/>
  <c r="M78" i="9"/>
  <c r="H77" i="9"/>
  <c r="M162" i="9"/>
  <c r="M160" i="9" s="1"/>
  <c r="M164" i="9" s="1"/>
  <c r="H339" i="9"/>
  <c r="K331" i="8"/>
  <c r="K417" i="8" s="1"/>
  <c r="X420" i="6"/>
  <c r="G341" i="8"/>
  <c r="G331" i="8"/>
  <c r="H195" i="8"/>
  <c r="G31" i="10"/>
  <c r="G83" i="10" s="1"/>
  <c r="N404" i="10"/>
  <c r="N406" i="10" s="1"/>
  <c r="N393" i="10"/>
  <c r="N427" i="10"/>
  <c r="N428" i="10" s="1"/>
  <c r="N417" i="10"/>
  <c r="N418" i="10" s="1"/>
  <c r="N405" i="10"/>
  <c r="N392" i="10"/>
  <c r="N394" i="10" s="1"/>
  <c r="N381" i="10"/>
  <c r="N368" i="10"/>
  <c r="N370" i="10"/>
  <c r="N380" i="10"/>
  <c r="N382" i="10"/>
  <c r="N369" i="10"/>
  <c r="P404" i="10"/>
  <c r="P406" i="10" s="1"/>
  <c r="P393" i="10"/>
  <c r="P427" i="10"/>
  <c r="P428" i="10" s="1"/>
  <c r="P417" i="10"/>
  <c r="P418" i="10" s="1"/>
  <c r="P405" i="10"/>
  <c r="P392" i="10"/>
  <c r="P394" i="10" s="1"/>
  <c r="P381" i="10"/>
  <c r="P368" i="10"/>
  <c r="P370" i="10"/>
  <c r="P380" i="10"/>
  <c r="P382" i="10"/>
  <c r="P369" i="10"/>
  <c r="R404" i="10"/>
  <c r="R406" i="10" s="1"/>
  <c r="R393" i="10"/>
  <c r="R427" i="10"/>
  <c r="R428" i="10" s="1"/>
  <c r="R417" i="10"/>
  <c r="R418" i="10" s="1"/>
  <c r="R405" i="10"/>
  <c r="R392" i="10"/>
  <c r="R394" i="10" s="1"/>
  <c r="R381" i="10"/>
  <c r="R368" i="10"/>
  <c r="R370" i="10"/>
  <c r="R380" i="10"/>
  <c r="R382" i="10"/>
  <c r="R369" i="10"/>
  <c r="Y405" i="10"/>
  <c r="Y392" i="10"/>
  <c r="Y394" i="10" s="1"/>
  <c r="Y404" i="10"/>
  <c r="Y406" i="10" s="1"/>
  <c r="Y393" i="10"/>
  <c r="Y380" i="10"/>
  <c r="Y382" i="10" s="1"/>
  <c r="Y369" i="10"/>
  <c r="Y381" i="10"/>
  <c r="Y368" i="10"/>
  <c r="Y370" i="10" s="1"/>
  <c r="M34" i="10"/>
  <c r="M52" i="10"/>
  <c r="M57" i="10"/>
  <c r="M56" i="10" s="1"/>
  <c r="M66" i="10"/>
  <c r="M70" i="10"/>
  <c r="M74" i="10"/>
  <c r="U405" i="10"/>
  <c r="U392" i="10"/>
  <c r="U394" i="10" s="1"/>
  <c r="U404" i="10"/>
  <c r="U406" i="10" s="1"/>
  <c r="U393" i="10"/>
  <c r="U380" i="10"/>
  <c r="U382" i="10" s="1"/>
  <c r="U369" i="10"/>
  <c r="U381" i="10"/>
  <c r="U368" i="10"/>
  <c r="U370" i="10" s="1"/>
  <c r="W405" i="10"/>
  <c r="W392" i="10"/>
  <c r="W394" i="10" s="1"/>
  <c r="W404" i="10"/>
  <c r="W406" i="10" s="1"/>
  <c r="W393" i="10"/>
  <c r="W380" i="10"/>
  <c r="W382" i="10" s="1"/>
  <c r="W369" i="10"/>
  <c r="W381" i="10"/>
  <c r="W368" i="10"/>
  <c r="W370" i="10" s="1"/>
  <c r="J272" i="10"/>
  <c r="L272" i="10"/>
  <c r="G289" i="10"/>
  <c r="J289" i="10"/>
  <c r="L289" i="10"/>
  <c r="L82" i="10"/>
  <c r="L83" i="10" s="1"/>
  <c r="K82" i="10"/>
  <c r="K83" i="10"/>
  <c r="K404" i="10" s="1"/>
  <c r="T404" i="10"/>
  <c r="T406" i="10" s="1"/>
  <c r="T393" i="10"/>
  <c r="T405" i="10"/>
  <c r="T392" i="10"/>
  <c r="T394" i="10" s="1"/>
  <c r="T381" i="10"/>
  <c r="T368" i="10"/>
  <c r="T370" i="10" s="1"/>
  <c r="T380" i="10"/>
  <c r="T382" i="10" s="1"/>
  <c r="T369" i="10"/>
  <c r="V404" i="10"/>
  <c r="V406" i="10" s="1"/>
  <c r="V393" i="10"/>
  <c r="V405" i="10"/>
  <c r="V392" i="10"/>
  <c r="V394" i="10" s="1"/>
  <c r="V381" i="10"/>
  <c r="V368" i="10"/>
  <c r="V370" i="10" s="1"/>
  <c r="V380" i="10"/>
  <c r="V382" i="10" s="1"/>
  <c r="V369" i="10"/>
  <c r="X404" i="10"/>
  <c r="X406" i="10" s="1"/>
  <c r="X393" i="10"/>
  <c r="X405" i="10"/>
  <c r="X392" i="10"/>
  <c r="X394" i="10" s="1"/>
  <c r="X381" i="10"/>
  <c r="X368" i="10"/>
  <c r="X370" i="10" s="1"/>
  <c r="X380" i="10"/>
  <c r="X382" i="10" s="1"/>
  <c r="X369" i="10"/>
  <c r="I252" i="10"/>
  <c r="G272" i="10"/>
  <c r="M311" i="10"/>
  <c r="M88" i="10"/>
  <c r="J149" i="10"/>
  <c r="L149" i="10"/>
  <c r="G150" i="10"/>
  <c r="I150" i="10"/>
  <c r="K150" i="10"/>
  <c r="M167" i="10"/>
  <c r="G182" i="10"/>
  <c r="I182" i="10"/>
  <c r="K182" i="10"/>
  <c r="J183" i="10"/>
  <c r="L183" i="10"/>
  <c r="M185" i="10"/>
  <c r="M195" i="10" s="1"/>
  <c r="G194" i="10"/>
  <c r="I194" i="10"/>
  <c r="G213" i="10"/>
  <c r="I213" i="10"/>
  <c r="K213" i="10"/>
  <c r="M216" i="10"/>
  <c r="M226" i="10"/>
  <c r="G225" i="10"/>
  <c r="I225" i="10"/>
  <c r="M237" i="10"/>
  <c r="M254" i="10"/>
  <c r="M255" i="10" s="1"/>
  <c r="H262" i="10"/>
  <c r="H277" i="10"/>
  <c r="S289" i="10"/>
  <c r="U289" i="10"/>
  <c r="W289" i="10"/>
  <c r="Y289" i="10"/>
  <c r="T304" i="10"/>
  <c r="V304" i="10"/>
  <c r="X304" i="10"/>
  <c r="J332" i="10"/>
  <c r="J351" i="10" s="1"/>
  <c r="L332" i="10"/>
  <c r="L351" i="10" s="1"/>
  <c r="G332" i="10"/>
  <c r="G351" i="10" s="1"/>
  <c r="L341" i="10"/>
  <c r="M350" i="10"/>
  <c r="M117" i="10"/>
  <c r="M118" i="10" s="1"/>
  <c r="M123" i="10"/>
  <c r="M124" i="10" s="1"/>
  <c r="M152" i="10"/>
  <c r="M153" i="10" s="1"/>
  <c r="J194" i="10"/>
  <c r="L194" i="10"/>
  <c r="J213" i="10"/>
  <c r="L213" i="10"/>
  <c r="J225" i="10"/>
  <c r="L225" i="10"/>
  <c r="M271" i="10"/>
  <c r="S272" i="10"/>
  <c r="I332" i="10"/>
  <c r="I351" i="10" s="1"/>
  <c r="K332" i="10"/>
  <c r="K351" i="10" s="1"/>
  <c r="I341" i="10"/>
  <c r="G380" i="10"/>
  <c r="G381" i="10"/>
  <c r="S341" i="10"/>
  <c r="U341" i="10"/>
  <c r="U427" i="10" s="1"/>
  <c r="U428" i="10" s="1"/>
  <c r="W341" i="10"/>
  <c r="W427" i="10"/>
  <c r="W428" i="10" s="1"/>
  <c r="Y341" i="10"/>
  <c r="Y427" i="10" s="1"/>
  <c r="H343" i="10"/>
  <c r="H350" i="10" s="1"/>
  <c r="W423" i="10"/>
  <c r="W433" i="10"/>
  <c r="N434" i="10" s="1"/>
  <c r="T341" i="10"/>
  <c r="T427" i="10" s="1"/>
  <c r="T428" i="10" s="1"/>
  <c r="V341" i="10"/>
  <c r="V427" i="10" s="1"/>
  <c r="V428" i="10" s="1"/>
  <c r="X341" i="10"/>
  <c r="X427" i="10" s="1"/>
  <c r="X428" i="10" s="1"/>
  <c r="G392" i="10"/>
  <c r="G393" i="10"/>
  <c r="G405" i="10"/>
  <c r="G404" i="10"/>
  <c r="N424" i="10"/>
  <c r="G341" i="10"/>
  <c r="M225" i="10"/>
  <c r="I289" i="10"/>
  <c r="K272" i="10"/>
  <c r="K304" i="10"/>
  <c r="K289" i="10"/>
  <c r="M274" i="10"/>
  <c r="M317" i="10"/>
  <c r="M257" i="10"/>
  <c r="H299" i="10"/>
  <c r="P404" i="12"/>
  <c r="P406" i="12" s="1"/>
  <c r="P393" i="12"/>
  <c r="P427" i="12"/>
  <c r="P428" i="12" s="1"/>
  <c r="P417" i="12"/>
  <c r="P418" i="12" s="1"/>
  <c r="P405" i="12"/>
  <c r="P392" i="12"/>
  <c r="P394" i="12" s="1"/>
  <c r="P381" i="12"/>
  <c r="P368" i="12"/>
  <c r="P370" i="12"/>
  <c r="P380" i="12"/>
  <c r="P382" i="12"/>
  <c r="P369" i="12"/>
  <c r="R404" i="12"/>
  <c r="R406" i="12" s="1"/>
  <c r="R393" i="12"/>
  <c r="R427" i="12"/>
  <c r="R428" i="12" s="1"/>
  <c r="R417" i="12"/>
  <c r="R418" i="12" s="1"/>
  <c r="R405" i="12"/>
  <c r="R392" i="12"/>
  <c r="R394" i="12" s="1"/>
  <c r="R381" i="12"/>
  <c r="R368" i="12"/>
  <c r="R370" i="12"/>
  <c r="R380" i="12"/>
  <c r="R382" i="12"/>
  <c r="R369" i="12"/>
  <c r="Y405" i="12"/>
  <c r="Y392" i="12"/>
  <c r="Y394" i="12"/>
  <c r="Y404" i="12"/>
  <c r="Y406" i="12" s="1"/>
  <c r="Y393" i="12"/>
  <c r="Y381" i="12"/>
  <c r="Q427" i="12"/>
  <c r="Q428" i="12" s="1"/>
  <c r="Q417" i="12"/>
  <c r="Q418" i="12" s="1"/>
  <c r="Q405" i="12"/>
  <c r="Q392" i="12"/>
  <c r="Q394" i="12" s="1"/>
  <c r="Q404" i="12"/>
  <c r="Q406" i="12" s="1"/>
  <c r="Q393" i="12"/>
  <c r="Q380" i="12"/>
  <c r="Q382" i="12" s="1"/>
  <c r="Q369" i="12"/>
  <c r="Q381" i="12"/>
  <c r="Q368" i="12"/>
  <c r="Q370" i="12" s="1"/>
  <c r="S405" i="12"/>
  <c r="S392" i="12"/>
  <c r="S394" i="12" s="1"/>
  <c r="S404" i="12"/>
  <c r="S406" i="12" s="1"/>
  <c r="S393" i="12"/>
  <c r="S380" i="12"/>
  <c r="S382" i="12" s="1"/>
  <c r="S369" i="12"/>
  <c r="S381" i="12"/>
  <c r="S368" i="12"/>
  <c r="S370" i="12" s="1"/>
  <c r="T404" i="12"/>
  <c r="T406" i="12" s="1"/>
  <c r="T393" i="12"/>
  <c r="T405" i="12"/>
  <c r="T392" i="12"/>
  <c r="T394" i="12" s="1"/>
  <c r="T381" i="12"/>
  <c r="T368" i="12"/>
  <c r="T370" i="12" s="1"/>
  <c r="T380" i="12"/>
  <c r="T382" i="12" s="1"/>
  <c r="T369" i="12"/>
  <c r="V404" i="12"/>
  <c r="V406" i="12" s="1"/>
  <c r="V393" i="12"/>
  <c r="V405" i="12"/>
  <c r="V392" i="12"/>
  <c r="V394" i="12" s="1"/>
  <c r="V381" i="12"/>
  <c r="V368" i="12"/>
  <c r="V370" i="12" s="1"/>
  <c r="V380" i="12"/>
  <c r="V382" i="12" s="1"/>
  <c r="V369" i="12"/>
  <c r="X404" i="12"/>
  <c r="X406" i="12" s="1"/>
  <c r="X393" i="12"/>
  <c r="X405" i="12"/>
  <c r="X392" i="12"/>
  <c r="X394" i="12" s="1"/>
  <c r="X381" i="12"/>
  <c r="X368" i="12"/>
  <c r="X370" i="12" s="1"/>
  <c r="X380" i="12"/>
  <c r="X382" i="12" s="1"/>
  <c r="X369" i="12"/>
  <c r="M13" i="12"/>
  <c r="M24" i="12"/>
  <c r="M36" i="12"/>
  <c r="M44" i="12"/>
  <c r="M42" i="12" s="1"/>
  <c r="M49" i="12"/>
  <c r="M61" i="12"/>
  <c r="M79" i="12"/>
  <c r="U405" i="12"/>
  <c r="U392" i="12"/>
  <c r="U394" i="12" s="1"/>
  <c r="U404" i="12"/>
  <c r="U406" i="12" s="1"/>
  <c r="U393" i="12"/>
  <c r="U380" i="12"/>
  <c r="U382" i="12" s="1"/>
  <c r="U369" i="12"/>
  <c r="U381" i="12"/>
  <c r="U368" i="12"/>
  <c r="U370" i="12" s="1"/>
  <c r="W405" i="12"/>
  <c r="W392" i="12"/>
  <c r="W394" i="12" s="1"/>
  <c r="W404" i="12"/>
  <c r="W406" i="12" s="1"/>
  <c r="W393" i="12"/>
  <c r="W380" i="12"/>
  <c r="W382" i="12" s="1"/>
  <c r="W369" i="12"/>
  <c r="W368" i="12"/>
  <c r="W370" i="12"/>
  <c r="M88" i="12"/>
  <c r="AM270" i="12"/>
  <c r="AE269" i="12"/>
  <c r="AI269" i="12"/>
  <c r="AM269" i="12"/>
  <c r="AC270" i="12"/>
  <c r="AE270" i="12"/>
  <c r="AG270" i="12"/>
  <c r="AI270" i="12"/>
  <c r="AK270" i="12"/>
  <c r="K289" i="12"/>
  <c r="M117" i="12"/>
  <c r="M118" i="12" s="1"/>
  <c r="M123" i="12"/>
  <c r="M124" i="12" s="1"/>
  <c r="J149" i="12"/>
  <c r="J150" i="12"/>
  <c r="M226" i="12"/>
  <c r="K272" i="12"/>
  <c r="AF270" i="12"/>
  <c r="AJ270" i="12"/>
  <c r="AN270" i="12"/>
  <c r="L289" i="12"/>
  <c r="M322" i="12"/>
  <c r="G149" i="12"/>
  <c r="K149" i="12"/>
  <c r="L150" i="12"/>
  <c r="M152" i="12"/>
  <c r="M153" i="12" s="1"/>
  <c r="J182" i="12"/>
  <c r="L182" i="12"/>
  <c r="K183" i="12"/>
  <c r="J194" i="12"/>
  <c r="L194" i="12"/>
  <c r="J213" i="12"/>
  <c r="L213" i="12"/>
  <c r="J225" i="12"/>
  <c r="L225" i="12"/>
  <c r="M237" i="12"/>
  <c r="M254" i="12"/>
  <c r="M255" i="12"/>
  <c r="H262" i="12"/>
  <c r="S272" i="12"/>
  <c r="S417" i="12" s="1"/>
  <c r="S418" i="12" s="1"/>
  <c r="M279" i="12"/>
  <c r="T289" i="12"/>
  <c r="V289" i="12"/>
  <c r="X289" i="12"/>
  <c r="M293" i="12"/>
  <c r="M301" i="12"/>
  <c r="S304" i="12"/>
  <c r="U304" i="12"/>
  <c r="W304" i="12"/>
  <c r="Y304" i="12"/>
  <c r="H332" i="12"/>
  <c r="G369" i="12"/>
  <c r="G368" i="12"/>
  <c r="G194" i="12"/>
  <c r="I194" i="12"/>
  <c r="I225" i="12"/>
  <c r="S341" i="12"/>
  <c r="S427" i="12" s="1"/>
  <c r="S428" i="12" s="1"/>
  <c r="U341" i="12"/>
  <c r="U427" i="12" s="1"/>
  <c r="U428" i="12" s="1"/>
  <c r="W341" i="12"/>
  <c r="W427" i="12"/>
  <c r="W428" i="12" s="1"/>
  <c r="Y341" i="12"/>
  <c r="Y427" i="12" s="1"/>
  <c r="H343" i="12"/>
  <c r="H350" i="12" s="1"/>
  <c r="H351" i="12" s="1"/>
  <c r="W423" i="12"/>
  <c r="N424" i="12" s="1"/>
  <c r="W433" i="12"/>
  <c r="N434" i="12" s="1"/>
  <c r="T341" i="12"/>
  <c r="T427" i="12" s="1"/>
  <c r="T428" i="12" s="1"/>
  <c r="V341" i="12"/>
  <c r="V427" i="12" s="1"/>
  <c r="V428" i="12" s="1"/>
  <c r="X341" i="12"/>
  <c r="X427" i="12"/>
  <c r="X428" i="12" s="1"/>
  <c r="N404" i="11"/>
  <c r="N406" i="11" s="1"/>
  <c r="N393" i="11"/>
  <c r="N427" i="11"/>
  <c r="N428" i="11" s="1"/>
  <c r="N417" i="11"/>
  <c r="N418" i="11" s="1"/>
  <c r="N405" i="11"/>
  <c r="N392" i="11"/>
  <c r="N394" i="11" s="1"/>
  <c r="N381" i="11"/>
  <c r="N368" i="11"/>
  <c r="N370" i="11"/>
  <c r="N380" i="11"/>
  <c r="N382" i="11" s="1"/>
  <c r="N369" i="11"/>
  <c r="P404" i="11"/>
  <c r="P406" i="11" s="1"/>
  <c r="P393" i="11"/>
  <c r="P427" i="11"/>
  <c r="P428" i="11" s="1"/>
  <c r="P417" i="11"/>
  <c r="P418" i="11" s="1"/>
  <c r="P405" i="11"/>
  <c r="P392" i="11"/>
  <c r="P394" i="11" s="1"/>
  <c r="P381" i="11"/>
  <c r="P368" i="11"/>
  <c r="P370" i="11"/>
  <c r="P380" i="11"/>
  <c r="P382" i="11" s="1"/>
  <c r="P369" i="11"/>
  <c r="R404" i="11"/>
  <c r="R406" i="11" s="1"/>
  <c r="R393" i="11"/>
  <c r="R427" i="11"/>
  <c r="R428" i="11"/>
  <c r="R417" i="11"/>
  <c r="R418" i="11" s="1"/>
  <c r="R405" i="11"/>
  <c r="R392" i="11"/>
  <c r="R394" i="11" s="1"/>
  <c r="R381" i="11"/>
  <c r="R368" i="11"/>
  <c r="R370" i="11"/>
  <c r="R380" i="11"/>
  <c r="R382" i="11" s="1"/>
  <c r="R369" i="11"/>
  <c r="Y417" i="11"/>
  <c r="Y418" i="11" s="1"/>
  <c r="Y405" i="11"/>
  <c r="Y392" i="11"/>
  <c r="Y394" i="11" s="1"/>
  <c r="Y404" i="11"/>
  <c r="Y406" i="11" s="1"/>
  <c r="Y393" i="11"/>
  <c r="Y380" i="11"/>
  <c r="Y382" i="11" s="1"/>
  <c r="Y369" i="11"/>
  <c r="Y381" i="11"/>
  <c r="Y368" i="11"/>
  <c r="Y370" i="11" s="1"/>
  <c r="U417" i="11"/>
  <c r="U418" i="11" s="1"/>
  <c r="U405" i="11"/>
  <c r="U392" i="11"/>
  <c r="U394" i="11" s="1"/>
  <c r="U404" i="11"/>
  <c r="U406" i="11" s="1"/>
  <c r="U393" i="11"/>
  <c r="U380" i="11"/>
  <c r="U382" i="11" s="1"/>
  <c r="U369" i="11"/>
  <c r="U381" i="11"/>
  <c r="U368" i="11"/>
  <c r="U370" i="11" s="1"/>
  <c r="W417" i="11"/>
  <c r="W418" i="11" s="1"/>
  <c r="W405" i="11"/>
  <c r="W392" i="11"/>
  <c r="W394" i="11"/>
  <c r="W404" i="11"/>
  <c r="W406" i="11"/>
  <c r="W393" i="11"/>
  <c r="W380" i="11"/>
  <c r="W382" i="11" s="1"/>
  <c r="W369" i="11"/>
  <c r="W381" i="11"/>
  <c r="W368" i="11"/>
  <c r="W370" i="11" s="1"/>
  <c r="O427" i="11"/>
  <c r="O428" i="11" s="1"/>
  <c r="O417" i="11"/>
  <c r="O418" i="11" s="1"/>
  <c r="O405" i="11"/>
  <c r="O392" i="11"/>
  <c r="O394" i="11"/>
  <c r="O404" i="11"/>
  <c r="O406" i="11" s="1"/>
  <c r="O393" i="11"/>
  <c r="O380" i="11"/>
  <c r="O382" i="11" s="1"/>
  <c r="O369" i="11"/>
  <c r="O381" i="11"/>
  <c r="O368" i="11"/>
  <c r="O370" i="11" s="1"/>
  <c r="Q427" i="11"/>
  <c r="Q428" i="11" s="1"/>
  <c r="Q417" i="11"/>
  <c r="Q418" i="11" s="1"/>
  <c r="Q405" i="11"/>
  <c r="Q392" i="11"/>
  <c r="Q394" i="11" s="1"/>
  <c r="Q404" i="11"/>
  <c r="Q406" i="11" s="1"/>
  <c r="Q393" i="11"/>
  <c r="Q380" i="11"/>
  <c r="Q382" i="11" s="1"/>
  <c r="Q369" i="11"/>
  <c r="Q381" i="11"/>
  <c r="Q368" i="11"/>
  <c r="Q370" i="11" s="1"/>
  <c r="S405" i="11"/>
  <c r="S392" i="11"/>
  <c r="S394" i="11" s="1"/>
  <c r="S404" i="11"/>
  <c r="S406" i="11" s="1"/>
  <c r="S393" i="11"/>
  <c r="S380" i="11"/>
  <c r="S382" i="11" s="1"/>
  <c r="S369" i="11"/>
  <c r="S381" i="11"/>
  <c r="S368" i="11"/>
  <c r="S370" i="11" s="1"/>
  <c r="T404" i="11"/>
  <c r="T406" i="11" s="1"/>
  <c r="T393" i="11"/>
  <c r="T417" i="11"/>
  <c r="T418" i="11"/>
  <c r="T405" i="11"/>
  <c r="T392" i="11"/>
  <c r="T394" i="11" s="1"/>
  <c r="T381" i="11"/>
  <c r="T368" i="11"/>
  <c r="T370" i="11" s="1"/>
  <c r="T380" i="11"/>
  <c r="T382" i="11" s="1"/>
  <c r="T369" i="11"/>
  <c r="V404" i="11"/>
  <c r="V406" i="11" s="1"/>
  <c r="V393" i="11"/>
  <c r="V417" i="11"/>
  <c r="V418" i="11"/>
  <c r="V405" i="11"/>
  <c r="V392" i="11"/>
  <c r="V394" i="11" s="1"/>
  <c r="V381" i="11"/>
  <c r="V368" i="11"/>
  <c r="V370" i="11" s="1"/>
  <c r="V380" i="11"/>
  <c r="V382" i="11" s="1"/>
  <c r="V369" i="11"/>
  <c r="X404" i="11"/>
  <c r="X406" i="11" s="1"/>
  <c r="X393" i="11"/>
  <c r="X417" i="11"/>
  <c r="X418" i="11"/>
  <c r="X405" i="11"/>
  <c r="X392" i="11"/>
  <c r="X394" i="11" s="1"/>
  <c r="X381" i="11"/>
  <c r="X368" i="11"/>
  <c r="X370" i="11" s="1"/>
  <c r="X380" i="11"/>
  <c r="X382" i="11" s="1"/>
  <c r="X369" i="11"/>
  <c r="M34" i="11"/>
  <c r="M117" i="11"/>
  <c r="M118" i="11" s="1"/>
  <c r="M123" i="11"/>
  <c r="M124" i="11" s="1"/>
  <c r="M129" i="11"/>
  <c r="M232" i="11"/>
  <c r="G272" i="11"/>
  <c r="K272" i="11"/>
  <c r="K417" i="11" s="1"/>
  <c r="AD269" i="11"/>
  <c r="O415" i="3" s="1"/>
  <c r="AF269" i="11"/>
  <c r="Q415" i="3" s="1"/>
  <c r="AH269" i="11"/>
  <c r="S415" i="3" s="1"/>
  <c r="AJ269" i="11"/>
  <c r="U415" i="3" s="1"/>
  <c r="AL269" i="11"/>
  <c r="W415" i="3" s="1"/>
  <c r="AN269" i="11"/>
  <c r="AD270" i="11"/>
  <c r="O416" i="3" s="1"/>
  <c r="AF270" i="11"/>
  <c r="Q416" i="3" s="1"/>
  <c r="AJ270" i="11"/>
  <c r="U416" i="3" s="1"/>
  <c r="AL270" i="11"/>
  <c r="W416" i="3" s="1"/>
  <c r="G289" i="11"/>
  <c r="K289" i="11"/>
  <c r="M88" i="11"/>
  <c r="J149" i="11"/>
  <c r="J150" i="11"/>
  <c r="J272" i="11"/>
  <c r="L272" i="11"/>
  <c r="AE269" i="11"/>
  <c r="P415" i="3" s="1"/>
  <c r="AG269" i="11"/>
  <c r="R415" i="3" s="1"/>
  <c r="AI269" i="11"/>
  <c r="T415" i="3" s="1"/>
  <c r="AK269" i="11"/>
  <c r="V415" i="3" s="1"/>
  <c r="AM269" i="11"/>
  <c r="X415" i="3" s="1"/>
  <c r="AC270" i="11"/>
  <c r="N416" i="3" s="1"/>
  <c r="AE270" i="11"/>
  <c r="P416" i="3" s="1"/>
  <c r="AG270" i="11"/>
  <c r="R416" i="3" s="1"/>
  <c r="AI270" i="11"/>
  <c r="T416" i="3" s="1"/>
  <c r="AM270" i="11"/>
  <c r="X416" i="3" s="1"/>
  <c r="J289" i="11"/>
  <c r="L289" i="11"/>
  <c r="G149" i="11"/>
  <c r="K149" i="11"/>
  <c r="K404" i="11" s="1"/>
  <c r="L150" i="11"/>
  <c r="M152" i="11"/>
  <c r="M153" i="11"/>
  <c r="J182" i="11"/>
  <c r="L182" i="11"/>
  <c r="G183" i="11"/>
  <c r="K183" i="11"/>
  <c r="K369" i="11" s="1"/>
  <c r="J194" i="11"/>
  <c r="L194" i="11"/>
  <c r="J213" i="11"/>
  <c r="L213" i="11"/>
  <c r="J225" i="11"/>
  <c r="L225" i="11"/>
  <c r="M237" i="11"/>
  <c r="M254" i="11"/>
  <c r="M255" i="11" s="1"/>
  <c r="S272" i="11"/>
  <c r="S417" i="11" s="1"/>
  <c r="S418" i="11" s="1"/>
  <c r="T289" i="11"/>
  <c r="V289" i="11"/>
  <c r="X289" i="11"/>
  <c r="S304" i="11"/>
  <c r="U304" i="11"/>
  <c r="W304" i="11"/>
  <c r="Y304" i="11"/>
  <c r="T351" i="11"/>
  <c r="T341" i="11"/>
  <c r="T427" i="11"/>
  <c r="T428" i="11" s="1"/>
  <c r="V351" i="11"/>
  <c r="V341" i="11"/>
  <c r="V427" i="11" s="1"/>
  <c r="V428" i="11" s="1"/>
  <c r="X351" i="11"/>
  <c r="X341" i="11"/>
  <c r="X427" i="11"/>
  <c r="X428" i="11" s="1"/>
  <c r="M350" i="11"/>
  <c r="G194" i="11"/>
  <c r="I194" i="11"/>
  <c r="G213" i="11"/>
  <c r="I213" i="11"/>
  <c r="K213" i="11"/>
  <c r="G225" i="11"/>
  <c r="I225" i="11"/>
  <c r="M274" i="11"/>
  <c r="S351" i="11"/>
  <c r="S341" i="11"/>
  <c r="S427" i="11" s="1"/>
  <c r="S428" i="11" s="1"/>
  <c r="U351" i="11"/>
  <c r="U341" i="11"/>
  <c r="U427" i="11" s="1"/>
  <c r="U428" i="11" s="1"/>
  <c r="W351" i="11"/>
  <c r="W341" i="11"/>
  <c r="W427" i="11" s="1"/>
  <c r="W428" i="11" s="1"/>
  <c r="Y351" i="11"/>
  <c r="Y341" i="11"/>
  <c r="Y427" i="11" s="1"/>
  <c r="G369" i="11"/>
  <c r="G368" i="11"/>
  <c r="H343" i="11"/>
  <c r="H350" i="11" s="1"/>
  <c r="W433" i="11"/>
  <c r="N434" i="11" s="1"/>
  <c r="G392" i="11"/>
  <c r="G393" i="11"/>
  <c r="G405" i="11"/>
  <c r="G404" i="11"/>
  <c r="N424" i="11"/>
  <c r="K368" i="11"/>
  <c r="M322" i="11"/>
  <c r="M308" i="11"/>
  <c r="K393" i="11"/>
  <c r="K405" i="11"/>
  <c r="K381" i="11"/>
  <c r="M137" i="11"/>
  <c r="I183" i="11"/>
  <c r="I182" i="11"/>
  <c r="H140" i="11"/>
  <c r="M274" i="12"/>
  <c r="H291" i="12"/>
  <c r="H299" i="12"/>
  <c r="J272" i="12"/>
  <c r="M136" i="12"/>
  <c r="H137" i="12"/>
  <c r="H140" i="12"/>
  <c r="M143" i="12"/>
  <c r="H166" i="12"/>
  <c r="H205" i="12"/>
  <c r="G226" i="12"/>
  <c r="H217" i="12"/>
  <c r="H225" i="12" s="1"/>
  <c r="G392" i="12"/>
  <c r="G407" i="8"/>
  <c r="K380" i="10"/>
  <c r="K393" i="10"/>
  <c r="J362" i="6"/>
  <c r="J420" i="6"/>
  <c r="M342" i="6"/>
  <c r="N405" i="7"/>
  <c r="N406" i="7" s="1"/>
  <c r="N393" i="7"/>
  <c r="N369" i="7"/>
  <c r="N415" i="7"/>
  <c r="N380" i="7"/>
  <c r="N382" i="7"/>
  <c r="N392" i="7"/>
  <c r="N394" i="7" s="1"/>
  <c r="N381" i="7"/>
  <c r="N356" i="7"/>
  <c r="N358" i="7" s="1"/>
  <c r="N368" i="7"/>
  <c r="N370" i="7" s="1"/>
  <c r="N357" i="7"/>
  <c r="Q405" i="7"/>
  <c r="Q406" i="7" s="1"/>
  <c r="Q393" i="7"/>
  <c r="Q415" i="7"/>
  <c r="Q356" i="7"/>
  <c r="Q358" i="7" s="1"/>
  <c r="R405" i="7"/>
  <c r="R406" i="7" s="1"/>
  <c r="R393" i="7"/>
  <c r="R369" i="7"/>
  <c r="R415" i="7"/>
  <c r="R380" i="7"/>
  <c r="R382" i="7" s="1"/>
  <c r="R392" i="7"/>
  <c r="R394" i="7" s="1"/>
  <c r="R381" i="7"/>
  <c r="R356" i="7"/>
  <c r="R358" i="7" s="1"/>
  <c r="R368" i="7"/>
  <c r="R370" i="7" s="1"/>
  <c r="R357" i="7"/>
  <c r="G404" i="9"/>
  <c r="P410" i="6"/>
  <c r="P411" i="6" s="1"/>
  <c r="P398" i="6"/>
  <c r="P361" i="6"/>
  <c r="P363" i="6" s="1"/>
  <c r="P373" i="6"/>
  <c r="P375" i="6" s="1"/>
  <c r="P362" i="6"/>
  <c r="Y397" i="6"/>
  <c r="Y399" i="6" s="1"/>
  <c r="Y386" i="6"/>
  <c r="Y385" i="6"/>
  <c r="Y387" i="6" s="1"/>
  <c r="Y373" i="6"/>
  <c r="Y375" i="6" s="1"/>
  <c r="Y362" i="6"/>
  <c r="W385" i="6"/>
  <c r="W387" i="6" s="1"/>
  <c r="W373" i="6"/>
  <c r="W375" i="6" s="1"/>
  <c r="W362" i="6"/>
  <c r="W410" i="6"/>
  <c r="W411" i="6" s="1"/>
  <c r="W398" i="6"/>
  <c r="J280" i="6"/>
  <c r="J295" i="6"/>
  <c r="J263" i="6"/>
  <c r="J410" i="6"/>
  <c r="X385" i="6"/>
  <c r="X387" i="6"/>
  <c r="X397" i="6"/>
  <c r="X399" i="6"/>
  <c r="X386" i="6"/>
  <c r="X361" i="6"/>
  <c r="X363" i="6" s="1"/>
  <c r="X373" i="6"/>
  <c r="X375" i="6" s="1"/>
  <c r="X362" i="6"/>
  <c r="X410" i="6"/>
  <c r="X411" i="6"/>
  <c r="X398" i="6"/>
  <c r="X374" i="6"/>
  <c r="Y333" i="6"/>
  <c r="Y343" i="6"/>
  <c r="O415" i="7"/>
  <c r="O380" i="7"/>
  <c r="O382" i="7" s="1"/>
  <c r="O368" i="7"/>
  <c r="O370" i="7" s="1"/>
  <c r="O357" i="7"/>
  <c r="O356" i="7"/>
  <c r="O358" i="7"/>
  <c r="O392" i="7"/>
  <c r="O394" i="7"/>
  <c r="O381" i="7"/>
  <c r="O405" i="7"/>
  <c r="O406" i="7" s="1"/>
  <c r="O393" i="7"/>
  <c r="O369" i="7"/>
  <c r="P415" i="7"/>
  <c r="P380" i="7"/>
  <c r="P382" i="7" s="1"/>
  <c r="P392" i="7"/>
  <c r="P394" i="7" s="1"/>
  <c r="P381" i="7"/>
  <c r="P356" i="7"/>
  <c r="P358" i="7" s="1"/>
  <c r="P368" i="7"/>
  <c r="P370" i="7" s="1"/>
  <c r="P357" i="7"/>
  <c r="P405" i="7"/>
  <c r="P406" i="7" s="1"/>
  <c r="P393" i="7"/>
  <c r="P369" i="7"/>
  <c r="S393" i="7"/>
  <c r="S415" i="7"/>
  <c r="S380" i="7"/>
  <c r="S382" i="7" s="1"/>
  <c r="S368" i="7"/>
  <c r="S370" i="7" s="1"/>
  <c r="S357" i="7"/>
  <c r="M349" i="9"/>
  <c r="M57" i="3"/>
  <c r="T424" i="3"/>
  <c r="H64" i="5"/>
  <c r="H329" i="5"/>
  <c r="H330" i="5"/>
  <c r="M43" i="6"/>
  <c r="M64" i="8"/>
  <c r="I322" i="8"/>
  <c r="I341" i="8" s="1"/>
  <c r="T263" i="8"/>
  <c r="T407" i="8" s="1"/>
  <c r="T408" i="8" s="1"/>
  <c r="H277" i="9"/>
  <c r="H283" i="9"/>
  <c r="H289" i="9" s="1"/>
  <c r="H291" i="9"/>
  <c r="H11" i="10"/>
  <c r="H21" i="10" s="1"/>
  <c r="M49" i="10"/>
  <c r="M47" i="10" s="1"/>
  <c r="H47" i="10"/>
  <c r="I149" i="10"/>
  <c r="I195" i="10"/>
  <c r="M44" i="10"/>
  <c r="M42" i="10"/>
  <c r="H42" i="10"/>
  <c r="H60" i="10"/>
  <c r="H77" i="10"/>
  <c r="H128" i="10"/>
  <c r="H140" i="10"/>
  <c r="H174" i="10"/>
  <c r="H186" i="10"/>
  <c r="H195" i="10" s="1"/>
  <c r="H194" i="10"/>
  <c r="H202" i="10"/>
  <c r="H205" i="10"/>
  <c r="H217" i="10"/>
  <c r="H225" i="10" s="1"/>
  <c r="M297" i="10"/>
  <c r="M298" i="10"/>
  <c r="H296" i="10"/>
  <c r="I299" i="10"/>
  <c r="I304" i="10" s="1"/>
  <c r="H340" i="10"/>
  <c r="O474" i="10"/>
  <c r="O453" i="10"/>
  <c r="O368" i="3" s="1"/>
  <c r="O369" i="3" s="1"/>
  <c r="AJ269" i="10"/>
  <c r="AF269" i="10"/>
  <c r="AH270" i="10"/>
  <c r="AN270" i="10"/>
  <c r="AE359" i="11"/>
  <c r="AD288" i="11"/>
  <c r="AG359" i="11"/>
  <c r="AF288" i="11"/>
  <c r="AH288" i="11"/>
  <c r="AI359" i="11"/>
  <c r="AK359" i="11"/>
  <c r="AJ288" i="11"/>
  <c r="AM359" i="11"/>
  <c r="AL288" i="11"/>
  <c r="AN288" i="11"/>
  <c r="AO359" i="11"/>
  <c r="M64" i="11"/>
  <c r="I195" i="11"/>
  <c r="M217" i="11"/>
  <c r="M257" i="11"/>
  <c r="AB369" i="12"/>
  <c r="AB359" i="12"/>
  <c r="AD359" i="12"/>
  <c r="AD369" i="12"/>
  <c r="AF369" i="12"/>
  <c r="AF359" i="12"/>
  <c r="AH369" i="12"/>
  <c r="AH359" i="12"/>
  <c r="AJ369" i="12"/>
  <c r="AJ359" i="12"/>
  <c r="AL359" i="12"/>
  <c r="AL369" i="12"/>
  <c r="M284" i="10"/>
  <c r="H283" i="10"/>
  <c r="M293" i="10"/>
  <c r="H291" i="10"/>
  <c r="Y460" i="10"/>
  <c r="W460" i="10"/>
  <c r="U460" i="10"/>
  <c r="S460" i="10"/>
  <c r="Q460" i="10"/>
  <c r="O460" i="10"/>
  <c r="Y474" i="10"/>
  <c r="Y453" i="10"/>
  <c r="Y368" i="3" s="1"/>
  <c r="Y369" i="3" s="1"/>
  <c r="W461" i="10"/>
  <c r="U474" i="10"/>
  <c r="U453" i="10"/>
  <c r="U368" i="3"/>
  <c r="U369" i="3" s="1"/>
  <c r="S453" i="10"/>
  <c r="S368" i="3" s="1"/>
  <c r="S369" i="3" s="1"/>
  <c r="S461" i="10"/>
  <c r="Q474" i="10"/>
  <c r="AL269" i="10"/>
  <c r="AD359" i="11"/>
  <c r="AC288" i="11"/>
  <c r="AE288" i="11"/>
  <c r="AF359" i="11"/>
  <c r="AH359" i="11"/>
  <c r="AG288" i="11"/>
  <c r="AJ359" i="11"/>
  <c r="AI288" i="11"/>
  <c r="AL359" i="11"/>
  <c r="AK288" i="11"/>
  <c r="AN359" i="11"/>
  <c r="AM288" i="11"/>
  <c r="AB368" i="12"/>
  <c r="AB358" i="12"/>
  <c r="AD368" i="12"/>
  <c r="AD358" i="12"/>
  <c r="AF368" i="12"/>
  <c r="AF358" i="12"/>
  <c r="AH368" i="12"/>
  <c r="AH358" i="12"/>
  <c r="AJ368" i="12"/>
  <c r="AJ358" i="12"/>
  <c r="AL368" i="12"/>
  <c r="AL358" i="12"/>
  <c r="AC369" i="12"/>
  <c r="AC359" i="12"/>
  <c r="AE369" i="12"/>
  <c r="AE359" i="12"/>
  <c r="AG369" i="12"/>
  <c r="AG359" i="12"/>
  <c r="AI369" i="12"/>
  <c r="AI359" i="12"/>
  <c r="AK369" i="12"/>
  <c r="AK359" i="12"/>
  <c r="AM369" i="12"/>
  <c r="AM359" i="12"/>
  <c r="X473" i="10"/>
  <c r="X460" i="10"/>
  <c r="X452" i="10"/>
  <c r="X367" i="3" s="1"/>
  <c r="V473" i="10"/>
  <c r="V460" i="10"/>
  <c r="V452" i="10"/>
  <c r="V367" i="3" s="1"/>
  <c r="P473" i="10"/>
  <c r="P460" i="10"/>
  <c r="P452" i="10"/>
  <c r="P367" i="3" s="1"/>
  <c r="N474" i="10"/>
  <c r="N461" i="10"/>
  <c r="N453" i="10"/>
  <c r="N368" i="3" s="1"/>
  <c r="N369" i="3" s="1"/>
  <c r="X461" i="10"/>
  <c r="X474" i="10"/>
  <c r="V461" i="10"/>
  <c r="V453" i="10"/>
  <c r="V368" i="3"/>
  <c r="V369" i="3" s="1"/>
  <c r="V474" i="10"/>
  <c r="T461" i="10"/>
  <c r="T453" i="10"/>
  <c r="T368" i="3" s="1"/>
  <c r="T369" i="3" s="1"/>
  <c r="T474" i="10"/>
  <c r="R474" i="10"/>
  <c r="R461" i="10"/>
  <c r="R453" i="10"/>
  <c r="R368" i="3" s="1"/>
  <c r="R369" i="3" s="1"/>
  <c r="P474" i="10"/>
  <c r="P453" i="10"/>
  <c r="P368" i="3" s="1"/>
  <c r="P369" i="3" s="1"/>
  <c r="AK269" i="10"/>
  <c r="AE269" i="10"/>
  <c r="AM269" i="10"/>
  <c r="AM270" i="10"/>
  <c r="AG270" i="10"/>
  <c r="AD358" i="11"/>
  <c r="AC287" i="11"/>
  <c r="AE358" i="11"/>
  <c r="AD287" i="11"/>
  <c r="AF358" i="11"/>
  <c r="AE287" i="11"/>
  <c r="AG358" i="11"/>
  <c r="AF287" i="11"/>
  <c r="AH358" i="11"/>
  <c r="AG287" i="11"/>
  <c r="AI358" i="11"/>
  <c r="AH287" i="11"/>
  <c r="AJ358" i="11"/>
  <c r="AI287" i="11"/>
  <c r="AK358" i="11"/>
  <c r="AJ287" i="11"/>
  <c r="AL358" i="11"/>
  <c r="AK287" i="11"/>
  <c r="AM358" i="11"/>
  <c r="AL287" i="11"/>
  <c r="AN358" i="11"/>
  <c r="AM287" i="11"/>
  <c r="AO358" i="11"/>
  <c r="AN287" i="11"/>
  <c r="AH270" i="11"/>
  <c r="S416" i="3" s="1"/>
  <c r="AN270" i="11"/>
  <c r="Y416" i="3" s="1"/>
  <c r="G332" i="11"/>
  <c r="H42" i="12"/>
  <c r="H47" i="12"/>
  <c r="H11" i="11"/>
  <c r="H21" i="11" s="1"/>
  <c r="H35" i="11"/>
  <c r="H42" i="11"/>
  <c r="H47" i="11"/>
  <c r="H60" i="11"/>
  <c r="H77" i="11"/>
  <c r="H133" i="11"/>
  <c r="H137" i="11"/>
  <c r="H149" i="11" s="1"/>
  <c r="H155" i="11"/>
  <c r="H158" i="11" s="1"/>
  <c r="H160" i="11"/>
  <c r="H164" i="11" s="1"/>
  <c r="H170" i="11"/>
  <c r="H186" i="11"/>
  <c r="H195" i="11" s="1"/>
  <c r="H197" i="11"/>
  <c r="H202" i="11"/>
  <c r="H205" i="11"/>
  <c r="H217" i="11"/>
  <c r="H225" i="11" s="1"/>
  <c r="H232" i="11"/>
  <c r="H252" i="11"/>
  <c r="AK270" i="11"/>
  <c r="V416" i="3"/>
  <c r="H277" i="11"/>
  <c r="H283" i="11"/>
  <c r="H289" i="11" s="1"/>
  <c r="H291" i="11"/>
  <c r="H299" i="11"/>
  <c r="M291" i="12"/>
  <c r="M78" i="12"/>
  <c r="M172" i="12"/>
  <c r="M176" i="12"/>
  <c r="G252" i="12"/>
  <c r="G304" i="12" s="1"/>
  <c r="M233" i="12"/>
  <c r="M232" i="12" s="1"/>
  <c r="H232" i="12"/>
  <c r="H252" i="12" s="1"/>
  <c r="H304" i="12" s="1"/>
  <c r="U272" i="12"/>
  <c r="U417" i="12" s="1"/>
  <c r="U418" i="12" s="1"/>
  <c r="W272" i="12"/>
  <c r="W417" i="12"/>
  <c r="W418" i="12" s="1"/>
  <c r="Y272" i="12"/>
  <c r="Y417" i="12" s="1"/>
  <c r="Y418" i="12" s="1"/>
  <c r="H283" i="12"/>
  <c r="M297" i="12"/>
  <c r="M298" i="12"/>
  <c r="H296" i="12"/>
  <c r="M299" i="12"/>
  <c r="G332" i="12"/>
  <c r="G341" i="12"/>
  <c r="G427" i="12" s="1"/>
  <c r="K332" i="12"/>
  <c r="K341" i="12" s="1"/>
  <c r="O351" i="12"/>
  <c r="S351" i="12"/>
  <c r="U351" i="12"/>
  <c r="W351" i="12"/>
  <c r="Y351" i="12"/>
  <c r="M350" i="12"/>
  <c r="T272" i="12"/>
  <c r="T417" i="12" s="1"/>
  <c r="T418" i="12" s="1"/>
  <c r="V272" i="12"/>
  <c r="V417" i="12"/>
  <c r="V418" i="12" s="1"/>
  <c r="X272" i="12"/>
  <c r="X417" i="12" s="1"/>
  <c r="X418" i="12" s="1"/>
  <c r="AC269" i="11"/>
  <c r="N415" i="3" s="1"/>
  <c r="H213" i="11"/>
  <c r="K351" i="12"/>
  <c r="G272" i="12"/>
  <c r="G417" i="12" s="1"/>
  <c r="G289" i="12"/>
  <c r="H194" i="11"/>
  <c r="G341" i="11"/>
  <c r="G351" i="11"/>
  <c r="M296" i="10"/>
  <c r="Y420" i="6"/>
  <c r="H304" i="11"/>
  <c r="I341" i="7"/>
  <c r="I331" i="7"/>
  <c r="J351" i="12"/>
  <c r="J341" i="12"/>
  <c r="S392" i="5"/>
  <c r="S379" i="5"/>
  <c r="S381" i="5" s="1"/>
  <c r="S368" i="5"/>
  <c r="N367" i="5"/>
  <c r="N369" i="5" s="1"/>
  <c r="N356" i="5"/>
  <c r="N368" i="5"/>
  <c r="R391" i="5"/>
  <c r="R393" i="5" s="1"/>
  <c r="R380" i="5"/>
  <c r="R355" i="5"/>
  <c r="R357" i="5" s="1"/>
  <c r="R404" i="5"/>
  <c r="R405" i="5" s="1"/>
  <c r="R392" i="5"/>
  <c r="N407" i="8"/>
  <c r="N408" i="8" s="1"/>
  <c r="N395" i="8"/>
  <c r="N358" i="8"/>
  <c r="N360" i="8"/>
  <c r="N394" i="8"/>
  <c r="N396" i="8"/>
  <c r="N383" i="8"/>
  <c r="N371" i="8"/>
  <c r="N359" i="8"/>
  <c r="N417" i="8"/>
  <c r="N382" i="8"/>
  <c r="N384" i="8"/>
  <c r="N370" i="8"/>
  <c r="N372" i="8"/>
  <c r="P417" i="8"/>
  <c r="P382" i="8"/>
  <c r="P384" i="8" s="1"/>
  <c r="P371" i="8"/>
  <c r="P370" i="8"/>
  <c r="P372" i="8" s="1"/>
  <c r="P359" i="8"/>
  <c r="P395" i="8"/>
  <c r="P358" i="8"/>
  <c r="P360" i="8" s="1"/>
  <c r="P383" i="8"/>
  <c r="P407" i="8"/>
  <c r="P408" i="8" s="1"/>
  <c r="P394" i="8"/>
  <c r="P396" i="8" s="1"/>
  <c r="R407" i="8"/>
  <c r="R408" i="8" s="1"/>
  <c r="R395" i="8"/>
  <c r="R358" i="8"/>
  <c r="R360" i="8"/>
  <c r="R394" i="8"/>
  <c r="R396" i="8"/>
  <c r="R383" i="8"/>
  <c r="R417" i="8"/>
  <c r="R382" i="8"/>
  <c r="R384" i="8"/>
  <c r="R370" i="8"/>
  <c r="R372" i="8"/>
  <c r="R371" i="8"/>
  <c r="R359" i="8"/>
  <c r="O394" i="8"/>
  <c r="O396" i="8"/>
  <c r="O383" i="8"/>
  <c r="O417" i="8"/>
  <c r="O382" i="8"/>
  <c r="O384" i="8"/>
  <c r="O371" i="8"/>
  <c r="O359" i="8"/>
  <c r="O395" i="8"/>
  <c r="O358" i="8"/>
  <c r="O360" i="8" s="1"/>
  <c r="O370" i="8"/>
  <c r="O372" i="8" s="1"/>
  <c r="O407" i="8"/>
  <c r="O408" i="8" s="1"/>
  <c r="Q370" i="8"/>
  <c r="Q372" i="8" s="1"/>
  <c r="Q359" i="8"/>
  <c r="Q407" i="8"/>
  <c r="Q408" i="8"/>
  <c r="Q395" i="8"/>
  <c r="Q358" i="8"/>
  <c r="Q360" i="8" s="1"/>
  <c r="Q383" i="8"/>
  <c r="Q417" i="8"/>
  <c r="Q382" i="8"/>
  <c r="Q384" i="8" s="1"/>
  <c r="Q394" i="8"/>
  <c r="Q396" i="8" s="1"/>
  <c r="Q371" i="8"/>
  <c r="S394" i="8"/>
  <c r="S396" i="8" s="1"/>
  <c r="S383" i="8"/>
  <c r="S395" i="8"/>
  <c r="S358" i="8"/>
  <c r="S360" i="8" s="1"/>
  <c r="S417" i="8"/>
  <c r="S370" i="8"/>
  <c r="S372" i="8" s="1"/>
  <c r="S382" i="8"/>
  <c r="S384" i="8" s="1"/>
  <c r="S407" i="8"/>
  <c r="S408" i="8" s="1"/>
  <c r="S359" i="8"/>
  <c r="S371" i="8"/>
  <c r="I341" i="12"/>
  <c r="I351" i="12"/>
  <c r="H150" i="9"/>
  <c r="H214" i="9"/>
  <c r="H213" i="9"/>
  <c r="H331" i="8"/>
  <c r="N400" i="3"/>
  <c r="N402" i="3" s="1"/>
  <c r="N388" i="3"/>
  <c r="N390" i="3" s="1"/>
  <c r="N377" i="3"/>
  <c r="M127" i="3"/>
  <c r="I50" i="3"/>
  <c r="M51" i="3"/>
  <c r="L190" i="3"/>
  <c r="L189" i="3"/>
  <c r="M296" i="3"/>
  <c r="M294" i="3" s="1"/>
  <c r="H294" i="3"/>
  <c r="H150" i="3"/>
  <c r="H153" i="3" s="1"/>
  <c r="M151" i="3"/>
  <c r="H226" i="3"/>
  <c r="M227" i="3"/>
  <c r="U400" i="3"/>
  <c r="U402" i="3" s="1"/>
  <c r="U388" i="3"/>
  <c r="U390" i="3" s="1"/>
  <c r="U377" i="3"/>
  <c r="U401" i="3"/>
  <c r="U364" i="3"/>
  <c r="U366" i="3" s="1"/>
  <c r="H56" i="5"/>
  <c r="M57" i="5"/>
  <c r="M73" i="5"/>
  <c r="M72" i="5" s="1"/>
  <c r="H72" i="5"/>
  <c r="U355" i="5"/>
  <c r="U357" i="5" s="1"/>
  <c r="U367" i="5"/>
  <c r="U369" i="5" s="1"/>
  <c r="U356" i="5"/>
  <c r="U391" i="5"/>
  <c r="U393" i="5" s="1"/>
  <c r="U380" i="5"/>
  <c r="M161" i="5"/>
  <c r="M159" i="5" s="1"/>
  <c r="M163" i="5" s="1"/>
  <c r="H159" i="5"/>
  <c r="H163" i="5" s="1"/>
  <c r="J213" i="5"/>
  <c r="J212" i="5"/>
  <c r="M206" i="5"/>
  <c r="M204" i="5" s="1"/>
  <c r="H204" i="5"/>
  <c r="G225" i="5"/>
  <c r="G224" i="5"/>
  <c r="G391" i="5" s="1"/>
  <c r="L225" i="5"/>
  <c r="L224" i="5"/>
  <c r="S294" i="5"/>
  <c r="S262" i="5"/>
  <c r="S404" i="5" s="1"/>
  <c r="S405" i="5" s="1"/>
  <c r="U262" i="5"/>
  <c r="U404" i="5" s="1"/>
  <c r="U405" i="5" s="1"/>
  <c r="W262" i="5"/>
  <c r="W404" i="5" s="1"/>
  <c r="W405" i="5" s="1"/>
  <c r="Y262" i="5"/>
  <c r="M274" i="5"/>
  <c r="H273" i="5"/>
  <c r="M287" i="5"/>
  <c r="H286" i="5"/>
  <c r="I321" i="5"/>
  <c r="I340" i="5"/>
  <c r="V340" i="5"/>
  <c r="V330" i="5"/>
  <c r="I330" i="5"/>
  <c r="M256" i="6"/>
  <c r="M45" i="6"/>
  <c r="M42" i="6"/>
  <c r="H42" i="6"/>
  <c r="M70" i="6"/>
  <c r="M68" i="6" s="1"/>
  <c r="H68" i="6"/>
  <c r="H77" i="6"/>
  <c r="H82" i="6" s="1"/>
  <c r="M78" i="6"/>
  <c r="G150" i="6"/>
  <c r="G149" i="6"/>
  <c r="I128" i="6"/>
  <c r="M129" i="6"/>
  <c r="M128" i="6" s="1"/>
  <c r="I140" i="6"/>
  <c r="M141" i="6"/>
  <c r="M140" i="6" s="1"/>
  <c r="I153" i="6"/>
  <c r="M152" i="6"/>
  <c r="M153" i="6"/>
  <c r="M161" i="6"/>
  <c r="H160" i="6"/>
  <c r="H164" i="6" s="1"/>
  <c r="H166" i="6"/>
  <c r="H182" i="6" s="1"/>
  <c r="M167" i="6"/>
  <c r="M166" i="6"/>
  <c r="G183" i="6"/>
  <c r="G182" i="6"/>
  <c r="V295" i="6"/>
  <c r="V263" i="6"/>
  <c r="V410" i="6" s="1"/>
  <c r="V411" i="6" s="1"/>
  <c r="V280" i="6"/>
  <c r="H249" i="6"/>
  <c r="M248" i="6"/>
  <c r="M249" i="6"/>
  <c r="H251" i="6"/>
  <c r="G263" i="6"/>
  <c r="M88" i="7"/>
  <c r="H93" i="7"/>
  <c r="I121" i="7"/>
  <c r="M120" i="7"/>
  <c r="M121" i="7"/>
  <c r="I124" i="7"/>
  <c r="M123" i="7"/>
  <c r="M124" i="7" s="1"/>
  <c r="M132" i="7"/>
  <c r="M133" i="7"/>
  <c r="M138" i="7"/>
  <c r="M137" i="7" s="1"/>
  <c r="H137" i="7"/>
  <c r="Y392" i="7"/>
  <c r="Y394" i="7"/>
  <c r="Y380" i="7"/>
  <c r="Y382" i="7"/>
  <c r="Y368" i="7"/>
  <c r="Y370" i="7"/>
  <c r="Y356" i="7"/>
  <c r="Y358" i="7"/>
  <c r="Y381" i="7"/>
  <c r="Y357" i="7"/>
  <c r="I153" i="7"/>
  <c r="M152" i="7"/>
  <c r="M153" i="7" s="1"/>
  <c r="X393" i="7"/>
  <c r="X369" i="7"/>
  <c r="J182" i="7"/>
  <c r="J183" i="7"/>
  <c r="I197" i="7"/>
  <c r="M198" i="7"/>
  <c r="M197" i="7" s="1"/>
  <c r="M201" i="7"/>
  <c r="H214" i="7"/>
  <c r="G214" i="7"/>
  <c r="G213" i="7"/>
  <c r="J214" i="7"/>
  <c r="J213" i="7"/>
  <c r="M216" i="7"/>
  <c r="I225" i="7"/>
  <c r="I226" i="7"/>
  <c r="J226" i="7"/>
  <c r="J225" i="7"/>
  <c r="J295" i="7"/>
  <c r="J280" i="7"/>
  <c r="K263" i="7"/>
  <c r="K280" i="7"/>
  <c r="M288" i="7"/>
  <c r="H287" i="7"/>
  <c r="M23" i="8"/>
  <c r="H22" i="8"/>
  <c r="H30" i="8"/>
  <c r="M80" i="8"/>
  <c r="M77" i="8"/>
  <c r="H77" i="8"/>
  <c r="U394" i="8"/>
  <c r="U396" i="8" s="1"/>
  <c r="U383" i="8"/>
  <c r="U395" i="8"/>
  <c r="U358" i="8"/>
  <c r="U360" i="8" s="1"/>
  <c r="U417" i="8"/>
  <c r="U418" i="8" s="1"/>
  <c r="W394" i="8"/>
  <c r="W396" i="8" s="1"/>
  <c r="W383" i="8"/>
  <c r="W395" i="8"/>
  <c r="W358" i="8"/>
  <c r="W360" i="8" s="1"/>
  <c r="W407" i="8"/>
  <c r="W408" i="8" s="1"/>
  <c r="V371" i="8"/>
  <c r="V370" i="8"/>
  <c r="V372" i="8"/>
  <c r="M168" i="8"/>
  <c r="H166" i="8"/>
  <c r="J183" i="8"/>
  <c r="J182" i="8"/>
  <c r="L195" i="8"/>
  <c r="L194" i="8"/>
  <c r="K263" i="8"/>
  <c r="K407" i="8" s="1"/>
  <c r="K295" i="8"/>
  <c r="L295" i="8"/>
  <c r="L280" i="8"/>
  <c r="M269" i="8"/>
  <c r="H268" i="8"/>
  <c r="M288" i="8"/>
  <c r="M287" i="8"/>
  <c r="H287" i="8"/>
  <c r="J341" i="8"/>
  <c r="J331" i="8"/>
  <c r="M325" i="8"/>
  <c r="M330" i="8" s="1"/>
  <c r="H330" i="8"/>
  <c r="M12" i="9"/>
  <c r="H11" i="9"/>
  <c r="H21" i="9" s="1"/>
  <c r="O391" i="9"/>
  <c r="O393" i="9" s="1"/>
  <c r="O379" i="9"/>
  <c r="O381" i="9" s="1"/>
  <c r="O368" i="9"/>
  <c r="O416" i="9"/>
  <c r="O417" i="9"/>
  <c r="O404" i="9"/>
  <c r="O367" i="9"/>
  <c r="O369" i="9" s="1"/>
  <c r="Q403" i="9"/>
  <c r="Q405" i="9" s="1"/>
  <c r="Q392" i="9"/>
  <c r="Q416" i="9"/>
  <c r="Q417" i="9"/>
  <c r="Q404" i="9"/>
  <c r="Q391" i="9"/>
  <c r="Q393" i="9" s="1"/>
  <c r="Q380" i="9"/>
  <c r="S391" i="9"/>
  <c r="S393" i="9" s="1"/>
  <c r="S379" i="9"/>
  <c r="S381" i="9" s="1"/>
  <c r="S368" i="9"/>
  <c r="S380" i="9"/>
  <c r="S416" i="9"/>
  <c r="S417" i="9" s="1"/>
  <c r="T391" i="9"/>
  <c r="T393" i="9" s="1"/>
  <c r="T403" i="9"/>
  <c r="T405" i="9" s="1"/>
  <c r="T392" i="9"/>
  <c r="T367" i="9"/>
  <c r="T369" i="9"/>
  <c r="T379" i="9"/>
  <c r="T381" i="9"/>
  <c r="T368" i="9"/>
  <c r="T426" i="9"/>
  <c r="T427" i="9" s="1"/>
  <c r="V391" i="9"/>
  <c r="V393" i="9" s="1"/>
  <c r="V380" i="9"/>
  <c r="V379" i="9"/>
  <c r="V381" i="9"/>
  <c r="V368" i="9"/>
  <c r="X391" i="9"/>
  <c r="X393" i="9" s="1"/>
  <c r="X403" i="9"/>
  <c r="X405" i="9" s="1"/>
  <c r="X392" i="9"/>
  <c r="X367" i="9"/>
  <c r="X369" i="9"/>
  <c r="X379" i="9"/>
  <c r="X381" i="9"/>
  <c r="X368" i="9"/>
  <c r="X426" i="9"/>
  <c r="X427" i="9" s="1"/>
  <c r="H118" i="9"/>
  <c r="M117" i="9"/>
  <c r="M118" i="9" s="1"/>
  <c r="G150" i="9"/>
  <c r="G149" i="9"/>
  <c r="K150" i="9"/>
  <c r="K149" i="9"/>
  <c r="W391" i="9"/>
  <c r="W393" i="9" s="1"/>
  <c r="W379" i="9"/>
  <c r="W381" i="9" s="1"/>
  <c r="U404" i="9"/>
  <c r="U380" i="9"/>
  <c r="W368" i="9"/>
  <c r="W380" i="9"/>
  <c r="Y404" i="9"/>
  <c r="Y380" i="9"/>
  <c r="M155" i="9"/>
  <c r="M158" i="9" s="1"/>
  <c r="L182" i="9"/>
  <c r="L183" i="9"/>
  <c r="M161" i="12"/>
  <c r="M160" i="12" s="1"/>
  <c r="M164" i="12" s="1"/>
  <c r="H160" i="12"/>
  <c r="H164" i="12"/>
  <c r="R424" i="3"/>
  <c r="R413" i="3"/>
  <c r="R414" i="3" s="1"/>
  <c r="H226" i="10"/>
  <c r="G351" i="12"/>
  <c r="M284" i="12"/>
  <c r="H170" i="12"/>
  <c r="H183" i="12" s="1"/>
  <c r="Q461" i="10"/>
  <c r="W453" i="10"/>
  <c r="W368" i="3"/>
  <c r="W369" i="3" s="1"/>
  <c r="O473" i="10"/>
  <c r="Q473" i="10"/>
  <c r="S473" i="10"/>
  <c r="U473" i="10"/>
  <c r="W473" i="10"/>
  <c r="Y473" i="10"/>
  <c r="G339" i="5"/>
  <c r="G340" i="5"/>
  <c r="S356" i="7"/>
  <c r="S358" i="7"/>
  <c r="S392" i="7"/>
  <c r="S394" i="7"/>
  <c r="W374" i="6"/>
  <c r="W84" i="6"/>
  <c r="W361" i="6"/>
  <c r="W363" i="6"/>
  <c r="W386" i="6"/>
  <c r="W397" i="6"/>
  <c r="W399" i="6" s="1"/>
  <c r="Y374" i="6"/>
  <c r="P374" i="6"/>
  <c r="P420" i="6"/>
  <c r="P386" i="6"/>
  <c r="P397" i="6"/>
  <c r="P399" i="6" s="1"/>
  <c r="O388" i="3"/>
  <c r="O390" i="3" s="1"/>
  <c r="O400" i="3"/>
  <c r="O402" i="3" s="1"/>
  <c r="O424" i="3"/>
  <c r="O413" i="3"/>
  <c r="O414" i="3" s="1"/>
  <c r="O364" i="3"/>
  <c r="O366" i="3" s="1"/>
  <c r="O376" i="3"/>
  <c r="O378" i="3" s="1"/>
  <c r="Q357" i="7"/>
  <c r="Q368" i="7"/>
  <c r="Q370" i="7" s="1"/>
  <c r="Q380" i="7"/>
  <c r="Q382" i="7" s="1"/>
  <c r="Q369" i="7"/>
  <c r="Q381" i="7"/>
  <c r="I194" i="5"/>
  <c r="J374" i="6"/>
  <c r="K369" i="10"/>
  <c r="K392" i="10"/>
  <c r="K381" i="10"/>
  <c r="H202" i="12"/>
  <c r="G380" i="12"/>
  <c r="H277" i="12"/>
  <c r="H289" i="12" s="1"/>
  <c r="K392" i="11"/>
  <c r="K213" i="12"/>
  <c r="G183" i="12"/>
  <c r="L272" i="12"/>
  <c r="L417" i="12" s="1"/>
  <c r="K341" i="10"/>
  <c r="K427" i="10" s="1"/>
  <c r="H195" i="9"/>
  <c r="H160" i="9"/>
  <c r="H164" i="9"/>
  <c r="H194" i="8"/>
  <c r="H170" i="9"/>
  <c r="H183" i="9" s="1"/>
  <c r="H155" i="9"/>
  <c r="H158" i="9"/>
  <c r="M51" i="9"/>
  <c r="H245" i="5"/>
  <c r="H77" i="5"/>
  <c r="I149" i="7"/>
  <c r="M258" i="3"/>
  <c r="M182" i="3"/>
  <c r="K263" i="6"/>
  <c r="J279" i="5"/>
  <c r="H149" i="9"/>
  <c r="S426" i="9"/>
  <c r="I149" i="9"/>
  <c r="X380" i="9"/>
  <c r="X416" i="9"/>
  <c r="X417" i="9" s="1"/>
  <c r="V392" i="9"/>
  <c r="V367" i="9"/>
  <c r="V369" i="9"/>
  <c r="V404" i="9"/>
  <c r="T380" i="9"/>
  <c r="T416" i="9"/>
  <c r="T417" i="9"/>
  <c r="Y379" i="9"/>
  <c r="Y381" i="9"/>
  <c r="Y403" i="9"/>
  <c r="Y405" i="9"/>
  <c r="W367" i="9"/>
  <c r="W369" i="9"/>
  <c r="W403" i="9"/>
  <c r="W405" i="9"/>
  <c r="U379" i="9"/>
  <c r="U381" i="9"/>
  <c r="U403" i="9"/>
  <c r="U405" i="9"/>
  <c r="S404" i="9"/>
  <c r="S403" i="9"/>
  <c r="S405" i="9" s="1"/>
  <c r="Q379" i="9"/>
  <c r="Q381" i="9" s="1"/>
  <c r="Q426" i="9"/>
  <c r="O392" i="9"/>
  <c r="G392" i="9"/>
  <c r="G391" i="9"/>
  <c r="I182" i="9"/>
  <c r="H68" i="9"/>
  <c r="H183" i="7"/>
  <c r="H341" i="8"/>
  <c r="H11" i="8"/>
  <c r="H21" i="8"/>
  <c r="G194" i="8"/>
  <c r="I212" i="5"/>
  <c r="H274" i="8"/>
  <c r="H256" i="8"/>
  <c r="K280" i="8"/>
  <c r="L263" i="8"/>
  <c r="I246" i="8"/>
  <c r="I263" i="8" s="1"/>
  <c r="J149" i="8"/>
  <c r="G371" i="8"/>
  <c r="U280" i="8"/>
  <c r="W371" i="8"/>
  <c r="W359" i="8"/>
  <c r="U371" i="8"/>
  <c r="U359" i="8"/>
  <c r="N389" i="3"/>
  <c r="H213" i="6"/>
  <c r="K295" i="7"/>
  <c r="H246" i="7"/>
  <c r="H295" i="7"/>
  <c r="M232" i="7"/>
  <c r="M140" i="7"/>
  <c r="H133" i="7"/>
  <c r="H149" i="7" s="1"/>
  <c r="H281" i="5"/>
  <c r="H173" i="5"/>
  <c r="H165" i="5"/>
  <c r="T356" i="5"/>
  <c r="U392" i="5"/>
  <c r="U368" i="5"/>
  <c r="U389" i="3"/>
  <c r="U365" i="3"/>
  <c r="I190" i="3"/>
  <c r="K331" i="7"/>
  <c r="L213" i="7"/>
  <c r="K150" i="7"/>
  <c r="X368" i="7"/>
  <c r="X370" i="7" s="1"/>
  <c r="X381" i="7"/>
  <c r="X380" i="7"/>
  <c r="X382" i="7" s="1"/>
  <c r="W356" i="7"/>
  <c r="W358" i="7" s="1"/>
  <c r="W368" i="7"/>
  <c r="W370" i="7" s="1"/>
  <c r="U357" i="7"/>
  <c r="Y393" i="7"/>
  <c r="M205" i="6"/>
  <c r="H77" i="3"/>
  <c r="M237" i="3"/>
  <c r="I155" i="3"/>
  <c r="I159" i="3" s="1"/>
  <c r="H169" i="3"/>
  <c r="H155" i="3"/>
  <c r="H159" i="3" s="1"/>
  <c r="M273" i="3"/>
  <c r="M272" i="3" s="1"/>
  <c r="M129" i="3"/>
  <c r="X401" i="3"/>
  <c r="M72" i="3"/>
  <c r="M143" i="3"/>
  <c r="M52" i="3"/>
  <c r="H68" i="3"/>
  <c r="M69" i="3"/>
  <c r="H72" i="3"/>
  <c r="M78" i="3"/>
  <c r="T401" i="3"/>
  <c r="T364" i="3"/>
  <c r="T366" i="3" s="1"/>
  <c r="T400" i="3"/>
  <c r="T402" i="3" s="1"/>
  <c r="T388" i="3"/>
  <c r="T390" i="3" s="1"/>
  <c r="T377" i="3"/>
  <c r="M214" i="3"/>
  <c r="M212" i="3" s="1"/>
  <c r="Y400" i="3"/>
  <c r="Y402" i="3" s="1"/>
  <c r="Y377" i="3"/>
  <c r="M40" i="3"/>
  <c r="M134" i="3"/>
  <c r="M132" i="3" s="1"/>
  <c r="H132" i="3"/>
  <c r="J178" i="3"/>
  <c r="J177" i="3"/>
  <c r="L178" i="3"/>
  <c r="L177" i="3"/>
  <c r="G178" i="3"/>
  <c r="K178" i="3"/>
  <c r="M166" i="3"/>
  <c r="I165" i="3"/>
  <c r="M217" i="3"/>
  <c r="I22" i="3"/>
  <c r="I30" i="3" s="1"/>
  <c r="M152" i="3"/>
  <c r="M34" i="3"/>
  <c r="K299" i="3"/>
  <c r="M236" i="3"/>
  <c r="T284" i="3"/>
  <c r="T299" i="3"/>
  <c r="M117" i="3"/>
  <c r="M119" i="3" s="1"/>
  <c r="N430" i="3"/>
  <c r="T330" i="5"/>
  <c r="Y294" i="5"/>
  <c r="U294" i="5"/>
  <c r="S279" i="5"/>
  <c r="M194" i="5"/>
  <c r="J148" i="5"/>
  <c r="W367" i="5"/>
  <c r="W369" i="5"/>
  <c r="M44" i="5"/>
  <c r="N409" i="3"/>
  <c r="G400" i="3" s="1"/>
  <c r="M13" i="5"/>
  <c r="H11" i="5"/>
  <c r="H21" i="5" s="1"/>
  <c r="Y367" i="5"/>
  <c r="Y369" i="5" s="1"/>
  <c r="Y355" i="5"/>
  <c r="Y357" i="5" s="1"/>
  <c r="Y356" i="5"/>
  <c r="M23" i="5"/>
  <c r="H22" i="5"/>
  <c r="H30" i="5" s="1"/>
  <c r="M51" i="5"/>
  <c r="I56" i="5"/>
  <c r="M63" i="5"/>
  <c r="M60" i="5" s="1"/>
  <c r="H60" i="5"/>
  <c r="I77" i="5"/>
  <c r="T391" i="5"/>
  <c r="T393" i="5" s="1"/>
  <c r="T380" i="5"/>
  <c r="T355" i="5"/>
  <c r="T357" i="5"/>
  <c r="T392" i="5"/>
  <c r="V391" i="5"/>
  <c r="V393" i="5" s="1"/>
  <c r="V380" i="5"/>
  <c r="V355" i="5"/>
  <c r="V357" i="5" s="1"/>
  <c r="V367" i="5"/>
  <c r="V369" i="5" s="1"/>
  <c r="V392" i="5"/>
  <c r="W392" i="5"/>
  <c r="W391" i="5"/>
  <c r="W393" i="5" s="1"/>
  <c r="W380" i="5"/>
  <c r="X367" i="5"/>
  <c r="X369" i="5" s="1"/>
  <c r="X392" i="5"/>
  <c r="X356" i="5"/>
  <c r="H93" i="5"/>
  <c r="G148" i="5"/>
  <c r="G379" i="5"/>
  <c r="K148" i="5"/>
  <c r="K149" i="5"/>
  <c r="K368" i="5" s="1"/>
  <c r="M135" i="5"/>
  <c r="M132" i="5" s="1"/>
  <c r="H132" i="5"/>
  <c r="H149" i="5" s="1"/>
  <c r="H136" i="5"/>
  <c r="M156" i="5"/>
  <c r="M154" i="5" s="1"/>
  <c r="M157" i="5" s="1"/>
  <c r="H154" i="5"/>
  <c r="H157" i="5" s="1"/>
  <c r="I159" i="5"/>
  <c r="I163" i="5" s="1"/>
  <c r="G182" i="5"/>
  <c r="K182" i="5"/>
  <c r="K181" i="5"/>
  <c r="I182" i="5"/>
  <c r="L181" i="5"/>
  <c r="L182" i="5"/>
  <c r="M172" i="5"/>
  <c r="M169" i="5" s="1"/>
  <c r="H169" i="5"/>
  <c r="G213" i="5"/>
  <c r="K213" i="5"/>
  <c r="K212" i="5"/>
  <c r="K379" i="5" s="1"/>
  <c r="M197" i="5"/>
  <c r="M196" i="5" s="1"/>
  <c r="H196" i="5"/>
  <c r="H213" i="5" s="1"/>
  <c r="M202" i="5"/>
  <c r="M201" i="5" s="1"/>
  <c r="H201" i="5"/>
  <c r="I224" i="5"/>
  <c r="I230" i="5"/>
  <c r="I245" i="5" s="1"/>
  <c r="T262" i="5"/>
  <c r="T404" i="5"/>
  <c r="T405" i="5" s="1"/>
  <c r="T279" i="5"/>
  <c r="V262" i="5"/>
  <c r="V404" i="5" s="1"/>
  <c r="V405" i="5" s="1"/>
  <c r="V279" i="5"/>
  <c r="X262" i="5"/>
  <c r="X404" i="5"/>
  <c r="X405" i="5" s="1"/>
  <c r="X279" i="5"/>
  <c r="H248" i="5"/>
  <c r="M247" i="5"/>
  <c r="M248" i="5" s="1"/>
  <c r="H250" i="5"/>
  <c r="G262" i="5"/>
  <c r="G404" i="5" s="1"/>
  <c r="M256" i="5"/>
  <c r="H255" i="5"/>
  <c r="I267" i="5"/>
  <c r="M313" i="5"/>
  <c r="M312" i="5" s="1"/>
  <c r="K321" i="5"/>
  <c r="M317" i="5"/>
  <c r="M316" i="5" s="1"/>
  <c r="S330" i="5"/>
  <c r="S340" i="5"/>
  <c r="W330" i="5"/>
  <c r="W340" i="5"/>
  <c r="X280" i="6"/>
  <c r="K149" i="6"/>
  <c r="T263" i="6"/>
  <c r="T410" i="6"/>
  <c r="T411" i="6" s="1"/>
  <c r="L31" i="6"/>
  <c r="L83" i="6" s="1"/>
  <c r="L374" i="6" s="1"/>
  <c r="M34" i="6"/>
  <c r="U374" i="6"/>
  <c r="U397" i="6"/>
  <c r="U399" i="6" s="1"/>
  <c r="U386" i="6"/>
  <c r="U361" i="6"/>
  <c r="U363" i="6"/>
  <c r="H186" i="6"/>
  <c r="M188" i="6"/>
  <c r="M186" i="6" s="1"/>
  <c r="J214" i="6"/>
  <c r="J386" i="6"/>
  <c r="J213" i="6"/>
  <c r="I213" i="6"/>
  <c r="I214" i="6"/>
  <c r="I226" i="6"/>
  <c r="I225" i="6"/>
  <c r="L226" i="6"/>
  <c r="L225" i="6"/>
  <c r="M229" i="6"/>
  <c r="I246" i="6"/>
  <c r="I295" i="6"/>
  <c r="H231" i="6"/>
  <c r="H246" i="6"/>
  <c r="M232" i="6"/>
  <c r="M231" i="6" s="1"/>
  <c r="M237" i="6"/>
  <c r="M265" i="6"/>
  <c r="L280" i="6"/>
  <c r="M287" i="6"/>
  <c r="H308" i="6"/>
  <c r="G322" i="6"/>
  <c r="I317" i="6"/>
  <c r="I322" i="6" s="1"/>
  <c r="I343" i="6" s="1"/>
  <c r="M318" i="6"/>
  <c r="M317" i="6" s="1"/>
  <c r="T374" i="6"/>
  <c r="T385" i="6"/>
  <c r="T387" i="6" s="1"/>
  <c r="T397" i="6"/>
  <c r="T399" i="6" s="1"/>
  <c r="V385" i="6"/>
  <c r="V387" i="6"/>
  <c r="V397" i="6"/>
  <c r="V399" i="6"/>
  <c r="V386" i="6"/>
  <c r="V361" i="6"/>
  <c r="V363" i="6" s="1"/>
  <c r="V373" i="6"/>
  <c r="V375" i="6" s="1"/>
  <c r="V362" i="6"/>
  <c r="T333" i="6"/>
  <c r="T343" i="6"/>
  <c r="T323" i="6"/>
  <c r="M13" i="7"/>
  <c r="H11" i="7"/>
  <c r="H21" i="7" s="1"/>
  <c r="H31" i="7" s="1"/>
  <c r="M34" i="7"/>
  <c r="M57" i="7"/>
  <c r="M56" i="7" s="1"/>
  <c r="H56" i="7"/>
  <c r="M73" i="7"/>
  <c r="M72" i="7" s="1"/>
  <c r="H72" i="7"/>
  <c r="M80" i="7"/>
  <c r="H77" i="7"/>
  <c r="U405" i="7"/>
  <c r="U406" i="7" s="1"/>
  <c r="U393" i="7"/>
  <c r="U369" i="7"/>
  <c r="U415" i="7"/>
  <c r="W405" i="7"/>
  <c r="W406" i="7"/>
  <c r="W393" i="7"/>
  <c r="W369" i="7"/>
  <c r="W415" i="7"/>
  <c r="I166" i="7"/>
  <c r="I183" i="7" s="1"/>
  <c r="M167" i="7"/>
  <c r="M166" i="7"/>
  <c r="M187" i="7"/>
  <c r="M186" i="7"/>
  <c r="M195" i="7" s="1"/>
  <c r="H186" i="7"/>
  <c r="V280" i="7"/>
  <c r="V295" i="7"/>
  <c r="J263" i="7"/>
  <c r="M275" i="7"/>
  <c r="H274" i="7"/>
  <c r="H280" i="7" s="1"/>
  <c r="Y394" i="8"/>
  <c r="Y396" i="8"/>
  <c r="Y383" i="8"/>
  <c r="Y395" i="8"/>
  <c r="Y358" i="8"/>
  <c r="Y360" i="8"/>
  <c r="Y417" i="8"/>
  <c r="M37" i="8"/>
  <c r="H35" i="8"/>
  <c r="K394" i="8"/>
  <c r="K382" i="8"/>
  <c r="K371" i="8"/>
  <c r="K383" i="8"/>
  <c r="M48" i="8"/>
  <c r="H47" i="8"/>
  <c r="M59" i="8"/>
  <c r="H56" i="8"/>
  <c r="M89" i="8"/>
  <c r="H93" i="8"/>
  <c r="T382" i="8"/>
  <c r="T384" i="8" s="1"/>
  <c r="T371" i="8"/>
  <c r="T370" i="8"/>
  <c r="T372" i="8"/>
  <c r="T359" i="8"/>
  <c r="L150" i="8"/>
  <c r="L149" i="8"/>
  <c r="M133" i="8"/>
  <c r="X382" i="8"/>
  <c r="X384" i="8" s="1"/>
  <c r="X371" i="8"/>
  <c r="X370" i="8"/>
  <c r="X372" i="8"/>
  <c r="J214" i="8"/>
  <c r="J213" i="8"/>
  <c r="L214" i="8"/>
  <c r="L213" i="8"/>
  <c r="M200" i="8"/>
  <c r="M197" i="8" s="1"/>
  <c r="H197" i="8"/>
  <c r="H231" i="8"/>
  <c r="H246" i="8"/>
  <c r="H295" i="8" s="1"/>
  <c r="V263" i="8"/>
  <c r="V407" i="8" s="1"/>
  <c r="V408" i="8" s="1"/>
  <c r="V295" i="8"/>
  <c r="V280" i="8"/>
  <c r="U263" i="8"/>
  <c r="U407" i="8" s="1"/>
  <c r="U408" i="8" s="1"/>
  <c r="Y263" i="8"/>
  <c r="Y407" i="8" s="1"/>
  <c r="Y408" i="8" s="1"/>
  <c r="M23" i="9"/>
  <c r="H22" i="9"/>
  <c r="H30" i="9" s="1"/>
  <c r="H31" i="9" s="1"/>
  <c r="N426" i="9"/>
  <c r="N391" i="9"/>
  <c r="N393" i="9"/>
  <c r="N380" i="9"/>
  <c r="N379" i="9"/>
  <c r="N381" i="9" s="1"/>
  <c r="N368" i="9"/>
  <c r="P416" i="9"/>
  <c r="P417" i="9" s="1"/>
  <c r="P404" i="9"/>
  <c r="P380" i="9"/>
  <c r="P367" i="9"/>
  <c r="P369" i="9" s="1"/>
  <c r="R426" i="9"/>
  <c r="R391" i="9"/>
  <c r="R393" i="9" s="1"/>
  <c r="R380" i="9"/>
  <c r="R379" i="9"/>
  <c r="R381" i="9"/>
  <c r="R368" i="9"/>
  <c r="M175" i="9"/>
  <c r="M174" i="9" s="1"/>
  <c r="H174" i="9"/>
  <c r="K214" i="9"/>
  <c r="K213" i="9"/>
  <c r="G225" i="9"/>
  <c r="G226" i="9"/>
  <c r="J304" i="9"/>
  <c r="J289" i="9"/>
  <c r="T304" i="9"/>
  <c r="T289" i="9"/>
  <c r="V304" i="9"/>
  <c r="V272" i="9"/>
  <c r="V416" i="9" s="1"/>
  <c r="V417" i="9" s="1"/>
  <c r="X304" i="9"/>
  <c r="X289" i="9"/>
  <c r="H255" i="9"/>
  <c r="M254" i="9"/>
  <c r="M255" i="9" s="1"/>
  <c r="H262" i="9"/>
  <c r="M263" i="9"/>
  <c r="M262" i="9"/>
  <c r="H299" i="9"/>
  <c r="M301" i="9"/>
  <c r="M299" i="9" s="1"/>
  <c r="M317" i="9"/>
  <c r="H331" i="9"/>
  <c r="H340" i="9" s="1"/>
  <c r="M320" i="9"/>
  <c r="M331" i="9" s="1"/>
  <c r="I331" i="9"/>
  <c r="I350" i="9" s="1"/>
  <c r="M69" i="10"/>
  <c r="M68" i="10" s="1"/>
  <c r="I68" i="10"/>
  <c r="M90" i="10"/>
  <c r="H93" i="10"/>
  <c r="M198" i="10"/>
  <c r="M197" i="10" s="1"/>
  <c r="H197" i="10"/>
  <c r="I72" i="6"/>
  <c r="I82" i="6" s="1"/>
  <c r="I83" i="6" s="1"/>
  <c r="J149" i="6"/>
  <c r="M198" i="6"/>
  <c r="M197" i="6" s="1"/>
  <c r="I274" i="6"/>
  <c r="I280" i="6" s="1"/>
  <c r="Q31" i="6"/>
  <c r="Q82" i="6"/>
  <c r="S82" i="6"/>
  <c r="R82" i="6"/>
  <c r="R83" i="6" s="1"/>
  <c r="I11" i="7"/>
  <c r="I21" i="7" s="1"/>
  <c r="I31" i="7" s="1"/>
  <c r="I22" i="7"/>
  <c r="I30" i="7" s="1"/>
  <c r="G82" i="7"/>
  <c r="G83" i="7" s="1"/>
  <c r="G369" i="7" s="1"/>
  <c r="M37" i="7"/>
  <c r="M35" i="7" s="1"/>
  <c r="K82" i="7"/>
  <c r="K83" i="7" s="1"/>
  <c r="K368" i="7" s="1"/>
  <c r="M61" i="7"/>
  <c r="M60" i="7" s="1"/>
  <c r="J150" i="7"/>
  <c r="L150" i="7"/>
  <c r="M206" i="7"/>
  <c r="M205" i="7" s="1"/>
  <c r="T263" i="7"/>
  <c r="T405" i="7" s="1"/>
  <c r="T406" i="7" s="1"/>
  <c r="V263" i="7"/>
  <c r="V405" i="7" s="1"/>
  <c r="V406" i="7" s="1"/>
  <c r="X263" i="7"/>
  <c r="X405" i="7"/>
  <c r="X406" i="7" s="1"/>
  <c r="I256" i="7"/>
  <c r="I263" i="7" s="1"/>
  <c r="I274" i="7"/>
  <c r="I280" i="7" s="1"/>
  <c r="I282" i="7"/>
  <c r="I295" i="7" s="1"/>
  <c r="J31" i="8"/>
  <c r="J83" i="8" s="1"/>
  <c r="I35" i="8"/>
  <c r="M61" i="8"/>
  <c r="M60" i="8" s="1"/>
  <c r="I166" i="8"/>
  <c r="I182" i="8" s="1"/>
  <c r="J295" i="8"/>
  <c r="M240" i="8"/>
  <c r="M43" i="9"/>
  <c r="M48" i="9"/>
  <c r="M47" i="9" s="1"/>
  <c r="M60" i="9"/>
  <c r="I93" i="9"/>
  <c r="L304" i="9"/>
  <c r="I277" i="9"/>
  <c r="J31" i="10"/>
  <c r="O83" i="10"/>
  <c r="Q83" i="10"/>
  <c r="S83" i="10"/>
  <c r="H50" i="10"/>
  <c r="M51" i="10"/>
  <c r="M50" i="10" s="1"/>
  <c r="M135" i="10"/>
  <c r="M133" i="10" s="1"/>
  <c r="H133" i="10"/>
  <c r="H150" i="10" s="1"/>
  <c r="M157" i="10"/>
  <c r="M155" i="10" s="1"/>
  <c r="M158" i="10" s="1"/>
  <c r="H155" i="10"/>
  <c r="H158" i="10"/>
  <c r="M24" i="11"/>
  <c r="H22" i="11"/>
  <c r="H30" i="11" s="1"/>
  <c r="H31" i="11" s="1"/>
  <c r="J82" i="11"/>
  <c r="M265" i="11"/>
  <c r="H262" i="11"/>
  <c r="H272" i="11" s="1"/>
  <c r="K332" i="11"/>
  <c r="M52" i="12"/>
  <c r="M50" i="12" s="1"/>
  <c r="H50" i="12"/>
  <c r="I283" i="9"/>
  <c r="I291" i="9"/>
  <c r="H349" i="9"/>
  <c r="H350" i="9" s="1"/>
  <c r="I11" i="10"/>
  <c r="I21" i="10" s="1"/>
  <c r="M23" i="10"/>
  <c r="H22" i="10"/>
  <c r="H30" i="10" s="1"/>
  <c r="H31" i="10" s="1"/>
  <c r="J82" i="10"/>
  <c r="I35" i="10"/>
  <c r="M65" i="10"/>
  <c r="M64" i="10" s="1"/>
  <c r="I64" i="10"/>
  <c r="M73" i="10"/>
  <c r="M72" i="10"/>
  <c r="I72" i="10"/>
  <c r="M138" i="10"/>
  <c r="M137" i="10"/>
  <c r="M140" i="10"/>
  <c r="M162" i="10"/>
  <c r="H160" i="10"/>
  <c r="H164" i="10" s="1"/>
  <c r="J182" i="10"/>
  <c r="M171" i="10"/>
  <c r="H170" i="10"/>
  <c r="H182" i="10" s="1"/>
  <c r="L214" i="10"/>
  <c r="G304" i="10"/>
  <c r="L304" i="10"/>
  <c r="M279" i="10"/>
  <c r="S351" i="10"/>
  <c r="AB98" i="10"/>
  <c r="N473" i="10" s="1"/>
  <c r="AF98" i="10"/>
  <c r="G82" i="11"/>
  <c r="G83" i="11" s="1"/>
  <c r="L82" i="11"/>
  <c r="L83" i="11" s="1"/>
  <c r="I35" i="11"/>
  <c r="I42" i="11"/>
  <c r="M51" i="11"/>
  <c r="M71" i="11"/>
  <c r="M68" i="11"/>
  <c r="H68" i="11"/>
  <c r="M73" i="11"/>
  <c r="M72" i="11"/>
  <c r="H72" i="11"/>
  <c r="H93" i="11"/>
  <c r="M87" i="11"/>
  <c r="M93" i="11"/>
  <c r="M175" i="11"/>
  <c r="M174" i="11"/>
  <c r="H174" i="11"/>
  <c r="L214" i="11"/>
  <c r="I214" i="11"/>
  <c r="J304" i="11"/>
  <c r="L83" i="12"/>
  <c r="I11" i="12"/>
  <c r="I21" i="12" s="1"/>
  <c r="M12" i="12"/>
  <c r="M11" i="12"/>
  <c r="N31" i="12"/>
  <c r="N83" i="12" s="1"/>
  <c r="H22" i="12"/>
  <c r="H30" i="12" s="1"/>
  <c r="M23" i="12"/>
  <c r="M38" i="12"/>
  <c r="H35" i="12"/>
  <c r="I82" i="12"/>
  <c r="M63" i="12"/>
  <c r="M60" i="12"/>
  <c r="H60" i="12"/>
  <c r="M74" i="12"/>
  <c r="M72" i="12" s="1"/>
  <c r="H72" i="12"/>
  <c r="M90" i="12"/>
  <c r="H93" i="12"/>
  <c r="M141" i="11"/>
  <c r="M140" i="11" s="1"/>
  <c r="I160" i="11"/>
  <c r="I164" i="11" s="1"/>
  <c r="M168" i="11"/>
  <c r="M166" i="11" s="1"/>
  <c r="H166" i="11"/>
  <c r="H183" i="11" s="1"/>
  <c r="M187" i="11"/>
  <c r="M186" i="11" s="1"/>
  <c r="M195" i="11" s="1"/>
  <c r="G304" i="11"/>
  <c r="I252" i="11"/>
  <c r="I272" i="11" s="1"/>
  <c r="L304" i="11"/>
  <c r="I291" i="11"/>
  <c r="M297" i="11"/>
  <c r="M296" i="11" s="1"/>
  <c r="I299" i="11"/>
  <c r="J332" i="11"/>
  <c r="J341" i="11" s="1"/>
  <c r="I332" i="11"/>
  <c r="L332" i="11"/>
  <c r="L351" i="11" s="1"/>
  <c r="H340" i="11"/>
  <c r="M57" i="12"/>
  <c r="M56" i="12" s="1"/>
  <c r="H56" i="12"/>
  <c r="M66" i="12"/>
  <c r="M64" i="12" s="1"/>
  <c r="H64" i="12"/>
  <c r="M70" i="12"/>
  <c r="M68" i="12" s="1"/>
  <c r="M129" i="12"/>
  <c r="M128" i="12" s="1"/>
  <c r="M134" i="12"/>
  <c r="M133" i="12" s="1"/>
  <c r="H133" i="12"/>
  <c r="M141" i="12"/>
  <c r="M185" i="12"/>
  <c r="M187" i="12"/>
  <c r="M186" i="12" s="1"/>
  <c r="H186" i="12"/>
  <c r="H195" i="12" s="1"/>
  <c r="G214" i="12"/>
  <c r="J304" i="12"/>
  <c r="I252" i="12"/>
  <c r="L214" i="12"/>
  <c r="L393" i="12" s="1"/>
  <c r="I197" i="12"/>
  <c r="I277" i="12"/>
  <c r="M281" i="12"/>
  <c r="M277" i="12" s="1"/>
  <c r="M311" i="12"/>
  <c r="M332" i="12"/>
  <c r="R351" i="12"/>
  <c r="H340" i="12"/>
  <c r="H341" i="12" s="1"/>
  <c r="R410" i="6"/>
  <c r="R411" i="6" s="1"/>
  <c r="R398" i="6"/>
  <c r="R373" i="6"/>
  <c r="R375" i="6" s="1"/>
  <c r="R385" i="6"/>
  <c r="R387" i="6" s="1"/>
  <c r="R397" i="6"/>
  <c r="R399" i="6" s="1"/>
  <c r="R386" i="6"/>
  <c r="R374" i="6"/>
  <c r="H194" i="12"/>
  <c r="I341" i="11"/>
  <c r="I351" i="11"/>
  <c r="I304" i="11"/>
  <c r="H182" i="11"/>
  <c r="N392" i="12"/>
  <c r="N394" i="12" s="1"/>
  <c r="N368" i="12"/>
  <c r="N370" i="12" s="1"/>
  <c r="N369" i="12"/>
  <c r="L405" i="12"/>
  <c r="L380" i="12"/>
  <c r="L392" i="12"/>
  <c r="L381" i="12"/>
  <c r="L368" i="12"/>
  <c r="L404" i="12"/>
  <c r="L369" i="12"/>
  <c r="S405" i="10"/>
  <c r="S368" i="10"/>
  <c r="S370" i="10" s="1"/>
  <c r="S404" i="10"/>
  <c r="S406" i="10" s="1"/>
  <c r="S381" i="10"/>
  <c r="S427" i="10"/>
  <c r="S428" i="10" s="1"/>
  <c r="O417" i="10"/>
  <c r="O418" i="10" s="1"/>
  <c r="O380" i="10"/>
  <c r="O382" i="10" s="1"/>
  <c r="O369" i="10"/>
  <c r="O392" i="10"/>
  <c r="O394" i="10" s="1"/>
  <c r="O393" i="10"/>
  <c r="I183" i="8"/>
  <c r="J371" i="8"/>
  <c r="J358" i="8"/>
  <c r="J417" i="8"/>
  <c r="J397" i="6"/>
  <c r="J373" i="6"/>
  <c r="I182" i="7"/>
  <c r="K340" i="5"/>
  <c r="K330" i="5"/>
  <c r="H262" i="5"/>
  <c r="G401" i="3"/>
  <c r="I295" i="8"/>
  <c r="H183" i="6"/>
  <c r="H263" i="7"/>
  <c r="H149" i="10"/>
  <c r="K380" i="5"/>
  <c r="K392" i="5"/>
  <c r="H182" i="12"/>
  <c r="I214" i="12"/>
  <c r="I213" i="12"/>
  <c r="I304" i="12"/>
  <c r="L341" i="11"/>
  <c r="M194" i="11"/>
  <c r="I82" i="11"/>
  <c r="I83" i="11" s="1"/>
  <c r="R473" i="10"/>
  <c r="R452" i="10"/>
  <c r="R367" i="3" s="1"/>
  <c r="R460" i="10"/>
  <c r="AG269" i="10"/>
  <c r="H183" i="10"/>
  <c r="K341" i="11"/>
  <c r="K427" i="11" s="1"/>
  <c r="K351" i="11"/>
  <c r="Q427" i="10"/>
  <c r="Q428" i="10" s="1"/>
  <c r="Q417" i="10"/>
  <c r="Q418" i="10" s="1"/>
  <c r="Q405" i="10"/>
  <c r="Q380" i="10"/>
  <c r="Q382" i="10" s="1"/>
  <c r="Q369" i="10"/>
  <c r="Q368" i="10"/>
  <c r="Q370" i="10" s="1"/>
  <c r="Q392" i="10"/>
  <c r="Q394" i="10" s="1"/>
  <c r="Q404" i="10"/>
  <c r="Q406" i="10" s="1"/>
  <c r="Q393" i="10"/>
  <c r="Q381" i="10"/>
  <c r="J83" i="10"/>
  <c r="J393" i="10" s="1"/>
  <c r="K415" i="7"/>
  <c r="K381" i="7"/>
  <c r="K356" i="7"/>
  <c r="K393" i="7"/>
  <c r="K369" i="7"/>
  <c r="G392" i="7"/>
  <c r="G381" i="7"/>
  <c r="G380" i="7"/>
  <c r="G368" i="7"/>
  <c r="Q83" i="6"/>
  <c r="H213" i="10"/>
  <c r="H214" i="10"/>
  <c r="I340" i="9"/>
  <c r="H272" i="9"/>
  <c r="H304" i="9"/>
  <c r="H195" i="7"/>
  <c r="H194" i="7"/>
  <c r="M183" i="7"/>
  <c r="G333" i="6"/>
  <c r="G343" i="6"/>
  <c r="H194" i="6"/>
  <c r="H195" i="6"/>
  <c r="H212" i="5"/>
  <c r="H182" i="5"/>
  <c r="H181" i="5"/>
  <c r="H263" i="8"/>
  <c r="G355" i="5"/>
  <c r="H294" i="5"/>
  <c r="G367" i="5"/>
  <c r="H183" i="8"/>
  <c r="H182" i="8"/>
  <c r="I214" i="7"/>
  <c r="I213" i="7"/>
  <c r="H263" i="6"/>
  <c r="I149" i="6"/>
  <c r="I150" i="6"/>
  <c r="H148" i="5"/>
  <c r="I280" i="8"/>
  <c r="K356" i="5"/>
  <c r="K355" i="5"/>
  <c r="Q361" i="6"/>
  <c r="Q363" i="6" s="1"/>
  <c r="Q397" i="6"/>
  <c r="Q399" i="6" s="1"/>
  <c r="Q386" i="6"/>
  <c r="Q385" i="6"/>
  <c r="Q387" i="6" s="1"/>
  <c r="Q373" i="6"/>
  <c r="Q375" i="6" s="1"/>
  <c r="Q362" i="6"/>
  <c r="Q420" i="6"/>
  <c r="Q374" i="6"/>
  <c r="Q410" i="6"/>
  <c r="Q411" i="6" s="1"/>
  <c r="Q398" i="6"/>
  <c r="J381" i="10"/>
  <c r="J380" i="10"/>
  <c r="J417" i="10"/>
  <c r="J404" i="10"/>
  <c r="H135" i="3"/>
  <c r="M252" i="3"/>
  <c r="G365" i="3"/>
  <c r="G82" i="3"/>
  <c r="B4" i="4" s="1"/>
  <c r="B8" i="4" s="1"/>
  <c r="B16" i="4" s="1"/>
  <c r="V389" i="3"/>
  <c r="V364" i="3"/>
  <c r="V366" i="3" s="1"/>
  <c r="V401" i="3"/>
  <c r="V377" i="3"/>
  <c r="V400" i="3"/>
  <c r="V402" i="3" s="1"/>
  <c r="V388" i="3"/>
  <c r="V390" i="3" s="1"/>
  <c r="V376" i="3"/>
  <c r="V378" i="3" s="1"/>
  <c r="V365" i="3"/>
  <c r="J82" i="3"/>
  <c r="J83" i="3" s="1"/>
  <c r="L82" i="3"/>
  <c r="K82" i="3"/>
  <c r="K83" i="3" s="1"/>
  <c r="L145" i="3"/>
  <c r="G145" i="3"/>
  <c r="H119" i="3"/>
  <c r="I119" i="3"/>
  <c r="G144" i="3"/>
  <c r="L144" i="3"/>
  <c r="K144" i="3"/>
  <c r="J144" i="3"/>
  <c r="X44" i="1" l="1"/>
  <c r="J407" i="8"/>
  <c r="J383" i="8"/>
  <c r="J359" i="8"/>
  <c r="J395" i="8"/>
  <c r="J394" i="8"/>
  <c r="M308" i="6"/>
  <c r="M322" i="6" s="1"/>
  <c r="H322" i="6"/>
  <c r="P356" i="5"/>
  <c r="P355" i="5"/>
  <c r="P357" i="5" s="1"/>
  <c r="P367" i="5"/>
  <c r="P369" i="5" s="1"/>
  <c r="P392" i="5"/>
  <c r="J368" i="10"/>
  <c r="J369" i="10"/>
  <c r="J405" i="10"/>
  <c r="J392" i="10"/>
  <c r="L398" i="6"/>
  <c r="L386" i="6"/>
  <c r="L362" i="6"/>
  <c r="G393" i="7"/>
  <c r="G357" i="7"/>
  <c r="G356" i="7"/>
  <c r="G405" i="7"/>
  <c r="K392" i="7"/>
  <c r="K380" i="7"/>
  <c r="K405" i="7"/>
  <c r="K357" i="7"/>
  <c r="J351" i="11"/>
  <c r="I333" i="6"/>
  <c r="J370" i="8"/>
  <c r="J382" i="8"/>
  <c r="N460" i="10"/>
  <c r="M351" i="12"/>
  <c r="M341" i="12"/>
  <c r="H149" i="12"/>
  <c r="H150" i="12"/>
  <c r="N404" i="12"/>
  <c r="N406" i="12" s="1"/>
  <c r="N381" i="12"/>
  <c r="N380" i="12"/>
  <c r="N382" i="12" s="1"/>
  <c r="S380" i="10"/>
  <c r="S382" i="10" s="1"/>
  <c r="S369" i="10"/>
  <c r="S392" i="10"/>
  <c r="S394" i="10" s="1"/>
  <c r="S393" i="10"/>
  <c r="S417" i="10"/>
  <c r="S418" i="10" s="1"/>
  <c r="O427" i="10"/>
  <c r="O428" i="10" s="1"/>
  <c r="O405" i="10"/>
  <c r="O368" i="10"/>
  <c r="O370" i="10" s="1"/>
  <c r="O404" i="10"/>
  <c r="O406" i="10" s="1"/>
  <c r="O381" i="10"/>
  <c r="R361" i="6"/>
  <c r="R363" i="6" s="1"/>
  <c r="R362" i="6"/>
  <c r="R420" i="6"/>
  <c r="J361" i="6"/>
  <c r="J385" i="6"/>
  <c r="H31" i="8"/>
  <c r="H150" i="7"/>
  <c r="G417" i="10"/>
  <c r="G427" i="10"/>
  <c r="N452" i="10"/>
  <c r="N367" i="3" s="1"/>
  <c r="AC269" i="10"/>
  <c r="H226" i="11"/>
  <c r="M296" i="12"/>
  <c r="H214" i="11"/>
  <c r="G380" i="9"/>
  <c r="L284" i="3"/>
  <c r="I226" i="3"/>
  <c r="I289" i="12"/>
  <c r="H182" i="9"/>
  <c r="H82" i="8"/>
  <c r="H83" i="8" s="1"/>
  <c r="I279" i="5"/>
  <c r="H31" i="5"/>
  <c r="M150" i="3"/>
  <c r="M153" i="3" s="1"/>
  <c r="H246" i="3"/>
  <c r="G417" i="8"/>
  <c r="M59" i="3"/>
  <c r="M80" i="3"/>
  <c r="M140" i="3"/>
  <c r="M65" i="3"/>
  <c r="H190" i="3"/>
  <c r="M183" i="3"/>
  <c r="M181" i="3" s="1"/>
  <c r="M184" i="3"/>
  <c r="M172" i="3"/>
  <c r="M163" i="3"/>
  <c r="I209" i="3"/>
  <c r="M229" i="3"/>
  <c r="M226" i="3" s="1"/>
  <c r="M240" i="3"/>
  <c r="M241" i="3"/>
  <c r="M245" i="3"/>
  <c r="M16" i="5"/>
  <c r="M11" i="5" s="1"/>
  <c r="M21" i="5" s="1"/>
  <c r="M20" i="5"/>
  <c r="J31" i="5"/>
  <c r="J83" i="5" s="1"/>
  <c r="J391" i="5" s="1"/>
  <c r="M329" i="5"/>
  <c r="M165" i="5"/>
  <c r="M173" i="5"/>
  <c r="M211" i="5"/>
  <c r="M221" i="5"/>
  <c r="L279" i="5"/>
  <c r="M174" i="6"/>
  <c r="L263" i="6"/>
  <c r="L410" i="6" s="1"/>
  <c r="I251" i="6"/>
  <c r="Q31" i="5"/>
  <c r="Q83" i="5" s="1"/>
  <c r="I22" i="5"/>
  <c r="I30" i="5" s="1"/>
  <c r="M26" i="5"/>
  <c r="M22" i="5" s="1"/>
  <c r="M30" i="5" s="1"/>
  <c r="I35" i="5"/>
  <c r="I82" i="5" s="1"/>
  <c r="M39" i="5"/>
  <c r="M45" i="5"/>
  <c r="M42" i="5" s="1"/>
  <c r="M48" i="5"/>
  <c r="M49" i="5"/>
  <c r="M52" i="5"/>
  <c r="M50" i="5" s="1"/>
  <c r="M59" i="5"/>
  <c r="M56" i="5" s="1"/>
  <c r="M67" i="5"/>
  <c r="M69" i="5"/>
  <c r="M68" i="5" s="1"/>
  <c r="M70" i="5"/>
  <c r="M81" i="5"/>
  <c r="M91" i="5"/>
  <c r="M95" i="5"/>
  <c r="L149" i="5"/>
  <c r="M137" i="5"/>
  <c r="M136" i="5" s="1"/>
  <c r="M149" i="5" s="1"/>
  <c r="M138" i="5"/>
  <c r="G149" i="5"/>
  <c r="M145" i="5"/>
  <c r="M233" i="5"/>
  <c r="M230" i="5" s="1"/>
  <c r="M245" i="5" s="1"/>
  <c r="M241" i="5"/>
  <c r="I250" i="5"/>
  <c r="M250" i="5" s="1"/>
  <c r="M253" i="5"/>
  <c r="M258" i="5"/>
  <c r="M255" i="5" s="1"/>
  <c r="I255" i="5"/>
  <c r="M269" i="5"/>
  <c r="M267" i="5" s="1"/>
  <c r="M275" i="5"/>
  <c r="M273" i="5" s="1"/>
  <c r="M285" i="5"/>
  <c r="M288" i="5"/>
  <c r="M286" i="5" s="1"/>
  <c r="M290" i="5"/>
  <c r="M289" i="5" s="1"/>
  <c r="M291" i="5"/>
  <c r="M304" i="5"/>
  <c r="M307" i="5"/>
  <c r="M311" i="5"/>
  <c r="M321" i="5" s="1"/>
  <c r="L321" i="5"/>
  <c r="H348" i="5"/>
  <c r="N364" i="5"/>
  <c r="N411" i="5"/>
  <c r="G31" i="6"/>
  <c r="M16" i="6"/>
  <c r="M11" i="6" s="1"/>
  <c r="M21" i="6" s="1"/>
  <c r="H22" i="6"/>
  <c r="H30" i="6" s="1"/>
  <c r="H31" i="6" s="1"/>
  <c r="H83" i="6" s="1"/>
  <c r="H410" i="6" s="1"/>
  <c r="M28" i="6"/>
  <c r="M36" i="6"/>
  <c r="M46" i="6"/>
  <c r="K82" i="6"/>
  <c r="K83" i="6" s="1"/>
  <c r="M48" i="6"/>
  <c r="M49" i="6"/>
  <c r="G82" i="6"/>
  <c r="M52" i="6"/>
  <c r="M50" i="6" s="1"/>
  <c r="M57" i="6"/>
  <c r="M56" i="6" s="1"/>
  <c r="M62" i="6"/>
  <c r="M60" i="6" s="1"/>
  <c r="M63" i="6"/>
  <c r="M74" i="6"/>
  <c r="M72" i="6" s="1"/>
  <c r="M79" i="6"/>
  <c r="M77" i="6" s="1"/>
  <c r="M81" i="6"/>
  <c r="M92" i="6"/>
  <c r="K150" i="6"/>
  <c r="M132" i="6"/>
  <c r="M150" i="6" s="1"/>
  <c r="L149" i="6"/>
  <c r="M136" i="6"/>
  <c r="M133" i="6" s="1"/>
  <c r="M146" i="6"/>
  <c r="M157" i="6"/>
  <c r="M155" i="6" s="1"/>
  <c r="M158" i="6" s="1"/>
  <c r="M162" i="6"/>
  <c r="M160" i="6" s="1"/>
  <c r="M164" i="6" s="1"/>
  <c r="I194" i="6"/>
  <c r="M219" i="6"/>
  <c r="M217" i="6" s="1"/>
  <c r="M226" i="6" s="1"/>
  <c r="M242" i="6"/>
  <c r="M246" i="6" s="1"/>
  <c r="M295" i="6" s="1"/>
  <c r="M266" i="6"/>
  <c r="M279" i="6"/>
  <c r="H355" i="6"/>
  <c r="O31" i="6"/>
  <c r="O83" i="6" s="1"/>
  <c r="S31" i="6"/>
  <c r="S83" i="6" s="1"/>
  <c r="S343" i="6"/>
  <c r="M16" i="7"/>
  <c r="M11" i="7" s="1"/>
  <c r="M21" i="7" s="1"/>
  <c r="M31" i="7" s="1"/>
  <c r="M20" i="7"/>
  <c r="J31" i="7"/>
  <c r="J83" i="7" s="1"/>
  <c r="J392" i="7" s="1"/>
  <c r="M24" i="7"/>
  <c r="M22" i="7" s="1"/>
  <c r="M30" i="7" s="1"/>
  <c r="M28" i="7"/>
  <c r="I35" i="7"/>
  <c r="I82" i="7" s="1"/>
  <c r="I83" i="7" s="1"/>
  <c r="M40" i="7"/>
  <c r="H42" i="7"/>
  <c r="H82" i="7" s="1"/>
  <c r="H83" i="7" s="1"/>
  <c r="I42" i="7"/>
  <c r="M52" i="7"/>
  <c r="M50" i="7" s="1"/>
  <c r="M67" i="7"/>
  <c r="M70" i="7"/>
  <c r="M68" i="7" s="1"/>
  <c r="M82" i="7" s="1"/>
  <c r="M83" i="7" s="1"/>
  <c r="M78" i="7"/>
  <c r="M77" i="7" s="1"/>
  <c r="M91" i="7"/>
  <c r="M131" i="7"/>
  <c r="M150" i="7" s="1"/>
  <c r="M237" i="7"/>
  <c r="I11" i="8"/>
  <c r="I21" i="8" s="1"/>
  <c r="M14" i="8"/>
  <c r="M19" i="8"/>
  <c r="I22" i="8"/>
  <c r="I30" i="8" s="1"/>
  <c r="M26" i="8"/>
  <c r="M22" i="8" s="1"/>
  <c r="M30" i="8" s="1"/>
  <c r="M36" i="8"/>
  <c r="M35" i="8" s="1"/>
  <c r="M82" i="8" s="1"/>
  <c r="M41" i="8"/>
  <c r="M43" i="8"/>
  <c r="M42" i="8" s="1"/>
  <c r="M49" i="8"/>
  <c r="M47" i="8" s="1"/>
  <c r="M53" i="8"/>
  <c r="M50" i="8" s="1"/>
  <c r="M57" i="8"/>
  <c r="M56" i="8" s="1"/>
  <c r="M58" i="8"/>
  <c r="M67" i="8"/>
  <c r="M69" i="8"/>
  <c r="M68" i="8" s="1"/>
  <c r="I68" i="8"/>
  <c r="I82" i="8" s="1"/>
  <c r="M76" i="8"/>
  <c r="I93" i="8"/>
  <c r="M90" i="8"/>
  <c r="M93" i="8" s="1"/>
  <c r="M95" i="8"/>
  <c r="H128" i="8"/>
  <c r="H150" i="8" s="1"/>
  <c r="M141" i="8"/>
  <c r="M140" i="8" s="1"/>
  <c r="M149" i="8" s="1"/>
  <c r="M148" i="8"/>
  <c r="I155" i="8"/>
  <c r="I158" i="8" s="1"/>
  <c r="M160" i="8"/>
  <c r="M164" i="8" s="1"/>
  <c r="M163" i="8"/>
  <c r="M169" i="8"/>
  <c r="M166" i="8" s="1"/>
  <c r="M181" i="8"/>
  <c r="M185" i="8"/>
  <c r="M189" i="8"/>
  <c r="M203" i="8"/>
  <c r="M202" i="8" s="1"/>
  <c r="M204" i="8"/>
  <c r="M210" i="8"/>
  <c r="I225" i="8"/>
  <c r="M219" i="8"/>
  <c r="M217" i="8" s="1"/>
  <c r="M230" i="8"/>
  <c r="M254" i="8"/>
  <c r="M259" i="8"/>
  <c r="M256" i="8" s="1"/>
  <c r="M272" i="8"/>
  <c r="M268" i="8" s="1"/>
  <c r="M278" i="8"/>
  <c r="M274" i="8" s="1"/>
  <c r="M286" i="8"/>
  <c r="M282" i="8" s="1"/>
  <c r="M291" i="8"/>
  <c r="M292" i="8"/>
  <c r="M302" i="8"/>
  <c r="M314" i="8"/>
  <c r="M313" i="8" s="1"/>
  <c r="M315" i="8"/>
  <c r="M340" i="8"/>
  <c r="N391" i="8"/>
  <c r="L31" i="9"/>
  <c r="L83" i="9" s="1"/>
  <c r="M16" i="9"/>
  <c r="M11" i="9" s="1"/>
  <c r="M21" i="9" s="1"/>
  <c r="M31" i="9" s="1"/>
  <c r="M20" i="9"/>
  <c r="J31" i="9"/>
  <c r="M27" i="9"/>
  <c r="M22" i="9" s="1"/>
  <c r="M30" i="9" s="1"/>
  <c r="J82" i="9"/>
  <c r="M36" i="9"/>
  <c r="M40" i="9"/>
  <c r="H42" i="9"/>
  <c r="H82" i="9" s="1"/>
  <c r="H83" i="9" s="1"/>
  <c r="K82" i="9"/>
  <c r="K83" i="9" s="1"/>
  <c r="K380" i="9" s="1"/>
  <c r="M44" i="9"/>
  <c r="M42" i="9" s="1"/>
  <c r="M52" i="9"/>
  <c r="M50" i="9" s="1"/>
  <c r="M57" i="9"/>
  <c r="I56" i="9"/>
  <c r="I82" i="9" s="1"/>
  <c r="I83" i="9" s="1"/>
  <c r="M69" i="9"/>
  <c r="M68" i="9" s="1"/>
  <c r="M76" i="9"/>
  <c r="M79" i="9"/>
  <c r="M77" i="9" s="1"/>
  <c r="M91" i="9"/>
  <c r="M136" i="9"/>
  <c r="M141" i="9"/>
  <c r="M140" i="9" s="1"/>
  <c r="M142" i="9"/>
  <c r="M148" i="9"/>
  <c r="M168" i="9"/>
  <c r="M166" i="9" s="1"/>
  <c r="M173" i="9"/>
  <c r="M170" i="9" s="1"/>
  <c r="M188" i="9"/>
  <c r="M186" i="9" s="1"/>
  <c r="M198" i="9"/>
  <c r="M207" i="9"/>
  <c r="M205" i="9" s="1"/>
  <c r="M224" i="9"/>
  <c r="M226" i="9" s="1"/>
  <c r="M236" i="9"/>
  <c r="M260" i="9"/>
  <c r="M278" i="9"/>
  <c r="M277" i="9" s="1"/>
  <c r="M282" i="9"/>
  <c r="M287" i="9"/>
  <c r="M283" i="9" s="1"/>
  <c r="M294" i="9"/>
  <c r="M291" i="9" s="1"/>
  <c r="M314" i="9"/>
  <c r="M14" i="10"/>
  <c r="M19" i="10"/>
  <c r="I22" i="10"/>
  <c r="I30" i="10" s="1"/>
  <c r="I31" i="10" s="1"/>
  <c r="I83" i="10" s="1"/>
  <c r="M26" i="10"/>
  <c r="M22" i="10" s="1"/>
  <c r="M30" i="10" s="1"/>
  <c r="M31" i="10" s="1"/>
  <c r="M36" i="10"/>
  <c r="M40" i="10"/>
  <c r="M55" i="10"/>
  <c r="I60" i="10"/>
  <c r="I82" i="10" s="1"/>
  <c r="M80" i="10"/>
  <c r="M77" i="10" s="1"/>
  <c r="M91" i="10"/>
  <c r="M93" i="10" s="1"/>
  <c r="M95" i="10"/>
  <c r="M132" i="10"/>
  <c r="L150" i="10"/>
  <c r="M143" i="10"/>
  <c r="M163" i="10"/>
  <c r="M160" i="10" s="1"/>
  <c r="M164" i="10" s="1"/>
  <c r="M169" i="10"/>
  <c r="M166" i="10" s="1"/>
  <c r="M172" i="10"/>
  <c r="M170" i="10" s="1"/>
  <c r="M173" i="10"/>
  <c r="M177" i="10"/>
  <c r="M191" i="10"/>
  <c r="M204" i="10"/>
  <c r="M202" i="10" s="1"/>
  <c r="M206" i="10"/>
  <c r="M205" i="10" s="1"/>
  <c r="M212" i="10"/>
  <c r="M220" i="10"/>
  <c r="M230" i="10"/>
  <c r="H232" i="10"/>
  <c r="H252" i="10" s="1"/>
  <c r="H304" i="10" s="1"/>
  <c r="M235" i="10"/>
  <c r="M232" i="10" s="1"/>
  <c r="M246" i="10"/>
  <c r="M251" i="10"/>
  <c r="T272" i="10"/>
  <c r="T417" i="10" s="1"/>
  <c r="T418" i="10" s="1"/>
  <c r="V272" i="10"/>
  <c r="V417" i="10" s="1"/>
  <c r="V418" i="10" s="1"/>
  <c r="X272" i="10"/>
  <c r="X417" i="10" s="1"/>
  <c r="X418" i="10" s="1"/>
  <c r="M258" i="10"/>
  <c r="M278" i="10"/>
  <c r="M277" i="10" s="1"/>
  <c r="M268" i="6"/>
  <c r="L322" i="6"/>
  <c r="N31" i="6"/>
  <c r="N83" i="6" s="1"/>
  <c r="W322" i="6"/>
  <c r="T415" i="7"/>
  <c r="I150" i="7"/>
  <c r="L149" i="7"/>
  <c r="M145" i="7"/>
  <c r="M155" i="7"/>
  <c r="M158" i="7" s="1"/>
  <c r="M179" i="7"/>
  <c r="M182" i="7" s="1"/>
  <c r="I195" i="7"/>
  <c r="M191" i="7"/>
  <c r="M194" i="7" s="1"/>
  <c r="M204" i="7"/>
  <c r="M202" i="7" s="1"/>
  <c r="M212" i="7"/>
  <c r="M219" i="7"/>
  <c r="M217" i="7" s="1"/>
  <c r="M229" i="7"/>
  <c r="M233" i="7"/>
  <c r="M231" i="7" s="1"/>
  <c r="M246" i="7" s="1"/>
  <c r="M234" i="7"/>
  <c r="M238" i="7"/>
  <c r="M244" i="7"/>
  <c r="U295" i="7"/>
  <c r="M253" i="7"/>
  <c r="M258" i="7"/>
  <c r="M256" i="7" s="1"/>
  <c r="M263" i="7" s="1"/>
  <c r="M266" i="7"/>
  <c r="M267" i="7"/>
  <c r="M269" i="7"/>
  <c r="M270" i="7"/>
  <c r="M276" i="7"/>
  <c r="M274" i="7" s="1"/>
  <c r="M286" i="7"/>
  <c r="M282" i="7" s="1"/>
  <c r="M289" i="7"/>
  <c r="M287" i="7" s="1"/>
  <c r="M291" i="7"/>
  <c r="M290" i="7" s="1"/>
  <c r="M292" i="7"/>
  <c r="M305" i="7"/>
  <c r="M308" i="7"/>
  <c r="M312" i="7"/>
  <c r="M314" i="7"/>
  <c r="M315" i="7"/>
  <c r="G322" i="7"/>
  <c r="H350" i="7"/>
  <c r="N377" i="7"/>
  <c r="L322" i="8"/>
  <c r="L331" i="8" s="1"/>
  <c r="G82" i="9"/>
  <c r="M133" i="9"/>
  <c r="M150" i="9" s="1"/>
  <c r="M232" i="9"/>
  <c r="I242" i="9"/>
  <c r="M242" i="9" s="1"/>
  <c r="M251" i="9"/>
  <c r="M11" i="10"/>
  <c r="M21" i="10" s="1"/>
  <c r="U272" i="10"/>
  <c r="U417" i="10" s="1"/>
  <c r="U418" i="10" s="1"/>
  <c r="W272" i="10"/>
  <c r="W417" i="10" s="1"/>
  <c r="W418" i="10" s="1"/>
  <c r="Y272" i="10"/>
  <c r="Y417" i="10" s="1"/>
  <c r="Y418" i="10" s="1"/>
  <c r="AN269" i="10"/>
  <c r="AD269" i="10"/>
  <c r="J31" i="11"/>
  <c r="J83" i="11" s="1"/>
  <c r="I262" i="10"/>
  <c r="I272" i="10" s="1"/>
  <c r="M267" i="10"/>
  <c r="M275" i="10"/>
  <c r="M276" i="10"/>
  <c r="M285" i="10"/>
  <c r="M283" i="10" s="1"/>
  <c r="M286" i="10"/>
  <c r="M294" i="10"/>
  <c r="M291" i="10" s="1"/>
  <c r="M295" i="10"/>
  <c r="M300" i="10"/>
  <c r="M299" i="10" s="1"/>
  <c r="M307" i="10"/>
  <c r="M308" i="10"/>
  <c r="N377" i="10"/>
  <c r="AH98" i="10"/>
  <c r="AE270" i="10"/>
  <c r="AC270" i="10"/>
  <c r="AF270" i="10"/>
  <c r="M14" i="11"/>
  <c r="M11" i="11" s="1"/>
  <c r="M21" i="11" s="1"/>
  <c r="M19" i="11"/>
  <c r="M23" i="11"/>
  <c r="M22" i="11" s="1"/>
  <c r="M30" i="11" s="1"/>
  <c r="M28" i="11"/>
  <c r="M39" i="11"/>
  <c r="M35" i="11" s="1"/>
  <c r="M44" i="11"/>
  <c r="M42" i="11" s="1"/>
  <c r="H50" i="11"/>
  <c r="H82" i="11" s="1"/>
  <c r="H83" i="11" s="1"/>
  <c r="M52" i="11"/>
  <c r="M50" i="11" s="1"/>
  <c r="M57" i="11"/>
  <c r="M56" i="11" s="1"/>
  <c r="M61" i="11"/>
  <c r="M62" i="11"/>
  <c r="H64" i="11"/>
  <c r="M75" i="11"/>
  <c r="M80" i="11"/>
  <c r="M77" i="11" s="1"/>
  <c r="M130" i="11"/>
  <c r="M128" i="11" s="1"/>
  <c r="M143" i="11"/>
  <c r="M161" i="11"/>
  <c r="M160" i="11" s="1"/>
  <c r="M164" i="11" s="1"/>
  <c r="M173" i="11"/>
  <c r="M170" i="11" s="1"/>
  <c r="M181" i="11"/>
  <c r="M189" i="11"/>
  <c r="M199" i="11"/>
  <c r="M203" i="11"/>
  <c r="M202" i="11" s="1"/>
  <c r="M207" i="11"/>
  <c r="M205" i="11" s="1"/>
  <c r="M222" i="11"/>
  <c r="K304" i="11"/>
  <c r="M245" i="11"/>
  <c r="M250" i="11"/>
  <c r="M252" i="11" s="1"/>
  <c r="M304" i="11" s="1"/>
  <c r="M260" i="11"/>
  <c r="M264" i="11"/>
  <c r="M269" i="11"/>
  <c r="M280" i="11"/>
  <c r="M277" i="11" s="1"/>
  <c r="M285" i="11"/>
  <c r="M292" i="11"/>
  <c r="M291" i="11" s="1"/>
  <c r="M302" i="11"/>
  <c r="M299" i="11" s="1"/>
  <c r="N351" i="11"/>
  <c r="P351" i="11"/>
  <c r="R351" i="11"/>
  <c r="N389" i="11"/>
  <c r="AC98" i="12"/>
  <c r="AE98" i="12"/>
  <c r="AG98" i="12"/>
  <c r="AI98" i="12"/>
  <c r="AK98" i="12"/>
  <c r="AM98" i="12"/>
  <c r="M18" i="12"/>
  <c r="M21" i="12" s="1"/>
  <c r="I22" i="12"/>
  <c r="I30" i="12" s="1"/>
  <c r="I31" i="12" s="1"/>
  <c r="I83" i="12" s="1"/>
  <c r="M25" i="12"/>
  <c r="M22" i="12" s="1"/>
  <c r="M30" i="12" s="1"/>
  <c r="M28" i="12"/>
  <c r="O31" i="12"/>
  <c r="O83" i="12" s="1"/>
  <c r="M37" i="12"/>
  <c r="M35" i="12" s="1"/>
  <c r="M41" i="12"/>
  <c r="I133" i="12"/>
  <c r="M139" i="12"/>
  <c r="M142" i="12"/>
  <c r="M140" i="12" s="1"/>
  <c r="M156" i="12"/>
  <c r="M155" i="12" s="1"/>
  <c r="M158" i="12" s="1"/>
  <c r="I166" i="12"/>
  <c r="I183" i="12" s="1"/>
  <c r="M171" i="12"/>
  <c r="M170" i="12" s="1"/>
  <c r="M173" i="12"/>
  <c r="M179" i="12"/>
  <c r="I195" i="12"/>
  <c r="M189" i="12"/>
  <c r="H197" i="12"/>
  <c r="M199" i="12"/>
  <c r="M212" i="12"/>
  <c r="I226" i="12"/>
  <c r="M222" i="12"/>
  <c r="M225" i="12" s="1"/>
  <c r="I257" i="12"/>
  <c r="M264" i="12"/>
  <c r="J289" i="12"/>
  <c r="M303" i="12"/>
  <c r="L332" i="12"/>
  <c r="N413" i="12"/>
  <c r="J82" i="12"/>
  <c r="J83" i="12" s="1"/>
  <c r="M55" i="12"/>
  <c r="H68" i="12"/>
  <c r="H82" i="12" s="1"/>
  <c r="M80" i="12"/>
  <c r="M77" i="12" s="1"/>
  <c r="M95" i="12"/>
  <c r="M132" i="12"/>
  <c r="M197" i="12"/>
  <c r="AD270" i="12"/>
  <c r="M251" i="12"/>
  <c r="M252" i="12" s="1"/>
  <c r="M304" i="12" s="1"/>
  <c r="M285" i="12"/>
  <c r="M283" i="12" s="1"/>
  <c r="H284" i="3"/>
  <c r="H299" i="3"/>
  <c r="W413" i="3"/>
  <c r="W414" i="3" s="1"/>
  <c r="W423" i="3"/>
  <c r="W424" i="3" s="1"/>
  <c r="W388" i="3"/>
  <c r="W390" i="3" s="1"/>
  <c r="W376" i="3"/>
  <c r="W378" i="3" s="1"/>
  <c r="W365" i="3"/>
  <c r="W400" i="3"/>
  <c r="W402" i="3" s="1"/>
  <c r="W364" i="3"/>
  <c r="W366" i="3" s="1"/>
  <c r="W389" i="3"/>
  <c r="W377" i="3"/>
  <c r="W401" i="3"/>
  <c r="T376" i="3"/>
  <c r="T378" i="3" s="1"/>
  <c r="T413" i="3"/>
  <c r="T414" i="3" s="1"/>
  <c r="X413" i="3"/>
  <c r="H357" i="3"/>
  <c r="AU429" i="3"/>
  <c r="K423" i="3"/>
  <c r="M56" i="3"/>
  <c r="M155" i="3"/>
  <c r="M159" i="3" s="1"/>
  <c r="I47" i="3"/>
  <c r="M53" i="3"/>
  <c r="M50" i="3" s="1"/>
  <c r="M54" i="3"/>
  <c r="M62" i="3"/>
  <c r="M66" i="3"/>
  <c r="M70" i="3"/>
  <c r="I72" i="3"/>
  <c r="M79" i="3"/>
  <c r="M77" i="3" s="1"/>
  <c r="U424" i="3"/>
  <c r="U413" i="3"/>
  <c r="U414" i="3" s="1"/>
  <c r="M76" i="3"/>
  <c r="J221" i="3"/>
  <c r="M219" i="3"/>
  <c r="L31" i="3"/>
  <c r="L83" i="3" s="1"/>
  <c r="M260" i="3"/>
  <c r="M266" i="3"/>
  <c r="M270" i="3"/>
  <c r="M271" i="3"/>
  <c r="I161" i="3"/>
  <c r="M171" i="3"/>
  <c r="M169" i="3" s="1"/>
  <c r="M176" i="3"/>
  <c r="V413" i="3"/>
  <c r="V414" i="3" s="1"/>
  <c r="X423" i="3"/>
  <c r="V423" i="3"/>
  <c r="V424" i="3" s="1"/>
  <c r="M38" i="3"/>
  <c r="K365" i="3"/>
  <c r="K377" i="3"/>
  <c r="K401" i="3"/>
  <c r="K376" i="3"/>
  <c r="K389" i="3"/>
  <c r="J389" i="3"/>
  <c r="J401" i="3"/>
  <c r="I42" i="3"/>
  <c r="M45" i="3"/>
  <c r="M44" i="3"/>
  <c r="M141" i="3"/>
  <c r="M204" i="3"/>
  <c r="M286" i="3"/>
  <c r="G31" i="3"/>
  <c r="G83" i="3" s="1"/>
  <c r="M161" i="3"/>
  <c r="H161" i="3"/>
  <c r="H177" i="3" s="1"/>
  <c r="L299" i="3"/>
  <c r="Q83" i="3"/>
  <c r="Q423" i="3" s="1"/>
  <c r="M202" i="3"/>
  <c r="I56" i="3"/>
  <c r="I60" i="3"/>
  <c r="M71" i="3"/>
  <c r="M68" i="3" s="1"/>
  <c r="I68" i="3"/>
  <c r="I77" i="3"/>
  <c r="I123" i="3"/>
  <c r="M254" i="3"/>
  <c r="M255" i="3"/>
  <c r="M262" i="3"/>
  <c r="M257" i="3" s="1"/>
  <c r="I272" i="3"/>
  <c r="M282" i="3"/>
  <c r="I286" i="3"/>
  <c r="M298" i="3"/>
  <c r="I132" i="3"/>
  <c r="M167" i="3"/>
  <c r="M165" i="3" s="1"/>
  <c r="G177" i="3"/>
  <c r="K177" i="3"/>
  <c r="K364" i="3" s="1"/>
  <c r="M283" i="3"/>
  <c r="M208" i="3"/>
  <c r="M75" i="3"/>
  <c r="M224" i="3"/>
  <c r="I246" i="3"/>
  <c r="M242" i="3"/>
  <c r="M244" i="3"/>
  <c r="S31" i="3"/>
  <c r="S83" i="3" s="1"/>
  <c r="S423" i="3" s="1"/>
  <c r="M97" i="3"/>
  <c r="M201" i="3"/>
  <c r="M88" i="3"/>
  <c r="I98" i="3"/>
  <c r="M64" i="3"/>
  <c r="I145" i="3"/>
  <c r="H98" i="3"/>
  <c r="M131" i="3"/>
  <c r="M128" i="3" s="1"/>
  <c r="H60" i="3"/>
  <c r="M36" i="3"/>
  <c r="M37" i="3"/>
  <c r="H22" i="3"/>
  <c r="H30" i="3" s="1"/>
  <c r="I93" i="3"/>
  <c r="M90" i="3"/>
  <c r="E16" i="4"/>
  <c r="E22" i="4" s="1"/>
  <c r="E35" i="4" s="1"/>
  <c r="M99" i="3"/>
  <c r="F31" i="4"/>
  <c r="F37" i="4" s="1"/>
  <c r="H128" i="3"/>
  <c r="H11" i="3"/>
  <c r="H21" i="3" s="1"/>
  <c r="M61" i="3"/>
  <c r="M60" i="3" s="1"/>
  <c r="I35" i="3"/>
  <c r="M136" i="3"/>
  <c r="M23" i="3"/>
  <c r="M22" i="3" s="1"/>
  <c r="M30" i="3" s="1"/>
  <c r="M114" i="3"/>
  <c r="M112" i="3"/>
  <c r="M110" i="3"/>
  <c r="M108" i="3"/>
  <c r="M106" i="3"/>
  <c r="M137" i="3"/>
  <c r="M113" i="3"/>
  <c r="M111" i="3"/>
  <c r="M109" i="3"/>
  <c r="M107" i="3"/>
  <c r="M105" i="3"/>
  <c r="M103" i="3"/>
  <c r="M101" i="3"/>
  <c r="F22" i="4"/>
  <c r="F35" i="4" s="1"/>
  <c r="B21" i="4"/>
  <c r="M11" i="3"/>
  <c r="M21" i="3" s="1"/>
  <c r="M39" i="3"/>
  <c r="H93" i="3"/>
  <c r="M104" i="3"/>
  <c r="M102" i="3"/>
  <c r="M100" i="3"/>
  <c r="I417" i="11"/>
  <c r="I427" i="11"/>
  <c r="M195" i="12"/>
  <c r="M194" i="12"/>
  <c r="M182" i="11"/>
  <c r="M183" i="11"/>
  <c r="G417" i="11"/>
  <c r="G427" i="11"/>
  <c r="M149" i="10"/>
  <c r="M150" i="10"/>
  <c r="M214" i="10"/>
  <c r="M213" i="10"/>
  <c r="M350" i="9"/>
  <c r="M340" i="9"/>
  <c r="M213" i="8"/>
  <c r="M214" i="8"/>
  <c r="H407" i="8"/>
  <c r="H359" i="8"/>
  <c r="H371" i="8"/>
  <c r="H417" i="8"/>
  <c r="M212" i="5"/>
  <c r="M213" i="5"/>
  <c r="L393" i="11"/>
  <c r="L427" i="11"/>
  <c r="L417" i="11"/>
  <c r="L369" i="11"/>
  <c r="L405" i="11"/>
  <c r="L381" i="11"/>
  <c r="M214" i="6"/>
  <c r="M213" i="6"/>
  <c r="I361" i="6"/>
  <c r="I420" i="6"/>
  <c r="I397" i="6"/>
  <c r="I374" i="6"/>
  <c r="I398" i="6"/>
  <c r="I385" i="6"/>
  <c r="I362" i="6"/>
  <c r="I373" i="6"/>
  <c r="I386" i="6"/>
  <c r="M183" i="9"/>
  <c r="M182" i="9"/>
  <c r="M333" i="6"/>
  <c r="M343" i="6"/>
  <c r="M195" i="6"/>
  <c r="M194" i="6"/>
  <c r="M182" i="5"/>
  <c r="M181" i="5"/>
  <c r="J393" i="7"/>
  <c r="H82" i="5"/>
  <c r="H83" i="5" s="1"/>
  <c r="L404" i="10"/>
  <c r="L380" i="10"/>
  <c r="L368" i="10"/>
  <c r="L392" i="10"/>
  <c r="L427" i="10"/>
  <c r="L405" i="10"/>
  <c r="L417" i="10"/>
  <c r="M150" i="8"/>
  <c r="H341" i="7"/>
  <c r="H331" i="7"/>
  <c r="P413" i="3"/>
  <c r="P414" i="3" s="1"/>
  <c r="P424" i="3"/>
  <c r="P400" i="3"/>
  <c r="P402" i="3" s="1"/>
  <c r="P388" i="3"/>
  <c r="P390" i="3" s="1"/>
  <c r="P377" i="3"/>
  <c r="P376" i="3"/>
  <c r="P378" i="3" s="1"/>
  <c r="P364" i="3"/>
  <c r="P366" i="3" s="1"/>
  <c r="P365" i="3"/>
  <c r="P401" i="3"/>
  <c r="P389" i="3"/>
  <c r="H178" i="3"/>
  <c r="R400" i="3"/>
  <c r="R402" i="3" s="1"/>
  <c r="R388" i="3"/>
  <c r="R390" i="3" s="1"/>
  <c r="R377" i="3"/>
  <c r="R365" i="3"/>
  <c r="R389" i="3"/>
  <c r="R376" i="3"/>
  <c r="R378" i="3" s="1"/>
  <c r="R364" i="3"/>
  <c r="R366" i="3" s="1"/>
  <c r="R401" i="3"/>
  <c r="X389" i="3"/>
  <c r="X414" i="3"/>
  <c r="X400" i="3"/>
  <c r="X402" i="3" s="1"/>
  <c r="X377" i="3"/>
  <c r="X388" i="3"/>
  <c r="X390" i="3" s="1"/>
  <c r="X364" i="3"/>
  <c r="X366" i="3" s="1"/>
  <c r="X424" i="3"/>
  <c r="X376" i="3"/>
  <c r="X378" i="3" s="1"/>
  <c r="X365" i="3"/>
  <c r="J284" i="3"/>
  <c r="J267" i="3"/>
  <c r="J413" i="3" s="1"/>
  <c r="J299" i="3"/>
  <c r="H267" i="3"/>
  <c r="J355" i="5"/>
  <c r="J392" i="5"/>
  <c r="J367" i="5"/>
  <c r="J380" i="5"/>
  <c r="J379" i="5"/>
  <c r="J404" i="5"/>
  <c r="J368" i="5"/>
  <c r="J356" i="5"/>
  <c r="O391" i="5"/>
  <c r="O393" i="5" s="1"/>
  <c r="O380" i="5"/>
  <c r="O355" i="5"/>
  <c r="O357" i="5" s="1"/>
  <c r="O367" i="5"/>
  <c r="O369" i="5" s="1"/>
  <c r="O356" i="5"/>
  <c r="O404" i="5"/>
  <c r="O405" i="5" s="1"/>
  <c r="O392" i="5"/>
  <c r="O379" i="5"/>
  <c r="O381" i="5" s="1"/>
  <c r="O368" i="5"/>
  <c r="Q380" i="5"/>
  <c r="Q391" i="5"/>
  <c r="Q393" i="5" s="1"/>
  <c r="Q379" i="5"/>
  <c r="Q381" i="5" s="1"/>
  <c r="Q368" i="5"/>
  <c r="Q355" i="5"/>
  <c r="Q357" i="5" s="1"/>
  <c r="S391" i="5"/>
  <c r="S393" i="5" s="1"/>
  <c r="S380" i="5"/>
  <c r="S355" i="5"/>
  <c r="S357" i="5" s="1"/>
  <c r="S367" i="5"/>
  <c r="S369" i="5" s="1"/>
  <c r="S356" i="5"/>
  <c r="N379" i="5"/>
  <c r="N381" i="5" s="1"/>
  <c r="N391" i="5"/>
  <c r="N393" i="5" s="1"/>
  <c r="N380" i="5"/>
  <c r="N355" i="5"/>
  <c r="N357" i="5" s="1"/>
  <c r="N404" i="5"/>
  <c r="N405" i="5" s="1"/>
  <c r="N392" i="5"/>
  <c r="R379" i="5"/>
  <c r="R381" i="5" s="1"/>
  <c r="R368" i="5"/>
  <c r="R367" i="5"/>
  <c r="R369" i="5" s="1"/>
  <c r="R356" i="5"/>
  <c r="M148" i="5"/>
  <c r="I148" i="5"/>
  <c r="I149" i="5"/>
  <c r="M193" i="5"/>
  <c r="I262" i="5"/>
  <c r="L340" i="5"/>
  <c r="L330" i="5"/>
  <c r="J376" i="3"/>
  <c r="K388" i="3"/>
  <c r="J364" i="3"/>
  <c r="K400" i="3"/>
  <c r="J365" i="3"/>
  <c r="J377" i="3"/>
  <c r="N405" i="12"/>
  <c r="N417" i="12"/>
  <c r="N418" i="12" s="1"/>
  <c r="N427" i="12"/>
  <c r="N428" i="12" s="1"/>
  <c r="N393" i="12"/>
  <c r="H280" i="6"/>
  <c r="O389" i="3"/>
  <c r="O377" i="3"/>
  <c r="O365" i="3"/>
  <c r="O401" i="3"/>
  <c r="Y376" i="3"/>
  <c r="Y378" i="3" s="1"/>
  <c r="Y389" i="3"/>
  <c r="Y414" i="3"/>
  <c r="Y401" i="3"/>
  <c r="Y388" i="3"/>
  <c r="Y390" i="3" s="1"/>
  <c r="Y364" i="3"/>
  <c r="Y366" i="3" s="1"/>
  <c r="Y365" i="3"/>
  <c r="M278" i="3"/>
  <c r="G299" i="3"/>
  <c r="G284" i="3"/>
  <c r="K284" i="3"/>
  <c r="K267" i="3"/>
  <c r="K413" i="3" s="1"/>
  <c r="Q400" i="3"/>
  <c r="Q402" i="3" s="1"/>
  <c r="Q377" i="3"/>
  <c r="Q388" i="3"/>
  <c r="Q390" i="3" s="1"/>
  <c r="Q413" i="3"/>
  <c r="Q414" i="3" s="1"/>
  <c r="Q376" i="3"/>
  <c r="Q378" i="3" s="1"/>
  <c r="Q389" i="3"/>
  <c r="Q364" i="3"/>
  <c r="Q366" i="3" s="1"/>
  <c r="Q401" i="3"/>
  <c r="Q424" i="3"/>
  <c r="Q365" i="3"/>
  <c r="N413" i="3"/>
  <c r="N414" i="3" s="1"/>
  <c r="N424" i="3"/>
  <c r="N365" i="3"/>
  <c r="N376" i="3"/>
  <c r="N378" i="3" s="1"/>
  <c r="N364" i="3"/>
  <c r="N366" i="3" s="1"/>
  <c r="N401" i="3"/>
  <c r="G376" i="3"/>
  <c r="G377" i="3"/>
  <c r="L31" i="5"/>
  <c r="L83" i="5" s="1"/>
  <c r="I31" i="5"/>
  <c r="I83" i="5" s="1"/>
  <c r="Y392" i="5"/>
  <c r="Y404" i="5"/>
  <c r="Y405" i="5" s="1"/>
  <c r="Y391" i="5"/>
  <c r="Y393" i="5" s="1"/>
  <c r="Y380" i="5"/>
  <c r="Y379" i="5"/>
  <c r="Y381" i="5" s="1"/>
  <c r="Y368" i="5"/>
  <c r="P379" i="5"/>
  <c r="P381" i="5" s="1"/>
  <c r="P368" i="5"/>
  <c r="P391" i="5"/>
  <c r="P393" i="5" s="1"/>
  <c r="P404" i="5"/>
  <c r="P405" i="5" s="1"/>
  <c r="P380" i="5"/>
  <c r="M35" i="5"/>
  <c r="K404" i="5"/>
  <c r="K391" i="5"/>
  <c r="K367" i="5"/>
  <c r="I181" i="5"/>
  <c r="H264" i="5"/>
  <c r="G279" i="5"/>
  <c r="L333" i="6"/>
  <c r="L420" i="6" s="1"/>
  <c r="L343" i="6"/>
  <c r="V398" i="6"/>
  <c r="V374" i="6"/>
  <c r="S381" i="7"/>
  <c r="S369" i="7"/>
  <c r="V415" i="7"/>
  <c r="V380" i="7"/>
  <c r="V382" i="7" s="1"/>
  <c r="N422" i="7"/>
  <c r="H149" i="8"/>
  <c r="G280" i="8"/>
  <c r="M322" i="8"/>
  <c r="M341" i="8" s="1"/>
  <c r="I331" i="8"/>
  <c r="M149" i="9"/>
  <c r="I183" i="9"/>
  <c r="O420" i="6"/>
  <c r="O386" i="6"/>
  <c r="O397" i="6"/>
  <c r="O399" i="6" s="1"/>
  <c r="H150" i="11"/>
  <c r="H272" i="12"/>
  <c r="K368" i="10"/>
  <c r="K417" i="10"/>
  <c r="K405" i="10"/>
  <c r="H226" i="12"/>
  <c r="K380" i="11"/>
  <c r="M194" i="10"/>
  <c r="J341" i="10"/>
  <c r="J427" i="10" s="1"/>
  <c r="I213" i="8"/>
  <c r="H64" i="3"/>
  <c r="H204" i="3"/>
  <c r="G368" i="9"/>
  <c r="H189" i="3"/>
  <c r="H226" i="7"/>
  <c r="T365" i="3"/>
  <c r="G389" i="3"/>
  <c r="J400" i="3"/>
  <c r="J220" i="3"/>
  <c r="J388" i="3" s="1"/>
  <c r="L220" i="3"/>
  <c r="H42" i="3"/>
  <c r="M249" i="3"/>
  <c r="M250" i="3" s="1"/>
  <c r="H35" i="3"/>
  <c r="H82" i="3" s="1"/>
  <c r="M292" i="3"/>
  <c r="M291" i="3" s="1"/>
  <c r="I11" i="3"/>
  <c r="I21" i="3" s="1"/>
  <c r="I31" i="3" s="1"/>
  <c r="X330" i="5"/>
  <c r="H224" i="5"/>
  <c r="L193" i="5"/>
  <c r="H267" i="5"/>
  <c r="M116" i="5"/>
  <c r="M117" i="5" s="1"/>
  <c r="X368" i="5"/>
  <c r="I193" i="5"/>
  <c r="M217" i="5"/>
  <c r="M216" i="5" s="1"/>
  <c r="M281" i="5"/>
  <c r="I289" i="5"/>
  <c r="I294" i="5" s="1"/>
  <c r="M35" i="6"/>
  <c r="U373" i="6"/>
  <c r="U375" i="6" s="1"/>
  <c r="H225" i="6"/>
  <c r="H226" i="6"/>
  <c r="M274" i="6"/>
  <c r="U333" i="6"/>
  <c r="U343" i="6"/>
  <c r="V333" i="6"/>
  <c r="V420" i="6" s="1"/>
  <c r="V343" i="6"/>
  <c r="L31" i="7"/>
  <c r="L83" i="7" s="1"/>
  <c r="U381" i="7"/>
  <c r="U380" i="7"/>
  <c r="U382" i="7" s="1"/>
  <c r="L31" i="8"/>
  <c r="L83" i="8" s="1"/>
  <c r="M11" i="8"/>
  <c r="M21" i="8" s="1"/>
  <c r="M31" i="8" s="1"/>
  <c r="V358" i="8"/>
  <c r="V360" i="8" s="1"/>
  <c r="V359" i="8"/>
  <c r="X359" i="8"/>
  <c r="X358" i="8"/>
  <c r="X360" i="8" s="1"/>
  <c r="I149" i="8"/>
  <c r="H225" i="8"/>
  <c r="M231" i="8"/>
  <c r="M237" i="8"/>
  <c r="L341" i="8"/>
  <c r="G31" i="9"/>
  <c r="G83" i="9" s="1"/>
  <c r="M35" i="9"/>
  <c r="M56" i="9"/>
  <c r="M93" i="9"/>
  <c r="I150" i="9"/>
  <c r="I195" i="9"/>
  <c r="U398" i="6"/>
  <c r="H226" i="8"/>
  <c r="H395" i="8" s="1"/>
  <c r="T331" i="8"/>
  <c r="T417" i="8" s="1"/>
  <c r="T418" i="8" s="1"/>
  <c r="I194" i="9"/>
  <c r="Y380" i="12"/>
  <c r="Y382" i="12" s="1"/>
  <c r="Y369" i="12"/>
  <c r="Y368" i="12"/>
  <c r="Y370" i="12" s="1"/>
  <c r="H349" i="5"/>
  <c r="M89" i="6"/>
  <c r="Y410" i="6"/>
  <c r="Y411" i="6" s="1"/>
  <c r="T121" i="6"/>
  <c r="T420" i="6" s="1"/>
  <c r="M23" i="6"/>
  <c r="M22" i="6" s="1"/>
  <c r="M30" i="6" s="1"/>
  <c r="M31" i="6" s="1"/>
  <c r="H133" i="6"/>
  <c r="H149" i="6" s="1"/>
  <c r="Y361" i="6"/>
  <c r="Y363" i="6" s="1"/>
  <c r="H287" i="6"/>
  <c r="H295" i="6" s="1"/>
  <c r="H202" i="8"/>
  <c r="H205" i="8"/>
  <c r="H265" i="8"/>
  <c r="X341" i="8"/>
  <c r="I197" i="9"/>
  <c r="M200" i="9"/>
  <c r="M197" i="9" s="1"/>
  <c r="I225" i="9"/>
  <c r="M222" i="9"/>
  <c r="M225" i="9" s="1"/>
  <c r="G252" i="9"/>
  <c r="I232" i="9"/>
  <c r="I252" i="9" s="1"/>
  <c r="I289" i="9" s="1"/>
  <c r="M271" i="9"/>
  <c r="V340" i="9"/>
  <c r="V426" i="9" s="1"/>
  <c r="V427" i="9" s="1"/>
  <c r="M35" i="10"/>
  <c r="M82" i="10" s="1"/>
  <c r="I214" i="10"/>
  <c r="M262" i="10"/>
  <c r="M322" i="10"/>
  <c r="M326" i="10"/>
  <c r="M332" i="10" s="1"/>
  <c r="W474" i="10"/>
  <c r="AL270" i="10"/>
  <c r="AJ270" i="10"/>
  <c r="AH269" i="10"/>
  <c r="M47" i="11"/>
  <c r="AD270" i="10"/>
  <c r="M327" i="11"/>
  <c r="M326" i="11" s="1"/>
  <c r="M332" i="11" s="1"/>
  <c r="H326" i="11"/>
  <c r="H332" i="11" s="1"/>
  <c r="H35" i="10"/>
  <c r="H82" i="10" s="1"/>
  <c r="H83" i="10" s="1"/>
  <c r="H326" i="10"/>
  <c r="H332" i="10" s="1"/>
  <c r="L149" i="11"/>
  <c r="L380" i="11" s="1"/>
  <c r="I133" i="11"/>
  <c r="M136" i="11"/>
  <c r="M133" i="11" s="1"/>
  <c r="M198" i="11"/>
  <c r="M197" i="11" s="1"/>
  <c r="M216" i="11"/>
  <c r="I277" i="11"/>
  <c r="M283" i="11"/>
  <c r="I283" i="11"/>
  <c r="H11" i="12"/>
  <c r="H21" i="12" s="1"/>
  <c r="H31" i="12" s="1"/>
  <c r="K82" i="12"/>
  <c r="K83" i="12" s="1"/>
  <c r="M48" i="12"/>
  <c r="M47" i="12" s="1"/>
  <c r="W381" i="12"/>
  <c r="M91" i="12"/>
  <c r="M93" i="12" s="1"/>
  <c r="M138" i="12"/>
  <c r="M137" i="12" s="1"/>
  <c r="M149" i="12" s="1"/>
  <c r="M166" i="12"/>
  <c r="I182" i="12"/>
  <c r="AG269" i="12"/>
  <c r="M175" i="12"/>
  <c r="M174" i="12" s="1"/>
  <c r="AC269" i="12"/>
  <c r="AH270" i="12"/>
  <c r="M263" i="12"/>
  <c r="M262" i="12" s="1"/>
  <c r="AK269" i="12"/>
  <c r="AL99" i="3"/>
  <c r="AN99" i="3"/>
  <c r="X43" i="1"/>
  <c r="M289" i="12" l="1"/>
  <c r="I427" i="12"/>
  <c r="M226" i="7"/>
  <c r="M225" i="7"/>
  <c r="M214" i="7"/>
  <c r="M213" i="7"/>
  <c r="I380" i="10"/>
  <c r="I417" i="10"/>
  <c r="I404" i="10"/>
  <c r="I368" i="10"/>
  <c r="I381" i="10"/>
  <c r="I369" i="10"/>
  <c r="I405" i="10"/>
  <c r="I427" i="10"/>
  <c r="I392" i="10"/>
  <c r="I426" i="9"/>
  <c r="I367" i="9"/>
  <c r="S361" i="6"/>
  <c r="S363" i="6" s="1"/>
  <c r="S397" i="6"/>
  <c r="S399" i="6" s="1"/>
  <c r="S410" i="6"/>
  <c r="S411" i="6" s="1"/>
  <c r="S374" i="6"/>
  <c r="S373" i="6"/>
  <c r="S375" i="6" s="1"/>
  <c r="S398" i="6"/>
  <c r="S386" i="6"/>
  <c r="S420" i="6"/>
  <c r="S385" i="6"/>
  <c r="S387" i="6" s="1"/>
  <c r="S362" i="6"/>
  <c r="M31" i="5"/>
  <c r="M31" i="12"/>
  <c r="H417" i="11"/>
  <c r="H368" i="11"/>
  <c r="H380" i="11"/>
  <c r="H392" i="11"/>
  <c r="H404" i="11"/>
  <c r="M252" i="9"/>
  <c r="M304" i="9" s="1"/>
  <c r="M182" i="10"/>
  <c r="M183" i="10"/>
  <c r="H367" i="9"/>
  <c r="H379" i="9"/>
  <c r="H426" i="9"/>
  <c r="H380" i="9"/>
  <c r="H403" i="9"/>
  <c r="H392" i="9"/>
  <c r="H416" i="9"/>
  <c r="H368" i="9"/>
  <c r="H391" i="9"/>
  <c r="H404" i="9"/>
  <c r="I369" i="7"/>
  <c r="I381" i="7"/>
  <c r="I380" i="7"/>
  <c r="I393" i="7"/>
  <c r="I392" i="7"/>
  <c r="I357" i="7"/>
  <c r="I368" i="7"/>
  <c r="I356" i="7"/>
  <c r="I415" i="7"/>
  <c r="I405" i="7"/>
  <c r="M330" i="5"/>
  <c r="M340" i="5"/>
  <c r="M262" i="5"/>
  <c r="M189" i="3"/>
  <c r="M190" i="3"/>
  <c r="M83" i="10"/>
  <c r="M272" i="9"/>
  <c r="I403" i="9"/>
  <c r="I379" i="9"/>
  <c r="M82" i="9"/>
  <c r="M246" i="8"/>
  <c r="M280" i="6"/>
  <c r="M294" i="5"/>
  <c r="H394" i="8"/>
  <c r="G405" i="12"/>
  <c r="G404" i="12"/>
  <c r="H213" i="12"/>
  <c r="H214" i="12"/>
  <c r="I149" i="12"/>
  <c r="I380" i="12" s="1"/>
  <c r="I150" i="12"/>
  <c r="I369" i="12" s="1"/>
  <c r="AM368" i="12"/>
  <c r="AN269" i="12"/>
  <c r="AM358" i="12"/>
  <c r="AI368" i="12"/>
  <c r="AJ269" i="12"/>
  <c r="AI358" i="12"/>
  <c r="AE368" i="12"/>
  <c r="AF269" i="12"/>
  <c r="AE358" i="12"/>
  <c r="G381" i="11"/>
  <c r="G380" i="11"/>
  <c r="M31" i="11"/>
  <c r="T473" i="10"/>
  <c r="T452" i="10"/>
  <c r="T367" i="3" s="1"/>
  <c r="T460" i="10"/>
  <c r="AI269" i="10"/>
  <c r="M295" i="7"/>
  <c r="N385" i="6"/>
  <c r="N387" i="6" s="1"/>
  <c r="N397" i="6"/>
  <c r="N399" i="6" s="1"/>
  <c r="N386" i="6"/>
  <c r="N398" i="6"/>
  <c r="N361" i="6"/>
  <c r="N363" i="6" s="1"/>
  <c r="N362" i="6"/>
  <c r="N374" i="6"/>
  <c r="N410" i="6"/>
  <c r="N411" i="6" s="1"/>
  <c r="N420" i="6"/>
  <c r="N373" i="6"/>
  <c r="N375" i="6" s="1"/>
  <c r="M252" i="10"/>
  <c r="M304" i="10" s="1"/>
  <c r="L369" i="10"/>
  <c r="L381" i="10"/>
  <c r="M194" i="9"/>
  <c r="M195" i="9"/>
  <c r="L392" i="9"/>
  <c r="L403" i="9"/>
  <c r="L416" i="9"/>
  <c r="L379" i="9"/>
  <c r="L426" i="9"/>
  <c r="L404" i="9"/>
  <c r="L367" i="9"/>
  <c r="L368" i="9"/>
  <c r="L380" i="9"/>
  <c r="L391" i="9"/>
  <c r="M226" i="8"/>
  <c r="M225" i="8"/>
  <c r="M195" i="8"/>
  <c r="M194" i="8"/>
  <c r="M183" i="8"/>
  <c r="M182" i="8"/>
  <c r="N429" i="6"/>
  <c r="O373" i="6"/>
  <c r="O375" i="6" s="1"/>
  <c r="O361" i="6"/>
  <c r="O363" i="6" s="1"/>
  <c r="O410" i="6"/>
  <c r="O411" i="6" s="1"/>
  <c r="O374" i="6"/>
  <c r="O385" i="6"/>
  <c r="O387" i="6" s="1"/>
  <c r="O362" i="6"/>
  <c r="O398" i="6"/>
  <c r="L397" i="6"/>
  <c r="L361" i="6"/>
  <c r="L373" i="6"/>
  <c r="K362" i="6"/>
  <c r="K420" i="6"/>
  <c r="K386" i="6"/>
  <c r="K410" i="6"/>
  <c r="K374" i="6"/>
  <c r="K398" i="6"/>
  <c r="K361" i="6"/>
  <c r="K373" i="6"/>
  <c r="K397" i="6"/>
  <c r="K385" i="6"/>
  <c r="G83" i="6"/>
  <c r="G392" i="5"/>
  <c r="G380" i="5"/>
  <c r="G368" i="5"/>
  <c r="M251" i="6"/>
  <c r="M263" i="6" s="1"/>
  <c r="I263" i="6"/>
  <c r="I410" i="6" s="1"/>
  <c r="M182" i="6"/>
  <c r="M183" i="6"/>
  <c r="J356" i="7"/>
  <c r="L393" i="10"/>
  <c r="H272" i="10"/>
  <c r="J357" i="7"/>
  <c r="M149" i="6"/>
  <c r="L385" i="6"/>
  <c r="H333" i="6"/>
  <c r="H420" i="6" s="1"/>
  <c r="H343" i="6"/>
  <c r="M82" i="12"/>
  <c r="M83" i="12" s="1"/>
  <c r="H83" i="12"/>
  <c r="M289" i="11"/>
  <c r="I393" i="10"/>
  <c r="M83" i="8"/>
  <c r="H405" i="11"/>
  <c r="H150" i="6"/>
  <c r="M213" i="12"/>
  <c r="M214" i="12"/>
  <c r="J393" i="12"/>
  <c r="J404" i="12"/>
  <c r="J405" i="12"/>
  <c r="J381" i="12"/>
  <c r="J368" i="12"/>
  <c r="J380" i="12"/>
  <c r="J369" i="12"/>
  <c r="J417" i="12"/>
  <c r="J427" i="12"/>
  <c r="J392" i="12"/>
  <c r="L351" i="12"/>
  <c r="L341" i="12"/>
  <c r="L427" i="12" s="1"/>
  <c r="M257" i="12"/>
  <c r="M272" i="12" s="1"/>
  <c r="M417" i="12" s="1"/>
  <c r="I272" i="12"/>
  <c r="I417" i="12" s="1"/>
  <c r="O392" i="12"/>
  <c r="O394" i="12" s="1"/>
  <c r="O393" i="12"/>
  <c r="O381" i="12"/>
  <c r="O427" i="12"/>
  <c r="O428" i="12" s="1"/>
  <c r="O417" i="12"/>
  <c r="O418" i="12" s="1"/>
  <c r="O405" i="12"/>
  <c r="O404" i="12"/>
  <c r="O406" i="12" s="1"/>
  <c r="O380" i="12"/>
  <c r="O382" i="12" s="1"/>
  <c r="O369" i="12"/>
  <c r="O368" i="12"/>
  <c r="O370" i="12" s="1"/>
  <c r="AL269" i="12"/>
  <c r="AK368" i="12"/>
  <c r="AK358" i="12"/>
  <c r="AH269" i="12"/>
  <c r="AG368" i="12"/>
  <c r="AG358" i="12"/>
  <c r="AD269" i="12"/>
  <c r="AC368" i="12"/>
  <c r="AC358" i="12"/>
  <c r="M262" i="11"/>
  <c r="M272" i="11" s="1"/>
  <c r="M60" i="11"/>
  <c r="M82" i="11" s="1"/>
  <c r="M83" i="11" s="1"/>
  <c r="G368" i="10"/>
  <c r="G369" i="10"/>
  <c r="J381" i="11"/>
  <c r="J368" i="11"/>
  <c r="J417" i="11"/>
  <c r="J405" i="11"/>
  <c r="J392" i="11"/>
  <c r="J380" i="11"/>
  <c r="J427" i="11"/>
  <c r="J393" i="11"/>
  <c r="J369" i="11"/>
  <c r="J404" i="11"/>
  <c r="G331" i="7"/>
  <c r="G415" i="7" s="1"/>
  <c r="G341" i="7"/>
  <c r="M313" i="7"/>
  <c r="M322" i="7" s="1"/>
  <c r="M268" i="7"/>
  <c r="M280" i="7" s="1"/>
  <c r="W333" i="6"/>
  <c r="W343" i="6"/>
  <c r="W323" i="6"/>
  <c r="M289" i="10"/>
  <c r="M289" i="9"/>
  <c r="K426" i="9"/>
  <c r="K404" i="9"/>
  <c r="K367" i="9"/>
  <c r="K416" i="9"/>
  <c r="K403" i="9"/>
  <c r="K368" i="9"/>
  <c r="K379" i="9"/>
  <c r="K391" i="9"/>
  <c r="J83" i="9"/>
  <c r="G383" i="8"/>
  <c r="G382" i="8"/>
  <c r="M290" i="8"/>
  <c r="I31" i="8"/>
  <c r="I83" i="8" s="1"/>
  <c r="M149" i="7"/>
  <c r="J415" i="7"/>
  <c r="J368" i="7"/>
  <c r="J369" i="7"/>
  <c r="J381" i="7"/>
  <c r="M47" i="6"/>
  <c r="M82" i="6" s="1"/>
  <c r="M83" i="6" s="1"/>
  <c r="M225" i="6"/>
  <c r="M47" i="5"/>
  <c r="M82" i="5" s="1"/>
  <c r="M83" i="5" s="1"/>
  <c r="Q356" i="5"/>
  <c r="Q392" i="5"/>
  <c r="Q367" i="5"/>
  <c r="Q369" i="5" s="1"/>
  <c r="Q404" i="5"/>
  <c r="Q405" i="5" s="1"/>
  <c r="I220" i="3"/>
  <c r="I221" i="3"/>
  <c r="J380" i="7"/>
  <c r="G356" i="5"/>
  <c r="H289" i="10"/>
  <c r="K392" i="9"/>
  <c r="J405" i="7"/>
  <c r="L413" i="3"/>
  <c r="L365" i="3"/>
  <c r="L376" i="3"/>
  <c r="L423" i="3"/>
  <c r="L400" i="3"/>
  <c r="L364" i="3"/>
  <c r="L389" i="3"/>
  <c r="L377" i="3"/>
  <c r="L401" i="3"/>
  <c r="L443" i="3"/>
  <c r="L442" i="3"/>
  <c r="G423" i="3"/>
  <c r="G413" i="3"/>
  <c r="I178" i="3"/>
  <c r="I177" i="3"/>
  <c r="L388" i="3"/>
  <c r="I144" i="3"/>
  <c r="I82" i="3"/>
  <c r="H31" i="3"/>
  <c r="H83" i="3" s="1"/>
  <c r="M93" i="3"/>
  <c r="M246" i="3"/>
  <c r="M267" i="3" s="1"/>
  <c r="J423" i="3"/>
  <c r="M177" i="3"/>
  <c r="M178" i="3"/>
  <c r="I83" i="3"/>
  <c r="S365" i="3"/>
  <c r="S413" i="3"/>
  <c r="S414" i="3" s="1"/>
  <c r="S376" i="3"/>
  <c r="S378" i="3" s="1"/>
  <c r="S389" i="3"/>
  <c r="S388" i="3"/>
  <c r="S390" i="3" s="1"/>
  <c r="S424" i="3"/>
  <c r="S377" i="3"/>
  <c r="S400" i="3"/>
  <c r="S402" i="3" s="1"/>
  <c r="S364" i="3"/>
  <c r="S366" i="3" s="1"/>
  <c r="S401" i="3"/>
  <c r="I299" i="3"/>
  <c r="I267" i="3"/>
  <c r="I284" i="3"/>
  <c r="M221" i="3"/>
  <c r="M220" i="3"/>
  <c r="M42" i="3"/>
  <c r="M35" i="3"/>
  <c r="E31" i="4"/>
  <c r="E37" i="4" s="1"/>
  <c r="E28" i="4"/>
  <c r="E36" i="4" s="1"/>
  <c r="M31" i="3"/>
  <c r="M135" i="3"/>
  <c r="M144" i="3" s="1"/>
  <c r="H145" i="3"/>
  <c r="H144" i="3"/>
  <c r="M98" i="3"/>
  <c r="M368" i="10"/>
  <c r="M369" i="10"/>
  <c r="M405" i="10"/>
  <c r="M392" i="10"/>
  <c r="M380" i="10"/>
  <c r="M404" i="10"/>
  <c r="M381" i="10"/>
  <c r="M393" i="10"/>
  <c r="M427" i="12"/>
  <c r="M380" i="12"/>
  <c r="M392" i="12"/>
  <c r="M404" i="12"/>
  <c r="H417" i="10"/>
  <c r="H380" i="10"/>
  <c r="H405" i="10"/>
  <c r="H381" i="10"/>
  <c r="H392" i="10"/>
  <c r="H404" i="10"/>
  <c r="H369" i="10"/>
  <c r="H368" i="10"/>
  <c r="H393" i="10"/>
  <c r="H391" i="5"/>
  <c r="H404" i="5"/>
  <c r="H355" i="5"/>
  <c r="H379" i="5"/>
  <c r="H380" i="5"/>
  <c r="H367" i="5"/>
  <c r="H356" i="5"/>
  <c r="H368" i="5"/>
  <c r="H392" i="5"/>
  <c r="M392" i="7"/>
  <c r="M381" i="7"/>
  <c r="M380" i="7"/>
  <c r="M393" i="7"/>
  <c r="M356" i="7"/>
  <c r="M368" i="7"/>
  <c r="M357" i="7"/>
  <c r="M369" i="7"/>
  <c r="M405" i="7"/>
  <c r="M214" i="11"/>
  <c r="M213" i="11"/>
  <c r="H351" i="11"/>
  <c r="H341" i="11"/>
  <c r="H427" i="11" s="1"/>
  <c r="G304" i="9"/>
  <c r="G272" i="9"/>
  <c r="G289" i="9"/>
  <c r="I214" i="9"/>
  <c r="I213" i="9"/>
  <c r="I391" i="9" s="1"/>
  <c r="H213" i="8"/>
  <c r="H214" i="8"/>
  <c r="H383" i="8" s="1"/>
  <c r="M263" i="8"/>
  <c r="M295" i="8"/>
  <c r="U420" i="6"/>
  <c r="T344" i="6"/>
  <c r="T433" i="6" s="1"/>
  <c r="M225" i="5"/>
  <c r="M224" i="5"/>
  <c r="I401" i="3"/>
  <c r="I365" i="3"/>
  <c r="I388" i="3"/>
  <c r="I364" i="3"/>
  <c r="I389" i="3"/>
  <c r="I376" i="3"/>
  <c r="I377" i="3"/>
  <c r="I400" i="3"/>
  <c r="H374" i="6"/>
  <c r="H386" i="6"/>
  <c r="H398" i="6"/>
  <c r="H362" i="6"/>
  <c r="M264" i="5"/>
  <c r="M279" i="5" s="1"/>
  <c r="H279" i="5"/>
  <c r="L404" i="5"/>
  <c r="L355" i="5"/>
  <c r="L368" i="5"/>
  <c r="L392" i="5"/>
  <c r="L391" i="5"/>
  <c r="L379" i="5"/>
  <c r="L367" i="5"/>
  <c r="L380" i="5"/>
  <c r="L356" i="5"/>
  <c r="L392" i="11"/>
  <c r="M331" i="8"/>
  <c r="H358" i="8"/>
  <c r="H370" i="8"/>
  <c r="M150" i="12"/>
  <c r="M405" i="12" s="1"/>
  <c r="K393" i="12"/>
  <c r="K381" i="12"/>
  <c r="K417" i="12"/>
  <c r="K368" i="12"/>
  <c r="K369" i="12"/>
  <c r="K404" i="12"/>
  <c r="K392" i="12"/>
  <c r="K380" i="12"/>
  <c r="K405" i="12"/>
  <c r="K427" i="12"/>
  <c r="I289" i="11"/>
  <c r="I149" i="11"/>
  <c r="I150" i="11"/>
  <c r="H351" i="10"/>
  <c r="H341" i="10"/>
  <c r="H427" i="10" s="1"/>
  <c r="M351" i="10"/>
  <c r="M341" i="10"/>
  <c r="M427" i="10" s="1"/>
  <c r="M265" i="8"/>
  <c r="M280" i="8" s="1"/>
  <c r="H280" i="8"/>
  <c r="I370" i="8"/>
  <c r="I358" i="8"/>
  <c r="I394" i="8"/>
  <c r="I382" i="8"/>
  <c r="M382" i="8"/>
  <c r="M394" i="8"/>
  <c r="M407" i="8"/>
  <c r="M358" i="8"/>
  <c r="M383" i="8"/>
  <c r="M371" i="8"/>
  <c r="M417" i="8"/>
  <c r="M395" i="8"/>
  <c r="M370" i="8"/>
  <c r="M359" i="8"/>
  <c r="L356" i="7"/>
  <c r="L368" i="7"/>
  <c r="L405" i="7"/>
  <c r="L381" i="7"/>
  <c r="L392" i="7"/>
  <c r="L415" i="7"/>
  <c r="L357" i="7"/>
  <c r="L380" i="7"/>
  <c r="L369" i="7"/>
  <c r="L393" i="7"/>
  <c r="M183" i="12"/>
  <c r="M182" i="12"/>
  <c r="M368" i="12" s="1"/>
  <c r="H381" i="12"/>
  <c r="H369" i="12"/>
  <c r="H393" i="12"/>
  <c r="H405" i="12"/>
  <c r="H392" i="12"/>
  <c r="H427" i="12"/>
  <c r="H417" i="12"/>
  <c r="H404" i="12"/>
  <c r="H368" i="12"/>
  <c r="H380" i="12"/>
  <c r="M226" i="11"/>
  <c r="M225" i="11"/>
  <c r="M149" i="11"/>
  <c r="M150" i="11"/>
  <c r="M351" i="11"/>
  <c r="M341" i="11"/>
  <c r="I272" i="9"/>
  <c r="I416" i="9" s="1"/>
  <c r="I304" i="9"/>
  <c r="M213" i="9"/>
  <c r="M214" i="9"/>
  <c r="H397" i="6"/>
  <c r="H361" i="6"/>
  <c r="H385" i="6"/>
  <c r="H373" i="6"/>
  <c r="I404" i="9"/>
  <c r="I392" i="9"/>
  <c r="I380" i="9"/>
  <c r="I368" i="9"/>
  <c r="G416" i="9"/>
  <c r="G426" i="9"/>
  <c r="L395" i="8"/>
  <c r="L417" i="8"/>
  <c r="L382" i="8"/>
  <c r="L371" i="8"/>
  <c r="L358" i="8"/>
  <c r="L407" i="8"/>
  <c r="L370" i="8"/>
  <c r="L394" i="8"/>
  <c r="L359" i="8"/>
  <c r="L383" i="8"/>
  <c r="M299" i="3"/>
  <c r="H221" i="3"/>
  <c r="H220" i="3"/>
  <c r="I356" i="5"/>
  <c r="I379" i="5"/>
  <c r="I404" i="5"/>
  <c r="I367" i="5"/>
  <c r="I380" i="5"/>
  <c r="I391" i="5"/>
  <c r="I392" i="5"/>
  <c r="I355" i="5"/>
  <c r="I368" i="5"/>
  <c r="M83" i="9"/>
  <c r="L368" i="11"/>
  <c r="L404" i="11"/>
  <c r="H380" i="7"/>
  <c r="H381" i="7"/>
  <c r="H405" i="7"/>
  <c r="H357" i="7"/>
  <c r="H356" i="7"/>
  <c r="H368" i="7"/>
  <c r="H392" i="7"/>
  <c r="H369" i="7"/>
  <c r="H393" i="7"/>
  <c r="H415" i="7"/>
  <c r="H382" i="8"/>
  <c r="H393" i="11"/>
  <c r="H369" i="11"/>
  <c r="H381" i="11"/>
  <c r="M398" i="6" l="1"/>
  <c r="M397" i="6"/>
  <c r="M420" i="6"/>
  <c r="M410" i="6"/>
  <c r="M374" i="6"/>
  <c r="M386" i="6"/>
  <c r="M361" i="6"/>
  <c r="M362" i="6"/>
  <c r="M373" i="6"/>
  <c r="M385" i="6"/>
  <c r="M369" i="11"/>
  <c r="M417" i="11"/>
  <c r="M368" i="11"/>
  <c r="M393" i="11"/>
  <c r="W420" i="6"/>
  <c r="W344" i="6"/>
  <c r="M331" i="7"/>
  <c r="M415" i="7" s="1"/>
  <c r="M341" i="7"/>
  <c r="I368" i="12"/>
  <c r="I404" i="12"/>
  <c r="I405" i="12"/>
  <c r="I381" i="12"/>
  <c r="I392" i="12"/>
  <c r="M427" i="11"/>
  <c r="M405" i="11"/>
  <c r="I407" i="8"/>
  <c r="I371" i="8"/>
  <c r="I359" i="8"/>
  <c r="I383" i="8"/>
  <c r="I395" i="8"/>
  <c r="J403" i="9"/>
  <c r="J368" i="9"/>
  <c r="J416" i="9"/>
  <c r="J380" i="9"/>
  <c r="J379" i="9"/>
  <c r="J392" i="9"/>
  <c r="J391" i="9"/>
  <c r="J426" i="9"/>
  <c r="J404" i="9"/>
  <c r="J367" i="9"/>
  <c r="I417" i="8"/>
  <c r="G373" i="6"/>
  <c r="G397" i="6"/>
  <c r="G398" i="6"/>
  <c r="G410" i="6"/>
  <c r="G362" i="6"/>
  <c r="G361" i="6"/>
  <c r="G386" i="6"/>
  <c r="G374" i="6"/>
  <c r="G420" i="6"/>
  <c r="G385" i="6"/>
  <c r="M272" i="10"/>
  <c r="M417" i="10" s="1"/>
  <c r="I393" i="12"/>
  <c r="M82" i="3"/>
  <c r="M83" i="3" s="1"/>
  <c r="H413" i="3"/>
  <c r="H423" i="3"/>
  <c r="I413" i="3"/>
  <c r="I423" i="3"/>
  <c r="H401" i="3"/>
  <c r="H365" i="3"/>
  <c r="H377" i="3"/>
  <c r="H400" i="3"/>
  <c r="M284" i="3"/>
  <c r="H389" i="3"/>
  <c r="H364" i="3"/>
  <c r="H388" i="3"/>
  <c r="H376" i="3"/>
  <c r="M376" i="3"/>
  <c r="M145" i="3"/>
  <c r="M365" i="3" s="1"/>
  <c r="M388" i="3"/>
  <c r="M400" i="3"/>
  <c r="M364" i="3"/>
  <c r="M356" i="5"/>
  <c r="M404" i="5"/>
  <c r="M392" i="5"/>
  <c r="M379" i="5"/>
  <c r="M368" i="5"/>
  <c r="M380" i="5"/>
  <c r="M355" i="5"/>
  <c r="M391" i="5"/>
  <c r="M367" i="5"/>
  <c r="I404" i="11"/>
  <c r="I392" i="11"/>
  <c r="I368" i="11"/>
  <c r="I380" i="11"/>
  <c r="M380" i="11"/>
  <c r="M392" i="11"/>
  <c r="M393" i="12"/>
  <c r="M404" i="9"/>
  <c r="M380" i="9"/>
  <c r="M379" i="9"/>
  <c r="M416" i="9"/>
  <c r="M368" i="9"/>
  <c r="M367" i="9"/>
  <c r="M392" i="9"/>
  <c r="M391" i="9"/>
  <c r="M403" i="9"/>
  <c r="M426" i="9"/>
  <c r="I393" i="11"/>
  <c r="I381" i="11"/>
  <c r="I405" i="11"/>
  <c r="I369" i="11"/>
  <c r="M404" i="11"/>
  <c r="M381" i="11"/>
  <c r="M381" i="12"/>
  <c r="M369" i="12"/>
  <c r="M413" i="3" l="1"/>
  <c r="M423" i="3"/>
  <c r="M389" i="3"/>
  <c r="M377" i="3"/>
  <c r="M401" i="3"/>
</calcChain>
</file>

<file path=xl/sharedStrings.xml><?xml version="1.0" encoding="utf-8"?>
<sst xmlns="http://schemas.openxmlformats.org/spreadsheetml/2006/main" count="10015" uniqueCount="812">
  <si>
    <t>Донбаська державна машинобудівна академія</t>
  </si>
  <si>
    <t xml:space="preserve">НАВЧАЛЬНИЙ ПЛАН 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</si>
  <si>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</si>
  <si>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</si>
  <si>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</si>
  <si>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</si>
  <si>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</si>
  <si>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</si>
  <si>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</si>
  <si>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</si>
  <si>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</si>
  <si>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</si>
  <si>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</si>
  <si>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</si>
  <si>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</si>
  <si>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С</t>
  </si>
  <si>
    <t>К</t>
  </si>
  <si>
    <t>П</t>
  </si>
  <si>
    <t>Д</t>
  </si>
  <si>
    <t>Теоретичне навчання</t>
  </si>
  <si>
    <t>Екзаменаційна сесія</t>
  </si>
  <si>
    <t>Практика</t>
  </si>
  <si>
    <t>Канікули</t>
  </si>
  <si>
    <t>Державна атестація</t>
  </si>
  <si>
    <t>Дипломне проектування</t>
  </si>
  <si>
    <t>Всього</t>
  </si>
  <si>
    <t>1</t>
  </si>
  <si>
    <t>Триместр</t>
  </si>
  <si>
    <t>Захист дипломного проекту (роботи)</t>
  </si>
  <si>
    <t>6л</t>
  </si>
  <si>
    <t>90год*</t>
  </si>
  <si>
    <t>Переддипломна практика</t>
  </si>
  <si>
    <t>№ п/п</t>
  </si>
  <si>
    <t>лекції</t>
  </si>
  <si>
    <t>1 курс</t>
  </si>
  <si>
    <t>2 курс</t>
  </si>
  <si>
    <t>3 курс</t>
  </si>
  <si>
    <t>4 курс</t>
  </si>
  <si>
    <t>Іноземна мова (за професійним спрямуванням)</t>
  </si>
  <si>
    <t>4</t>
  </si>
  <si>
    <t>Українська мова (за професійним спрямуванням)</t>
  </si>
  <si>
    <t>Філософія</t>
  </si>
  <si>
    <t>Фізичне виховання</t>
  </si>
  <si>
    <t>с*</t>
  </si>
  <si>
    <t>Етика та естетика</t>
  </si>
  <si>
    <t>Правознавство</t>
  </si>
  <si>
    <t>Взаємозамінність, стандартизація та технічні вимірювання</t>
  </si>
  <si>
    <t>Гідравліка, гідро- та пневмоприводи</t>
  </si>
  <si>
    <t>Деталі машин</t>
  </si>
  <si>
    <t>Деталі машин (курсовий проект)</t>
  </si>
  <si>
    <t>Електротехніка, електроніка та мікропроцесорна техніка</t>
  </si>
  <si>
    <t>Інформатика</t>
  </si>
  <si>
    <t>Матеріалознавство</t>
  </si>
  <si>
    <t>Нарисна геометрія, інженерна та комп'ютерна графіка</t>
  </si>
  <si>
    <t>Опір матеріалів</t>
  </si>
  <si>
    <t>Теоретична механіка</t>
  </si>
  <si>
    <t>Теорія механізмів та машин</t>
  </si>
  <si>
    <t>Фізика</t>
  </si>
  <si>
    <t>Хімія</t>
  </si>
  <si>
    <t>Теорія різання</t>
  </si>
  <si>
    <t>Практичні заняття на верстатах</t>
  </si>
  <si>
    <t xml:space="preserve">Виробнича практика (конструкторсько-технологічна) </t>
  </si>
  <si>
    <t xml:space="preserve"> Кількість екзаменів</t>
  </si>
  <si>
    <t xml:space="preserve"> Кількість заліків</t>
  </si>
  <si>
    <t>90 год*</t>
  </si>
  <si>
    <t>24+8 по 18 год</t>
  </si>
  <si>
    <t>8 по 12 год+3</t>
  </si>
  <si>
    <t>1+90 год*</t>
  </si>
  <si>
    <t>2+1+90 год*</t>
  </si>
  <si>
    <t>5+180 год*</t>
  </si>
  <si>
    <t>Історія науки і техніки</t>
  </si>
  <si>
    <t>Основи економічної теорії</t>
  </si>
  <si>
    <t>123+8 по 18 год</t>
  </si>
  <si>
    <t xml:space="preserve">1.2 Дисципліни природничо-наукової (фундаментальної) підготовки   </t>
  </si>
  <si>
    <t>Кількість годин на тиждень</t>
  </si>
  <si>
    <t xml:space="preserve">ЗАГАЛЬНА КІЛЬКІСТЬ </t>
  </si>
  <si>
    <t xml:space="preserve"> Кількість курсових робіт</t>
  </si>
  <si>
    <t xml:space="preserve"> Кількість курсових проектів</t>
  </si>
  <si>
    <t xml:space="preserve"> Т</t>
  </si>
  <si>
    <t>І . ГРАФІК НАВЧАЛЬНОГО ПРОЦЕСУ</t>
  </si>
  <si>
    <t>Т/П/Д</t>
  </si>
  <si>
    <t>Т/П</t>
  </si>
  <si>
    <t>Т/Д</t>
  </si>
  <si>
    <t>47</t>
  </si>
  <si>
    <t>199</t>
  </si>
  <si>
    <t>Підприємницька діяльність та економіка підприємства</t>
  </si>
  <si>
    <t>Менеджмент та організація виробництва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</si>
  <si>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</si>
  <si>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Міністерство освіти і науки України</t>
  </si>
  <si>
    <r>
      <t xml:space="preserve">підготовки: </t>
    </r>
    <r>
      <rPr>
        <b/>
        <sz val="16"/>
        <rFont val="Times New Roman"/>
        <family val="1"/>
        <charset val="204"/>
      </rPr>
      <t>бакалавра</t>
    </r>
  </si>
  <si>
    <t xml:space="preserve">Захист дипломного проекту </t>
  </si>
  <si>
    <t>на основі повної загальної середньої освіти</t>
  </si>
  <si>
    <t>II</t>
  </si>
  <si>
    <t>III</t>
  </si>
  <si>
    <t>IV</t>
  </si>
  <si>
    <t>Виконання дипломного проекту (роботи)</t>
  </si>
  <si>
    <t xml:space="preserve">I </t>
  </si>
  <si>
    <t>Усього</t>
  </si>
  <si>
    <t>II. ЗВЕДЕНІ ДАНІ ПРО БЮДЖЕТ ЧАСУ, тижні</t>
  </si>
  <si>
    <t>III. ПРАКТИКА</t>
  </si>
  <si>
    <t>Назва практики</t>
  </si>
  <si>
    <t>Тижні</t>
  </si>
  <si>
    <t>Виробнича (ознайомча)</t>
  </si>
  <si>
    <t>Виробнича (технологічна)</t>
  </si>
  <si>
    <t>Виробнича (конструкторсько-технологічна)</t>
  </si>
  <si>
    <t>Переддипломна</t>
  </si>
  <si>
    <t>11,12</t>
  </si>
  <si>
    <t>* 1 доба на тиждень навчального триместру</t>
  </si>
  <si>
    <t>ІV. ДЕРЖАВНА АТЕСТАЦІЯ</t>
  </si>
  <si>
    <t>Назва навчальної дисципліни</t>
  </si>
  <si>
    <t>Форма державної атестації (екзамен, дипломний проект (робота)</t>
  </si>
  <si>
    <t>дипломний проект</t>
  </si>
  <si>
    <t>НАЗВА НАВЧАЛЬНОЇ ДИСЦИПЛІНИ</t>
  </si>
  <si>
    <t>Розподіл за триместрами</t>
  </si>
  <si>
    <t>екзамени</t>
  </si>
  <si>
    <t>заліки</t>
  </si>
  <si>
    <t>курсові</t>
  </si>
  <si>
    <t>проекти</t>
  </si>
  <si>
    <t>роботи</t>
  </si>
  <si>
    <t>Кількість годин</t>
  </si>
  <si>
    <t>загальний обсяг</t>
  </si>
  <si>
    <t>всього</t>
  </si>
  <si>
    <t>у тому числі:</t>
  </si>
  <si>
    <t>аудиторних</t>
  </si>
  <si>
    <t>лабораторні</t>
  </si>
  <si>
    <t>практичні</t>
  </si>
  <si>
    <t>самостійна робота</t>
  </si>
  <si>
    <t>Розподіл годин на тиждень за курсами і триместрами</t>
  </si>
  <si>
    <t>Виконання дипломн. проекту</t>
  </si>
  <si>
    <t>Держ. атест.</t>
  </si>
  <si>
    <t>Назва
 практики</t>
  </si>
  <si>
    <t>Форма державної атестації (екзамен, дипломний проект (робота))</t>
  </si>
  <si>
    <t xml:space="preserve">Виробнича (конструкторсько-технологічна) </t>
  </si>
  <si>
    <t>Політологія</t>
  </si>
  <si>
    <t>1.1.1</t>
  </si>
  <si>
    <t>1.1.1.1</t>
  </si>
  <si>
    <t>1.1.1.2</t>
  </si>
  <si>
    <t>1.1.1.3</t>
  </si>
  <si>
    <t>1.1.2</t>
  </si>
  <si>
    <t>1.1.3</t>
  </si>
  <si>
    <t>1.1.4</t>
  </si>
  <si>
    <t>1.1.5</t>
  </si>
  <si>
    <t>1.1.6</t>
  </si>
  <si>
    <t>1.1.6.1</t>
  </si>
  <si>
    <t>1.1.6.2</t>
  </si>
  <si>
    <t>1.1.6.3</t>
  </si>
  <si>
    <t>1.1.6.4</t>
  </si>
  <si>
    <t>1.1.6.5</t>
  </si>
  <si>
    <t>1.1.6.6</t>
  </si>
  <si>
    <t>1.1.6.7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</si>
  <si>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</si>
  <si>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</si>
  <si>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</si>
  <si>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</si>
  <si>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</si>
  <si>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</si>
  <si>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</si>
  <si>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</si>
  <si>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</si>
  <si>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</si>
  <si>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</si>
  <si>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</si>
  <si>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</si>
  <si>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</si>
  <si>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</si>
  <si>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</si>
  <si>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</si>
  <si>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2.1.1</t>
  </si>
  <si>
    <t>2.1.2</t>
  </si>
  <si>
    <t>2.1.3</t>
  </si>
  <si>
    <t>2.1.4</t>
  </si>
  <si>
    <t xml:space="preserve">      </t>
  </si>
  <si>
    <t>3.1</t>
  </si>
  <si>
    <t>3.2</t>
  </si>
  <si>
    <t>3.3</t>
  </si>
  <si>
    <t>3.4</t>
  </si>
  <si>
    <t>3.5</t>
  </si>
  <si>
    <t>4.1</t>
  </si>
  <si>
    <t>Строк навчання - 4 роки</t>
  </si>
  <si>
    <t xml:space="preserve">ІІІ. ПРАКТИКА  </t>
  </si>
  <si>
    <t xml:space="preserve"> IV. ДЕРЖАВНА АТЕСТАЦІЯ</t>
  </si>
  <si>
    <t xml:space="preserve">II. ЗВЕДЕНІ ДАНІ ПРО БЮДЖЕТ ЧАСУ, тижні                                                                                                                                     </t>
  </si>
  <si>
    <t>Екзамена-ційна сесія</t>
  </si>
  <si>
    <t>8 по 12 год. + 3</t>
  </si>
  <si>
    <t>90 год.*</t>
  </si>
  <si>
    <t>Кількість кредитів ЄКТС</t>
  </si>
  <si>
    <t>кількість тижнів у триместрі</t>
  </si>
  <si>
    <t>Конструювання та розрахунок верстатів і верстатних комплексів</t>
  </si>
  <si>
    <t xml:space="preserve">Металорізальні верстати та обладнання автоматизованого виробництва </t>
  </si>
  <si>
    <t>Основи технології машинобудування</t>
  </si>
  <si>
    <t>Різальний інструмент та інструментальне забезпечення автоматизованого виробництва</t>
  </si>
  <si>
    <t>Технологія верстатобудування</t>
  </si>
  <si>
    <t>Проектування машинобудівних, верстатобудівних та інструментальних цехів та заводів</t>
  </si>
  <si>
    <t>Системи управління верстатними комплексами та гнучкими виробництвами</t>
  </si>
  <si>
    <t>10, 10</t>
  </si>
  <si>
    <t>Системи програмування верстатних комплексів</t>
  </si>
  <si>
    <t>Технологічне оснащення процесів механічної обробки</t>
  </si>
  <si>
    <t>Релігієзнавство</t>
  </si>
  <si>
    <t>Індивідуальна траєкторія підготовки "Обслуговування високотехнологічних комплексів"</t>
  </si>
  <si>
    <t>Разом п. 4:</t>
  </si>
  <si>
    <t>Декан факультету машинобудування</t>
  </si>
  <si>
    <t>С. С. Красовський</t>
  </si>
  <si>
    <t>2 + 1ф*</t>
  </si>
  <si>
    <t>______________________</t>
  </si>
  <si>
    <t>Зав. кафедри КМСІТ</t>
  </si>
  <si>
    <t>Разом п. 1.1 (без урахування фізичного виховання):</t>
  </si>
  <si>
    <t>Разом п. 1.1 (з урахуванням фізичного виховання):</t>
  </si>
  <si>
    <t>Основи охорони праці та безпека життєдіяльності</t>
  </si>
  <si>
    <t>1.2.11.1</t>
  </si>
  <si>
    <t>1.2.11.2</t>
  </si>
  <si>
    <t xml:space="preserve">Основи охорони праці </t>
  </si>
  <si>
    <t>2 ДИСЦИПЛІНИ ВІЛЬНОГО ВИБОРУ</t>
  </si>
  <si>
    <t>2.1 Соціально-гуманітарні (факультативні) дисципліни</t>
  </si>
  <si>
    <t>2.1.7</t>
  </si>
  <si>
    <t>2.1.8</t>
  </si>
  <si>
    <t>2.1.9</t>
  </si>
  <si>
    <t>2.1.10</t>
  </si>
  <si>
    <t>2.1.5</t>
  </si>
  <si>
    <t>2.1.6</t>
  </si>
  <si>
    <t>Взаємозамінність, стандартизація та технічні вимірювання (курсова робота)</t>
  </si>
  <si>
    <t>Експлуатація і обслуговування машин</t>
  </si>
  <si>
    <t>Технологічні основи машинобудування</t>
  </si>
  <si>
    <t>2.3 Дисципліни професійної підготовки</t>
  </si>
  <si>
    <t>2.3.1.3</t>
  </si>
  <si>
    <t>2.3.1.4</t>
  </si>
  <si>
    <t>2.3.1.4.2</t>
  </si>
  <si>
    <t>2.3.1.4.3</t>
  </si>
  <si>
    <t>2.3.1.5</t>
  </si>
  <si>
    <t>2.3.1.6</t>
  </si>
  <si>
    <t>2.3.1.7</t>
  </si>
  <si>
    <t>2.3.1.7.1</t>
  </si>
  <si>
    <t>2.3.1.7.2</t>
  </si>
  <si>
    <t>Технологія інструментального виробництва</t>
  </si>
  <si>
    <t>10</t>
  </si>
  <si>
    <t>Математичні моделі в розрахунках на ЕОМ</t>
  </si>
  <si>
    <t>Основи автоматизованого проектування технологічного обладнання</t>
  </si>
  <si>
    <t>Основи наукових досліджень, техніка експерименту</t>
  </si>
  <si>
    <t>Технологічні лінії та комплекси металургійних цехів</t>
  </si>
  <si>
    <t>Технологічні лінії та комплекси металургійних цехів (к.р.)</t>
  </si>
  <si>
    <t>НДРС</t>
  </si>
  <si>
    <t>Роботизоване обладнання в металургійному виробництві</t>
  </si>
  <si>
    <t>Показники якості прокату і технологічні вимірювання в прокатному виробництві</t>
  </si>
  <si>
    <t>Ресурсозберігаючі технології металургійного виробництва</t>
  </si>
  <si>
    <t>Вантажопідйомні машини</t>
  </si>
  <si>
    <t>Вантажопідйомні машини (курсовий проект)</t>
  </si>
  <si>
    <t>Ліфти і підйомники</t>
  </si>
  <si>
    <t>Машини для виробництва будівельних матеріалів</t>
  </si>
  <si>
    <t>Монтаж, експлуатація та ремонт ПТбіДМ</t>
  </si>
  <si>
    <t>Машини непереривного транспорту</t>
  </si>
  <si>
    <t>Спеціальні крани</t>
  </si>
  <si>
    <t>Технологія виробництва підйомно-транспортних машин</t>
  </si>
  <si>
    <t>2.3.3.3</t>
  </si>
  <si>
    <t>2.3.3.5</t>
  </si>
  <si>
    <t>2.3.3.6</t>
  </si>
  <si>
    <t>2.3.3.7</t>
  </si>
  <si>
    <t>2.3.3.8</t>
  </si>
  <si>
    <t>2.3.4.1</t>
  </si>
  <si>
    <t>2.3.4.3.1</t>
  </si>
  <si>
    <t>2.3.4.3.2</t>
  </si>
  <si>
    <t>2.3.4.3.3</t>
  </si>
  <si>
    <t>1+3ф</t>
  </si>
  <si>
    <t>Автоматизоване проектування ПТБіДМ та основи САПР</t>
  </si>
  <si>
    <t>Разом фізичне виховання:</t>
  </si>
  <si>
    <t>Разом п. 2.3.2:</t>
  </si>
  <si>
    <t>Разом 2.3.3.</t>
  </si>
  <si>
    <t>Т</t>
  </si>
  <si>
    <t>3+1ф</t>
  </si>
  <si>
    <t>1+1ф</t>
  </si>
  <si>
    <t>Електрообладнання ПТМ</t>
  </si>
  <si>
    <t>2+ 1ф*</t>
  </si>
  <si>
    <t>3д</t>
  </si>
  <si>
    <t xml:space="preserve">Історія України </t>
  </si>
  <si>
    <r>
      <t xml:space="preserve">галузь знань: </t>
    </r>
    <r>
      <rPr>
        <b/>
        <sz val="16"/>
        <rFont val="Times New Roman"/>
        <family val="1"/>
        <charset val="204"/>
      </rPr>
      <t>13 "Механічна інженерія"</t>
    </r>
  </si>
  <si>
    <t>9л</t>
  </si>
  <si>
    <t>Вища математика</t>
  </si>
  <si>
    <t xml:space="preserve">Безпека життєдіяльності </t>
  </si>
  <si>
    <t>1.1.1.4</t>
  </si>
  <si>
    <t xml:space="preserve">Іноземна мова (за професійним спрямуванням) </t>
  </si>
  <si>
    <t>ф*</t>
  </si>
  <si>
    <t>2.3.3 Спеціалізації кафедри АММО</t>
  </si>
  <si>
    <t>2.3.4 Спеціалізації   кафедри ПТМ</t>
  </si>
  <si>
    <t>Технологія верстатобудування (курсова робота)</t>
  </si>
  <si>
    <t>Дисципліни вільного вибору студента 1, 2 (10 триместр)</t>
  </si>
  <si>
    <t>Експлуатація, ремонт і модернізація верстатного обладнання</t>
  </si>
  <si>
    <t>Медична техніка та медичний інструмент</t>
  </si>
  <si>
    <t>Технологія інструментального виробництва (курсова робота)</t>
  </si>
  <si>
    <t>Дисципліна вільного вибору студента 3 (11 триместр)</t>
  </si>
  <si>
    <t>1.1.1.5</t>
  </si>
  <si>
    <t>2.3.1.4.1</t>
  </si>
  <si>
    <t>2.3.2.1</t>
  </si>
  <si>
    <t>2.3.3.1</t>
  </si>
  <si>
    <t>2.3.3.2</t>
  </si>
  <si>
    <t>Разом п. 2.3.3:</t>
  </si>
  <si>
    <t>2.3.3 Спеціалізації: Інжиніринг автоматизованих машин і агрегатів, Машини та технології виробництва спеціальних матеріалів для медицини, Комп’ютерне проектування автоматизованих і роботизованих систем</t>
  </si>
  <si>
    <t>2.3.3.4</t>
  </si>
  <si>
    <t>2.3.3.5.1</t>
  </si>
  <si>
    <t>2.3.3.5.2</t>
  </si>
  <si>
    <t>2.3.3.5.3</t>
  </si>
  <si>
    <t>2.3.3 Спеціалізації: Інжиніринг автоматизованих машин і агрегатів, Комп’ютерне проектування автоматизованих і роботизованих систем</t>
  </si>
  <si>
    <t>2.3.3 Спеціалізації: Інжиніринг автоматизованих машин і агрегатів</t>
  </si>
  <si>
    <t>2.3.3.10</t>
  </si>
  <si>
    <t>2.3.3.11</t>
  </si>
  <si>
    <t>Механічне обладнання заводів</t>
  </si>
  <si>
    <t>2.3.3.11.2</t>
  </si>
  <si>
    <t>Механічне обладнання заводів (к.пр.)</t>
  </si>
  <si>
    <t>2.3.3.12</t>
  </si>
  <si>
    <t>Разом 2.3.3. І</t>
  </si>
  <si>
    <t>2.3.3 Спеціалізації:  Машини та технології виробництва спеціальних матеріалів для медицини</t>
  </si>
  <si>
    <t>Металеві та компазтиційні  матеріали медичного призначення</t>
  </si>
  <si>
    <t>Прокатне, волочильне та пресове обладнання</t>
  </si>
  <si>
    <t>Прокатне, волочильне та пресове обладнання (к.пр.)</t>
  </si>
  <si>
    <t>Технології виробництва металевих та компазиційних  матеріалів медичного призначення</t>
  </si>
  <si>
    <t>2.3.3 Спеціалізації: Комп’ютерне проектування автоматизованих і роботизованих систем</t>
  </si>
  <si>
    <t>Машини та агрегати непреривної дії</t>
  </si>
  <si>
    <t>Машини та агрегати непреривної дії (к.р.)</t>
  </si>
  <si>
    <t>Механічне обладнання прокатних цехів</t>
  </si>
  <si>
    <t>2.3.3.12.1</t>
  </si>
  <si>
    <t>2.3.3.12.2</t>
  </si>
  <si>
    <t>2.3.3.12.3</t>
  </si>
  <si>
    <t>2.3.3.12.4</t>
  </si>
  <si>
    <t>Механічне обладнання прокатних цехів (к.пр.)</t>
  </si>
  <si>
    <t xml:space="preserve">Разом 2.3.3. </t>
  </si>
  <si>
    <t>4+1ф</t>
  </si>
  <si>
    <t>Спеціалізації кафедри АММО</t>
  </si>
  <si>
    <t>Спеціалізації кафедри ПТМ</t>
  </si>
  <si>
    <t>Вступ до навчального  процесу</t>
  </si>
  <si>
    <t>1.2.18</t>
  </si>
  <si>
    <r>
      <t xml:space="preserve">спеціальність: </t>
    </r>
    <r>
      <rPr>
        <b/>
        <sz val="16"/>
        <rFont val="Times New Roman"/>
        <family val="1"/>
        <charset val="204"/>
      </rPr>
      <t>133 "Галузеве машинобудування"</t>
    </r>
  </si>
  <si>
    <t>3                                         (спеціалізації 1-4)</t>
  </si>
  <si>
    <t>3                                             (спеціалізації 5-9)</t>
  </si>
  <si>
    <t>3                                         (спеціалізації 5-9)</t>
  </si>
  <si>
    <t>Всього спеціалізації 1-4</t>
  </si>
  <si>
    <t>Всього спеціалізації 5-9</t>
  </si>
  <si>
    <t>24 + 8 по 16 год.</t>
  </si>
  <si>
    <t>Виробнича (технологічна) (тільки спеціалізації 1-4)</t>
  </si>
  <si>
    <t>1.2.7.1</t>
  </si>
  <si>
    <t>1.2.7.2</t>
  </si>
  <si>
    <t>1.2.11.3</t>
  </si>
  <si>
    <t>1.2.12.1</t>
  </si>
  <si>
    <t>1.2.12.2</t>
  </si>
  <si>
    <t>1.2.15.1</t>
  </si>
  <si>
    <t>1.2.15.2</t>
  </si>
  <si>
    <t xml:space="preserve">2.2 Природничо-наукові (фундаментальні) дисципліни                                                                                                                </t>
  </si>
  <si>
    <t>1 ОБОВ'ЯЗКОВІ НАВЧАЛЬНІ  ДИСЦИПЛІНИ</t>
  </si>
  <si>
    <t xml:space="preserve">1.1  Гуманітарні та соціально-економічні дисципліни  </t>
  </si>
  <si>
    <t xml:space="preserve">2.3.1 Спеціалізації "Комп’ютерне проектування та виготовлення виробів машинобудування", "Комп’ютерно-інтегровані технології інструментального забезпечення", "Виробництво медичної техніки та інструменту", "Комп’ютеризовані мехатронні верстати та системи" </t>
  </si>
  <si>
    <t>Теорія різання (курсова робота)</t>
  </si>
  <si>
    <t>2.3.1.1</t>
  </si>
  <si>
    <t>2.3.1.1.1</t>
  </si>
  <si>
    <t>2.3.1.1.2</t>
  </si>
  <si>
    <t>2.3.1.2</t>
  </si>
  <si>
    <t>2.3.1.5.1</t>
  </si>
  <si>
    <t>2.3.1.5.2</t>
  </si>
  <si>
    <t>2.3.1.6.1</t>
  </si>
  <si>
    <t>2.3.1.6.2</t>
  </si>
  <si>
    <t>2.3.1.7.3</t>
  </si>
  <si>
    <t xml:space="preserve">2.3.2 Спеціалізації "Комп’ютерне проектування та виготовлення виробів машинобудування", "Комп’ютерно-інтегровані технології інструментального забезпечення", "Комп’ютеризовані мехатронні верстати та системи" </t>
  </si>
  <si>
    <t>Інформаційні технології у мащинобудуванні</t>
  </si>
  <si>
    <t>2.3.3.1.1</t>
  </si>
  <si>
    <t>2.3.3.1.2</t>
  </si>
  <si>
    <t>2.3.4.1.1</t>
  </si>
  <si>
    <t>2.3.4.1.2</t>
  </si>
  <si>
    <t>2.3.4.1.3</t>
  </si>
  <si>
    <t>Технологія виробництва деталей машин</t>
  </si>
  <si>
    <t>Технологія виробництва деталей машин (курсова робота)</t>
  </si>
  <si>
    <t>Основна траєкторія підготовки</t>
  </si>
  <si>
    <t>Основи медицини</t>
  </si>
  <si>
    <t>3D-моделювання виробів машинобудування</t>
  </si>
  <si>
    <t>2.3.5.1</t>
  </si>
  <si>
    <t>2.3.5.1.1</t>
  </si>
  <si>
    <t>2.3.5.1.2</t>
  </si>
  <si>
    <t>2.3.5.1.3</t>
  </si>
  <si>
    <t>2.3.5.2</t>
  </si>
  <si>
    <t>2.3.5.2.1</t>
  </si>
  <si>
    <t>2.3.5.2.2</t>
  </si>
  <si>
    <t>2.3.5.3</t>
  </si>
  <si>
    <t>2.3.5.3.1</t>
  </si>
  <si>
    <t>2.3.5.3.2</t>
  </si>
  <si>
    <t>Інструментальні системи та інструментальне забезпечення</t>
  </si>
  <si>
    <t>2.3.6.1</t>
  </si>
  <si>
    <t>2.3.6.2</t>
  </si>
  <si>
    <t>2.3.6.2.1</t>
  </si>
  <si>
    <t>2.3.6.2.2</t>
  </si>
  <si>
    <t>2.3.6.3</t>
  </si>
  <si>
    <t>Технології генеративного формоутворення та 3D-прототипування</t>
  </si>
  <si>
    <t>2.3.7.1</t>
  </si>
  <si>
    <t>2.3.7.1.1</t>
  </si>
  <si>
    <t>2.3.7.1.2</t>
  </si>
  <si>
    <t>2.3.7.1.3</t>
  </si>
  <si>
    <t>2.3.7.2</t>
  </si>
  <si>
    <t>2.3.7.3</t>
  </si>
  <si>
    <t>2.3.7.3.1</t>
  </si>
  <si>
    <t>2.3.7.3.2</t>
  </si>
  <si>
    <t>Разом п. 2.3.1 (основна траєкторія підготовки):</t>
  </si>
  <si>
    <t>Разом п. 2.3.1 (індивідуальна траєкторія підготовки "Обслуговування високотехнологічних комплексів"):</t>
  </si>
  <si>
    <t>Разом п. 2.3.5 (основна траєкторія підготовки):</t>
  </si>
  <si>
    <t>Разом п. 2.3.5 (індивідуальна траєкторія підготовки "Обслуговування високотехнологічних комплексів"):</t>
  </si>
  <si>
    <t>Разом п. 2.3.6 (основна траєкторія підготовки):</t>
  </si>
  <si>
    <t>Разом п. 2.3.6 (індивідуальна траєкторія підготовки "Обслуговування високотехнологічних комплексів"):</t>
  </si>
  <si>
    <t>Разом п. 2.3.7 (індивідуальна траєкторія підготовки "Обслуговування високотехнологічних комплексів"):</t>
  </si>
  <si>
    <t>Разом п. 2.3.7 (основна траєкторія підготовки):</t>
  </si>
  <si>
    <t>Разом п. 3 (спеціалізації 1-4)</t>
  </si>
  <si>
    <t>Разом п. 3 (спеціалізації 5-9)</t>
  </si>
  <si>
    <t>ЗАГАЛЬНА КІЛЬКІСТЬ (основна траєкторія підготовки)</t>
  </si>
  <si>
    <t>ЗАГАЛЬНА КІЛЬКІСТЬ (індивідуальна траєкторія підготовки "Обслуговування високотехнологічних комплексів")</t>
  </si>
  <si>
    <t>Спеціалізація "Комп’ютерне проектування та виготовлення виробів машинобудування"</t>
  </si>
  <si>
    <t>Спеціалізація "Комп’ютерно-інтегровані технології інструментального забезпечення"</t>
  </si>
  <si>
    <t xml:space="preserve">Спеціалізація "Виробництво медичної техніки та інструменту"  </t>
  </si>
  <si>
    <t xml:space="preserve"> Кількість заліків (основна траєкторія підготовки)</t>
  </si>
  <si>
    <t xml:space="preserve"> Кількість заліків (індивідуальна траєкторія підготовки "Обслуговування високотехнологічних комплексів")</t>
  </si>
  <si>
    <t xml:space="preserve">Спеціалізація "Комп’ютеризовані мехатронні верстати та системи"  </t>
  </si>
  <si>
    <t>2 + 2д*</t>
  </si>
  <si>
    <t>Технологія виробництва медичних інструментів та виробів медичного призначення</t>
  </si>
  <si>
    <t>Технологія виробництва медичних інструментів та виробів медичного призначення (курсова робота)</t>
  </si>
  <si>
    <t>2 + 90 год.*</t>
  </si>
  <si>
    <t>Комп'ютерне моделювання і проектування обладнання та технологій (КМПО)</t>
  </si>
  <si>
    <t>Основи технічної творчості</t>
  </si>
  <si>
    <t>2.3.3.3.1</t>
  </si>
  <si>
    <t>2.3.3.3.2</t>
  </si>
  <si>
    <t>2.3.3.3.3</t>
  </si>
  <si>
    <t>2.3.3.3.4</t>
  </si>
  <si>
    <t>2.3.3.9</t>
  </si>
  <si>
    <t>2.3.3.13</t>
  </si>
  <si>
    <t>2.3.3.13.1</t>
  </si>
  <si>
    <t>2.3.3.13.2</t>
  </si>
  <si>
    <t>2.3.3.13.3</t>
  </si>
  <si>
    <t>2.3.3.13.4</t>
  </si>
  <si>
    <t>2.3.3.13.5</t>
  </si>
  <si>
    <t>2.3.3.14</t>
  </si>
  <si>
    <t xml:space="preserve">2.3.3.11 </t>
  </si>
  <si>
    <t xml:space="preserve">2.3.3.11.1 </t>
  </si>
  <si>
    <t>2.3.3.12.5</t>
  </si>
  <si>
    <t>2.3.3.14.1</t>
  </si>
  <si>
    <t>2.3.3.14.2</t>
  </si>
  <si>
    <t>2.3.3.14.4</t>
  </si>
  <si>
    <t>2.3.3.15</t>
  </si>
  <si>
    <t>2+2ф</t>
  </si>
  <si>
    <t>Технології виробництва металевих та компазиційних  матеріалів медичного призначення (к.р.)</t>
  </si>
  <si>
    <t>6дф*, 9дф*</t>
  </si>
  <si>
    <t>Разом п. 1.2:</t>
  </si>
  <si>
    <t>Разом 2.2.2:</t>
  </si>
  <si>
    <t>Разом 2.2.3:</t>
  </si>
  <si>
    <t>Конструювання та розрахунок верстатів і верстатних комплексів (курсовий проект)</t>
  </si>
  <si>
    <t>Основи автоматизованого проектування виробів машинобудування</t>
  </si>
  <si>
    <t>Основи автоматизованого проектування виробів машинобудування (курсовий проект)</t>
  </si>
  <si>
    <t>CAD\CAM-системи</t>
  </si>
  <si>
    <t>Основи автоматизованого проектування виробів машинобудування. Ч. 1. Основи автоматизованого проектування виробів машинобудування</t>
  </si>
  <si>
    <t xml:space="preserve">2.3.3 Спеціалізації "Комп’ютерно-інтегровані технології інструментального забезпечення", "Виробництво медичної техніки та інструменту", "Комп’ютеризовані мехатронні верстати та системи" </t>
  </si>
  <si>
    <t xml:space="preserve">2.3.4 Спеціалізації "Комп’ютерно-інтегровані технології інструментального забезпечення", "Комп’ютеризовані мехатронні верстати та системи" </t>
  </si>
  <si>
    <t>Разом п. 2.3.4:</t>
  </si>
  <si>
    <t xml:space="preserve">2.3.5 Спеціалізація "Комп’ютерне проектування та виготовлення виробів машинобудування" </t>
  </si>
  <si>
    <t>2.3.5.2.3</t>
  </si>
  <si>
    <t>2.3.5.4</t>
  </si>
  <si>
    <t>2.3.5.4.1</t>
  </si>
  <si>
    <t>2.3.5.4.2</t>
  </si>
  <si>
    <t xml:space="preserve">2.3.6 Спеціалізація "Комп’ютерно-інтегровані технології інструментального забезпечення" </t>
  </si>
  <si>
    <t>Основи автоматизованого проектування виробів машинобудування. Ч. 2. Основи автоматизованого проектування різальних інструментів</t>
  </si>
  <si>
    <t>2.3.6.3.1</t>
  </si>
  <si>
    <t>2.3.6.3.2</t>
  </si>
  <si>
    <t xml:space="preserve">2.3.7 Спеціалізація "Виробництво медичної техніки та інструменту"  </t>
  </si>
  <si>
    <t>Анатомія та фізіологія</t>
  </si>
  <si>
    <t>Медична термінологія</t>
  </si>
  <si>
    <t>2.3.7.4</t>
  </si>
  <si>
    <t>2.3.7.4.1</t>
  </si>
  <si>
    <t>2.3.7.4.2</t>
  </si>
  <si>
    <t>2.3.7.5</t>
  </si>
  <si>
    <t>Медична техніка та медичний інструмент (курсовий проект)</t>
  </si>
  <si>
    <t>Основи автоматизованого проектування виробів машинобудування. Ч. 2. Основи автоматизованого проектування медичних інструментів та виробів медичного призначення</t>
  </si>
  <si>
    <t>2.3.7.5.1</t>
  </si>
  <si>
    <t>2.3.7.5.2</t>
  </si>
  <si>
    <t xml:space="preserve">2.3.8 Спеціалізація "Комп’ютеризовані мехатронні верстати та системи" </t>
  </si>
  <si>
    <t>2.3.8.1</t>
  </si>
  <si>
    <t>2.3.8.2</t>
  </si>
  <si>
    <t>2.3.8.2.1</t>
  </si>
  <si>
    <t>2.3.8.2.2</t>
  </si>
  <si>
    <t>2.3.8.3</t>
  </si>
  <si>
    <t>Основи автоматизованого проектування виробів машинобудування. Ч. 2. Основи автоматизованого проектування деталей та вузлів верстатів</t>
  </si>
  <si>
    <t>2.3.8.3.1</t>
  </si>
  <si>
    <t>2.3.8.3.2</t>
  </si>
  <si>
    <t>Разом п. 2.3.8 (основна траєкторія підготовки):</t>
  </si>
  <si>
    <t>Разом п. 2.3.8 (індивідуальна траєкторія підготовки "Обслуговування високотехнологічних комплексів"):</t>
  </si>
  <si>
    <t>3 ПРАКТИЧНА ПІДГОТОВКА</t>
  </si>
  <si>
    <t>Виробнича практика (технологічна)  (тільки спеціалізації 1-4)</t>
  </si>
  <si>
    <t>4 ДЕРЖАВНА АТЕСТАЦІЯ</t>
  </si>
  <si>
    <t>2 + 1дф*</t>
  </si>
  <si>
    <t>4 + 1д* + 1дф*</t>
  </si>
  <si>
    <t xml:space="preserve"> Примітка: д - диференційований залік</t>
  </si>
  <si>
    <t>Зав. кафедри ПТМ</t>
  </si>
  <si>
    <t>Зав. кафедри АММО</t>
  </si>
  <si>
    <t>В. Д. Кассов</t>
  </si>
  <si>
    <t>В. А. Федорінов</t>
  </si>
  <si>
    <t>1.2.2.1</t>
  </si>
  <si>
    <t>1.2.2.2</t>
  </si>
  <si>
    <t>1.2.2.3</t>
  </si>
  <si>
    <t>1.2.2.4</t>
  </si>
  <si>
    <t>1.2.5.1</t>
  </si>
  <si>
    <t>1.2.5.2</t>
  </si>
  <si>
    <t>1.2.5.3</t>
  </si>
  <si>
    <t>1.2.8.1</t>
  </si>
  <si>
    <t>1.2.8.2</t>
  </si>
  <si>
    <t>1.2.8.3</t>
  </si>
  <si>
    <t>1.2.12.3</t>
  </si>
  <si>
    <t>1.2.13.1</t>
  </si>
  <si>
    <t>1.2.13.2</t>
  </si>
  <si>
    <t>1.2.15.3</t>
  </si>
  <si>
    <t>1.2.16.1</t>
  </si>
  <si>
    <t>1.2.16.2</t>
  </si>
  <si>
    <t>1.2.19</t>
  </si>
  <si>
    <t>Теплофізичні процеси</t>
  </si>
  <si>
    <t>1.2.19.1</t>
  </si>
  <si>
    <t>1.2.19.2</t>
  </si>
  <si>
    <t>1.2.19.3</t>
  </si>
  <si>
    <t>1.2.20</t>
  </si>
  <si>
    <t>Дипломний проект</t>
  </si>
  <si>
    <t>Разом п. 1:</t>
  </si>
  <si>
    <t>2.2.1.1</t>
  </si>
  <si>
    <t>Виробнича практика (ознайомча)</t>
  </si>
  <si>
    <t>5 "Підйомно-транспортні, дорожні, будівельні, меліоративні машини і обладнання" (ПТМ)</t>
  </si>
  <si>
    <r>
      <t xml:space="preserve">спеціалізації: </t>
    </r>
    <r>
      <rPr>
        <b/>
        <sz val="16"/>
        <rFont val="Times New Roman"/>
        <family val="1"/>
        <charset val="204"/>
      </rPr>
      <t>1 "Комп’ютерне проектування та виготовлення виробів машинобудування" (КМСІТ)</t>
    </r>
  </si>
  <si>
    <t>2 "Комп’ютерно-інтегровані технології інструментального забезпечення" (КМСІТ)</t>
  </si>
  <si>
    <t>6 "Інжиніринг транспортно-логістичних систем" (ПТМ)</t>
  </si>
  <si>
    <t>7 "Інжиніринг автоматизованих машин і агрегатів" (АММО)</t>
  </si>
  <si>
    <t>8 "Машини та технології виробництва спеціальних матеріалів для медицини" (АММО)</t>
  </si>
  <si>
    <t>9  "Комп’ютерне проектування автоматизованих і роботизованих систем" (АММО)</t>
  </si>
  <si>
    <t>12</t>
  </si>
  <si>
    <t>Теорія механізмів та машин (курсова робота)</t>
  </si>
  <si>
    <t>2.2.3.1</t>
  </si>
  <si>
    <t xml:space="preserve">Гідравлічний привод машин обробки тиском </t>
  </si>
  <si>
    <t>Підйомно-транспортні машини</t>
  </si>
  <si>
    <t>2.3.4.1 Спеціалізації : Підйомно-транспортні, дорожні, будівельні, меліоративні машини і обладнання  та Інжиніринг транспортно-логістичних систем</t>
  </si>
  <si>
    <t>Проектування металевих конструкцій</t>
  </si>
  <si>
    <t>2.3.4.1.2.1</t>
  </si>
  <si>
    <t>2.3.4.1.2.2</t>
  </si>
  <si>
    <t>2.3.4.1.3.1</t>
  </si>
  <si>
    <t>2.3.4.1.3.2</t>
  </si>
  <si>
    <t>2.3.4.1.3.3</t>
  </si>
  <si>
    <t>2.3.4.1.4</t>
  </si>
  <si>
    <t>2.3.4.1.5</t>
  </si>
  <si>
    <t>2.3.4.1.6</t>
  </si>
  <si>
    <t>Машини для земляних, дорожніх та меліоративних робіт</t>
  </si>
  <si>
    <t>2.3.4.1.6.1</t>
  </si>
  <si>
    <t>2.3.4.1.6.2</t>
  </si>
  <si>
    <t>2.3.4.1.7</t>
  </si>
  <si>
    <t>2.3.4.1.8</t>
  </si>
  <si>
    <t>2.3.4.1.9</t>
  </si>
  <si>
    <t>2.3.4.1.9.1</t>
  </si>
  <si>
    <t>2.3.4.1.9.2</t>
  </si>
  <si>
    <t>2.3.4.1.10</t>
  </si>
  <si>
    <t>Сучасні ПТМ</t>
  </si>
  <si>
    <t>2.3.4.1.11</t>
  </si>
  <si>
    <t>2.3.4.1.11.1</t>
  </si>
  <si>
    <t>2.3.4.1.11.2</t>
  </si>
  <si>
    <t>Разом 2.3.4.1</t>
  </si>
  <si>
    <t>2.3.4.2 Специалізація  Підйомно-транспортні, дорожні, будівельні, меліоративні машини і обладнання (ПТМ)</t>
  </si>
  <si>
    <t>2.3.4.2.1</t>
  </si>
  <si>
    <t>Проектування металевих конструкцій (курсова робота)</t>
  </si>
  <si>
    <t>2.3.4.2.2</t>
  </si>
  <si>
    <t>2.3.4.2.3</t>
  </si>
  <si>
    <t>Технологія виробництва металевих конструкцій підйомно-транспортних машин</t>
  </si>
  <si>
    <t>2.3.4.2.4</t>
  </si>
  <si>
    <t>Якість машин</t>
  </si>
  <si>
    <t>2.3.4.2.5</t>
  </si>
  <si>
    <t xml:space="preserve">Транспортна логістика та КМА </t>
  </si>
  <si>
    <t>2.3.4.2.6</t>
  </si>
  <si>
    <t>Діагностика ПТБДМіО</t>
  </si>
  <si>
    <t>Разом 2.3.4.2</t>
  </si>
  <si>
    <t>Разом 2.3.4.1 і 2.3.4.2</t>
  </si>
  <si>
    <t>2.3.4.3 Специалізація  Інжиніринг транспортно-логістичних систем (ПТМ)</t>
  </si>
  <si>
    <t>Проектування РТК</t>
  </si>
  <si>
    <t>2.3.4.3.1.1</t>
  </si>
  <si>
    <t>2.3.4.3.1.2</t>
  </si>
  <si>
    <t>Проектування РТК (к/р)</t>
  </si>
  <si>
    <t>Логістика</t>
  </si>
  <si>
    <t>КМА ПРТС</t>
  </si>
  <si>
    <t>2.3.4.3.4</t>
  </si>
  <si>
    <t>Основи робототехнікі</t>
  </si>
  <si>
    <t>2.3.4.3.5</t>
  </si>
  <si>
    <t>Обладнання транспортно-технологічних систем</t>
  </si>
  <si>
    <t>Разом 2.3.4.3</t>
  </si>
  <si>
    <t>Разом 2.3.4.1 і 2.3.4.3</t>
  </si>
  <si>
    <t>Разом 2.2.1:</t>
  </si>
  <si>
    <t>2.2.2.1</t>
  </si>
  <si>
    <t>2.3.4.1.12</t>
  </si>
  <si>
    <t>ДВЗ</t>
  </si>
  <si>
    <t>Екологія</t>
  </si>
  <si>
    <t>Технологія конструкційних матеріалів</t>
  </si>
  <si>
    <t xml:space="preserve">Різальний інструмент та інструментальне забезпечення автоматизованого виробництва (курсова робота) </t>
  </si>
  <si>
    <t>Я. В. Васильченко</t>
  </si>
  <si>
    <t>Кваліфікація: бакалавр з галузевого машинобудування</t>
  </si>
  <si>
    <t>Історія української культури</t>
  </si>
  <si>
    <t>3д, 3**</t>
  </si>
  <si>
    <t>6д, 6**</t>
  </si>
  <si>
    <t xml:space="preserve">V. ПЛАН НАВЧАЛЬНОГО ПРОЦЕСУ НА 2017/2018 НАВЧАЛЬНИЙ РІК     </t>
  </si>
  <si>
    <t>7ф*, 9дф*, 9**, 11дф*, 12**</t>
  </si>
  <si>
    <t>Спеціалізації кафедри КМСІТ</t>
  </si>
  <si>
    <t>2.2.1 Спеціалізації кафедр ПТМ та АММО</t>
  </si>
  <si>
    <t>2.2.2 Спеціалізації кафедри ПТМ</t>
  </si>
  <si>
    <t>2.2.3 Спеціалізації кафедри АММО</t>
  </si>
  <si>
    <t>2 + 2дф*</t>
  </si>
  <si>
    <t>3 + 1д* + 1дф*</t>
  </si>
  <si>
    <t>Примітка: д - диференційований залік; ф* - факультатив; с* - секційні заняття; ** - щорічне оцінювання фізичної підготовки студентів</t>
  </si>
  <si>
    <t>2.3.4.1.13</t>
  </si>
  <si>
    <t>Сбалансированные манипуляторы</t>
  </si>
  <si>
    <t>4 триместр</t>
  </si>
  <si>
    <t>5 триместр</t>
  </si>
  <si>
    <t>6 триместр</t>
  </si>
  <si>
    <t>7 триместр</t>
  </si>
  <si>
    <t>8 триместр</t>
  </si>
  <si>
    <t>9 триместр</t>
  </si>
  <si>
    <t>Разом п.2.1:</t>
  </si>
  <si>
    <t>128</t>
  </si>
  <si>
    <t>187</t>
  </si>
  <si>
    <t>2</t>
  </si>
  <si>
    <t>Героїчні особистості в Україні</t>
  </si>
  <si>
    <t>Господарське та трудове право</t>
  </si>
  <si>
    <t>Іноземна мова</t>
  </si>
  <si>
    <t>Інформаційні війни</t>
  </si>
  <si>
    <t>Технології психічної саморегуляції та взаємодії</t>
  </si>
  <si>
    <t xml:space="preserve">Психологія </t>
  </si>
  <si>
    <t>2.1.11</t>
  </si>
  <si>
    <t>Ділова риторика</t>
  </si>
  <si>
    <t>2.1.12</t>
  </si>
  <si>
    <t>Етика сімейних відносин</t>
  </si>
  <si>
    <t>2.1.13</t>
  </si>
  <si>
    <t>2.1.14</t>
  </si>
  <si>
    <t>2.1.5.1</t>
  </si>
  <si>
    <t>2.1.5.2</t>
  </si>
  <si>
    <t>2.1.5.3</t>
  </si>
  <si>
    <t>2.1.5.4</t>
  </si>
  <si>
    <t>2.1.5.5</t>
  </si>
  <si>
    <t>2.1.5.6</t>
  </si>
  <si>
    <t>всего</t>
  </si>
  <si>
    <t>цикл 1.1</t>
  </si>
  <si>
    <t>цикл 1.2</t>
  </si>
  <si>
    <t>итого общие</t>
  </si>
  <si>
    <t>ВВ</t>
  </si>
  <si>
    <t>ПТМ иАММО</t>
  </si>
  <si>
    <t>АММО</t>
  </si>
  <si>
    <t>все специализации аммо</t>
  </si>
  <si>
    <t>проф подготовка</t>
  </si>
  <si>
    <t>итого все спец аммо</t>
  </si>
  <si>
    <t>специализация инжиниринг</t>
  </si>
  <si>
    <t>итого инжиниринг</t>
  </si>
  <si>
    <t>специализация  комп проект</t>
  </si>
  <si>
    <t>итого комп проект</t>
  </si>
  <si>
    <t>специализация  машины и технол</t>
  </si>
  <si>
    <t>3 и 4 курс</t>
  </si>
  <si>
    <t>практика</t>
  </si>
  <si>
    <t>2.1.15</t>
  </si>
  <si>
    <t>Соціологія</t>
  </si>
  <si>
    <t>ЗАТВЕРДЖЕНО:</t>
  </si>
  <si>
    <t>на засіданні Вченої ради</t>
  </si>
  <si>
    <t>(Ковальов В.Д.)</t>
  </si>
  <si>
    <t>Збалансовані маніпулятори</t>
  </si>
  <si>
    <t>итого</t>
  </si>
  <si>
    <t>п1</t>
  </si>
  <si>
    <t>п2.1</t>
  </si>
  <si>
    <t>п2.2.1 и 2</t>
  </si>
  <si>
    <t>4 "Виробництво медичної техніки та інструменту" (КМСІТ)</t>
  </si>
  <si>
    <t xml:space="preserve">3 "Комп’ютеризовані мехатронні верстати та системи" (КМСІТ) </t>
  </si>
  <si>
    <t>3.4.1</t>
  </si>
  <si>
    <t>3.4.2</t>
  </si>
  <si>
    <t>Разом п. 3 (спеціалізації 5-6)</t>
  </si>
  <si>
    <t>Разом п. 3 (спеціалізації 7-9)</t>
  </si>
  <si>
    <t>Переддипломна практика (спеціалізації 1-4, 7-9)</t>
  </si>
  <si>
    <t>Переддипломна практика (спеціалізації 5-6)</t>
  </si>
  <si>
    <t>Технології виробництва металевих та композиційних  матеріалів медичного призначення</t>
  </si>
  <si>
    <t>Технології виробництва металевих та композиційних  матеріалів медичного призначення (к.р.)</t>
  </si>
  <si>
    <t xml:space="preserve">                Ректор __________________</t>
  </si>
  <si>
    <t>Експлуатація і обслуговування машин (з 2018/2019 н.р.)</t>
  </si>
  <si>
    <t>Математичні моделі в розрахунках на ЕОМ (з 2018/2019 н.р.)</t>
  </si>
  <si>
    <t>Математичні моделі в розрахунках на ЕОМ (в 2017/2018 н.р.)</t>
  </si>
  <si>
    <r>
      <t>Основи наукових досліджень, техніка експерименту</t>
    </r>
    <r>
      <rPr>
        <b/>
        <sz val="12"/>
        <color indexed="10"/>
        <rFont val="Times New Roman"/>
        <family val="1"/>
        <charset val="204"/>
      </rPr>
      <t xml:space="preserve"> (з 2018/2019 н.р.)</t>
    </r>
  </si>
  <si>
    <r>
      <t xml:space="preserve">Основи технічної творчості </t>
    </r>
    <r>
      <rPr>
        <b/>
        <sz val="12"/>
        <color indexed="10"/>
        <rFont val="Times New Roman"/>
        <family val="1"/>
        <charset val="204"/>
      </rPr>
      <t>(з 2018/2019 н.р.)</t>
    </r>
  </si>
  <si>
    <t>Експлуатація і обслуговування машин (тільки в 2017/2018 н.р.)</t>
  </si>
  <si>
    <t>Математичні моделі в розрахунках на ЕОМ (тільки в 2017/2018 н.р.)</t>
  </si>
  <si>
    <t>Основи технічної творчості та наукових досліджень (тільки в 2017/2018 н.р.)</t>
  </si>
  <si>
    <r>
      <t xml:space="preserve">Механічне обладнання заводів </t>
    </r>
    <r>
      <rPr>
        <sz val="12"/>
        <color indexed="10"/>
        <rFont val="Times New Roman"/>
        <family val="1"/>
        <charset val="204"/>
      </rPr>
      <t>(з 2018/2019 н.р.)</t>
    </r>
  </si>
  <si>
    <t>Механічне обладнання заводів (тільки в 2017/2018 н.р.)</t>
  </si>
  <si>
    <r>
      <t xml:space="preserve">Механічне обладнання заводів (к.пр.) </t>
    </r>
    <r>
      <rPr>
        <sz val="12"/>
        <color indexed="10"/>
        <rFont val="Times New Roman"/>
        <family val="1"/>
        <charset val="204"/>
      </rPr>
      <t>(з 2018/2019 н.р.)</t>
    </r>
  </si>
  <si>
    <t>Механічне обладнання заводів (к.пр.) (тільки  в 2017/2018 н.р.)</t>
  </si>
  <si>
    <t>2.3.3.4.1</t>
  </si>
  <si>
    <t>2.3.3.4.2</t>
  </si>
  <si>
    <t>птм убрать</t>
  </si>
  <si>
    <t>2.2.1 Спеціалізації кафедр АММО</t>
  </si>
  <si>
    <t>разобраться с часами</t>
  </si>
  <si>
    <t>Основи проектування будівельної і вантажопідйомної техніки</t>
  </si>
  <si>
    <t>2.2.2 Спеціалізації кафедри АММО</t>
  </si>
  <si>
    <t>1ф</t>
  </si>
  <si>
    <t>7 тр</t>
  </si>
  <si>
    <t>8 тр</t>
  </si>
  <si>
    <t>9 тр</t>
  </si>
  <si>
    <t>10 тр</t>
  </si>
  <si>
    <t>11 тр</t>
  </si>
  <si>
    <t>12 тр</t>
  </si>
  <si>
    <t>екз</t>
  </si>
  <si>
    <t>зачет</t>
  </si>
  <si>
    <t>общие</t>
  </si>
  <si>
    <t>іспит</t>
  </si>
  <si>
    <t>залік</t>
  </si>
  <si>
    <t>курс пр</t>
  </si>
  <si>
    <t>курс раб</t>
  </si>
  <si>
    <t>итого общие дисциплині</t>
  </si>
  <si>
    <t>КМСИТ все 4 спец</t>
  </si>
  <si>
    <t>КП</t>
  </si>
  <si>
    <t>КР</t>
  </si>
  <si>
    <t>АММО все</t>
  </si>
  <si>
    <t>АММО - Инжиниринг</t>
  </si>
  <si>
    <t>АММО - Инжиниринг - всего</t>
  </si>
  <si>
    <t xml:space="preserve">2.3.4 Спеціалізації "Комп’ютерно-інтегровані технології інструментального забезпечення", "Комп’ютеризовані мехатронні верстати та системи"  </t>
  </si>
  <si>
    <t xml:space="preserve">Спеціалізація "Комп’ютерно-інтегровані технології інструментального забезпечення" </t>
  </si>
  <si>
    <t xml:space="preserve"> Спеціалізація "Комп’ютеризовані мехатронні верстати та системи" </t>
  </si>
  <si>
    <t>"Комп’ютерне проектування та виготовлення виробів машинобудування" (КМСІТ)</t>
  </si>
  <si>
    <t>курс проект</t>
  </si>
  <si>
    <t>курс роб</t>
  </si>
  <si>
    <t xml:space="preserve"> "Комп’ютерно-інтегровані технології інструментального забезпечення" (КМСІТ)</t>
  </si>
  <si>
    <t xml:space="preserve">Комп’ютеризовані мехатронні верстати та системи" (КМСІТ) </t>
  </si>
  <si>
    <t>АММО - Медики</t>
  </si>
  <si>
    <t>АММО - Медики-всего</t>
  </si>
  <si>
    <t>АММО - Комп проект</t>
  </si>
  <si>
    <t>АММО - комп проект-всего</t>
  </si>
  <si>
    <t>все ПТМ</t>
  </si>
  <si>
    <t xml:space="preserve"> Підйомно-транспортні, дорожні, будівельні, меліоративні машини і обладнання (ПТМ)</t>
  </si>
  <si>
    <t>Специалізація  Інжиніринг транспортно-логістичних систем (ПТМ)</t>
  </si>
  <si>
    <t xml:space="preserve"> Підйомно-транспортні, дорожні, будівельні, меліоративні машини і обладнання (ПТМ) - всего с учетом практики</t>
  </si>
  <si>
    <t>Специалізація  Інжиніринг транспортно-логістичних систем (ПТМ) - всего с учетом практики</t>
  </si>
  <si>
    <t>Розподіл годин на тиждень за курсами і семестрами</t>
  </si>
  <si>
    <t>Розподіл за семестрами</t>
  </si>
  <si>
    <t>2а</t>
  </si>
  <si>
    <t>2б</t>
  </si>
  <si>
    <t>4а</t>
  </si>
  <si>
    <t>4б</t>
  </si>
  <si>
    <t>6а</t>
  </si>
  <si>
    <t>6б</t>
  </si>
  <si>
    <t>8а</t>
  </si>
  <si>
    <t>8б</t>
  </si>
  <si>
    <t>4б д, 4б**</t>
  </si>
  <si>
    <t>2б д</t>
  </si>
  <si>
    <t>7, 7</t>
  </si>
  <si>
    <t>Дисципліни вільного вибору студента 1, 2 (7 семестр)</t>
  </si>
  <si>
    <t>Дисципліна вільного вибору студента 3 (8а семестр)</t>
  </si>
  <si>
    <t>4б л</t>
  </si>
  <si>
    <t>6б л</t>
  </si>
  <si>
    <t>Семестр</t>
  </si>
  <si>
    <t>8а, 8б</t>
  </si>
  <si>
    <t>ПК</t>
  </si>
  <si>
    <t xml:space="preserve">Гідравлічний привод машин для обробки тиском </t>
  </si>
  <si>
    <t>K</t>
  </si>
  <si>
    <t>C</t>
  </si>
  <si>
    <t>3 семестр</t>
  </si>
  <si>
    <t>4а семестр</t>
  </si>
  <si>
    <t>4б семестр</t>
  </si>
  <si>
    <t>5 семестр</t>
  </si>
  <si>
    <t>6а семестр</t>
  </si>
  <si>
    <t>6б семестр</t>
  </si>
  <si>
    <t>AMM</t>
  </si>
  <si>
    <t>общие дисциплині</t>
  </si>
  <si>
    <t>кількість тижнів у семестрі</t>
  </si>
  <si>
    <t>" 29  "  березня          2018 р.</t>
  </si>
  <si>
    <t xml:space="preserve">V. ПЛАН НАВЧАЛЬНОГО ПРОЦЕСУ НА 2018/2019 НАВЧАЛЬНИЙ РІК     </t>
  </si>
  <si>
    <t>2.2.1 Спеціалізації кафедри АММО</t>
  </si>
  <si>
    <t>2.2.1.2</t>
  </si>
  <si>
    <t>Обслуговування високотехнологічних комплексів</t>
  </si>
  <si>
    <t>дошел сюда!!!</t>
  </si>
  <si>
    <t>4б дф*,   6б дф*</t>
  </si>
  <si>
    <t>2б д, 2б**</t>
  </si>
  <si>
    <t>5ф*,       6б дф*, 6б**,      8а дф*, 8б**</t>
  </si>
  <si>
    <t>5, 5</t>
  </si>
  <si>
    <t>2.2 Природничо-наукові (фундаментальні) дисципліни</t>
  </si>
  <si>
    <t xml:space="preserve">2.3.7 Спеціалізація "Комп’ютеризовані мехатронні верстати та системи" </t>
  </si>
  <si>
    <t>2.3.7.2.1</t>
  </si>
  <si>
    <t>2.3.7.2.2</t>
  </si>
  <si>
    <t xml:space="preserve">2.3.8 Спеціалізація "Виробництво медичної техніки та інструменту"  </t>
  </si>
  <si>
    <t>2.3.8.1.1</t>
  </si>
  <si>
    <t>2.3.8.1.2</t>
  </si>
  <si>
    <t>2.3.8.1.3</t>
  </si>
  <si>
    <t>2.3.8.4</t>
  </si>
  <si>
    <t>2.3.8.4.1</t>
  </si>
  <si>
    <t>2.3.8.4.2</t>
  </si>
  <si>
    <t>2.3.8.5</t>
  </si>
  <si>
    <t>2.3.8.5.1</t>
  </si>
  <si>
    <t>2.3.8.5.2</t>
  </si>
  <si>
    <t>2.3.4.1.6.3</t>
  </si>
  <si>
    <t>Машини для земляних, дорожніх та меліоративних робіт к/р</t>
  </si>
  <si>
    <t>Технологія виробництва підйомно-транспортних машин Ч1</t>
  </si>
  <si>
    <t>Технологія виробництва підйомно-транспортних машин Ч2</t>
  </si>
  <si>
    <t>Технологія виробництва підйомно-транспортних машин Ч3</t>
  </si>
  <si>
    <t>общий блок</t>
  </si>
  <si>
    <t>изменені часі</t>
  </si>
  <si>
    <t>Металеві та композиційні  матеріали медичного призначення</t>
  </si>
  <si>
    <t>цикл 2.1.</t>
  </si>
  <si>
    <t>цикл 2.3.4.1</t>
  </si>
  <si>
    <t>цикл 2.3.4.2</t>
  </si>
  <si>
    <t>ПТМ</t>
  </si>
  <si>
    <t>уточнить часи</t>
  </si>
  <si>
    <t>* 1 доба на тиждень навчального семестру</t>
  </si>
  <si>
    <t>2.3.4.1.14</t>
  </si>
  <si>
    <t>Двигуни внутрішнього згорання</t>
  </si>
  <si>
    <t>протокол № 8</t>
  </si>
  <si>
    <t xml:space="preserve">Експлуатація і обслуговування машин </t>
  </si>
  <si>
    <t xml:space="preserve">Основи наукових досліджень, техніка експерименту </t>
  </si>
  <si>
    <t xml:space="preserve">Основи технічної творчості </t>
  </si>
  <si>
    <t xml:space="preserve">Механічне обладнання заводів </t>
  </si>
  <si>
    <t xml:space="preserve">Механічне обладнання заводів (к.пр.) </t>
  </si>
  <si>
    <r>
      <t xml:space="preserve">форма навчання: </t>
    </r>
    <r>
      <rPr>
        <b/>
        <sz val="16"/>
        <rFont val="Times New Roman"/>
        <family val="1"/>
        <charset val="204"/>
      </rPr>
      <t xml:space="preserve">денна </t>
    </r>
  </si>
  <si>
    <t xml:space="preserve"> </t>
  </si>
  <si>
    <t>А</t>
  </si>
  <si>
    <t>Позначення: Т – теоретичне навчання; С – екзаменаційна сесія; ПК – проміжний контроль; П – практика; К – канікули; Д – дипломне проектування; А – державна атестація</t>
  </si>
  <si>
    <t>2 +102 год.*</t>
  </si>
  <si>
    <t>126 + 8 по 16 год.</t>
  </si>
  <si>
    <t>6 + 180 год.*</t>
  </si>
  <si>
    <t>6 + 90 год.*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</si>
</sst>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_-;\-* #,##0_-;\ _-;_-@_-"/>
    <numFmt numFmtId="165" formatCode="#,##0;\-* #,##0_-;\ _-;_-@_-"/>
    <numFmt numFmtId="166" formatCode="0.0"/>
    <numFmt numFmtId="167" formatCode="#,##0.0_ ;\-#,##0.0\ "/>
    <numFmt numFmtId="168" formatCode="#,##0_-;\-* #,##0_-;\ &quot;&quot;_-;_-@_-"/>
    <numFmt numFmtId="169" formatCode="#,##0;\-* #,##0_-;\ &quot;&quot;_-;_-@_-"/>
    <numFmt numFmtId="170" formatCode="#,##0.0;\-* #,##0.0_-;\ &quot;&quot;_-;_-@_-"/>
    <numFmt numFmtId="171" formatCode="#,##0.00_ ;\-#,##0.00\ "/>
  </numFmts>
  <fonts count="73" x14ac:knownFonts="1"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2"/>
      <name val="Times New Roman"/>
      <family val="1"/>
    </font>
    <font>
      <sz val="16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 Cyr"/>
      <family val="2"/>
      <charset val="204"/>
    </font>
    <font>
      <sz val="14"/>
      <name val="Arial Cyr"/>
      <family val="2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1"/>
      <name val="Arial Cyr"/>
      <family val="2"/>
      <charset val="204"/>
    </font>
    <font>
      <sz val="10"/>
      <name val="Arial Cyr"/>
      <charset val="204"/>
    </font>
    <font>
      <sz val="14"/>
      <name val="Arial Cyr"/>
      <charset val="204"/>
    </font>
    <font>
      <b/>
      <sz val="10"/>
      <name val="Arial Cyr"/>
      <family val="2"/>
      <charset val="204"/>
    </font>
    <font>
      <sz val="12"/>
      <color indexed="8"/>
      <name val="Times New Roman"/>
      <family val="1"/>
      <charset val="204"/>
    </font>
    <font>
      <b/>
      <sz val="12"/>
      <name val="Arial Cyr"/>
      <family val="2"/>
      <charset val="204"/>
    </font>
    <font>
      <b/>
      <i/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Arial Cyr"/>
      <family val="2"/>
      <charset val="204"/>
    </font>
    <font>
      <sz val="14"/>
      <name val="Times New Roman"/>
      <family val="1"/>
    </font>
    <font>
      <sz val="11"/>
      <name val="Times New Roman"/>
      <family val="1"/>
      <charset val="204"/>
    </font>
    <font>
      <i/>
      <sz val="12"/>
      <name val="Arial Cyr"/>
      <family val="2"/>
      <charset val="204"/>
    </font>
    <font>
      <b/>
      <i/>
      <sz val="12"/>
      <name val="Arial Cyr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Arial Cyr"/>
      <family val="2"/>
      <charset val="204"/>
    </font>
    <font>
      <sz val="12"/>
      <color indexed="8"/>
      <name val="Times New Roman"/>
      <family val="1"/>
    </font>
    <font>
      <b/>
      <i/>
      <sz val="14"/>
      <color indexed="8"/>
      <name val="Times New Roman"/>
      <family val="1"/>
      <charset val="204"/>
    </font>
    <font>
      <b/>
      <i/>
      <sz val="12"/>
      <name val="Times New Roman"/>
      <family val="1"/>
    </font>
    <font>
      <b/>
      <sz val="10"/>
      <name val="Arial Cyr"/>
      <charset val="204"/>
    </font>
    <font>
      <sz val="20"/>
      <name val="Times New Roman"/>
      <family val="1"/>
      <charset val="204"/>
    </font>
    <font>
      <u/>
      <sz val="20"/>
      <name val="Times New Roman"/>
      <family val="1"/>
      <charset val="204"/>
    </font>
    <font>
      <b/>
      <sz val="12"/>
      <name val="Arial"/>
      <family val="2"/>
      <charset val="204"/>
    </font>
    <font>
      <sz val="12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0"/>
      <color indexed="10"/>
      <name val="Arial Cyr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</font>
    <font>
      <b/>
      <i/>
      <sz val="12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2"/>
      <color indexed="30"/>
      <name val="Times New Roman"/>
      <family val="1"/>
      <charset val="204"/>
    </font>
    <font>
      <b/>
      <i/>
      <sz val="12"/>
      <color indexed="30"/>
      <name val="Times New Roman"/>
      <family val="1"/>
      <charset val="204"/>
    </font>
    <font>
      <b/>
      <sz val="12"/>
      <color indexed="30"/>
      <name val="Times New Roman"/>
      <family val="1"/>
      <charset val="204"/>
    </font>
    <font>
      <i/>
      <sz val="12"/>
      <color indexed="30"/>
      <name val="Times New Roman"/>
      <family val="1"/>
      <charset val="204"/>
    </font>
    <font>
      <b/>
      <sz val="12"/>
      <color indexed="56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14"/>
      <color indexed="10"/>
      <name val="Times New Roman"/>
      <family val="1"/>
      <charset val="204"/>
    </font>
    <font>
      <sz val="12"/>
      <color indexed="10"/>
      <name val="Times New Roman"/>
      <family val="1"/>
    </font>
    <font>
      <i/>
      <sz val="12"/>
      <color indexed="10"/>
      <name val="Times New Roman"/>
      <family val="1"/>
      <charset val="204"/>
    </font>
    <font>
      <i/>
      <u/>
      <sz val="12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u/>
      <sz val="12"/>
      <color indexed="10"/>
      <name val="Times New Roman"/>
      <family val="1"/>
      <charset val="204"/>
    </font>
    <font>
      <b/>
      <sz val="10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sz val="12"/>
      <color rgb="FF00B0F0"/>
      <name val="Times New Roman"/>
      <family val="1"/>
      <charset val="204"/>
    </font>
    <font>
      <b/>
      <sz val="12"/>
      <color rgb="FF00B0F0"/>
      <name val="Times New Roman"/>
      <family val="1"/>
      <charset val="204"/>
    </font>
    <font>
      <sz val="12"/>
      <color rgb="FF00B0F0"/>
      <name val="Times New Roman"/>
      <family val="1"/>
    </font>
    <font>
      <sz val="10"/>
      <color rgb="FF00B0F0"/>
      <name val="Arial Cyr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</fills>
  <borders count="37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5">
    <xf numFmtId="0" fontId="0" fillId="0" borderId="0"/>
    <xf numFmtId="0" fontId="10" fillId="0" borderId="0"/>
    <xf numFmtId="0" fontId="21" fillId="0" borderId="0"/>
    <xf numFmtId="0" fontId="21" fillId="0" borderId="0"/>
    <xf numFmtId="0" fontId="21" fillId="0" borderId="0"/>
  </cellStyleXfs>
  <cellXfs count="3464">
    <xf numFmtId="0" fontId="0" fillId="0" borderId="0" xfId="0"/>
    <xf numFmtId="0" fontId="1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/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" fillId="0" borderId="0" xfId="0" applyFont="1" applyBorder="1"/>
    <xf numFmtId="0" fontId="4" fillId="0" borderId="0" xfId="0" applyFont="1"/>
    <xf numFmtId="49" fontId="2" fillId="0" borderId="1" xfId="0" applyNumberFormat="1" applyFont="1" applyBorder="1" applyAlignment="1">
      <alignment horizontal="center"/>
    </xf>
    <xf numFmtId="0" fontId="2" fillId="0" borderId="0" xfId="0" applyFont="1" applyBorder="1"/>
    <xf numFmtId="0" fontId="1" fillId="0" borderId="0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Fill="1" applyBorder="1" applyAlignment="1" applyProtection="1">
      <alignment vertical="center"/>
    </xf>
    <xf numFmtId="164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Fill="1" applyBorder="1" applyAlignment="1" applyProtection="1">
      <alignment vertical="center"/>
    </xf>
    <xf numFmtId="0" fontId="1" fillId="0" borderId="2" xfId="0" applyFont="1" applyBorder="1" applyAlignment="1">
      <alignment horizontal="center" vertical="center" wrapText="1"/>
    </xf>
    <xf numFmtId="164" fontId="5" fillId="0" borderId="0" xfId="0" applyNumberFormat="1" applyFont="1" applyFill="1" applyBorder="1" applyAlignment="1" applyProtection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/>
    <xf numFmtId="0" fontId="1" fillId="0" borderId="0" xfId="0" applyFont="1" applyFill="1"/>
    <xf numFmtId="0" fontId="2" fillId="0" borderId="0" xfId="0" applyFont="1" applyFill="1" applyBorder="1" applyAlignment="1">
      <alignment horizontal="right" vertical="center"/>
    </xf>
    <xf numFmtId="0" fontId="1" fillId="0" borderId="0" xfId="0" applyFont="1" applyFill="1" applyBorder="1"/>
    <xf numFmtId="0" fontId="2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3" fillId="0" borderId="0" xfId="0" applyFont="1" applyFill="1" applyBorder="1"/>
    <xf numFmtId="0" fontId="5" fillId="0" borderId="0" xfId="0" applyFont="1" applyFill="1" applyBorder="1" applyAlignment="1">
      <alignment horizontal="center" wrapText="1"/>
    </xf>
    <xf numFmtId="166" fontId="5" fillId="0" borderId="9" xfId="0" applyNumberFormat="1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1" fontId="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 applyProtection="1">
      <alignment vertical="center"/>
    </xf>
    <xf numFmtId="0" fontId="3" fillId="0" borderId="0" xfId="0" applyFont="1" applyBorder="1" applyAlignment="1">
      <alignment vertical="center" wrapText="1"/>
    </xf>
    <xf numFmtId="167" fontId="1" fillId="0" borderId="0" xfId="0" applyNumberFormat="1" applyFont="1" applyFill="1" applyBorder="1" applyAlignment="1" applyProtection="1">
      <alignment vertical="center" wrapText="1"/>
    </xf>
    <xf numFmtId="167" fontId="1" fillId="0" borderId="0" xfId="0" applyNumberFormat="1" applyFont="1" applyFill="1" applyBorder="1" applyAlignment="1" applyProtection="1">
      <alignment vertical="center"/>
    </xf>
    <xf numFmtId="0" fontId="4" fillId="0" borderId="0" xfId="0" applyFont="1" applyFill="1" applyBorder="1" applyAlignment="1">
      <alignment horizontal="center" vertical="center"/>
    </xf>
    <xf numFmtId="1" fontId="1" fillId="0" borderId="12" xfId="0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1" fontId="1" fillId="0" borderId="13" xfId="0" applyNumberFormat="1" applyFont="1" applyFill="1" applyBorder="1" applyAlignment="1" applyProtection="1">
      <alignment horizontal="center" vertical="center"/>
    </xf>
    <xf numFmtId="166" fontId="5" fillId="0" borderId="14" xfId="0" applyNumberFormat="1" applyFont="1" applyFill="1" applyBorder="1" applyAlignment="1" applyProtection="1">
      <alignment horizontal="center" vertical="center"/>
    </xf>
    <xf numFmtId="164" fontId="5" fillId="0" borderId="14" xfId="0" applyNumberFormat="1" applyFont="1" applyFill="1" applyBorder="1" applyAlignment="1" applyProtection="1">
      <alignment horizontal="center" vertical="center" wrapText="1"/>
    </xf>
    <xf numFmtId="1" fontId="32" fillId="0" borderId="15" xfId="0" applyNumberFormat="1" applyFont="1" applyFill="1" applyBorder="1" applyAlignment="1" applyProtection="1">
      <alignment horizontal="center" vertical="center"/>
    </xf>
    <xf numFmtId="1" fontId="5" fillId="0" borderId="14" xfId="0" applyNumberFormat="1" applyFont="1" applyFill="1" applyBorder="1" applyAlignment="1" applyProtection="1">
      <alignment horizontal="center" vertical="center"/>
    </xf>
    <xf numFmtId="164" fontId="1" fillId="2" borderId="0" xfId="0" applyNumberFormat="1" applyFont="1" applyFill="1" applyBorder="1" applyAlignment="1" applyProtection="1">
      <alignment vertical="center"/>
    </xf>
    <xf numFmtId="164" fontId="6" fillId="2" borderId="0" xfId="0" applyNumberFormat="1" applyFont="1" applyFill="1" applyBorder="1" applyAlignment="1" applyProtection="1">
      <alignment vertical="center"/>
    </xf>
    <xf numFmtId="164" fontId="5" fillId="2" borderId="0" xfId="0" applyNumberFormat="1" applyFont="1" applyFill="1" applyBorder="1" applyAlignment="1" applyProtection="1">
      <alignment vertical="center"/>
    </xf>
    <xf numFmtId="1" fontId="47" fillId="0" borderId="12" xfId="0" applyNumberFormat="1" applyFont="1" applyFill="1" applyBorder="1" applyAlignment="1" applyProtection="1">
      <alignment horizontal="center" vertical="center"/>
    </xf>
    <xf numFmtId="1" fontId="24" fillId="0" borderId="16" xfId="0" applyNumberFormat="1" applyFont="1" applyFill="1" applyBorder="1" applyAlignment="1" applyProtection="1">
      <alignment horizontal="center" vertical="center"/>
    </xf>
    <xf numFmtId="1" fontId="32" fillId="0" borderId="1" xfId="0" applyNumberFormat="1" applyFont="1" applyFill="1" applyBorder="1" applyAlignment="1" applyProtection="1">
      <alignment horizontal="center" vertical="center"/>
    </xf>
    <xf numFmtId="1" fontId="32" fillId="0" borderId="13" xfId="0" applyNumberFormat="1" applyFont="1" applyFill="1" applyBorder="1" applyAlignment="1" applyProtection="1">
      <alignment horizontal="center" vertical="center"/>
    </xf>
    <xf numFmtId="1" fontId="32" fillId="0" borderId="12" xfId="0" applyNumberFormat="1" applyFont="1" applyFill="1" applyBorder="1" applyAlignment="1" applyProtection="1">
      <alignment horizontal="center" vertical="center"/>
    </xf>
    <xf numFmtId="1" fontId="24" fillId="0" borderId="1" xfId="0" applyNumberFormat="1" applyFont="1" applyFill="1" applyBorder="1" applyAlignment="1" applyProtection="1">
      <alignment horizontal="center" vertical="center"/>
    </xf>
    <xf numFmtId="1" fontId="24" fillId="0" borderId="12" xfId="0" applyNumberFormat="1" applyFont="1" applyFill="1" applyBorder="1" applyAlignment="1" applyProtection="1">
      <alignment horizontal="center" vertical="center"/>
    </xf>
    <xf numFmtId="1" fontId="24" fillId="0" borderId="17" xfId="0" applyNumberFormat="1" applyFont="1" applyFill="1" applyBorder="1" applyAlignment="1" applyProtection="1">
      <alignment horizontal="center" vertical="center"/>
    </xf>
    <xf numFmtId="1" fontId="24" fillId="0" borderId="18" xfId="0" applyNumberFormat="1" applyFont="1" applyFill="1" applyBorder="1" applyAlignment="1" applyProtection="1">
      <alignment horizontal="center" vertical="center"/>
    </xf>
    <xf numFmtId="0" fontId="2" fillId="3" borderId="0" xfId="0" applyFont="1" applyFill="1"/>
    <xf numFmtId="166" fontId="1" fillId="0" borderId="0" xfId="0" applyNumberFormat="1" applyFont="1" applyFill="1" applyBorder="1" applyAlignment="1" applyProtection="1">
      <alignment vertical="center" wrapText="1"/>
    </xf>
    <xf numFmtId="0" fontId="48" fillId="0" borderId="19" xfId="0" applyNumberFormat="1" applyFont="1" applyFill="1" applyBorder="1" applyAlignment="1" applyProtection="1">
      <alignment horizontal="center" vertical="center" wrapText="1"/>
    </xf>
    <xf numFmtId="0" fontId="49" fillId="0" borderId="19" xfId="0" applyFont="1" applyFill="1" applyBorder="1" applyAlignment="1">
      <alignment horizontal="center" vertical="center" wrapText="1"/>
    </xf>
    <xf numFmtId="166" fontId="0" fillId="0" borderId="19" xfId="0" applyNumberFormat="1" applyFont="1" applyFill="1" applyBorder="1" applyAlignment="1">
      <alignment horizontal="center" vertical="center" wrapText="1"/>
    </xf>
    <xf numFmtId="49" fontId="27" fillId="0" borderId="15" xfId="0" applyNumberFormat="1" applyFont="1" applyFill="1" applyBorder="1" applyAlignment="1">
      <alignment horizontal="center" vertical="center" wrapText="1"/>
    </xf>
    <xf numFmtId="49" fontId="5" fillId="0" borderId="20" xfId="0" applyNumberFormat="1" applyFont="1" applyFill="1" applyBorder="1" applyAlignment="1">
      <alignment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168" fontId="5" fillId="0" borderId="20" xfId="0" applyNumberFormat="1" applyFont="1" applyFill="1" applyBorder="1" applyAlignment="1" applyProtection="1">
      <alignment horizontal="center" vertical="center"/>
    </xf>
    <xf numFmtId="0" fontId="1" fillId="0" borderId="23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166" fontId="5" fillId="0" borderId="25" xfId="0" applyNumberFormat="1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1" fontId="1" fillId="0" borderId="13" xfId="0" applyNumberFormat="1" applyFont="1" applyFill="1" applyBorder="1" applyAlignment="1">
      <alignment horizontal="center" vertical="center" wrapText="1"/>
    </xf>
    <xf numFmtId="1" fontId="1" fillId="0" borderId="16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1" fontId="1" fillId="0" borderId="26" xfId="0" applyNumberFormat="1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1" fontId="1" fillId="0" borderId="18" xfId="0" applyNumberFormat="1" applyFont="1" applyFill="1" applyBorder="1" applyAlignment="1">
      <alignment horizontal="center" vertical="center" wrapText="1"/>
    </xf>
    <xf numFmtId="166" fontId="5" fillId="0" borderId="28" xfId="0" applyNumberFormat="1" applyFont="1" applyFill="1" applyBorder="1" applyAlignment="1" applyProtection="1">
      <alignment horizontal="center" vertical="center"/>
    </xf>
    <xf numFmtId="164" fontId="5" fillId="0" borderId="26" xfId="0" applyNumberFormat="1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166" fontId="5" fillId="0" borderId="30" xfId="0" applyNumberFormat="1" applyFont="1" applyFill="1" applyBorder="1" applyAlignment="1" applyProtection="1">
      <alignment horizontal="center" vertical="center"/>
    </xf>
    <xf numFmtId="1" fontId="5" fillId="0" borderId="1" xfId="0" applyNumberFormat="1" applyFont="1" applyFill="1" applyBorder="1" applyAlignment="1" applyProtection="1">
      <alignment horizontal="center" vertical="center"/>
    </xf>
    <xf numFmtId="1" fontId="5" fillId="0" borderId="13" xfId="0" applyNumberFormat="1" applyFont="1" applyFill="1" applyBorder="1" applyAlignment="1" applyProtection="1">
      <alignment horizontal="center" vertical="center"/>
    </xf>
    <xf numFmtId="49" fontId="1" fillId="0" borderId="24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vertical="center" wrapText="1"/>
    </xf>
    <xf numFmtId="49" fontId="1" fillId="0" borderId="29" xfId="0" applyNumberFormat="1" applyFont="1" applyFill="1" applyBorder="1" applyAlignment="1">
      <alignment vertical="center" wrapText="1"/>
    </xf>
    <xf numFmtId="1" fontId="1" fillId="0" borderId="8" xfId="0" applyNumberFormat="1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horizontal="center" vertical="center" wrapText="1"/>
    </xf>
    <xf numFmtId="1" fontId="1" fillId="0" borderId="11" xfId="0" applyNumberFormat="1" applyFont="1" applyFill="1" applyBorder="1" applyAlignment="1">
      <alignment horizontal="center" vertical="center" wrapText="1"/>
    </xf>
    <xf numFmtId="1" fontId="1" fillId="0" borderId="23" xfId="0" applyNumberFormat="1" applyFont="1" applyFill="1" applyBorder="1" applyAlignment="1">
      <alignment horizontal="center" vertical="center" wrapText="1"/>
    </xf>
    <xf numFmtId="166" fontId="5" fillId="0" borderId="31" xfId="0" applyNumberFormat="1" applyFont="1" applyFill="1" applyBorder="1" applyAlignment="1" applyProtection="1">
      <alignment horizontal="center" vertical="center"/>
    </xf>
    <xf numFmtId="1" fontId="1" fillId="0" borderId="17" xfId="0" applyNumberFormat="1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1" fontId="1" fillId="0" borderId="33" xfId="0" applyNumberFormat="1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1" fontId="1" fillId="0" borderId="27" xfId="0" applyNumberFormat="1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165" fontId="1" fillId="0" borderId="13" xfId="0" applyNumberFormat="1" applyFont="1" applyFill="1" applyBorder="1" applyAlignment="1" applyProtection="1">
      <alignment horizontal="center" vertical="center"/>
    </xf>
    <xf numFmtId="165" fontId="1" fillId="0" borderId="27" xfId="0" applyNumberFormat="1" applyFont="1" applyFill="1" applyBorder="1" applyAlignment="1" applyProtection="1">
      <alignment horizontal="center" vertical="center"/>
    </xf>
    <xf numFmtId="1" fontId="5" fillId="0" borderId="12" xfId="0" applyNumberFormat="1" applyFont="1" applyFill="1" applyBorder="1" applyAlignment="1" applyProtection="1">
      <alignment horizontal="center" vertical="center"/>
    </xf>
    <xf numFmtId="0" fontId="1" fillId="0" borderId="34" xfId="0" applyFont="1" applyFill="1" applyBorder="1" applyAlignment="1">
      <alignment horizontal="center" vertical="center" wrapText="1"/>
    </xf>
    <xf numFmtId="166" fontId="1" fillId="0" borderId="31" xfId="0" applyNumberFormat="1" applyFont="1" applyFill="1" applyBorder="1" applyAlignment="1" applyProtection="1">
      <alignment horizontal="center" vertical="center"/>
    </xf>
    <xf numFmtId="0" fontId="1" fillId="0" borderId="35" xfId="0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 applyProtection="1">
      <alignment horizontal="center" vertical="center"/>
    </xf>
    <xf numFmtId="0" fontId="1" fillId="0" borderId="36" xfId="0" applyFont="1" applyFill="1" applyBorder="1" applyAlignment="1">
      <alignment horizontal="center" vertical="center" wrapText="1"/>
    </xf>
    <xf numFmtId="166" fontId="5" fillId="0" borderId="37" xfId="0" applyNumberFormat="1" applyFont="1" applyFill="1" applyBorder="1" applyAlignment="1" applyProtection="1">
      <alignment horizontal="center" vertical="center"/>
    </xf>
    <xf numFmtId="1" fontId="5" fillId="0" borderId="37" xfId="0" applyNumberFormat="1" applyFont="1" applyFill="1" applyBorder="1" applyAlignment="1" applyProtection="1">
      <alignment horizontal="center" vertical="center"/>
    </xf>
    <xf numFmtId="0" fontId="1" fillId="0" borderId="38" xfId="0" applyFont="1" applyFill="1" applyBorder="1" applyAlignment="1">
      <alignment horizontal="center" vertical="center" wrapText="1"/>
    </xf>
    <xf numFmtId="0" fontId="1" fillId="0" borderId="39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164" fontId="5" fillId="0" borderId="32" xfId="0" applyNumberFormat="1" applyFont="1" applyFill="1" applyBorder="1" applyAlignment="1">
      <alignment horizontal="center" vertical="center" wrapText="1"/>
    </xf>
    <xf numFmtId="1" fontId="1" fillId="0" borderId="15" xfId="0" applyNumberFormat="1" applyFont="1" applyFill="1" applyBorder="1" applyAlignment="1">
      <alignment horizontal="center" vertical="center" wrapText="1"/>
    </xf>
    <xf numFmtId="1" fontId="1" fillId="0" borderId="32" xfId="0" applyNumberFormat="1" applyFont="1" applyFill="1" applyBorder="1" applyAlignment="1">
      <alignment horizontal="center" vertical="center" wrapText="1"/>
    </xf>
    <xf numFmtId="164" fontId="1" fillId="0" borderId="13" xfId="0" applyNumberFormat="1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1" fontId="1" fillId="0" borderId="42" xfId="0" applyNumberFormat="1" applyFont="1" applyFill="1" applyBorder="1" applyAlignment="1">
      <alignment horizontal="center" vertical="center" wrapText="1"/>
    </xf>
    <xf numFmtId="1" fontId="1" fillId="0" borderId="43" xfId="0" applyNumberFormat="1" applyFont="1" applyFill="1" applyBorder="1" applyAlignment="1">
      <alignment horizontal="center" vertical="center" wrapText="1"/>
    </xf>
    <xf numFmtId="1" fontId="1" fillId="0" borderId="45" xfId="0" applyNumberFormat="1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1" fontId="1" fillId="0" borderId="38" xfId="0" applyNumberFormat="1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49" fontId="1" fillId="0" borderId="46" xfId="0" applyNumberFormat="1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1" fontId="5" fillId="0" borderId="18" xfId="0" applyNumberFormat="1" applyFont="1" applyFill="1" applyBorder="1" applyAlignment="1">
      <alignment horizontal="center" vertical="center" wrapText="1"/>
    </xf>
    <xf numFmtId="49" fontId="1" fillId="0" borderId="39" xfId="0" applyNumberFormat="1" applyFont="1" applyFill="1" applyBorder="1" applyAlignment="1" applyProtection="1">
      <alignment horizontal="left" vertical="center" wrapText="1"/>
    </xf>
    <xf numFmtId="1" fontId="1" fillId="0" borderId="40" xfId="0" applyNumberFormat="1" applyFont="1" applyFill="1" applyBorder="1" applyAlignment="1">
      <alignment horizontal="center" vertical="center" wrapText="1"/>
    </xf>
    <xf numFmtId="0" fontId="47" fillId="0" borderId="12" xfId="0" applyNumberFormat="1" applyFont="1" applyFill="1" applyBorder="1" applyAlignment="1" applyProtection="1">
      <alignment horizontal="center" vertical="center"/>
    </xf>
    <xf numFmtId="166" fontId="31" fillId="0" borderId="47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166" fontId="1" fillId="0" borderId="25" xfId="0" applyNumberFormat="1" applyFont="1" applyFill="1" applyBorder="1" applyAlignment="1" applyProtection="1">
      <alignment horizontal="center" vertical="center"/>
    </xf>
    <xf numFmtId="1" fontId="1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1" fillId="0" borderId="8" xfId="0" applyNumberFormat="1" applyFont="1" applyFill="1" applyBorder="1" applyAlignment="1">
      <alignment horizontal="center" vertical="center" wrapText="1"/>
    </xf>
    <xf numFmtId="0" fontId="7" fillId="0" borderId="27" xfId="0" applyNumberFormat="1" applyFont="1" applyFill="1" applyBorder="1" applyAlignment="1" applyProtection="1">
      <alignment horizontal="center" vertical="center"/>
    </xf>
    <xf numFmtId="49" fontId="1" fillId="0" borderId="29" xfId="0" applyNumberFormat="1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64" fontId="5" fillId="0" borderId="36" xfId="0" applyNumberFormat="1" applyFont="1" applyFill="1" applyBorder="1" applyAlignment="1">
      <alignment horizontal="center" vertical="center" wrapText="1"/>
    </xf>
    <xf numFmtId="164" fontId="1" fillId="0" borderId="11" xfId="0" applyNumberFormat="1" applyFont="1" applyFill="1" applyBorder="1" applyAlignment="1">
      <alignment horizontal="center" vertical="center" wrapText="1"/>
    </xf>
    <xf numFmtId="166" fontId="1" fillId="0" borderId="17" xfId="0" applyNumberFormat="1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1" fontId="1" fillId="0" borderId="35" xfId="0" applyNumberFormat="1" applyFont="1" applyFill="1" applyBorder="1" applyAlignment="1">
      <alignment horizontal="center" vertical="center" wrapText="1"/>
    </xf>
    <xf numFmtId="1" fontId="1" fillId="0" borderId="34" xfId="0" applyNumberFormat="1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/>
    </xf>
    <xf numFmtId="166" fontId="7" fillId="0" borderId="30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166" fontId="1" fillId="0" borderId="49" xfId="0" applyNumberFormat="1" applyFont="1" applyFill="1" applyBorder="1" applyAlignment="1" applyProtection="1">
      <alignment horizontal="center" vertical="center"/>
    </xf>
    <xf numFmtId="166" fontId="7" fillId="0" borderId="31" xfId="0" applyNumberFormat="1" applyFont="1" applyFill="1" applyBorder="1" applyAlignment="1" applyProtection="1">
      <alignment horizontal="center" vertical="center"/>
    </xf>
    <xf numFmtId="167" fontId="5" fillId="0" borderId="0" xfId="0" applyNumberFormat="1" applyFont="1" applyFill="1" applyBorder="1" applyAlignment="1" applyProtection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7" fillId="0" borderId="11" xfId="0" applyNumberFormat="1" applyFont="1" applyFill="1" applyBorder="1" applyAlignment="1" applyProtection="1">
      <alignment horizontal="center" vertical="center"/>
    </xf>
    <xf numFmtId="0" fontId="7" fillId="0" borderId="13" xfId="0" applyNumberFormat="1" applyFont="1" applyFill="1" applyBorder="1" applyAlignment="1" applyProtection="1">
      <alignment horizontal="center" vertical="center"/>
    </xf>
    <xf numFmtId="1" fontId="5" fillId="0" borderId="12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" fontId="5" fillId="0" borderId="13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166" fontId="1" fillId="0" borderId="16" xfId="0" applyNumberFormat="1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center" vertical="center" wrapText="1"/>
    </xf>
    <xf numFmtId="166" fontId="5" fillId="0" borderId="51" xfId="0" applyNumberFormat="1" applyFont="1" applyFill="1" applyBorder="1" applyAlignment="1" applyProtection="1">
      <alignment horizontal="center" vertical="center"/>
    </xf>
    <xf numFmtId="49" fontId="27" fillId="0" borderId="1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 applyProtection="1">
      <alignment horizontal="left" vertical="center" wrapText="1"/>
    </xf>
    <xf numFmtId="168" fontId="5" fillId="0" borderId="3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" fontId="5" fillId="0" borderId="12" xfId="0" applyNumberFormat="1" applyFont="1" applyFill="1" applyBorder="1" applyAlignment="1">
      <alignment horizontal="center" vertical="center" wrapText="1"/>
    </xf>
    <xf numFmtId="1" fontId="5" fillId="0" borderId="16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vertical="center" wrapText="1"/>
    </xf>
    <xf numFmtId="49" fontId="5" fillId="0" borderId="12" xfId="0" applyNumberFormat="1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12" xfId="0" applyNumberFormat="1" applyFont="1" applyFill="1" applyBorder="1" applyAlignment="1">
      <alignment horizontal="center" vertical="center" wrapText="1"/>
    </xf>
    <xf numFmtId="0" fontId="5" fillId="0" borderId="13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 applyProtection="1">
      <alignment horizontal="left" vertical="center" wrapText="1"/>
    </xf>
    <xf numFmtId="168" fontId="1" fillId="0" borderId="3" xfId="0" applyNumberFormat="1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0" fontId="7" fillId="0" borderId="3" xfId="0" applyNumberFormat="1" applyFont="1" applyFill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vertical="center"/>
    </xf>
    <xf numFmtId="49" fontId="1" fillId="0" borderId="3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 applyProtection="1">
      <alignment horizontal="center" vertical="center"/>
    </xf>
    <xf numFmtId="49" fontId="5" fillId="0" borderId="3" xfId="0" applyNumberFormat="1" applyFont="1" applyFill="1" applyBorder="1" applyAlignment="1">
      <alignment vertical="center" wrapText="1"/>
    </xf>
    <xf numFmtId="169" fontId="5" fillId="0" borderId="3" xfId="0" applyNumberFormat="1" applyFont="1" applyFill="1" applyBorder="1" applyAlignment="1" applyProtection="1">
      <alignment horizontal="center" vertical="center"/>
    </xf>
    <xf numFmtId="49" fontId="27" fillId="0" borderId="18" xfId="0" applyNumberFormat="1" applyFont="1" applyFill="1" applyBorder="1" applyAlignment="1">
      <alignment horizontal="center" vertical="center" wrapText="1"/>
    </xf>
    <xf numFmtId="49" fontId="5" fillId="0" borderId="29" xfId="0" applyNumberFormat="1" applyFont="1" applyFill="1" applyBorder="1" applyAlignment="1">
      <alignment vertical="center" wrapText="1"/>
    </xf>
    <xf numFmtId="165" fontId="5" fillId="0" borderId="27" xfId="0" applyNumberFormat="1" applyFont="1" applyFill="1" applyBorder="1" applyAlignment="1" applyProtection="1">
      <alignment horizontal="center" vertical="center"/>
    </xf>
    <xf numFmtId="1" fontId="5" fillId="0" borderId="18" xfId="0" applyNumberFormat="1" applyFont="1" applyFill="1" applyBorder="1" applyAlignment="1">
      <alignment horizontal="center" vertical="center"/>
    </xf>
    <xf numFmtId="1" fontId="5" fillId="0" borderId="26" xfId="0" applyNumberFormat="1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1" fontId="5" fillId="0" borderId="27" xfId="0" applyNumberFormat="1" applyFont="1" applyFill="1" applyBorder="1" applyAlignment="1">
      <alignment horizontal="center" vertical="center" wrapText="1"/>
    </xf>
    <xf numFmtId="166" fontId="5" fillId="0" borderId="37" xfId="0" applyNumberFormat="1" applyFont="1" applyFill="1" applyBorder="1" applyAlignment="1">
      <alignment horizontal="center" vertical="center" wrapText="1"/>
    </xf>
    <xf numFmtId="49" fontId="24" fillId="0" borderId="42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vertical="center" wrapText="1"/>
    </xf>
    <xf numFmtId="49" fontId="11" fillId="0" borderId="3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/>
    </xf>
    <xf numFmtId="166" fontId="1" fillId="0" borderId="9" xfId="0" applyNumberFormat="1" applyFont="1" applyFill="1" applyBorder="1" applyAlignment="1" applyProtection="1">
      <alignment horizontal="center" vertical="center"/>
    </xf>
    <xf numFmtId="166" fontId="1" fillId="0" borderId="54" xfId="0" applyNumberFormat="1" applyFont="1" applyFill="1" applyBorder="1" applyAlignment="1" applyProtection="1">
      <alignment horizontal="center" vertical="center"/>
    </xf>
    <xf numFmtId="166" fontId="1" fillId="0" borderId="55" xfId="0" applyNumberFormat="1" applyFont="1" applyFill="1" applyBorder="1" applyAlignment="1" applyProtection="1">
      <alignment horizontal="center" vertical="center"/>
    </xf>
    <xf numFmtId="166" fontId="1" fillId="0" borderId="56" xfId="0" applyNumberFormat="1" applyFont="1" applyFill="1" applyBorder="1" applyAlignment="1" applyProtection="1">
      <alignment horizontal="center" vertical="center"/>
    </xf>
    <xf numFmtId="1" fontId="1" fillId="0" borderId="54" xfId="0" applyNumberFormat="1" applyFont="1" applyFill="1" applyBorder="1" applyAlignment="1">
      <alignment horizontal="center" vertical="center" wrapText="1"/>
    </xf>
    <xf numFmtId="1" fontId="1" fillId="0" borderId="55" xfId="0" applyNumberFormat="1" applyFont="1" applyFill="1" applyBorder="1" applyAlignment="1">
      <alignment horizontal="center" vertical="center" wrapText="1"/>
    </xf>
    <xf numFmtId="1" fontId="1" fillId="0" borderId="56" xfId="0" applyNumberFormat="1" applyFont="1" applyFill="1" applyBorder="1" applyAlignment="1">
      <alignment horizontal="center" vertical="center" wrapText="1"/>
    </xf>
    <xf numFmtId="49" fontId="24" fillId="0" borderId="10" xfId="0" applyNumberFormat="1" applyFont="1" applyFill="1" applyBorder="1" applyAlignment="1">
      <alignment horizontal="center" vertical="center" wrapText="1"/>
    </xf>
    <xf numFmtId="49" fontId="11" fillId="0" borderId="57" xfId="0" applyNumberFormat="1" applyFont="1" applyFill="1" applyBorder="1" applyAlignment="1">
      <alignment vertical="center" wrapText="1"/>
    </xf>
    <xf numFmtId="168" fontId="11" fillId="0" borderId="58" xfId="0" applyNumberFormat="1" applyFont="1" applyFill="1" applyBorder="1" applyAlignment="1" applyProtection="1">
      <alignment vertical="center"/>
    </xf>
    <xf numFmtId="0" fontId="11" fillId="0" borderId="59" xfId="0" applyFont="1" applyFill="1" applyBorder="1" applyAlignment="1">
      <alignment horizontal="center" vertical="center" wrapText="1"/>
    </xf>
    <xf numFmtId="168" fontId="1" fillId="0" borderId="57" xfId="0" applyNumberFormat="1" applyFont="1" applyFill="1" applyBorder="1" applyAlignment="1" applyProtection="1">
      <alignment horizontal="center" vertical="center"/>
    </xf>
    <xf numFmtId="49" fontId="11" fillId="0" borderId="60" xfId="0" applyNumberFormat="1" applyFont="1" applyFill="1" applyBorder="1" applyAlignment="1">
      <alignment vertical="center" wrapText="1"/>
    </xf>
    <xf numFmtId="168" fontId="11" fillId="0" borderId="46" xfId="0" applyNumberFormat="1" applyFont="1" applyFill="1" applyBorder="1" applyAlignment="1" applyProtection="1">
      <alignment vertical="center"/>
    </xf>
    <xf numFmtId="0" fontId="11" fillId="0" borderId="3" xfId="0" applyFont="1" applyFill="1" applyBorder="1" applyAlignment="1">
      <alignment horizontal="center" vertical="center" wrapText="1"/>
    </xf>
    <xf numFmtId="168" fontId="1" fillId="0" borderId="60" xfId="0" applyNumberFormat="1" applyFont="1" applyFill="1" applyBorder="1" applyAlignment="1" applyProtection="1">
      <alignment horizontal="center" vertical="center"/>
    </xf>
    <xf numFmtId="0" fontId="11" fillId="0" borderId="46" xfId="0" applyFont="1" applyFill="1" applyBorder="1" applyAlignment="1">
      <alignment horizontal="center" vertical="center" wrapText="1"/>
    </xf>
    <xf numFmtId="168" fontId="11" fillId="0" borderId="3" xfId="0" applyNumberFormat="1" applyFont="1" applyFill="1" applyBorder="1" applyAlignment="1" applyProtection="1">
      <alignment vertical="center"/>
    </xf>
    <xf numFmtId="49" fontId="11" fillId="0" borderId="60" xfId="0" applyNumberFormat="1" applyFont="1" applyFill="1" applyBorder="1" applyAlignment="1">
      <alignment horizontal="left" vertical="justify" wrapText="1"/>
    </xf>
    <xf numFmtId="49" fontId="5" fillId="0" borderId="60" xfId="0" applyNumberFormat="1" applyFont="1" applyFill="1" applyBorder="1" applyAlignment="1">
      <alignment vertical="center" wrapText="1"/>
    </xf>
    <xf numFmtId="0" fontId="5" fillId="0" borderId="46" xfId="0" applyFont="1" applyFill="1" applyBorder="1" applyAlignment="1">
      <alignment horizontal="center" vertical="center" wrapText="1"/>
    </xf>
    <xf numFmtId="169" fontId="5" fillId="0" borderId="60" xfId="0" applyNumberFormat="1" applyFont="1" applyFill="1" applyBorder="1" applyAlignment="1" applyProtection="1">
      <alignment horizontal="center" vertical="center"/>
    </xf>
    <xf numFmtId="49" fontId="1" fillId="0" borderId="60" xfId="0" applyNumberFormat="1" applyFont="1" applyFill="1" applyBorder="1" applyAlignment="1">
      <alignment horizontal="left" vertical="center" wrapText="1"/>
    </xf>
    <xf numFmtId="2" fontId="1" fillId="0" borderId="46" xfId="0" applyNumberFormat="1" applyFont="1" applyFill="1" applyBorder="1" applyAlignment="1">
      <alignment horizontal="center" vertical="center" wrapText="1"/>
    </xf>
    <xf numFmtId="1" fontId="1" fillId="0" borderId="46" xfId="0" applyNumberFormat="1" applyFont="1" applyFill="1" applyBorder="1" applyAlignment="1">
      <alignment horizontal="center" vertical="center" wrapText="1"/>
    </xf>
    <xf numFmtId="49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62" xfId="0" applyFont="1" applyFill="1" applyBorder="1" applyAlignment="1">
      <alignment horizontal="center" vertical="center" wrapText="1"/>
    </xf>
    <xf numFmtId="0" fontId="5" fillId="0" borderId="63" xfId="0" applyFont="1" applyFill="1" applyBorder="1" applyAlignment="1">
      <alignment horizontal="center" vertical="center" wrapText="1"/>
    </xf>
    <xf numFmtId="168" fontId="5" fillId="0" borderId="63" xfId="0" applyNumberFormat="1" applyFont="1" applyFill="1" applyBorder="1" applyAlignment="1" applyProtection="1">
      <alignment horizontal="center" vertical="center"/>
    </xf>
    <xf numFmtId="168" fontId="5" fillId="0" borderId="61" xfId="0" applyNumberFormat="1" applyFont="1" applyFill="1" applyBorder="1" applyAlignment="1" applyProtection="1">
      <alignment horizontal="center" vertical="center"/>
    </xf>
    <xf numFmtId="164" fontId="5" fillId="0" borderId="27" xfId="0" applyNumberFormat="1" applyFont="1" applyFill="1" applyBorder="1" applyAlignment="1">
      <alignment horizontal="center" vertical="center" wrapText="1"/>
    </xf>
    <xf numFmtId="1" fontId="5" fillId="0" borderId="17" xfId="0" applyNumberFormat="1" applyFont="1" applyFill="1" applyBorder="1" applyAlignment="1">
      <alignment horizontal="center" vertical="center" wrapText="1"/>
    </xf>
    <xf numFmtId="49" fontId="5" fillId="0" borderId="33" xfId="0" applyNumberFormat="1" applyFont="1" applyFill="1" applyBorder="1" applyAlignment="1" applyProtection="1">
      <alignment horizontal="left" vertical="center" wrapText="1"/>
    </xf>
    <xf numFmtId="0" fontId="5" fillId="0" borderId="64" xfId="0" applyFont="1" applyFill="1" applyBorder="1" applyAlignment="1">
      <alignment horizontal="center" vertical="center" wrapText="1"/>
    </xf>
    <xf numFmtId="0" fontId="5" fillId="0" borderId="65" xfId="0" applyFont="1" applyFill="1" applyBorder="1" applyAlignment="1">
      <alignment horizontal="center" vertical="center" wrapText="1"/>
    </xf>
    <xf numFmtId="168" fontId="5" fillId="0" borderId="65" xfId="0" applyNumberFormat="1" applyFont="1" applyFill="1" applyBorder="1" applyAlignment="1" applyProtection="1">
      <alignment horizontal="center" vertical="center"/>
    </xf>
    <xf numFmtId="168" fontId="5" fillId="0" borderId="66" xfId="0" applyNumberFormat="1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>
      <alignment horizontal="center" vertical="center" wrapText="1"/>
    </xf>
    <xf numFmtId="164" fontId="5" fillId="0" borderId="33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Fill="1" applyBorder="1" applyAlignment="1">
      <alignment horizontal="center" vertical="center" wrapText="1"/>
    </xf>
    <xf numFmtId="1" fontId="5" fillId="0" borderId="32" xfId="0" applyNumberFormat="1" applyFont="1" applyFill="1" applyBorder="1" applyAlignment="1">
      <alignment horizontal="center" vertical="center" wrapText="1"/>
    </xf>
    <xf numFmtId="1" fontId="5" fillId="0" borderId="33" xfId="0" applyNumberFormat="1" applyFont="1" applyFill="1" applyBorder="1" applyAlignment="1">
      <alignment horizontal="center" vertical="center" wrapText="1"/>
    </xf>
    <xf numFmtId="49" fontId="1" fillId="0" borderId="13" xfId="0" applyNumberFormat="1" applyFont="1" applyFill="1" applyBorder="1" applyAlignment="1" applyProtection="1">
      <alignment horizontal="left" vertical="center" wrapText="1"/>
    </xf>
    <xf numFmtId="0" fontId="1" fillId="0" borderId="67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168" fontId="1" fillId="0" borderId="68" xfId="0" applyNumberFormat="1" applyFont="1" applyFill="1" applyBorder="1" applyAlignment="1" applyProtection="1">
      <alignment horizontal="center" vertical="center"/>
    </xf>
    <xf numFmtId="49" fontId="5" fillId="0" borderId="13" xfId="0" applyNumberFormat="1" applyFont="1" applyFill="1" applyBorder="1" applyAlignment="1" applyProtection="1">
      <alignment horizontal="left" vertical="center" wrapText="1"/>
    </xf>
    <xf numFmtId="0" fontId="5" fillId="0" borderId="6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68" fontId="5" fillId="0" borderId="6" xfId="0" applyNumberFormat="1" applyFont="1" applyFill="1" applyBorder="1" applyAlignment="1" applyProtection="1">
      <alignment horizontal="center" vertical="center"/>
    </xf>
    <xf numFmtId="168" fontId="5" fillId="0" borderId="68" xfId="0" applyNumberFormat="1" applyFont="1" applyFill="1" applyBorder="1" applyAlignment="1" applyProtection="1">
      <alignment horizontal="center" vertical="center"/>
    </xf>
    <xf numFmtId="1" fontId="1" fillId="0" borderId="67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 applyProtection="1">
      <alignment horizontal="center" vertical="center"/>
    </xf>
    <xf numFmtId="168" fontId="1" fillId="0" borderId="6" xfId="0" applyNumberFormat="1" applyFont="1" applyFill="1" applyBorder="1" applyAlignment="1" applyProtection="1">
      <alignment horizontal="center" vertical="center"/>
    </xf>
    <xf numFmtId="0" fontId="11" fillId="0" borderId="67" xfId="0" applyFont="1" applyFill="1" applyBorder="1" applyAlignment="1">
      <alignment horizontal="center" vertical="center" wrapText="1"/>
    </xf>
    <xf numFmtId="168" fontId="11" fillId="0" borderId="6" xfId="0" applyNumberFormat="1" applyFont="1" applyFill="1" applyBorder="1" applyAlignment="1" applyProtection="1">
      <alignment vertical="center"/>
    </xf>
    <xf numFmtId="49" fontId="24" fillId="0" borderId="40" xfId="0" applyNumberFormat="1" applyFont="1" applyFill="1" applyBorder="1" applyAlignment="1">
      <alignment horizontal="center" vertical="center" wrapText="1"/>
    </xf>
    <xf numFmtId="0" fontId="1" fillId="0" borderId="69" xfId="0" applyFont="1" applyFill="1" applyBorder="1" applyAlignment="1">
      <alignment horizontal="center" vertical="center" wrapText="1"/>
    </xf>
    <xf numFmtId="0" fontId="1" fillId="0" borderId="70" xfId="0" applyFont="1" applyFill="1" applyBorder="1" applyAlignment="1">
      <alignment horizontal="center" vertical="center" wrapText="1"/>
    </xf>
    <xf numFmtId="168" fontId="1" fillId="0" borderId="70" xfId="0" applyNumberFormat="1" applyFont="1" applyFill="1" applyBorder="1" applyAlignment="1" applyProtection="1">
      <alignment horizontal="center" vertical="center"/>
    </xf>
    <xf numFmtId="168" fontId="1" fillId="0" borderId="71" xfId="0" applyNumberFormat="1" applyFont="1" applyFill="1" applyBorder="1" applyAlignment="1" applyProtection="1">
      <alignment horizontal="center" vertical="center"/>
    </xf>
    <xf numFmtId="166" fontId="1" fillId="0" borderId="72" xfId="0" applyNumberFormat="1" applyFont="1" applyFill="1" applyBorder="1" applyAlignment="1" applyProtection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 wrapText="1"/>
    </xf>
    <xf numFmtId="164" fontId="1" fillId="0" borderId="39" xfId="0" applyNumberFormat="1" applyFont="1" applyFill="1" applyBorder="1" applyAlignment="1">
      <alignment horizontal="center" vertical="center" wrapText="1"/>
    </xf>
    <xf numFmtId="1" fontId="1" fillId="0" borderId="39" xfId="0" applyNumberFormat="1" applyFont="1" applyFill="1" applyBorder="1" applyAlignment="1">
      <alignment horizontal="center" vertical="center" wrapText="1"/>
    </xf>
    <xf numFmtId="1" fontId="1" fillId="0" borderId="54" xfId="0" applyNumberFormat="1" applyFont="1" applyFill="1" applyBorder="1" applyAlignment="1" applyProtection="1">
      <alignment horizontal="center" vertical="center"/>
    </xf>
    <xf numFmtId="1" fontId="1" fillId="0" borderId="55" xfId="0" applyNumberFormat="1" applyFont="1" applyFill="1" applyBorder="1" applyAlignment="1" applyProtection="1">
      <alignment horizontal="center" vertical="center"/>
    </xf>
    <xf numFmtId="1" fontId="1" fillId="0" borderId="56" xfId="0" applyNumberFormat="1" applyFont="1" applyFill="1" applyBorder="1" applyAlignment="1" applyProtection="1">
      <alignment horizontal="center" vertical="center"/>
    </xf>
    <xf numFmtId="0" fontId="1" fillId="0" borderId="54" xfId="0" applyFont="1" applyFill="1" applyBorder="1" applyAlignment="1">
      <alignment horizontal="center" vertical="center" wrapText="1"/>
    </xf>
    <xf numFmtId="0" fontId="1" fillId="0" borderId="55" xfId="0" applyFont="1" applyFill="1" applyBorder="1" applyAlignment="1">
      <alignment horizontal="center" vertical="center" wrapText="1"/>
    </xf>
    <xf numFmtId="49" fontId="27" fillId="0" borderId="64" xfId="0" applyNumberFormat="1" applyFont="1" applyFill="1" applyBorder="1" applyAlignment="1">
      <alignment horizontal="center" vertical="center" wrapText="1"/>
    </xf>
    <xf numFmtId="49" fontId="5" fillId="0" borderId="20" xfId="0" applyNumberFormat="1" applyFont="1" applyFill="1" applyBorder="1" applyAlignment="1">
      <alignment horizontal="left" vertical="center" wrapText="1"/>
    </xf>
    <xf numFmtId="1" fontId="5" fillId="0" borderId="21" xfId="0" applyNumberFormat="1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2" xfId="0" applyNumberFormat="1" applyFont="1" applyFill="1" applyBorder="1" applyAlignment="1" applyProtection="1">
      <alignment horizontal="center" vertical="center"/>
    </xf>
    <xf numFmtId="49" fontId="5" fillId="0" borderId="60" xfId="0" applyNumberFormat="1" applyFont="1" applyFill="1" applyBorder="1" applyAlignment="1">
      <alignment horizontal="left" vertical="center" wrapText="1"/>
    </xf>
    <xf numFmtId="2" fontId="8" fillId="0" borderId="46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 applyProtection="1">
      <alignment horizontal="center" vertical="center"/>
    </xf>
    <xf numFmtId="1" fontId="5" fillId="0" borderId="46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/>
    </xf>
    <xf numFmtId="168" fontId="5" fillId="0" borderId="60" xfId="0" applyNumberFormat="1" applyFont="1" applyFill="1" applyBorder="1" applyAlignment="1" applyProtection="1">
      <alignment horizontal="center" vertical="center"/>
    </xf>
    <xf numFmtId="49" fontId="24" fillId="0" borderId="73" xfId="0" applyNumberFormat="1" applyFont="1" applyFill="1" applyBorder="1" applyAlignment="1">
      <alignment horizontal="center" vertical="center" wrapText="1"/>
    </xf>
    <xf numFmtId="49" fontId="5" fillId="0" borderId="74" xfId="0" applyNumberFormat="1" applyFont="1" applyFill="1" applyBorder="1" applyAlignment="1" applyProtection="1">
      <alignment horizontal="left" vertical="center" wrapText="1"/>
    </xf>
    <xf numFmtId="0" fontId="5" fillId="0" borderId="75" xfId="0" applyFont="1" applyFill="1" applyBorder="1" applyAlignment="1">
      <alignment horizontal="center" vertical="center" wrapText="1"/>
    </xf>
    <xf numFmtId="0" fontId="5" fillId="0" borderId="76" xfId="0" applyFont="1" applyFill="1" applyBorder="1" applyAlignment="1">
      <alignment horizontal="center" vertical="center" wrapText="1"/>
    </xf>
    <xf numFmtId="168" fontId="5" fillId="0" borderId="76" xfId="0" applyNumberFormat="1" applyFont="1" applyFill="1" applyBorder="1" applyAlignment="1" applyProtection="1">
      <alignment horizontal="center" vertical="center"/>
    </xf>
    <xf numFmtId="168" fontId="5" fillId="0" borderId="74" xfId="0" applyNumberFormat="1" applyFont="1" applyFill="1" applyBorder="1" applyAlignment="1" applyProtection="1">
      <alignment horizontal="center" vertical="center"/>
    </xf>
    <xf numFmtId="166" fontId="5" fillId="0" borderId="77" xfId="0" applyNumberFormat="1" applyFont="1" applyFill="1" applyBorder="1" applyAlignment="1" applyProtection="1">
      <alignment horizontal="center" vertical="center"/>
    </xf>
    <xf numFmtId="0" fontId="5" fillId="0" borderId="73" xfId="0" applyFont="1" applyFill="1" applyBorder="1" applyAlignment="1">
      <alignment horizontal="center" vertical="center" wrapText="1"/>
    </xf>
    <xf numFmtId="164" fontId="5" fillId="0" borderId="41" xfId="0" applyNumberFormat="1" applyFont="1" applyFill="1" applyBorder="1" applyAlignment="1">
      <alignment horizontal="center" vertical="center" wrapText="1"/>
    </xf>
    <xf numFmtId="1" fontId="5" fillId="0" borderId="41" xfId="0" applyNumberFormat="1" applyFont="1" applyFill="1" applyBorder="1" applyAlignment="1">
      <alignment horizontal="center" vertical="center" wrapText="1"/>
    </xf>
    <xf numFmtId="164" fontId="5" fillId="0" borderId="78" xfId="0" applyNumberFormat="1" applyFont="1" applyFill="1" applyBorder="1" applyAlignment="1">
      <alignment horizontal="center" vertical="center" wrapText="1"/>
    </xf>
    <xf numFmtId="0" fontId="1" fillId="0" borderId="73" xfId="0" applyFont="1" applyFill="1" applyBorder="1" applyAlignment="1">
      <alignment horizontal="center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78" xfId="0" applyFont="1" applyFill="1" applyBorder="1" applyAlignment="1">
      <alignment horizontal="center" vertical="center" wrapText="1"/>
    </xf>
    <xf numFmtId="1" fontId="1" fillId="0" borderId="73" xfId="0" applyNumberFormat="1" applyFont="1" applyFill="1" applyBorder="1" applyAlignment="1">
      <alignment horizontal="center" vertical="center" wrapText="1"/>
    </xf>
    <xf numFmtId="1" fontId="1" fillId="0" borderId="41" xfId="0" applyNumberFormat="1" applyFont="1" applyFill="1" applyBorder="1" applyAlignment="1">
      <alignment horizontal="center" vertical="center" wrapText="1"/>
    </xf>
    <xf numFmtId="1" fontId="1" fillId="0" borderId="78" xfId="0" applyNumberFormat="1" applyFont="1" applyFill="1" applyBorder="1" applyAlignment="1">
      <alignment horizontal="center" vertical="center" wrapText="1"/>
    </xf>
    <xf numFmtId="166" fontId="1" fillId="0" borderId="79" xfId="0" applyNumberFormat="1" applyFont="1" applyFill="1" applyBorder="1" applyAlignment="1" applyProtection="1">
      <alignment horizontal="center" vertical="center"/>
    </xf>
    <xf numFmtId="1" fontId="1" fillId="0" borderId="79" xfId="0" applyNumberFormat="1" applyFont="1" applyFill="1" applyBorder="1" applyAlignment="1" applyProtection="1">
      <alignment horizontal="center" vertical="center"/>
    </xf>
    <xf numFmtId="0" fontId="1" fillId="0" borderId="80" xfId="0" applyFont="1" applyFill="1" applyBorder="1" applyAlignment="1">
      <alignment horizontal="center" vertical="center" wrapText="1"/>
    </xf>
    <xf numFmtId="0" fontId="1" fillId="0" borderId="81" xfId="0" applyFont="1" applyFill="1" applyBorder="1" applyAlignment="1">
      <alignment horizontal="center" vertical="center" wrapText="1"/>
    </xf>
    <xf numFmtId="0" fontId="1" fillId="0" borderId="82" xfId="0" applyFont="1" applyFill="1" applyBorder="1" applyAlignment="1">
      <alignment horizontal="center" vertical="center" wrapText="1"/>
    </xf>
    <xf numFmtId="1" fontId="1" fillId="0" borderId="82" xfId="0" applyNumberFormat="1" applyFont="1" applyFill="1" applyBorder="1" applyAlignment="1">
      <alignment horizontal="center" vertical="center" wrapText="1"/>
    </xf>
    <xf numFmtId="1" fontId="1" fillId="0" borderId="80" xfId="0" applyNumberFormat="1" applyFont="1" applyFill="1" applyBorder="1" applyAlignment="1">
      <alignment horizontal="center" vertical="center" wrapText="1"/>
    </xf>
    <xf numFmtId="1" fontId="1" fillId="0" borderId="81" xfId="0" applyNumberFormat="1" applyFont="1" applyFill="1" applyBorder="1" applyAlignment="1">
      <alignment horizontal="center" vertical="center" wrapText="1"/>
    </xf>
    <xf numFmtId="0" fontId="50" fillId="0" borderId="10" xfId="0" applyFont="1" applyFill="1" applyBorder="1" applyAlignment="1">
      <alignment horizontal="center" vertical="center" wrapText="1"/>
    </xf>
    <xf numFmtId="164" fontId="50" fillId="0" borderId="11" xfId="0" applyNumberFormat="1" applyFont="1" applyFill="1" applyBorder="1" applyAlignment="1">
      <alignment horizontal="center" vertical="center" wrapText="1"/>
    </xf>
    <xf numFmtId="166" fontId="1" fillId="0" borderId="23" xfId="0" applyNumberFormat="1" applyFont="1" applyFill="1" applyBorder="1" applyAlignment="1">
      <alignment horizontal="center" vertical="center" wrapText="1"/>
    </xf>
    <xf numFmtId="49" fontId="1" fillId="0" borderId="62" xfId="0" applyNumberFormat="1" applyFont="1" applyFill="1" applyBorder="1" applyAlignment="1">
      <alignment horizontal="center" vertical="center" wrapText="1"/>
    </xf>
    <xf numFmtId="0" fontId="50" fillId="0" borderId="35" xfId="0" applyFont="1" applyFill="1" applyBorder="1" applyAlignment="1">
      <alignment horizontal="center" vertical="center" wrapText="1"/>
    </xf>
    <xf numFmtId="164" fontId="5" fillId="0" borderId="34" xfId="0" applyNumberFormat="1" applyFont="1" applyFill="1" applyBorder="1" applyAlignment="1">
      <alignment horizontal="center" vertical="center" wrapText="1"/>
    </xf>
    <xf numFmtId="164" fontId="50" fillId="0" borderId="36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vertical="center" wrapText="1"/>
    </xf>
    <xf numFmtId="165" fontId="1" fillId="0" borderId="3" xfId="0" applyNumberFormat="1" applyFont="1" applyFill="1" applyBorder="1" applyAlignment="1" applyProtection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1" fontId="1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49" fontId="1" fillId="0" borderId="58" xfId="0" applyNumberFormat="1" applyFont="1" applyFill="1" applyBorder="1" applyAlignment="1">
      <alignment horizontal="center" vertical="center" wrapText="1"/>
    </xf>
    <xf numFmtId="165" fontId="1" fillId="0" borderId="11" xfId="0" applyNumberFormat="1" applyFont="1" applyFill="1" applyBorder="1" applyAlignment="1" applyProtection="1">
      <alignment horizontal="center" vertical="center"/>
    </xf>
    <xf numFmtId="1" fontId="1" fillId="0" borderId="36" xfId="0" applyNumberFormat="1" applyFont="1" applyFill="1" applyBorder="1" applyAlignment="1">
      <alignment horizontal="center" vertical="center" wrapText="1"/>
    </xf>
    <xf numFmtId="166" fontId="1" fillId="0" borderId="3" xfId="0" applyNumberFormat="1" applyFont="1" applyFill="1" applyBorder="1" applyAlignment="1" applyProtection="1">
      <alignment horizontal="center" vertical="center"/>
    </xf>
    <xf numFmtId="0" fontId="50" fillId="0" borderId="3" xfId="0" applyFont="1" applyFill="1" applyBorder="1" applyAlignment="1">
      <alignment horizontal="center" vertical="center" wrapText="1"/>
    </xf>
    <xf numFmtId="164" fontId="50" fillId="0" borderId="3" xfId="0" applyNumberFormat="1" applyFont="1" applyFill="1" applyBorder="1" applyAlignment="1">
      <alignment horizontal="center" vertical="center" wrapText="1"/>
    </xf>
    <xf numFmtId="49" fontId="5" fillId="0" borderId="83" xfId="0" applyNumberFormat="1" applyFont="1" applyFill="1" applyBorder="1" applyAlignment="1">
      <alignment vertical="center" wrapText="1"/>
    </xf>
    <xf numFmtId="0" fontId="1" fillId="0" borderId="84" xfId="0" applyFont="1" applyFill="1" applyBorder="1" applyAlignment="1">
      <alignment horizontal="center" vertical="center" wrapText="1"/>
    </xf>
    <xf numFmtId="0" fontId="1" fillId="0" borderId="85" xfId="0" applyFont="1" applyFill="1" applyBorder="1" applyAlignment="1">
      <alignment horizontal="center" vertical="center" wrapText="1"/>
    </xf>
    <xf numFmtId="0" fontId="7" fillId="0" borderId="86" xfId="0" applyNumberFormat="1" applyFont="1" applyFill="1" applyBorder="1" applyAlignment="1" applyProtection="1">
      <alignment horizontal="center" vertical="center"/>
    </xf>
    <xf numFmtId="166" fontId="7" fillId="0" borderId="87" xfId="0" applyNumberFormat="1" applyFont="1" applyFill="1" applyBorder="1" applyAlignment="1" applyProtection="1">
      <alignment horizontal="center" vertical="center"/>
    </xf>
    <xf numFmtId="0" fontId="5" fillId="0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center" vertical="center" wrapText="1"/>
    </xf>
    <xf numFmtId="166" fontId="1" fillId="0" borderId="88" xfId="0" applyNumberFormat="1" applyFont="1" applyFill="1" applyBorder="1" applyAlignment="1">
      <alignment horizontal="center" vertical="center" wrapText="1"/>
    </xf>
    <xf numFmtId="0" fontId="1" fillId="0" borderId="83" xfId="0" applyFont="1" applyFill="1" applyBorder="1" applyAlignment="1">
      <alignment horizontal="center" vertical="center" wrapText="1"/>
    </xf>
    <xf numFmtId="0" fontId="1" fillId="0" borderId="86" xfId="0" applyFont="1" applyFill="1" applyBorder="1" applyAlignment="1">
      <alignment horizontal="center" vertical="center" wrapText="1"/>
    </xf>
    <xf numFmtId="49" fontId="1" fillId="0" borderId="84" xfId="0" applyNumberFormat="1" applyFont="1" applyFill="1" applyBorder="1" applyAlignment="1">
      <alignment horizontal="center" vertical="center" wrapText="1"/>
    </xf>
    <xf numFmtId="49" fontId="1" fillId="0" borderId="85" xfId="0" applyNumberFormat="1" applyFont="1" applyFill="1" applyBorder="1" applyAlignment="1">
      <alignment horizontal="center" vertical="center" wrapText="1"/>
    </xf>
    <xf numFmtId="1" fontId="1" fillId="0" borderId="86" xfId="0" applyNumberFormat="1" applyFont="1" applyFill="1" applyBorder="1" applyAlignment="1">
      <alignment horizontal="center" vertical="center" wrapText="1"/>
    </xf>
    <xf numFmtId="1" fontId="1" fillId="0" borderId="88" xfId="0" applyNumberFormat="1" applyFont="1" applyFill="1" applyBorder="1" applyAlignment="1">
      <alignment horizontal="center" vertical="center" wrapText="1"/>
    </xf>
    <xf numFmtId="1" fontId="1" fillId="0" borderId="85" xfId="0" applyNumberFormat="1" applyFont="1" applyFill="1" applyBorder="1" applyAlignment="1">
      <alignment horizontal="center" vertical="center" wrapText="1"/>
    </xf>
    <xf numFmtId="1" fontId="5" fillId="0" borderId="84" xfId="0" applyNumberFormat="1" applyFont="1" applyFill="1" applyBorder="1" applyAlignment="1">
      <alignment horizontal="center" vertical="center" wrapText="1"/>
    </xf>
    <xf numFmtId="1" fontId="5" fillId="0" borderId="85" xfId="0" applyNumberFormat="1" applyFont="1" applyFill="1" applyBorder="1" applyAlignment="1">
      <alignment horizontal="center" vertical="center" wrapText="1"/>
    </xf>
    <xf numFmtId="1" fontId="5" fillId="0" borderId="86" xfId="0" applyNumberFormat="1" applyFont="1" applyFill="1" applyBorder="1" applyAlignment="1">
      <alignment horizontal="center" vertical="center" wrapText="1"/>
    </xf>
    <xf numFmtId="166" fontId="8" fillId="0" borderId="3" xfId="0" applyNumberFormat="1" applyFont="1" applyFill="1" applyBorder="1" applyAlignment="1" applyProtection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 wrapText="1"/>
    </xf>
    <xf numFmtId="49" fontId="1" fillId="0" borderId="89" xfId="0" applyNumberFormat="1" applyFont="1" applyFill="1" applyBorder="1" applyAlignment="1">
      <alignment vertical="center" wrapText="1"/>
    </xf>
    <xf numFmtId="165" fontId="1" fillId="0" borderId="36" xfId="0" applyNumberFormat="1" applyFont="1" applyFill="1" applyBorder="1" applyAlignment="1" applyProtection="1">
      <alignment horizontal="center" vertical="center"/>
    </xf>
    <xf numFmtId="166" fontId="8" fillId="0" borderId="0" xfId="0" applyNumberFormat="1" applyFont="1" applyFill="1" applyBorder="1" applyAlignment="1" applyProtection="1">
      <alignment horizontal="center" vertical="center"/>
    </xf>
    <xf numFmtId="164" fontId="1" fillId="0" borderId="34" xfId="0" applyNumberFormat="1" applyFont="1" applyFill="1" applyBorder="1" applyAlignment="1">
      <alignment horizontal="center" vertical="center" wrapText="1"/>
    </xf>
    <xf numFmtId="49" fontId="1" fillId="0" borderId="37" xfId="0" applyNumberFormat="1" applyFont="1" applyFill="1" applyBorder="1" applyAlignment="1">
      <alignment vertical="center" wrapText="1"/>
    </xf>
    <xf numFmtId="0" fontId="1" fillId="0" borderId="37" xfId="0" applyFont="1" applyFill="1" applyBorder="1" applyAlignment="1">
      <alignment horizontal="center" vertical="center" wrapText="1"/>
    </xf>
    <xf numFmtId="165" fontId="1" fillId="0" borderId="37" xfId="0" applyNumberFormat="1" applyFont="1" applyFill="1" applyBorder="1" applyAlignment="1" applyProtection="1">
      <alignment horizontal="center" vertical="center"/>
    </xf>
    <xf numFmtId="166" fontId="7" fillId="0" borderId="37" xfId="0" applyNumberFormat="1" applyFont="1" applyFill="1" applyBorder="1" applyAlignment="1" applyProtection="1">
      <alignment horizontal="center" vertical="center"/>
    </xf>
    <xf numFmtId="0" fontId="5" fillId="0" borderId="37" xfId="0" applyFont="1" applyFill="1" applyBorder="1" applyAlignment="1">
      <alignment horizontal="center" vertical="center" wrapText="1"/>
    </xf>
    <xf numFmtId="164" fontId="1" fillId="0" borderId="37" xfId="0" applyNumberFormat="1" applyFont="1" applyFill="1" applyBorder="1" applyAlignment="1">
      <alignment horizontal="center" vertical="center" wrapText="1"/>
    </xf>
    <xf numFmtId="1" fontId="1" fillId="0" borderId="37" xfId="0" applyNumberFormat="1" applyFont="1" applyFill="1" applyBorder="1" applyAlignment="1">
      <alignment horizontal="center" vertical="center" wrapText="1"/>
    </xf>
    <xf numFmtId="164" fontId="5" fillId="0" borderId="37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vertical="center" wrapText="1"/>
    </xf>
    <xf numFmtId="165" fontId="1" fillId="0" borderId="0" xfId="0" applyNumberFormat="1" applyFont="1" applyFill="1" applyBorder="1" applyAlignment="1" applyProtection="1">
      <alignment horizontal="center" vertical="center"/>
    </xf>
    <xf numFmtId="166" fontId="7" fillId="0" borderId="0" xfId="0" applyNumberFormat="1" applyFont="1" applyFill="1" applyBorder="1" applyAlignment="1" applyProtection="1">
      <alignment horizontal="center" vertical="center"/>
    </xf>
    <xf numFmtId="1" fontId="5" fillId="0" borderId="0" xfId="0" applyNumberFormat="1" applyFont="1" applyFill="1" applyBorder="1" applyAlignment="1" applyProtection="1">
      <alignment horizontal="center" vertical="center"/>
    </xf>
    <xf numFmtId="0" fontId="5" fillId="0" borderId="19" xfId="0" applyFont="1" applyFill="1" applyBorder="1" applyAlignment="1" applyProtection="1">
      <alignment horizontal="right" vertical="center"/>
    </xf>
    <xf numFmtId="0" fontId="1" fillId="0" borderId="19" xfId="0" applyNumberFormat="1" applyFont="1" applyFill="1" applyBorder="1" applyAlignment="1" applyProtection="1">
      <alignment horizontal="center" vertical="center"/>
    </xf>
    <xf numFmtId="166" fontId="1" fillId="0" borderId="19" xfId="0" applyNumberFormat="1" applyFont="1" applyFill="1" applyBorder="1" applyAlignment="1" applyProtection="1">
      <alignment horizontal="center" vertical="center"/>
    </xf>
    <xf numFmtId="0" fontId="31" fillId="0" borderId="90" xfId="0" applyFont="1" applyFill="1" applyBorder="1" applyAlignment="1" applyProtection="1">
      <alignment horizontal="right" vertical="center"/>
    </xf>
    <xf numFmtId="0" fontId="31" fillId="0" borderId="0" xfId="0" applyFont="1" applyFill="1" applyBorder="1" applyAlignment="1" applyProtection="1">
      <alignment horizontal="right" vertical="center"/>
    </xf>
    <xf numFmtId="0" fontId="31" fillId="0" borderId="19" xfId="0" applyFont="1" applyFill="1" applyBorder="1" applyAlignment="1" applyProtection="1">
      <alignment horizontal="right" vertical="center"/>
    </xf>
    <xf numFmtId="166" fontId="32" fillId="0" borderId="19" xfId="0" applyNumberFormat="1" applyFont="1" applyFill="1" applyBorder="1" applyAlignment="1" applyProtection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166" fontId="0" fillId="0" borderId="19" xfId="0" applyNumberFormat="1" applyFill="1" applyBorder="1" applyAlignment="1">
      <alignment horizontal="center" vertical="center" wrapText="1"/>
    </xf>
    <xf numFmtId="0" fontId="31" fillId="0" borderId="91" xfId="0" applyFont="1" applyFill="1" applyBorder="1" applyAlignment="1" applyProtection="1">
      <alignment horizontal="right" vertical="center"/>
    </xf>
    <xf numFmtId="0" fontId="31" fillId="0" borderId="92" xfId="0" applyFont="1" applyFill="1" applyBorder="1" applyAlignment="1" applyProtection="1">
      <alignment horizontal="right" vertical="center"/>
    </xf>
    <xf numFmtId="0" fontId="31" fillId="0" borderId="19" xfId="0" applyFont="1" applyFill="1" applyBorder="1" applyAlignment="1" applyProtection="1">
      <alignment vertical="center"/>
    </xf>
    <xf numFmtId="166" fontId="31" fillId="0" borderId="19" xfId="0" applyNumberFormat="1" applyFont="1" applyFill="1" applyBorder="1" applyAlignment="1" applyProtection="1">
      <alignment vertical="center"/>
    </xf>
    <xf numFmtId="0" fontId="30" fillId="0" borderId="19" xfId="0" applyFont="1" applyFill="1" applyBorder="1" applyAlignment="1" applyProtection="1">
      <alignment horizontal="right" vertical="center"/>
    </xf>
    <xf numFmtId="0" fontId="28" fillId="0" borderId="19" xfId="0" applyNumberFormat="1" applyFont="1" applyFill="1" applyBorder="1" applyAlignment="1" applyProtection="1">
      <alignment horizontal="center" vertical="center"/>
    </xf>
    <xf numFmtId="167" fontId="1" fillId="0" borderId="19" xfId="0" applyNumberFormat="1" applyFont="1" applyFill="1" applyBorder="1" applyAlignment="1" applyProtection="1">
      <alignment horizontal="center" vertical="center"/>
    </xf>
    <xf numFmtId="1" fontId="32" fillId="0" borderId="93" xfId="0" applyNumberFormat="1" applyFont="1" applyFill="1" applyBorder="1" applyAlignment="1" applyProtection="1">
      <alignment horizontal="center" vertical="center"/>
    </xf>
    <xf numFmtId="1" fontId="32" fillId="0" borderId="94" xfId="0" applyNumberFormat="1" applyFont="1" applyFill="1" applyBorder="1" applyAlignment="1" applyProtection="1">
      <alignment horizontal="center" vertical="center"/>
    </xf>
    <xf numFmtId="1" fontId="47" fillId="0" borderId="15" xfId="0" applyNumberFormat="1" applyFont="1" applyFill="1" applyBorder="1" applyAlignment="1" applyProtection="1">
      <alignment horizontal="center" vertical="center"/>
    </xf>
    <xf numFmtId="1" fontId="47" fillId="0" borderId="32" xfId="0" applyNumberFormat="1" applyFont="1" applyFill="1" applyBorder="1" applyAlignment="1" applyProtection="1">
      <alignment horizontal="center" vertical="center"/>
    </xf>
    <xf numFmtId="1" fontId="47" fillId="0" borderId="33" xfId="0" applyNumberFormat="1" applyFont="1" applyFill="1" applyBorder="1" applyAlignment="1" applyProtection="1">
      <alignment horizontal="center" vertical="center"/>
    </xf>
    <xf numFmtId="1" fontId="24" fillId="0" borderId="2" xfId="0" applyNumberFormat="1" applyFont="1" applyFill="1" applyBorder="1" applyAlignment="1" applyProtection="1">
      <alignment horizontal="center" vertical="center"/>
    </xf>
    <xf numFmtId="1" fontId="24" fillId="0" borderId="13" xfId="0" applyNumberFormat="1" applyFont="1" applyFill="1" applyBorder="1" applyAlignment="1" applyProtection="1">
      <alignment horizontal="center" vertical="center"/>
    </xf>
    <xf numFmtId="1" fontId="32" fillId="0" borderId="18" xfId="0" applyNumberFormat="1" applyFont="1" applyFill="1" applyBorder="1" applyAlignment="1" applyProtection="1">
      <alignment horizontal="center" vertical="center"/>
    </xf>
    <xf numFmtId="1" fontId="32" fillId="0" borderId="26" xfId="0" applyNumberFormat="1" applyFont="1" applyFill="1" applyBorder="1" applyAlignment="1" applyProtection="1">
      <alignment horizontal="center" vertical="center"/>
    </xf>
    <xf numFmtId="1" fontId="32" fillId="0" borderId="27" xfId="0" applyNumberFormat="1" applyFont="1" applyFill="1" applyBorder="1" applyAlignment="1" applyProtection="1">
      <alignment horizontal="center" vertical="center"/>
    </xf>
    <xf numFmtId="1" fontId="24" fillId="0" borderId="26" xfId="0" applyNumberFormat="1" applyFont="1" applyFill="1" applyBorder="1" applyAlignment="1" applyProtection="1">
      <alignment horizontal="center" vertical="center"/>
    </xf>
    <xf numFmtId="1" fontId="24" fillId="0" borderId="29" xfId="0" applyNumberFormat="1" applyFont="1" applyFill="1" applyBorder="1" applyAlignment="1" applyProtection="1">
      <alignment horizontal="center" vertical="center"/>
    </xf>
    <xf numFmtId="1" fontId="24" fillId="0" borderId="27" xfId="0" applyNumberFormat="1" applyFont="1" applyFill="1" applyBorder="1" applyAlignment="1" applyProtection="1">
      <alignment horizontal="center" vertical="center"/>
    </xf>
    <xf numFmtId="0" fontId="30" fillId="0" borderId="90" xfId="0" applyFont="1" applyFill="1" applyBorder="1" applyAlignment="1" applyProtection="1">
      <alignment horizontal="right" vertical="center"/>
    </xf>
    <xf numFmtId="0" fontId="30" fillId="0" borderId="0" xfId="0" applyFont="1" applyFill="1" applyBorder="1" applyAlignment="1" applyProtection="1">
      <alignment horizontal="right" vertical="center"/>
    </xf>
    <xf numFmtId="0" fontId="28" fillId="0" borderId="0" xfId="0" applyNumberFormat="1" applyFont="1" applyFill="1" applyBorder="1" applyAlignment="1" applyProtection="1">
      <alignment horizontal="center" vertical="center"/>
    </xf>
    <xf numFmtId="0" fontId="28" fillId="0" borderId="95" xfId="0" applyNumberFormat="1" applyFont="1" applyFill="1" applyBorder="1" applyAlignment="1" applyProtection="1">
      <alignment horizontal="center" vertical="center"/>
    </xf>
    <xf numFmtId="0" fontId="5" fillId="0" borderId="90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right" vertical="center"/>
    </xf>
    <xf numFmtId="0" fontId="1" fillId="0" borderId="95" xfId="0" applyNumberFormat="1" applyFont="1" applyFill="1" applyBorder="1" applyAlignment="1" applyProtection="1">
      <alignment horizontal="center" vertical="center"/>
    </xf>
    <xf numFmtId="164" fontId="1" fillId="0" borderId="90" xfId="0" applyNumberFormat="1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left" vertical="center"/>
    </xf>
    <xf numFmtId="164" fontId="1" fillId="0" borderId="95" xfId="0" applyNumberFormat="1" applyFont="1" applyFill="1" applyBorder="1" applyAlignment="1" applyProtection="1">
      <alignment vertical="center"/>
    </xf>
    <xf numFmtId="164" fontId="1" fillId="0" borderId="96" xfId="0" applyNumberFormat="1" applyFont="1" applyFill="1" applyBorder="1" applyAlignment="1" applyProtection="1">
      <alignment vertical="center"/>
    </xf>
    <xf numFmtId="164" fontId="1" fillId="0" borderId="19" xfId="0" applyNumberFormat="1" applyFont="1" applyFill="1" applyBorder="1" applyAlignment="1" applyProtection="1">
      <alignment vertical="center"/>
    </xf>
    <xf numFmtId="164" fontId="1" fillId="0" borderId="97" xfId="0" applyNumberFormat="1" applyFont="1" applyFill="1" applyBorder="1" applyAlignment="1" applyProtection="1">
      <alignment vertical="center"/>
    </xf>
    <xf numFmtId="164" fontId="19" fillId="0" borderId="0" xfId="0" applyNumberFormat="1" applyFont="1" applyFill="1" applyBorder="1" applyAlignment="1" applyProtection="1">
      <alignment vertical="center"/>
    </xf>
    <xf numFmtId="0" fontId="3" fillId="3" borderId="0" xfId="0" applyFont="1" applyFill="1" applyBorder="1" applyAlignment="1">
      <alignment horizontal="center"/>
    </xf>
    <xf numFmtId="166" fontId="5" fillId="0" borderId="98" xfId="0" applyNumberFormat="1" applyFont="1" applyFill="1" applyBorder="1" applyAlignment="1" applyProtection="1">
      <alignment horizontal="center" vertical="center"/>
    </xf>
    <xf numFmtId="166" fontId="5" fillId="0" borderId="98" xfId="0" applyNumberFormat="1" applyFont="1" applyFill="1" applyBorder="1" applyAlignment="1">
      <alignment horizontal="center" vertical="center" wrapText="1"/>
    </xf>
    <xf numFmtId="1" fontId="1" fillId="0" borderId="60" xfId="0" applyNumberFormat="1" applyFont="1" applyFill="1" applyBorder="1" applyAlignment="1">
      <alignment horizontal="center" vertical="center" wrapText="1"/>
    </xf>
    <xf numFmtId="49" fontId="1" fillId="0" borderId="99" xfId="0" applyNumberFormat="1" applyFont="1" applyFill="1" applyBorder="1" applyAlignment="1">
      <alignment horizontal="center" vertical="center" wrapText="1"/>
    </xf>
    <xf numFmtId="49" fontId="1" fillId="0" borderId="100" xfId="0" applyNumberFormat="1" applyFont="1" applyFill="1" applyBorder="1" applyAlignment="1">
      <alignment horizontal="center" vertical="center" wrapText="1"/>
    </xf>
    <xf numFmtId="164" fontId="5" fillId="0" borderId="90" xfId="0" applyNumberFormat="1" applyFont="1" applyFill="1" applyBorder="1" applyAlignment="1" applyProtection="1">
      <alignment vertical="center"/>
    </xf>
    <xf numFmtId="0" fontId="1" fillId="0" borderId="98" xfId="0" applyFont="1" applyFill="1" applyBorder="1" applyAlignment="1">
      <alignment horizontal="center" vertical="center" wrapText="1"/>
    </xf>
    <xf numFmtId="49" fontId="1" fillId="0" borderId="90" xfId="0" applyNumberFormat="1" applyFont="1" applyFill="1" applyBorder="1" applyAlignment="1">
      <alignment horizontal="center" vertical="center" wrapText="1"/>
    </xf>
    <xf numFmtId="166" fontId="5" fillId="0" borderId="95" xfId="0" applyNumberFormat="1" applyFont="1" applyFill="1" applyBorder="1" applyAlignment="1" applyProtection="1">
      <alignment horizontal="center" vertical="center"/>
    </xf>
    <xf numFmtId="166" fontId="0" fillId="0" borderId="0" xfId="0" applyNumberFormat="1" applyFill="1" applyAlignment="1">
      <alignment vertical="center" wrapText="1"/>
    </xf>
    <xf numFmtId="167" fontId="0" fillId="0" borderId="0" xfId="0" applyNumberFormat="1" applyFill="1" applyAlignment="1">
      <alignment vertical="center" wrapText="1"/>
    </xf>
    <xf numFmtId="167" fontId="1" fillId="0" borderId="0" xfId="0" applyNumberFormat="1" applyFont="1" applyFill="1" applyAlignment="1">
      <alignment vertical="center" wrapText="1"/>
    </xf>
    <xf numFmtId="0" fontId="35" fillId="0" borderId="93" xfId="0" applyFont="1" applyFill="1" applyBorder="1" applyAlignment="1">
      <alignment horizontal="center" vertical="center" wrapText="1"/>
    </xf>
    <xf numFmtId="0" fontId="35" fillId="0" borderId="32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01" xfId="0" applyFont="1" applyFill="1" applyBorder="1" applyAlignment="1">
      <alignment horizontal="center" vertical="center" wrapText="1"/>
    </xf>
    <xf numFmtId="0" fontId="35" fillId="0" borderId="102" xfId="0" applyFont="1" applyFill="1" applyBorder="1" applyAlignment="1">
      <alignment horizontal="center" vertical="center" wrapText="1"/>
    </xf>
    <xf numFmtId="0" fontId="35" fillId="0" borderId="59" xfId="0" applyFont="1" applyFill="1" applyBorder="1" applyAlignment="1">
      <alignment horizontal="center" vertical="center" wrapText="1"/>
    </xf>
    <xf numFmtId="0" fontId="35" fillId="0" borderId="32" xfId="0" applyFont="1" applyFill="1" applyBorder="1" applyAlignment="1">
      <alignment horizontal="center" vertical="center"/>
    </xf>
    <xf numFmtId="0" fontId="35" fillId="0" borderId="103" xfId="0" applyFont="1" applyFill="1" applyBorder="1" applyAlignment="1">
      <alignment horizontal="center" vertical="center"/>
    </xf>
    <xf numFmtId="0" fontId="35" fillId="0" borderId="104" xfId="0" applyFont="1" applyFill="1" applyBorder="1" applyAlignment="1">
      <alignment horizontal="center" vertical="center"/>
    </xf>
    <xf numFmtId="0" fontId="35" fillId="0" borderId="103" xfId="0" applyFont="1" applyFill="1" applyBorder="1" applyAlignment="1">
      <alignment horizontal="center" vertical="center" wrapText="1"/>
    </xf>
    <xf numFmtId="0" fontId="35" fillId="0" borderId="104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 vertical="center"/>
    </xf>
    <xf numFmtId="0" fontId="35" fillId="0" borderId="106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5" fillId="0" borderId="107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5" fillId="0" borderId="52" xfId="0" applyFont="1" applyFill="1" applyBorder="1" applyAlignment="1">
      <alignment horizontal="center" vertical="center"/>
    </xf>
    <xf numFmtId="0" fontId="35" fillId="0" borderId="108" xfId="0" applyFont="1" applyFill="1" applyBorder="1" applyAlignment="1">
      <alignment horizontal="center" vertical="center"/>
    </xf>
    <xf numFmtId="0" fontId="35" fillId="0" borderId="52" xfId="0" applyFont="1" applyFill="1" applyBorder="1" applyAlignment="1">
      <alignment horizontal="center" vertical="center" wrapText="1"/>
    </xf>
    <xf numFmtId="0" fontId="35" fillId="0" borderId="108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35" fillId="0" borderId="107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23" xfId="1" applyFont="1" applyFill="1" applyBorder="1" applyAlignment="1">
      <alignment horizontal="center" vertical="center"/>
    </xf>
    <xf numFmtId="0" fontId="35" fillId="0" borderId="8" xfId="1" applyFont="1" applyFill="1" applyBorder="1" applyAlignment="1">
      <alignment horizontal="center" vertical="center"/>
    </xf>
    <xf numFmtId="0" fontId="35" fillId="0" borderId="11" xfId="1" applyFont="1" applyFill="1" applyBorder="1" applyAlignment="1">
      <alignment horizontal="center" vertical="center"/>
    </xf>
    <xf numFmtId="0" fontId="35" fillId="0" borderId="106" xfId="1" applyFont="1" applyFill="1" applyBorder="1" applyAlignment="1">
      <alignment horizontal="center" vertical="center"/>
    </xf>
    <xf numFmtId="0" fontId="35" fillId="0" borderId="24" xfId="1" applyFont="1" applyFill="1" applyBorder="1" applyAlignment="1">
      <alignment horizontal="center" vertical="center"/>
    </xf>
    <xf numFmtId="0" fontId="35" fillId="0" borderId="107" xfId="1" applyFont="1" applyFill="1" applyBorder="1" applyAlignment="1">
      <alignment horizontal="center" vertical="center"/>
    </xf>
    <xf numFmtId="0" fontId="35" fillId="0" borderId="3" xfId="1" applyFont="1" applyFill="1" applyBorder="1" applyAlignment="1">
      <alignment horizontal="center" vertical="center"/>
    </xf>
    <xf numFmtId="0" fontId="35" fillId="0" borderId="105" xfId="1" applyFont="1" applyFill="1" applyBorder="1" applyAlignment="1">
      <alignment horizontal="center" vertical="center"/>
    </xf>
    <xf numFmtId="0" fontId="35" fillId="0" borderId="109" xfId="1" applyFont="1" applyFill="1" applyBorder="1" applyAlignment="1">
      <alignment horizontal="center" vertical="center"/>
    </xf>
    <xf numFmtId="0" fontId="35" fillId="0" borderId="110" xfId="1" applyFont="1" applyFill="1" applyBorder="1" applyAlignment="1">
      <alignment horizontal="center" vertical="center"/>
    </xf>
    <xf numFmtId="0" fontId="35" fillId="0" borderId="111" xfId="1" applyFont="1" applyFill="1" applyBorder="1" applyAlignment="1">
      <alignment horizontal="center" vertical="center"/>
    </xf>
    <xf numFmtId="0" fontId="35" fillId="0" borderId="112" xfId="0" applyFont="1" applyFill="1" applyBorder="1" applyAlignment="1">
      <alignment horizontal="center" vertical="center"/>
    </xf>
    <xf numFmtId="0" fontId="35" fillId="0" borderId="113" xfId="0" applyFont="1" applyFill="1" applyBorder="1" applyAlignment="1">
      <alignment horizontal="center" vertical="center"/>
    </xf>
    <xf numFmtId="0" fontId="35" fillId="0" borderId="114" xfId="0" applyFont="1" applyFill="1" applyBorder="1" applyAlignment="1">
      <alignment horizontal="center" vertical="center"/>
    </xf>
    <xf numFmtId="0" fontId="35" fillId="0" borderId="112" xfId="0" applyFont="1" applyFill="1" applyBorder="1" applyAlignment="1">
      <alignment horizontal="center" vertical="center" wrapText="1"/>
    </xf>
    <xf numFmtId="0" fontId="35" fillId="0" borderId="113" xfId="0" applyFont="1" applyFill="1" applyBorder="1" applyAlignment="1">
      <alignment horizontal="center" vertical="center" wrapText="1"/>
    </xf>
    <xf numFmtId="0" fontId="35" fillId="0" borderId="114" xfId="0" applyFont="1" applyFill="1" applyBorder="1" applyAlignment="1">
      <alignment horizontal="center" vertical="center" wrapText="1"/>
    </xf>
    <xf numFmtId="0" fontId="35" fillId="0" borderId="115" xfId="0" applyFont="1" applyFill="1" applyBorder="1" applyAlignment="1">
      <alignment horizontal="center" vertical="center" wrapText="1"/>
    </xf>
    <xf numFmtId="0" fontId="35" fillId="0" borderId="116" xfId="0" applyFont="1" applyFill="1" applyBorder="1" applyAlignment="1">
      <alignment horizontal="center" vertical="center" wrapText="1"/>
    </xf>
    <xf numFmtId="0" fontId="35" fillId="0" borderId="117" xfId="0" applyFont="1" applyFill="1" applyBorder="1" applyAlignment="1">
      <alignment horizontal="center" vertical="center" wrapText="1"/>
    </xf>
    <xf numFmtId="0" fontId="35" fillId="0" borderId="118" xfId="0" applyFont="1" applyFill="1" applyBorder="1" applyAlignment="1">
      <alignment horizontal="center" vertical="center" wrapText="1"/>
    </xf>
    <xf numFmtId="0" fontId="35" fillId="0" borderId="119" xfId="0" applyFont="1" applyFill="1" applyBorder="1" applyAlignment="1">
      <alignment horizontal="center" vertical="center"/>
    </xf>
    <xf numFmtId="0" fontId="35" fillId="0" borderId="120" xfId="0" applyFont="1" applyFill="1" applyBorder="1" applyAlignment="1">
      <alignment horizontal="center" vertical="center"/>
    </xf>
    <xf numFmtId="0" fontId="35" fillId="0" borderId="119" xfId="0" applyFont="1" applyFill="1" applyBorder="1" applyAlignment="1">
      <alignment horizontal="center" vertical="center" wrapText="1"/>
    </xf>
    <xf numFmtId="0" fontId="35" fillId="0" borderId="116" xfId="0" applyFont="1" applyFill="1" applyBorder="1" applyAlignment="1">
      <alignment horizontal="center" vertical="center"/>
    </xf>
    <xf numFmtId="0" fontId="5" fillId="0" borderId="121" xfId="0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 applyProtection="1">
      <alignment horizontal="center" vertical="center" wrapText="1"/>
    </xf>
    <xf numFmtId="165" fontId="1" fillId="0" borderId="40" xfId="0" applyNumberFormat="1" applyFont="1" applyFill="1" applyBorder="1" applyAlignment="1" applyProtection="1">
      <alignment horizontal="center" vertical="center"/>
    </xf>
    <xf numFmtId="165" fontId="1" fillId="0" borderId="38" xfId="0" applyNumberFormat="1" applyFont="1" applyFill="1" applyBorder="1" applyAlignment="1" applyProtection="1">
      <alignment horizontal="center" vertical="center"/>
    </xf>
    <xf numFmtId="165" fontId="1" fillId="0" borderId="39" xfId="0" applyNumberFormat="1" applyFont="1" applyFill="1" applyBorder="1" applyAlignment="1" applyProtection="1">
      <alignment horizontal="center" vertical="center"/>
    </xf>
    <xf numFmtId="0" fontId="5" fillId="0" borderId="122" xfId="0" applyNumberFormat="1" applyFont="1" applyFill="1" applyBorder="1" applyAlignment="1" applyProtection="1">
      <alignment horizontal="center" vertical="center"/>
    </xf>
    <xf numFmtId="0" fontId="5" fillId="0" borderId="123" xfId="0" applyNumberFormat="1" applyFont="1" applyFill="1" applyBorder="1" applyAlignment="1" applyProtection="1">
      <alignment horizontal="center" vertical="center"/>
    </xf>
    <xf numFmtId="0" fontId="5" fillId="0" borderId="124" xfId="0" applyNumberFormat="1" applyFont="1" applyFill="1" applyBorder="1" applyAlignment="1" applyProtection="1">
      <alignment horizontal="center" vertical="center"/>
    </xf>
    <xf numFmtId="0" fontId="5" fillId="0" borderId="125" xfId="0" applyNumberFormat="1" applyFont="1" applyFill="1" applyBorder="1" applyAlignment="1" applyProtection="1">
      <alignment horizontal="center" vertical="center"/>
    </xf>
    <xf numFmtId="0" fontId="1" fillId="0" borderId="42" xfId="0" applyNumberFormat="1" applyFont="1" applyFill="1" applyBorder="1" applyAlignment="1" applyProtection="1">
      <alignment horizontal="center" vertical="center"/>
    </xf>
    <xf numFmtId="49" fontId="1" fillId="0" borderId="44" xfId="0" applyNumberFormat="1" applyFont="1" applyFill="1" applyBorder="1" applyAlignment="1" applyProtection="1">
      <alignment horizontal="center" vertical="center"/>
    </xf>
    <xf numFmtId="164" fontId="1" fillId="0" borderId="42" xfId="0" applyNumberFormat="1" applyFont="1" applyFill="1" applyBorder="1" applyAlignment="1" applyProtection="1">
      <alignment horizontal="center" vertical="center"/>
    </xf>
    <xf numFmtId="164" fontId="1" fillId="0" borderId="43" xfId="0" applyNumberFormat="1" applyFont="1" applyFill="1" applyBorder="1" applyAlignment="1" applyProtection="1">
      <alignment horizontal="center" vertical="center"/>
    </xf>
    <xf numFmtId="164" fontId="1" fillId="0" borderId="45" xfId="0" applyNumberFormat="1" applyFont="1" applyFill="1" applyBorder="1" applyAlignment="1" applyProtection="1">
      <alignment horizontal="center" vertical="center"/>
    </xf>
    <xf numFmtId="164" fontId="1" fillId="0" borderId="47" xfId="0" applyNumberFormat="1" applyFont="1" applyFill="1" applyBorder="1" applyAlignment="1" applyProtection="1">
      <alignment horizontal="center" vertical="center"/>
    </xf>
    <xf numFmtId="164" fontId="1" fillId="0" borderId="126" xfId="0" applyNumberFormat="1" applyFont="1" applyFill="1" applyBorder="1" applyAlignment="1" applyProtection="1">
      <alignment horizontal="center" vertical="center"/>
    </xf>
    <xf numFmtId="164" fontId="1" fillId="0" borderId="44" xfId="0" applyNumberFormat="1" applyFont="1" applyFill="1" applyBorder="1" applyAlignment="1" applyProtection="1">
      <alignment horizontal="center" vertical="center"/>
    </xf>
    <xf numFmtId="49" fontId="1" fillId="0" borderId="15" xfId="0" applyNumberFormat="1" applyFont="1" applyFill="1" applyBorder="1" applyAlignment="1">
      <alignment horizontal="center" vertical="center" wrapText="1"/>
    </xf>
    <xf numFmtId="49" fontId="1" fillId="0" borderId="33" xfId="0" applyNumberFormat="1" applyFont="1" applyFill="1" applyBorder="1" applyAlignment="1">
      <alignment horizontal="left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164" fontId="1" fillId="0" borderId="24" xfId="0" applyNumberFormat="1" applyFont="1" applyFill="1" applyBorder="1" applyAlignment="1" applyProtection="1">
      <alignment horizontal="center" vertical="center" wrapText="1"/>
    </xf>
    <xf numFmtId="1" fontId="5" fillId="0" borderId="10" xfId="0" applyNumberFormat="1" applyFont="1" applyFill="1" applyBorder="1" applyAlignment="1" applyProtection="1">
      <alignment horizontal="center" vertical="center"/>
    </xf>
    <xf numFmtId="1" fontId="5" fillId="0" borderId="8" xfId="0" applyNumberFormat="1" applyFont="1" applyFill="1" applyBorder="1" applyAlignment="1" applyProtection="1">
      <alignment horizontal="center" vertical="center"/>
    </xf>
    <xf numFmtId="164" fontId="1" fillId="0" borderId="10" xfId="0" applyNumberFormat="1" applyFont="1" applyFill="1" applyBorder="1" applyAlignment="1" applyProtection="1">
      <alignment vertical="center"/>
    </xf>
    <xf numFmtId="164" fontId="1" fillId="0" borderId="8" xfId="0" applyNumberFormat="1" applyFont="1" applyFill="1" applyBorder="1" applyAlignment="1" applyProtection="1">
      <alignment vertical="center"/>
    </xf>
    <xf numFmtId="164" fontId="1" fillId="0" borderId="24" xfId="0" applyNumberFormat="1" applyFont="1" applyFill="1" applyBorder="1" applyAlignment="1" applyProtection="1">
      <alignment vertical="center"/>
    </xf>
    <xf numFmtId="164" fontId="1" fillId="0" borderId="11" xfId="0" applyNumberFormat="1" applyFont="1" applyFill="1" applyBorder="1" applyAlignment="1" applyProtection="1">
      <alignment vertical="center"/>
    </xf>
    <xf numFmtId="164" fontId="1" fillId="0" borderId="23" xfId="0" applyNumberFormat="1" applyFont="1" applyFill="1" applyBorder="1" applyAlignment="1" applyProtection="1">
      <alignment vertical="center"/>
    </xf>
    <xf numFmtId="49" fontId="1" fillId="0" borderId="12" xfId="0" applyNumberFormat="1" applyFont="1" applyFill="1" applyBorder="1" applyAlignment="1" applyProtection="1">
      <alignment horizontal="center" vertical="center"/>
    </xf>
    <xf numFmtId="49" fontId="1" fillId="0" borderId="13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166" fontId="1" fillId="0" borderId="12" xfId="0" applyNumberFormat="1" applyFont="1" applyFill="1" applyBorder="1" applyAlignment="1">
      <alignment horizontal="center" vertical="center" wrapText="1"/>
    </xf>
    <xf numFmtId="49" fontId="51" fillId="0" borderId="127" xfId="0" applyNumberFormat="1" applyFont="1" applyFill="1" applyBorder="1" applyAlignment="1" applyProtection="1">
      <alignment horizontal="center" vertical="center"/>
    </xf>
    <xf numFmtId="49" fontId="51" fillId="0" borderId="128" xfId="0" applyNumberFormat="1" applyFont="1" applyFill="1" applyBorder="1" applyAlignment="1">
      <alignment vertical="center" wrapText="1"/>
    </xf>
    <xf numFmtId="0" fontId="51" fillId="0" borderId="129" xfId="0" applyFont="1" applyFill="1" applyBorder="1" applyAlignment="1">
      <alignment horizontal="center" vertical="center" wrapText="1"/>
    </xf>
    <xf numFmtId="49" fontId="51" fillId="0" borderId="3" xfId="0" applyNumberFormat="1" applyFont="1" applyFill="1" applyBorder="1" applyAlignment="1">
      <alignment horizontal="center" vertical="center" wrapText="1"/>
    </xf>
    <xf numFmtId="168" fontId="51" fillId="0" borderId="130" xfId="0" applyNumberFormat="1" applyFont="1" applyFill="1" applyBorder="1" applyAlignment="1" applyProtection="1">
      <alignment horizontal="center" vertical="center" wrapText="1"/>
    </xf>
    <xf numFmtId="166" fontId="51" fillId="0" borderId="25" xfId="0" applyNumberFormat="1" applyFont="1" applyFill="1" applyBorder="1" applyAlignment="1" applyProtection="1">
      <alignment horizontal="center" vertical="center"/>
    </xf>
    <xf numFmtId="0" fontId="47" fillId="0" borderId="129" xfId="0" applyFont="1" applyFill="1" applyBorder="1" applyAlignment="1">
      <alignment horizontal="center" vertical="center" wrapText="1"/>
    </xf>
    <xf numFmtId="0" fontId="51" fillId="0" borderId="3" xfId="0" applyFont="1" applyFill="1" applyBorder="1" applyAlignment="1">
      <alignment horizontal="center" vertical="center" wrapText="1"/>
    </xf>
    <xf numFmtId="0" fontId="51" fillId="0" borderId="130" xfId="0" applyFont="1" applyFill="1" applyBorder="1" applyAlignment="1">
      <alignment horizontal="center" vertical="center" wrapText="1"/>
    </xf>
    <xf numFmtId="0" fontId="51" fillId="0" borderId="131" xfId="0" applyFont="1" applyFill="1" applyBorder="1" applyAlignment="1">
      <alignment horizontal="center" vertical="center" wrapText="1"/>
    </xf>
    <xf numFmtId="0" fontId="51" fillId="0" borderId="132" xfId="0" applyFont="1" applyFill="1" applyBorder="1" applyAlignment="1">
      <alignment horizontal="center" vertical="center" wrapText="1"/>
    </xf>
    <xf numFmtId="0" fontId="51" fillId="0" borderId="133" xfId="0" applyFont="1" applyFill="1" applyBorder="1" applyAlignment="1">
      <alignment horizontal="center" vertical="center" wrapText="1"/>
    </xf>
    <xf numFmtId="0" fontId="51" fillId="0" borderId="12" xfId="0" applyFont="1" applyFill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center" vertical="center" wrapText="1"/>
    </xf>
    <xf numFmtId="0" fontId="51" fillId="0" borderId="13" xfId="0" applyFont="1" applyFill="1" applyBorder="1" applyAlignment="1">
      <alignment horizontal="center" vertical="center" wrapText="1"/>
    </xf>
    <xf numFmtId="49" fontId="51" fillId="0" borderId="134" xfId="0" applyNumberFormat="1" applyFont="1" applyFill="1" applyBorder="1" applyAlignment="1" applyProtection="1">
      <alignment horizontal="center" vertical="center"/>
    </xf>
    <xf numFmtId="49" fontId="51" fillId="0" borderId="135" xfId="0" applyNumberFormat="1" applyFont="1" applyFill="1" applyBorder="1" applyAlignment="1">
      <alignment vertical="center" wrapText="1"/>
    </xf>
    <xf numFmtId="0" fontId="51" fillId="0" borderId="136" xfId="0" applyFont="1" applyFill="1" applyBorder="1" applyAlignment="1">
      <alignment horizontal="center" vertical="center" wrapText="1"/>
    </xf>
    <xf numFmtId="49" fontId="51" fillId="0" borderId="4" xfId="0" applyNumberFormat="1" applyFont="1" applyFill="1" applyBorder="1" applyAlignment="1">
      <alignment horizontal="center" vertical="center" wrapText="1"/>
    </xf>
    <xf numFmtId="168" fontId="51" fillId="0" borderId="137" xfId="0" applyNumberFormat="1" applyFont="1" applyFill="1" applyBorder="1" applyAlignment="1" applyProtection="1">
      <alignment horizontal="center" vertical="center" wrapText="1"/>
    </xf>
    <xf numFmtId="0" fontId="47" fillId="0" borderId="136" xfId="0" applyFont="1" applyFill="1" applyBorder="1" applyAlignment="1">
      <alignment horizontal="center" vertical="center" wrapText="1"/>
    </xf>
    <xf numFmtId="0" fontId="51" fillId="0" borderId="4" xfId="0" applyFont="1" applyFill="1" applyBorder="1" applyAlignment="1">
      <alignment horizontal="center" vertical="center" wrapText="1"/>
    </xf>
    <xf numFmtId="0" fontId="51" fillId="0" borderId="137" xfId="0" applyFont="1" applyFill="1" applyBorder="1" applyAlignment="1">
      <alignment horizontal="center" vertical="center" wrapText="1"/>
    </xf>
    <xf numFmtId="0" fontId="51" fillId="0" borderId="35" xfId="0" applyFont="1" applyFill="1" applyBorder="1" applyAlignment="1">
      <alignment horizontal="center" vertical="center" wrapText="1"/>
    </xf>
    <xf numFmtId="0" fontId="51" fillId="0" borderId="34" xfId="0" applyFont="1" applyFill="1" applyBorder="1" applyAlignment="1">
      <alignment horizontal="center" vertical="center" wrapText="1"/>
    </xf>
    <xf numFmtId="0" fontId="51" fillId="0" borderId="36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 applyProtection="1">
      <alignment horizontal="center" vertical="center"/>
    </xf>
    <xf numFmtId="49" fontId="1" fillId="0" borderId="18" xfId="0" applyNumberFormat="1" applyFont="1" applyFill="1" applyBorder="1" applyAlignment="1" applyProtection="1">
      <alignment horizontal="center" vertical="center"/>
    </xf>
    <xf numFmtId="165" fontId="1" fillId="0" borderId="29" xfId="0" applyNumberFormat="1" applyFont="1" applyFill="1" applyBorder="1" applyAlignment="1" applyProtection="1">
      <alignment horizontal="center" vertical="center"/>
    </xf>
    <xf numFmtId="1" fontId="1" fillId="0" borderId="29" xfId="0" applyNumberFormat="1" applyFont="1" applyFill="1" applyBorder="1" applyAlignment="1">
      <alignment horizontal="center" vertical="center" wrapText="1"/>
    </xf>
    <xf numFmtId="49" fontId="1" fillId="0" borderId="40" xfId="0" applyNumberFormat="1" applyFont="1" applyFill="1" applyBorder="1" applyAlignment="1">
      <alignment horizontal="center" vertical="center" wrapText="1"/>
    </xf>
    <xf numFmtId="49" fontId="1" fillId="0" borderId="39" xfId="0" applyNumberFormat="1" applyFont="1" applyFill="1" applyBorder="1" applyAlignment="1">
      <alignment horizontal="left" vertical="center" wrapText="1"/>
    </xf>
    <xf numFmtId="165" fontId="7" fillId="0" borderId="29" xfId="0" applyNumberFormat="1" applyFont="1" applyFill="1" applyBorder="1" applyAlignment="1" applyProtection="1">
      <alignment horizontal="center" vertical="center"/>
    </xf>
    <xf numFmtId="0" fontId="9" fillId="0" borderId="18" xfId="0" applyFont="1" applyFill="1" applyBorder="1"/>
    <xf numFmtId="166" fontId="5" fillId="0" borderId="47" xfId="0" applyNumberFormat="1" applyFont="1" applyFill="1" applyBorder="1" applyAlignment="1" applyProtection="1">
      <alignment horizontal="center" vertical="center"/>
    </xf>
    <xf numFmtId="1" fontId="5" fillId="0" borderId="42" xfId="0" applyNumberFormat="1" applyFont="1" applyFill="1" applyBorder="1" applyAlignment="1" applyProtection="1">
      <alignment horizontal="center" vertical="center"/>
    </xf>
    <xf numFmtId="1" fontId="5" fillId="0" borderId="43" xfId="0" applyNumberFormat="1" applyFont="1" applyFill="1" applyBorder="1" applyAlignment="1" applyProtection="1">
      <alignment horizontal="center" vertical="center"/>
    </xf>
    <xf numFmtId="1" fontId="5" fillId="0" borderId="45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>
      <alignment horizontal="center" vertical="center" wrapText="1"/>
    </xf>
    <xf numFmtId="167" fontId="5" fillId="0" borderId="51" xfId="0" applyNumberFormat="1" applyFont="1" applyFill="1" applyBorder="1" applyAlignment="1">
      <alignment horizontal="center" vertical="center" wrapText="1"/>
    </xf>
    <xf numFmtId="164" fontId="5" fillId="0" borderId="23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24" xfId="0" applyNumberFormat="1" applyFont="1" applyFill="1" applyBorder="1" applyAlignment="1">
      <alignment horizontal="center" vertical="center" wrapText="1"/>
    </xf>
    <xf numFmtId="0" fontId="1" fillId="0" borderId="15" xfId="0" applyNumberFormat="1" applyFont="1" applyFill="1" applyBorder="1" applyAlignment="1">
      <alignment horizontal="center" vertical="center" wrapText="1"/>
    </xf>
    <xf numFmtId="0" fontId="1" fillId="0" borderId="32" xfId="0" applyNumberFormat="1" applyFont="1" applyFill="1" applyBorder="1" applyAlignment="1">
      <alignment horizontal="center" vertical="center" wrapText="1"/>
    </xf>
    <xf numFmtId="0" fontId="1" fillId="0" borderId="33" xfId="0" applyNumberFormat="1" applyFont="1" applyFill="1" applyBorder="1" applyAlignment="1">
      <alignment horizontal="center" vertical="center" wrapText="1"/>
    </xf>
    <xf numFmtId="0" fontId="1" fillId="0" borderId="11" xfId="0" applyNumberFormat="1" applyFont="1" applyFill="1" applyBorder="1" applyAlignment="1">
      <alignment horizontal="center" vertical="center" wrapText="1"/>
    </xf>
    <xf numFmtId="0" fontId="1" fillId="0" borderId="2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66" fontId="1" fillId="0" borderId="138" xfId="0" applyNumberFormat="1" applyFont="1" applyFill="1" applyBorder="1" applyAlignment="1" applyProtection="1">
      <alignment horizontal="center" vertical="center"/>
    </xf>
    <xf numFmtId="0" fontId="1" fillId="0" borderId="108" xfId="0" applyFont="1" applyFill="1" applyBorder="1" applyAlignment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 wrapText="1"/>
    </xf>
    <xf numFmtId="49" fontId="1" fillId="0" borderId="138" xfId="0" applyNumberFormat="1" applyFont="1" applyFill="1" applyBorder="1" applyAlignment="1" applyProtection="1">
      <alignment horizontal="center" vertical="center"/>
    </xf>
    <xf numFmtId="49" fontId="51" fillId="0" borderId="139" xfId="0" applyNumberFormat="1" applyFont="1" applyFill="1" applyBorder="1" applyAlignment="1">
      <alignment horizontal="left" vertical="center" wrapText="1"/>
    </xf>
    <xf numFmtId="0" fontId="1" fillId="0" borderId="107" xfId="0" applyNumberFormat="1" applyFont="1" applyFill="1" applyBorder="1" applyAlignment="1">
      <alignment horizontal="center" vertical="center" wrapText="1"/>
    </xf>
    <xf numFmtId="0" fontId="1" fillId="0" borderId="140" xfId="0" applyNumberFormat="1" applyFont="1" applyFill="1" applyBorder="1" applyAlignment="1">
      <alignment horizontal="center" vertical="center" wrapText="1"/>
    </xf>
    <xf numFmtId="0" fontId="47" fillId="0" borderId="129" xfId="0" applyNumberFormat="1" applyFont="1" applyFill="1" applyBorder="1" applyAlignment="1" applyProtection="1">
      <alignment horizontal="center" vertical="center"/>
    </xf>
    <xf numFmtId="0" fontId="47" fillId="0" borderId="139" xfId="0" applyNumberFormat="1" applyFont="1" applyFill="1" applyBorder="1" applyAlignment="1" applyProtection="1">
      <alignment horizontal="center" vertical="center"/>
    </xf>
    <xf numFmtId="0" fontId="47" fillId="0" borderId="60" xfId="0" applyNumberFormat="1" applyFont="1" applyFill="1" applyBorder="1" applyAlignment="1" applyProtection="1">
      <alignment vertical="center"/>
    </xf>
    <xf numFmtId="164" fontId="5" fillId="0" borderId="42" xfId="0" applyNumberFormat="1" applyFont="1" applyFill="1" applyBorder="1" applyAlignment="1">
      <alignment horizontal="center" vertical="center" wrapText="1"/>
    </xf>
    <xf numFmtId="164" fontId="5" fillId="0" borderId="43" xfId="0" applyNumberFormat="1" applyFont="1" applyFill="1" applyBorder="1" applyAlignment="1">
      <alignment horizontal="center" vertical="center" wrapText="1"/>
    </xf>
    <xf numFmtId="164" fontId="5" fillId="0" borderId="45" xfId="0" applyNumberFormat="1" applyFont="1" applyFill="1" applyBorder="1" applyAlignment="1">
      <alignment horizontal="center" vertical="center" wrapText="1"/>
    </xf>
    <xf numFmtId="164" fontId="1" fillId="0" borderId="42" xfId="0" applyNumberFormat="1" applyFont="1" applyFill="1" applyBorder="1" applyAlignment="1">
      <alignment horizontal="center" vertical="center" wrapText="1"/>
    </xf>
    <xf numFmtId="164" fontId="1" fillId="0" borderId="43" xfId="0" applyNumberFormat="1" applyFont="1" applyFill="1" applyBorder="1" applyAlignment="1">
      <alignment horizontal="center" vertical="center" wrapText="1"/>
    </xf>
    <xf numFmtId="164" fontId="1" fillId="0" borderId="45" xfId="0" applyNumberFormat="1" applyFont="1" applyFill="1" applyBorder="1" applyAlignment="1">
      <alignment horizontal="center" vertical="center" wrapText="1"/>
    </xf>
    <xf numFmtId="1" fontId="5" fillId="0" borderId="42" xfId="0" applyNumberFormat="1" applyFont="1" applyFill="1" applyBorder="1" applyAlignment="1" applyProtection="1">
      <alignment horizontal="center" vertical="center" wrapText="1"/>
    </xf>
    <xf numFmtId="49" fontId="1" fillId="0" borderId="141" xfId="0" applyNumberFormat="1" applyFont="1" applyFill="1" applyBorder="1" applyAlignment="1" applyProtection="1">
      <alignment horizontal="center" vertical="center"/>
    </xf>
    <xf numFmtId="0" fontId="1" fillId="0" borderId="142" xfId="0" applyNumberFormat="1" applyFont="1" applyFill="1" applyBorder="1" applyAlignment="1" applyProtection="1">
      <alignment horizontal="left" vertical="center" wrapText="1"/>
    </xf>
    <xf numFmtId="0" fontId="1" fillId="0" borderId="141" xfId="0" applyNumberFormat="1" applyFont="1" applyFill="1" applyBorder="1" applyAlignment="1" applyProtection="1">
      <alignment horizontal="center" vertical="center"/>
    </xf>
    <xf numFmtId="164" fontId="1" fillId="0" borderId="143" xfId="0" applyNumberFormat="1" applyFont="1" applyFill="1" applyBorder="1" applyAlignment="1" applyProtection="1">
      <alignment vertical="center"/>
    </xf>
    <xf numFmtId="0" fontId="7" fillId="0" borderId="143" xfId="0" applyNumberFormat="1" applyFont="1" applyFill="1" applyBorder="1" applyAlignment="1" applyProtection="1">
      <alignment horizontal="center" vertical="center"/>
    </xf>
    <xf numFmtId="0" fontId="7" fillId="0" borderId="142" xfId="0" applyNumberFormat="1" applyFont="1" applyFill="1" applyBorder="1" applyAlignment="1" applyProtection="1">
      <alignment horizontal="center" vertical="center"/>
    </xf>
    <xf numFmtId="1" fontId="5" fillId="0" borderId="144" xfId="0" applyNumberFormat="1" applyFont="1" applyFill="1" applyBorder="1" applyAlignment="1">
      <alignment horizontal="center" vertical="center"/>
    </xf>
    <xf numFmtId="164" fontId="5" fillId="0" borderId="143" xfId="0" applyNumberFormat="1" applyFont="1" applyFill="1" applyBorder="1" applyAlignment="1">
      <alignment horizontal="center" vertical="center" wrapText="1"/>
    </xf>
    <xf numFmtId="1" fontId="5" fillId="0" borderId="143" xfId="0" applyNumberFormat="1" applyFont="1" applyFill="1" applyBorder="1" applyAlignment="1">
      <alignment horizontal="center" vertical="center"/>
    </xf>
    <xf numFmtId="0" fontId="5" fillId="0" borderId="143" xfId="0" applyNumberFormat="1" applyFont="1" applyFill="1" applyBorder="1" applyAlignment="1">
      <alignment horizontal="center" vertical="center"/>
    </xf>
    <xf numFmtId="1" fontId="5" fillId="0" borderId="145" xfId="0" applyNumberFormat="1" applyFont="1" applyFill="1" applyBorder="1" applyAlignment="1">
      <alignment horizontal="center" vertical="center" wrapText="1"/>
    </xf>
    <xf numFmtId="0" fontId="7" fillId="0" borderId="146" xfId="0" applyNumberFormat="1" applyFont="1" applyFill="1" applyBorder="1" applyAlignment="1" applyProtection="1">
      <alignment horizontal="center" vertical="center"/>
    </xf>
    <xf numFmtId="0" fontId="7" fillId="0" borderId="147" xfId="0" applyNumberFormat="1" applyFont="1" applyFill="1" applyBorder="1" applyAlignment="1" applyProtection="1">
      <alignment horizontal="center" vertical="center"/>
    </xf>
    <xf numFmtId="0" fontId="7" fillId="0" borderId="148" xfId="0" applyNumberFormat="1" applyFont="1" applyFill="1" applyBorder="1" applyAlignment="1" applyProtection="1">
      <alignment horizontal="center" vertical="center"/>
    </xf>
    <xf numFmtId="0" fontId="1" fillId="0" borderId="146" xfId="0" applyNumberFormat="1" applyFont="1" applyFill="1" applyBorder="1" applyAlignment="1" applyProtection="1">
      <alignment horizontal="center" vertical="center"/>
    </xf>
    <xf numFmtId="0" fontId="7" fillId="0" borderId="149" xfId="0" applyNumberFormat="1" applyFont="1" applyFill="1" applyBorder="1" applyAlignment="1" applyProtection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1" fontId="5" fillId="0" borderId="10" xfId="0" applyNumberFormat="1" applyFont="1" applyFill="1" applyBorder="1" applyAlignment="1">
      <alignment horizontal="center" vertical="center"/>
    </xf>
    <xf numFmtId="1" fontId="5" fillId="0" borderId="1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66" fontId="1" fillId="0" borderId="30" xfId="0" applyNumberFormat="1" applyFont="1" applyFill="1" applyBorder="1" applyAlignment="1" applyProtection="1">
      <alignment horizontal="center" vertical="center"/>
    </xf>
    <xf numFmtId="1" fontId="1" fillId="0" borderId="12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49" fontId="1" fillId="0" borderId="127" xfId="0" applyNumberFormat="1" applyFont="1" applyFill="1" applyBorder="1" applyAlignment="1">
      <alignment horizontal="center" vertical="center" wrapText="1"/>
    </xf>
    <xf numFmtId="49" fontId="11" fillId="0" borderId="150" xfId="0" applyNumberFormat="1" applyFont="1" applyFill="1" applyBorder="1" applyAlignment="1">
      <alignment horizontal="left" vertical="center" wrapText="1"/>
    </xf>
    <xf numFmtId="49" fontId="1" fillId="0" borderId="151" xfId="0" applyNumberFormat="1" applyFont="1" applyFill="1" applyBorder="1" applyAlignment="1">
      <alignment horizontal="center" vertical="center"/>
    </xf>
    <xf numFmtId="0" fontId="1" fillId="0" borderId="59" xfId="0" applyNumberFormat="1" applyFont="1" applyFill="1" applyBorder="1" applyAlignment="1">
      <alignment horizontal="center" vertical="center"/>
    </xf>
    <xf numFmtId="49" fontId="1" fillId="0" borderId="59" xfId="0" applyNumberFormat="1" applyFont="1" applyFill="1" applyBorder="1" applyAlignment="1">
      <alignment horizontal="center" vertical="center"/>
    </xf>
    <xf numFmtId="0" fontId="1" fillId="0" borderId="152" xfId="0" applyNumberFormat="1" applyFont="1" applyFill="1" applyBorder="1" applyAlignment="1" applyProtection="1">
      <alignment horizontal="center" vertical="center"/>
    </xf>
    <xf numFmtId="1" fontId="5" fillId="0" borderId="151" xfId="0" applyNumberFormat="1" applyFont="1" applyFill="1" applyBorder="1" applyAlignment="1">
      <alignment horizontal="center" vertical="center"/>
    </xf>
    <xf numFmtId="1" fontId="5" fillId="0" borderId="59" xfId="0" applyNumberFormat="1" applyFont="1" applyFill="1" applyBorder="1" applyAlignment="1">
      <alignment horizontal="center" vertical="center" wrapText="1"/>
    </xf>
    <xf numFmtId="1" fontId="5" fillId="0" borderId="59" xfId="0" applyNumberFormat="1" applyFont="1" applyFill="1" applyBorder="1" applyAlignment="1">
      <alignment horizontal="center" vertical="center"/>
    </xf>
    <xf numFmtId="0" fontId="50" fillId="0" borderId="59" xfId="0" applyNumberFormat="1" applyFont="1" applyFill="1" applyBorder="1" applyAlignment="1">
      <alignment horizontal="center" vertical="center"/>
    </xf>
    <xf numFmtId="0" fontId="5" fillId="0" borderId="59" xfId="0" applyNumberFormat="1" applyFont="1" applyFill="1" applyBorder="1" applyAlignment="1">
      <alignment horizontal="center" vertical="center"/>
    </xf>
    <xf numFmtId="0" fontId="5" fillId="0" borderId="152" xfId="0" applyFont="1" applyFill="1" applyBorder="1" applyAlignment="1">
      <alignment horizontal="center" vertical="center" wrapText="1"/>
    </xf>
    <xf numFmtId="0" fontId="1" fillId="0" borderId="102" xfId="0" applyNumberFormat="1" applyFont="1" applyFill="1" applyBorder="1" applyAlignment="1">
      <alignment horizontal="center" vertical="center" wrapText="1"/>
    </xf>
    <xf numFmtId="0" fontId="1" fillId="0" borderId="59" xfId="0" applyNumberFormat="1" applyFont="1" applyFill="1" applyBorder="1" applyAlignment="1">
      <alignment horizontal="center" vertical="center" wrapText="1"/>
    </xf>
    <xf numFmtId="0" fontId="7" fillId="0" borderId="152" xfId="0" applyNumberFormat="1" applyFont="1" applyFill="1" applyBorder="1" applyAlignment="1" applyProtection="1">
      <alignment horizontal="center" vertical="center"/>
    </xf>
    <xf numFmtId="0" fontId="7" fillId="0" borderId="153" xfId="0" applyNumberFormat="1" applyFont="1" applyFill="1" applyBorder="1" applyAlignment="1" applyProtection="1">
      <alignment horizontal="center" vertical="center"/>
    </xf>
    <xf numFmtId="0" fontId="7" fillId="0" borderId="7" xfId="0" applyNumberFormat="1" applyFont="1" applyFill="1" applyBorder="1" applyAlignment="1" applyProtection="1">
      <alignment horizontal="center" vertical="center"/>
    </xf>
    <xf numFmtId="0" fontId="7" fillId="0" borderId="154" xfId="0" applyNumberFormat="1" applyFont="1" applyFill="1" applyBorder="1" applyAlignment="1" applyProtection="1">
      <alignment horizontal="center" vertical="center"/>
    </xf>
    <xf numFmtId="0" fontId="7" fillId="0" borderId="151" xfId="0" applyNumberFormat="1" applyFont="1" applyFill="1" applyBorder="1" applyAlignment="1" applyProtection="1">
      <alignment horizontal="center" vertical="center"/>
    </xf>
    <xf numFmtId="0" fontId="7" fillId="0" borderId="59" xfId="0" applyNumberFormat="1" applyFont="1" applyFill="1" applyBorder="1" applyAlignment="1" applyProtection="1">
      <alignment horizontal="center" vertical="center"/>
    </xf>
    <xf numFmtId="0" fontId="7" fillId="0" borderId="128" xfId="0" applyNumberFormat="1" applyFont="1" applyFill="1" applyBorder="1" applyAlignment="1" applyProtection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1" fontId="5" fillId="0" borderId="11" xfId="0" applyNumberFormat="1" applyFont="1" applyFill="1" applyBorder="1" applyAlignment="1">
      <alignment horizontal="center" vertical="center" wrapText="1"/>
    </xf>
    <xf numFmtId="1" fontId="5" fillId="0" borderId="52" xfId="0" applyNumberFormat="1" applyFont="1" applyFill="1" applyBorder="1" applyAlignment="1" applyProtection="1">
      <alignment horizontal="center" vertical="center"/>
    </xf>
    <xf numFmtId="49" fontId="13" fillId="0" borderId="12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3" xfId="0" applyNumberFormat="1" applyFont="1" applyFill="1" applyBorder="1" applyAlignment="1" applyProtection="1">
      <alignment horizontal="center" vertical="center"/>
    </xf>
    <xf numFmtId="2" fontId="1" fillId="0" borderId="12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/>
    </xf>
    <xf numFmtId="1" fontId="13" fillId="0" borderId="13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0" fontId="1" fillId="0" borderId="18" xfId="0" applyNumberFormat="1" applyFont="1" applyFill="1" applyBorder="1" applyAlignment="1">
      <alignment horizontal="center" vertical="center"/>
    </xf>
    <xf numFmtId="49" fontId="1" fillId="0" borderId="26" xfId="0" applyNumberFormat="1" applyFont="1" applyFill="1" applyBorder="1" applyAlignment="1">
      <alignment horizontal="center" vertical="center"/>
    </xf>
    <xf numFmtId="0" fontId="1" fillId="0" borderId="27" xfId="0" applyNumberFormat="1" applyFont="1" applyFill="1" applyBorder="1" applyAlignment="1" applyProtection="1">
      <alignment horizontal="center" vertical="center"/>
    </xf>
    <xf numFmtId="1" fontId="5" fillId="0" borderId="26" xfId="0" applyNumberFormat="1" applyFont="1" applyFill="1" applyBorder="1" applyAlignment="1">
      <alignment horizontal="center" vertical="center"/>
    </xf>
    <xf numFmtId="0" fontId="5" fillId="0" borderId="26" xfId="0" applyNumberFormat="1" applyFont="1" applyFill="1" applyBorder="1" applyAlignment="1">
      <alignment horizontal="center" vertical="center"/>
    </xf>
    <xf numFmtId="1" fontId="5" fillId="0" borderId="39" xfId="0" applyNumberFormat="1" applyFont="1" applyFill="1" applyBorder="1" applyAlignment="1">
      <alignment horizontal="center" vertical="center" wrapText="1"/>
    </xf>
    <xf numFmtId="0" fontId="1" fillId="0" borderId="26" xfId="0" applyNumberFormat="1" applyFont="1" applyFill="1" applyBorder="1" applyAlignment="1">
      <alignment horizontal="center" vertical="center" wrapText="1"/>
    </xf>
    <xf numFmtId="0" fontId="1" fillId="0" borderId="27" xfId="0" applyNumberFormat="1" applyFont="1" applyFill="1" applyBorder="1" applyAlignment="1">
      <alignment horizontal="center" vertical="center" wrapText="1"/>
    </xf>
    <xf numFmtId="0" fontId="1" fillId="0" borderId="18" xfId="0" applyNumberFormat="1" applyFont="1" applyFill="1" applyBorder="1" applyAlignment="1">
      <alignment horizontal="center" vertical="center" wrapText="1"/>
    </xf>
    <xf numFmtId="0" fontId="1" fillId="0" borderId="17" xfId="0" applyNumberFormat="1" applyFont="1" applyFill="1" applyBorder="1" applyAlignment="1">
      <alignment horizontal="center" vertical="center" wrapText="1"/>
    </xf>
    <xf numFmtId="0" fontId="1" fillId="0" borderId="39" xfId="0" applyNumberFormat="1" applyFont="1" applyFill="1" applyBorder="1" applyAlignment="1">
      <alignment horizontal="center" vertical="center" wrapText="1"/>
    </xf>
    <xf numFmtId="166" fontId="5" fillId="0" borderId="155" xfId="0" applyNumberFormat="1" applyFont="1" applyFill="1" applyBorder="1" applyAlignment="1" applyProtection="1">
      <alignment horizontal="center" vertical="center"/>
    </xf>
    <xf numFmtId="1" fontId="5" fillId="0" borderId="54" xfId="0" applyNumberFormat="1" applyFont="1" applyFill="1" applyBorder="1" applyAlignment="1" applyProtection="1">
      <alignment horizontal="center" vertical="center"/>
    </xf>
    <xf numFmtId="1" fontId="5" fillId="0" borderId="55" xfId="0" applyNumberFormat="1" applyFont="1" applyFill="1" applyBorder="1" applyAlignment="1" applyProtection="1">
      <alignment horizontal="center" vertical="center"/>
    </xf>
    <xf numFmtId="1" fontId="5" fillId="0" borderId="56" xfId="0" applyNumberFormat="1" applyFont="1" applyFill="1" applyBorder="1" applyAlignment="1" applyProtection="1">
      <alignment horizontal="center" vertical="center"/>
    </xf>
    <xf numFmtId="166" fontId="5" fillId="0" borderId="156" xfId="0" applyNumberFormat="1" applyFont="1" applyFill="1" applyBorder="1" applyAlignment="1" applyProtection="1">
      <alignment horizontal="center" vertical="center"/>
    </xf>
    <xf numFmtId="1" fontId="5" fillId="0" borderId="84" xfId="0" applyNumberFormat="1" applyFont="1" applyFill="1" applyBorder="1" applyAlignment="1" applyProtection="1">
      <alignment horizontal="center" vertical="center"/>
    </xf>
    <xf numFmtId="1" fontId="5" fillId="0" borderId="85" xfId="0" applyNumberFormat="1" applyFont="1" applyFill="1" applyBorder="1" applyAlignment="1" applyProtection="1">
      <alignment horizontal="center" vertical="center"/>
    </xf>
    <xf numFmtId="1" fontId="5" fillId="0" borderId="86" xfId="0" applyNumberFormat="1" applyFont="1" applyFill="1" applyBorder="1" applyAlignment="1" applyProtection="1">
      <alignment horizontal="center" vertical="center"/>
    </xf>
    <xf numFmtId="0" fontId="1" fillId="0" borderId="93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left" vertical="center" wrapText="1"/>
    </xf>
    <xf numFmtId="164" fontId="1" fillId="0" borderId="13" xfId="0" applyNumberFormat="1" applyFont="1" applyFill="1" applyBorder="1" applyAlignment="1" applyProtection="1">
      <alignment vertical="center"/>
    </xf>
    <xf numFmtId="164" fontId="5" fillId="0" borderId="1" xfId="0" applyNumberFormat="1" applyFont="1" applyFill="1" applyBorder="1" applyAlignment="1" applyProtection="1">
      <alignment horizontal="center" vertical="center"/>
    </xf>
    <xf numFmtId="164" fontId="5" fillId="0" borderId="1" xfId="0" applyNumberFormat="1" applyFont="1" applyFill="1" applyBorder="1" applyAlignment="1" applyProtection="1">
      <alignment vertical="center"/>
    </xf>
    <xf numFmtId="164" fontId="1" fillId="0" borderId="16" xfId="0" applyNumberFormat="1" applyFont="1" applyFill="1" applyBorder="1" applyAlignment="1" applyProtection="1">
      <alignment vertical="center"/>
    </xf>
    <xf numFmtId="164" fontId="1" fillId="0" borderId="1" xfId="0" applyNumberFormat="1" applyFont="1" applyFill="1" applyBorder="1" applyAlignment="1" applyProtection="1">
      <alignment vertical="center"/>
    </xf>
    <xf numFmtId="49" fontId="29" fillId="0" borderId="18" xfId="0" applyNumberFormat="1" applyFont="1" applyFill="1" applyBorder="1" applyAlignment="1">
      <alignment horizontal="center" vertical="center" wrapText="1"/>
    </xf>
    <xf numFmtId="49" fontId="47" fillId="0" borderId="29" xfId="0" applyNumberFormat="1" applyFont="1" applyFill="1" applyBorder="1" applyAlignment="1">
      <alignment vertical="center" wrapText="1"/>
    </xf>
    <xf numFmtId="0" fontId="5" fillId="0" borderId="157" xfId="0" applyFont="1" applyFill="1" applyBorder="1" applyAlignment="1">
      <alignment horizontal="center" vertical="center" wrapText="1"/>
    </xf>
    <xf numFmtId="0" fontId="5" fillId="0" borderId="158" xfId="0" applyFont="1" applyFill="1" applyBorder="1" applyAlignment="1">
      <alignment horizontal="center" vertical="center" wrapText="1"/>
    </xf>
    <xf numFmtId="0" fontId="5" fillId="0" borderId="159" xfId="0" applyFont="1" applyFill="1" applyBorder="1" applyAlignment="1">
      <alignment horizontal="center" vertical="center" wrapText="1"/>
    </xf>
    <xf numFmtId="0" fontId="1" fillId="0" borderId="160" xfId="0" applyFont="1" applyFill="1" applyBorder="1" applyAlignment="1">
      <alignment horizontal="center" vertical="center" wrapText="1"/>
    </xf>
    <xf numFmtId="0" fontId="1" fillId="0" borderId="161" xfId="0" applyFont="1" applyFill="1" applyBorder="1" applyAlignment="1">
      <alignment horizontal="center" vertical="center" wrapText="1"/>
    </xf>
    <xf numFmtId="0" fontId="1" fillId="0" borderId="157" xfId="0" applyFont="1" applyFill="1" applyBorder="1" applyAlignment="1">
      <alignment horizontal="center" vertical="center" wrapText="1"/>
    </xf>
    <xf numFmtId="0" fontId="1" fillId="0" borderId="158" xfId="0" applyFont="1" applyFill="1" applyBorder="1" applyAlignment="1">
      <alignment horizontal="center" vertical="center" wrapText="1"/>
    </xf>
    <xf numFmtId="0" fontId="1" fillId="0" borderId="159" xfId="0" applyFont="1" applyFill="1" applyBorder="1" applyAlignment="1">
      <alignment horizontal="center" vertical="center" wrapText="1"/>
    </xf>
    <xf numFmtId="0" fontId="36" fillId="0" borderId="158" xfId="0" applyFont="1" applyFill="1" applyBorder="1" applyAlignment="1">
      <alignment vertical="center" wrapText="1"/>
    </xf>
    <xf numFmtId="0" fontId="36" fillId="0" borderId="159" xfId="0" applyFont="1" applyFill="1" applyBorder="1" applyAlignment="1">
      <alignment vertical="center" wrapText="1"/>
    </xf>
    <xf numFmtId="0" fontId="36" fillId="0" borderId="160" xfId="0" applyFont="1" applyFill="1" applyBorder="1" applyAlignment="1">
      <alignment vertical="center" wrapText="1"/>
    </xf>
    <xf numFmtId="0" fontId="36" fillId="0" borderId="41" xfId="0" applyFont="1" applyFill="1" applyBorder="1" applyAlignment="1">
      <alignment vertical="center" wrapText="1"/>
    </xf>
    <xf numFmtId="0" fontId="36" fillId="0" borderId="78" xfId="0" applyFont="1" applyFill="1" applyBorder="1" applyAlignment="1">
      <alignment vertical="center" wrapText="1"/>
    </xf>
    <xf numFmtId="166" fontId="5" fillId="0" borderId="87" xfId="0" applyNumberFormat="1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0" fontId="5" fillId="0" borderId="160" xfId="0" applyFont="1" applyFill="1" applyBorder="1" applyAlignment="1">
      <alignment horizontal="center" vertical="center" wrapText="1"/>
    </xf>
    <xf numFmtId="49" fontId="1" fillId="0" borderId="162" xfId="0" applyNumberFormat="1" applyFont="1" applyFill="1" applyBorder="1" applyAlignment="1" applyProtection="1">
      <alignment horizontal="center" vertical="center"/>
    </xf>
    <xf numFmtId="49" fontId="47" fillId="0" borderId="163" xfId="0" applyNumberFormat="1" applyFont="1" applyFill="1" applyBorder="1" applyAlignment="1">
      <alignment vertical="center" wrapText="1"/>
    </xf>
    <xf numFmtId="0" fontId="36" fillId="0" borderId="164" xfId="0" applyFont="1" applyFill="1" applyBorder="1" applyAlignment="1">
      <alignment vertical="center" wrapText="1"/>
    </xf>
    <xf numFmtId="0" fontId="1" fillId="0" borderId="165" xfId="0" applyFont="1" applyFill="1" applyBorder="1" applyAlignment="1">
      <alignment horizontal="center" vertical="center" wrapText="1"/>
    </xf>
    <xf numFmtId="0" fontId="36" fillId="0" borderId="165" xfId="0" applyFont="1" applyFill="1" applyBorder="1" applyAlignment="1">
      <alignment vertical="center" wrapText="1"/>
    </xf>
    <xf numFmtId="0" fontId="36" fillId="0" borderId="166" xfId="0" applyFont="1" applyFill="1" applyBorder="1" applyAlignment="1">
      <alignment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36" fillId="0" borderId="167" xfId="0" applyFont="1" applyFill="1" applyBorder="1" applyAlignment="1">
      <alignment vertical="center" wrapText="1"/>
    </xf>
    <xf numFmtId="0" fontId="36" fillId="0" borderId="168" xfId="0" applyFont="1" applyFill="1" applyBorder="1" applyAlignment="1">
      <alignment vertical="center" wrapText="1"/>
    </xf>
    <xf numFmtId="0" fontId="36" fillId="0" borderId="50" xfId="0" applyFont="1" applyFill="1" applyBorder="1" applyAlignment="1">
      <alignment vertical="center" wrapText="1"/>
    </xf>
    <xf numFmtId="0" fontId="36" fillId="0" borderId="34" xfId="0" applyFont="1" applyFill="1" applyBorder="1" applyAlignment="1">
      <alignment vertical="center" wrapText="1"/>
    </xf>
    <xf numFmtId="0" fontId="36" fillId="0" borderId="48" xfId="0" applyFont="1" applyFill="1" applyBorder="1" applyAlignment="1">
      <alignment vertical="center" wrapText="1"/>
    </xf>
    <xf numFmtId="0" fontId="1" fillId="0" borderId="168" xfId="0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vertical="center" wrapText="1"/>
    </xf>
    <xf numFmtId="0" fontId="5" fillId="0" borderId="169" xfId="0" applyFont="1" applyFill="1" applyBorder="1" applyAlignment="1">
      <alignment horizontal="center" vertical="center" wrapText="1"/>
    </xf>
    <xf numFmtId="0" fontId="5" fillId="0" borderId="170" xfId="0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0" fontId="5" fillId="0" borderId="171" xfId="0" applyFont="1" applyFill="1" applyBorder="1" applyAlignment="1">
      <alignment horizontal="center" vertical="center" wrapText="1"/>
    </xf>
    <xf numFmtId="0" fontId="36" fillId="0" borderId="54" xfId="0" applyFont="1" applyFill="1" applyBorder="1" applyAlignment="1">
      <alignment vertical="center" wrapText="1"/>
    </xf>
    <xf numFmtId="0" fontId="36" fillId="0" borderId="55" xfId="0" applyFont="1" applyFill="1" applyBorder="1" applyAlignment="1">
      <alignment vertical="center" wrapText="1"/>
    </xf>
    <xf numFmtId="0" fontId="36" fillId="0" borderId="56" xfId="0" applyFont="1" applyFill="1" applyBorder="1" applyAlignment="1">
      <alignment vertical="center" wrapText="1"/>
    </xf>
    <xf numFmtId="0" fontId="36" fillId="0" borderId="170" xfId="0" applyFont="1" applyFill="1" applyBorder="1" applyAlignment="1">
      <alignment vertical="center" wrapText="1"/>
    </xf>
    <xf numFmtId="0" fontId="36" fillId="0" borderId="171" xfId="0" applyFont="1" applyFill="1" applyBorder="1" applyAlignment="1">
      <alignment vertical="center" wrapText="1"/>
    </xf>
    <xf numFmtId="0" fontId="5" fillId="0" borderId="56" xfId="0" applyFont="1" applyFill="1" applyBorder="1" applyAlignment="1">
      <alignment horizontal="center" vertical="center" wrapText="1"/>
    </xf>
    <xf numFmtId="49" fontId="1" fillId="0" borderId="27" xfId="0" applyNumberFormat="1" applyFont="1" applyFill="1" applyBorder="1" applyAlignment="1">
      <alignment vertical="center" wrapText="1"/>
    </xf>
    <xf numFmtId="0" fontId="1" fillId="0" borderId="117" xfId="0" applyNumberFormat="1" applyFont="1" applyFill="1" applyBorder="1" applyAlignment="1">
      <alignment horizontal="center" vertical="center" wrapText="1"/>
    </xf>
    <xf numFmtId="1" fontId="1" fillId="0" borderId="118" xfId="0" applyNumberFormat="1" applyFont="1" applyFill="1" applyBorder="1" applyAlignment="1">
      <alignment horizontal="center" vertical="center" wrapText="1"/>
    </xf>
    <xf numFmtId="0" fontId="1" fillId="0" borderId="172" xfId="0" applyNumberFormat="1" applyFont="1" applyFill="1" applyBorder="1" applyAlignment="1">
      <alignment horizontal="center" vertical="center" wrapText="1"/>
    </xf>
    <xf numFmtId="0" fontId="1" fillId="0" borderId="173" xfId="0" applyNumberFormat="1" applyFont="1" applyFill="1" applyBorder="1" applyAlignment="1">
      <alignment horizontal="center" vertical="center" wrapText="1"/>
    </xf>
    <xf numFmtId="0" fontId="1" fillId="0" borderId="174" xfId="0" applyNumberFormat="1" applyFont="1" applyFill="1" applyBorder="1" applyAlignment="1">
      <alignment horizontal="center" vertical="center" wrapText="1"/>
    </xf>
    <xf numFmtId="0" fontId="1" fillId="0" borderId="175" xfId="0" applyNumberFormat="1" applyFont="1" applyFill="1" applyBorder="1" applyAlignment="1">
      <alignment horizontal="center" vertical="center" wrapText="1"/>
    </xf>
    <xf numFmtId="1" fontId="1" fillId="0" borderId="117" xfId="0" applyNumberFormat="1" applyFont="1" applyFill="1" applyBorder="1" applyAlignment="1">
      <alignment horizontal="center" vertical="center" wrapText="1"/>
    </xf>
    <xf numFmtId="1" fontId="1" fillId="0" borderId="172" xfId="0" applyNumberFormat="1" applyFont="1" applyFill="1" applyBorder="1" applyAlignment="1">
      <alignment horizontal="center" vertical="center" wrapText="1"/>
    </xf>
    <xf numFmtId="0" fontId="1" fillId="0" borderId="118" xfId="0" applyNumberFormat="1" applyFont="1" applyFill="1" applyBorder="1" applyAlignment="1">
      <alignment horizontal="center" vertical="center" wrapText="1"/>
    </xf>
    <xf numFmtId="0" fontId="1" fillId="0" borderId="176" xfId="0" applyNumberFormat="1" applyFont="1" applyFill="1" applyBorder="1" applyAlignment="1">
      <alignment horizontal="center" vertical="center" wrapText="1"/>
    </xf>
    <xf numFmtId="1" fontId="5" fillId="0" borderId="177" xfId="0" applyNumberFormat="1" applyFont="1" applyFill="1" applyBorder="1" applyAlignment="1">
      <alignment horizontal="center" vertical="center" wrapText="1"/>
    </xf>
    <xf numFmtId="1" fontId="5" fillId="0" borderId="37" xfId="0" applyNumberFormat="1" applyFont="1" applyFill="1" applyBorder="1" applyAlignment="1">
      <alignment horizontal="center" vertical="center" wrapText="1"/>
    </xf>
    <xf numFmtId="1" fontId="5" fillId="0" borderId="178" xfId="0" applyNumberFormat="1" applyFont="1" applyFill="1" applyBorder="1" applyAlignment="1">
      <alignment horizontal="center" vertical="center" wrapText="1"/>
    </xf>
    <xf numFmtId="0" fontId="5" fillId="0" borderId="109" xfId="0" applyFont="1" applyFill="1" applyBorder="1" applyAlignment="1">
      <alignment horizontal="center" vertical="center" wrapText="1"/>
    </xf>
    <xf numFmtId="0" fontId="5" fillId="0" borderId="110" xfId="0" applyFont="1" applyFill="1" applyBorder="1" applyAlignment="1">
      <alignment horizontal="center" vertical="center" wrapText="1"/>
    </xf>
    <xf numFmtId="0" fontId="5" fillId="0" borderId="111" xfId="0" applyFont="1" applyFill="1" applyBorder="1" applyAlignment="1">
      <alignment horizontal="center" vertical="center" wrapText="1"/>
    </xf>
    <xf numFmtId="0" fontId="5" fillId="0" borderId="179" xfId="0" applyFont="1" applyFill="1" applyBorder="1" applyAlignment="1">
      <alignment horizontal="center" vertical="center" wrapText="1"/>
    </xf>
    <xf numFmtId="1" fontId="5" fillId="0" borderId="179" xfId="0" applyNumberFormat="1" applyFont="1" applyFill="1" applyBorder="1" applyAlignment="1">
      <alignment horizontal="center" vertical="center" wrapText="1"/>
    </xf>
    <xf numFmtId="1" fontId="5" fillId="0" borderId="110" xfId="0" applyNumberFormat="1" applyFont="1" applyFill="1" applyBorder="1" applyAlignment="1">
      <alignment horizontal="center" vertical="center" wrapText="1"/>
    </xf>
    <xf numFmtId="1" fontId="5" fillId="0" borderId="180" xfId="0" applyNumberFormat="1" applyFont="1" applyFill="1" applyBorder="1" applyAlignment="1">
      <alignment horizontal="center" vertical="center" wrapText="1"/>
    </xf>
    <xf numFmtId="166" fontId="50" fillId="0" borderId="30" xfId="0" applyNumberFormat="1" applyFont="1" applyFill="1" applyBorder="1" applyAlignment="1" applyProtection="1">
      <alignment horizontal="center" vertical="center"/>
    </xf>
    <xf numFmtId="1" fontId="50" fillId="0" borderId="12" xfId="0" applyNumberFormat="1" applyFont="1" applyFill="1" applyBorder="1" applyAlignment="1" applyProtection="1">
      <alignment horizontal="center" vertical="center"/>
    </xf>
    <xf numFmtId="1" fontId="5" fillId="0" borderId="2" xfId="0" applyNumberFormat="1" applyFont="1" applyFill="1" applyBorder="1" applyAlignment="1" applyProtection="1">
      <alignment horizontal="center" vertical="center"/>
    </xf>
    <xf numFmtId="166" fontId="47" fillId="0" borderId="30" xfId="0" applyNumberFormat="1" applyFont="1" applyFill="1" applyBorder="1" applyAlignment="1" applyProtection="1">
      <alignment horizontal="center" vertical="center"/>
    </xf>
    <xf numFmtId="0" fontId="47" fillId="0" borderId="12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vertical="center" wrapText="1"/>
    </xf>
    <xf numFmtId="164" fontId="1" fillId="0" borderId="26" xfId="0" applyNumberFormat="1" applyFont="1" applyFill="1" applyBorder="1" applyAlignment="1">
      <alignment horizontal="center" vertical="center" wrapText="1"/>
    </xf>
    <xf numFmtId="164" fontId="1" fillId="0" borderId="27" xfId="0" applyNumberFormat="1" applyFont="1" applyFill="1" applyBorder="1" applyAlignment="1">
      <alignment horizontal="center" vertical="center" wrapText="1"/>
    </xf>
    <xf numFmtId="0" fontId="1" fillId="0" borderId="138" xfId="0" applyFont="1" applyFill="1" applyBorder="1" applyAlignment="1">
      <alignment horizontal="center" vertical="center" wrapText="1"/>
    </xf>
    <xf numFmtId="2" fontId="1" fillId="0" borderId="12" xfId="0" applyNumberFormat="1" applyFont="1" applyFill="1" applyBorder="1" applyAlignment="1" applyProtection="1">
      <alignment horizontal="center" vertical="center" wrapText="1"/>
    </xf>
    <xf numFmtId="2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49" fontId="1" fillId="0" borderId="48" xfId="0" applyNumberFormat="1" applyFont="1" applyFill="1" applyBorder="1" applyAlignment="1">
      <alignment horizontal="left" vertical="center" wrapText="1"/>
    </xf>
    <xf numFmtId="0" fontId="7" fillId="0" borderId="36" xfId="0" applyNumberFormat="1" applyFont="1" applyFill="1" applyBorder="1" applyAlignment="1" applyProtection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166" fontId="1" fillId="0" borderId="50" xfId="0" applyNumberFormat="1" applyFont="1" applyFill="1" applyBorder="1" applyAlignment="1">
      <alignment horizontal="center" vertical="center" wrapText="1"/>
    </xf>
    <xf numFmtId="49" fontId="11" fillId="0" borderId="29" xfId="0" applyNumberFormat="1" applyFont="1" applyFill="1" applyBorder="1" applyAlignment="1">
      <alignment horizontal="left" vertical="center" wrapText="1"/>
    </xf>
    <xf numFmtId="49" fontId="1" fillId="0" borderId="13" xfId="0" applyNumberFormat="1" applyFont="1" applyFill="1" applyBorder="1" applyAlignment="1" applyProtection="1">
      <alignment horizontal="left" vertical="center"/>
    </xf>
    <xf numFmtId="166" fontId="5" fillId="0" borderId="181" xfId="0" applyNumberFormat="1" applyFont="1" applyFill="1" applyBorder="1" applyAlignment="1" applyProtection="1">
      <alignment horizontal="center" vertical="center"/>
    </xf>
    <xf numFmtId="1" fontId="5" fillId="0" borderId="177" xfId="0" applyNumberFormat="1" applyFont="1" applyFill="1" applyBorder="1" applyAlignment="1" applyProtection="1">
      <alignment horizontal="center" vertical="center"/>
    </xf>
    <xf numFmtId="1" fontId="5" fillId="0" borderId="178" xfId="0" applyNumberFormat="1" applyFont="1" applyFill="1" applyBorder="1" applyAlignment="1" applyProtection="1">
      <alignment horizontal="center" vertical="center"/>
    </xf>
    <xf numFmtId="166" fontId="5" fillId="0" borderId="177" xfId="0" applyNumberFormat="1" applyFont="1" applyFill="1" applyBorder="1" applyAlignment="1" applyProtection="1">
      <alignment horizontal="center" vertical="center"/>
    </xf>
    <xf numFmtId="166" fontId="5" fillId="0" borderId="178" xfId="0" applyNumberFormat="1" applyFont="1" applyFill="1" applyBorder="1" applyAlignment="1" applyProtection="1">
      <alignment horizontal="center" vertical="center"/>
    </xf>
    <xf numFmtId="1" fontId="5" fillId="0" borderId="98" xfId="0" applyNumberFormat="1" applyFont="1" applyFill="1" applyBorder="1" applyAlignment="1" applyProtection="1">
      <alignment horizontal="center" vertical="center"/>
    </xf>
    <xf numFmtId="166" fontId="5" fillId="0" borderId="182" xfId="0" applyNumberFormat="1" applyFont="1" applyFill="1" applyBorder="1" applyAlignment="1" applyProtection="1">
      <alignment horizontal="center" vertical="center"/>
    </xf>
    <xf numFmtId="1" fontId="5" fillId="0" borderId="157" xfId="0" applyNumberFormat="1" applyFont="1" applyFill="1" applyBorder="1" applyAlignment="1" applyProtection="1">
      <alignment horizontal="center" vertical="center"/>
    </xf>
    <xf numFmtId="1" fontId="5" fillId="0" borderId="158" xfId="0" applyNumberFormat="1" applyFont="1" applyFill="1" applyBorder="1" applyAlignment="1" applyProtection="1">
      <alignment horizontal="center" vertical="center"/>
    </xf>
    <xf numFmtId="1" fontId="5" fillId="0" borderId="159" xfId="0" applyNumberFormat="1" applyFont="1" applyFill="1" applyBorder="1" applyAlignment="1" applyProtection="1">
      <alignment horizontal="center" vertical="center"/>
    </xf>
    <xf numFmtId="166" fontId="5" fillId="0" borderId="157" xfId="0" applyNumberFormat="1" applyFont="1" applyFill="1" applyBorder="1" applyAlignment="1" applyProtection="1">
      <alignment horizontal="center" vertical="center"/>
    </xf>
    <xf numFmtId="166" fontId="5" fillId="0" borderId="158" xfId="0" applyNumberFormat="1" applyFont="1" applyFill="1" applyBorder="1" applyAlignment="1" applyProtection="1">
      <alignment horizontal="center" vertical="center"/>
    </xf>
    <xf numFmtId="166" fontId="5" fillId="0" borderId="159" xfId="0" applyNumberFormat="1" applyFont="1" applyFill="1" applyBorder="1" applyAlignment="1" applyProtection="1">
      <alignment horizontal="center" vertical="center"/>
    </xf>
    <xf numFmtId="166" fontId="5" fillId="0" borderId="183" xfId="0" applyNumberFormat="1" applyFont="1" applyFill="1" applyBorder="1" applyAlignment="1" applyProtection="1">
      <alignment horizontal="center" vertical="center"/>
    </xf>
    <xf numFmtId="1" fontId="5" fillId="0" borderId="184" xfId="0" applyNumberFormat="1" applyFont="1" applyFill="1" applyBorder="1" applyAlignment="1" applyProtection="1">
      <alignment horizontal="center" vertical="center"/>
    </xf>
    <xf numFmtId="1" fontId="5" fillId="0" borderId="183" xfId="0" applyNumberFormat="1" applyFont="1" applyFill="1" applyBorder="1" applyAlignment="1" applyProtection="1">
      <alignment horizontal="center" vertical="center"/>
    </xf>
    <xf numFmtId="166" fontId="5" fillId="0" borderId="79" xfId="0" applyNumberFormat="1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left" vertical="center" wrapText="1"/>
    </xf>
    <xf numFmtId="166" fontId="5" fillId="0" borderId="9" xfId="0" applyNumberFormat="1" applyFont="1" applyFill="1" applyBorder="1" applyAlignment="1">
      <alignment horizontal="center" vertical="center" wrapText="1"/>
    </xf>
    <xf numFmtId="166" fontId="1" fillId="0" borderId="25" xfId="0" applyNumberFormat="1" applyFont="1" applyFill="1" applyBorder="1" applyAlignment="1">
      <alignment horizontal="center" vertical="center" wrapText="1"/>
    </xf>
    <xf numFmtId="0" fontId="1" fillId="0" borderId="39" xfId="0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center" vertical="center" wrapText="1"/>
    </xf>
    <xf numFmtId="166" fontId="5" fillId="0" borderId="47" xfId="0" applyNumberFormat="1" applyFont="1" applyFill="1" applyBorder="1" applyAlignment="1">
      <alignment horizontal="center" vertical="center" wrapText="1"/>
    </xf>
    <xf numFmtId="1" fontId="5" fillId="0" borderId="42" xfId="0" applyNumberFormat="1" applyFont="1" applyFill="1" applyBorder="1" applyAlignment="1">
      <alignment horizontal="center" vertical="center" wrapText="1"/>
    </xf>
    <xf numFmtId="1" fontId="5" fillId="0" borderId="43" xfId="0" applyNumberFormat="1" applyFont="1" applyFill="1" applyBorder="1" applyAlignment="1">
      <alignment horizontal="center" vertical="center" wrapText="1"/>
    </xf>
    <xf numFmtId="1" fontId="5" fillId="0" borderId="45" xfId="0" applyNumberFormat="1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161" xfId="0" applyFont="1" applyFill="1" applyBorder="1" applyAlignment="1">
      <alignment horizontal="center" vertical="center" wrapText="1"/>
    </xf>
    <xf numFmtId="49" fontId="1" fillId="0" borderId="64" xfId="0" applyNumberFormat="1" applyFont="1" applyFill="1" applyBorder="1" applyAlignment="1">
      <alignment horizontal="center" vertical="center" wrapText="1"/>
    </xf>
    <xf numFmtId="165" fontId="1" fillId="0" borderId="101" xfId="0" applyNumberFormat="1" applyFont="1" applyFill="1" applyBorder="1" applyAlignment="1" applyProtection="1">
      <alignment horizontal="center" vertical="center"/>
    </xf>
    <xf numFmtId="0" fontId="5" fillId="0" borderId="93" xfId="0" applyFont="1" applyFill="1" applyBorder="1" applyAlignment="1">
      <alignment horizontal="center" vertical="center" wrapText="1"/>
    </xf>
    <xf numFmtId="164" fontId="5" fillId="0" borderId="101" xfId="0" applyNumberFormat="1" applyFont="1" applyFill="1" applyBorder="1" applyAlignment="1">
      <alignment horizontal="center" vertical="center" wrapText="1"/>
    </xf>
    <xf numFmtId="1" fontId="1" fillId="0" borderId="93" xfId="0" applyNumberFormat="1" applyFont="1" applyFill="1" applyBorder="1" applyAlignment="1">
      <alignment horizontal="center" vertical="center" wrapText="1"/>
    </xf>
    <xf numFmtId="49" fontId="1" fillId="0" borderId="67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 applyProtection="1">
      <alignment horizontal="center" vertical="center"/>
    </xf>
    <xf numFmtId="49" fontId="1" fillId="0" borderId="185" xfId="0" applyNumberFormat="1" applyFont="1" applyFill="1" applyBorder="1" applyAlignment="1">
      <alignment horizontal="center" vertical="center" wrapText="1"/>
    </xf>
    <xf numFmtId="166" fontId="1" fillId="0" borderId="28" xfId="0" applyNumberFormat="1" applyFont="1" applyFill="1" applyBorder="1" applyAlignment="1" applyProtection="1">
      <alignment horizontal="center" vertical="center"/>
    </xf>
    <xf numFmtId="164" fontId="5" fillId="0" borderId="44" xfId="0" applyNumberFormat="1" applyFont="1" applyFill="1" applyBorder="1" applyAlignment="1">
      <alignment horizontal="center" vertical="center" wrapText="1"/>
    </xf>
    <xf numFmtId="0" fontId="1" fillId="0" borderId="45" xfId="0" applyFont="1" applyFill="1" applyBorder="1" applyAlignment="1">
      <alignment horizontal="center" vertical="center" wrapText="1"/>
    </xf>
    <xf numFmtId="1" fontId="5" fillId="0" borderId="126" xfId="0" applyNumberFormat="1" applyFont="1" applyFill="1" applyBorder="1" applyAlignment="1">
      <alignment horizontal="center" vertical="center" wrapText="1"/>
    </xf>
    <xf numFmtId="49" fontId="1" fillId="0" borderId="186" xfId="0" applyNumberFormat="1" applyFont="1" applyFill="1" applyBorder="1" applyAlignment="1">
      <alignment horizontal="center" vertical="center" wrapText="1"/>
    </xf>
    <xf numFmtId="49" fontId="1" fillId="0" borderId="187" xfId="0" applyNumberFormat="1" applyFont="1" applyFill="1" applyBorder="1" applyAlignment="1">
      <alignment vertical="center" wrapText="1"/>
    </xf>
    <xf numFmtId="0" fontId="1" fillId="0" borderId="141" xfId="0" applyFont="1" applyFill="1" applyBorder="1" applyAlignment="1">
      <alignment horizontal="center" vertical="center" wrapText="1"/>
    </xf>
    <xf numFmtId="0" fontId="1" fillId="0" borderId="143" xfId="0" applyFont="1" applyFill="1" applyBorder="1" applyAlignment="1">
      <alignment horizontal="center" vertical="center" wrapText="1"/>
    </xf>
    <xf numFmtId="165" fontId="1" fillId="0" borderId="187" xfId="0" applyNumberFormat="1" applyFont="1" applyFill="1" applyBorder="1" applyAlignment="1" applyProtection="1">
      <alignment horizontal="center" vertical="center"/>
    </xf>
    <xf numFmtId="166" fontId="5" fillId="0" borderId="188" xfId="0" applyNumberFormat="1" applyFont="1" applyFill="1" applyBorder="1" applyAlignment="1" applyProtection="1">
      <alignment horizontal="center" vertical="center"/>
    </xf>
    <xf numFmtId="1" fontId="5" fillId="0" borderId="141" xfId="0" applyNumberFormat="1" applyFont="1" applyFill="1" applyBorder="1" applyAlignment="1" applyProtection="1">
      <alignment horizontal="center" vertical="center"/>
    </xf>
    <xf numFmtId="1" fontId="5" fillId="0" borderId="143" xfId="0" applyNumberFormat="1" applyFont="1" applyFill="1" applyBorder="1" applyAlignment="1" applyProtection="1">
      <alignment horizontal="center" vertical="center"/>
    </xf>
    <xf numFmtId="1" fontId="5" fillId="0" borderId="142" xfId="0" applyNumberFormat="1" applyFont="1" applyFill="1" applyBorder="1" applyAlignment="1" applyProtection="1">
      <alignment horizontal="center" vertical="center"/>
    </xf>
    <xf numFmtId="0" fontId="1" fillId="0" borderId="142" xfId="0" applyFont="1" applyFill="1" applyBorder="1" applyAlignment="1">
      <alignment horizontal="center" vertical="center" wrapText="1"/>
    </xf>
    <xf numFmtId="1" fontId="1" fillId="0" borderId="141" xfId="0" applyNumberFormat="1" applyFont="1" applyFill="1" applyBorder="1" applyAlignment="1">
      <alignment horizontal="center" vertical="center" wrapText="1"/>
    </xf>
    <xf numFmtId="1" fontId="1" fillId="0" borderId="143" xfId="0" applyNumberFormat="1" applyFont="1" applyFill="1" applyBorder="1" applyAlignment="1">
      <alignment horizontal="center" vertical="center" wrapText="1"/>
    </xf>
    <xf numFmtId="1" fontId="1" fillId="0" borderId="142" xfId="0" applyNumberFormat="1" applyFont="1" applyFill="1" applyBorder="1" applyAlignment="1">
      <alignment horizontal="center" vertical="center" wrapText="1"/>
    </xf>
    <xf numFmtId="1" fontId="1" fillId="0" borderId="144" xfId="0" applyNumberFormat="1" applyFont="1" applyFill="1" applyBorder="1" applyAlignment="1">
      <alignment horizontal="center" vertical="center" wrapText="1"/>
    </xf>
    <xf numFmtId="49" fontId="1" fillId="0" borderId="68" xfId="0" applyNumberFormat="1" applyFont="1" applyFill="1" applyBorder="1" applyAlignment="1">
      <alignment vertical="center" wrapText="1"/>
    </xf>
    <xf numFmtId="165" fontId="47" fillId="0" borderId="13" xfId="0" applyNumberFormat="1" applyFont="1" applyFill="1" applyBorder="1" applyAlignment="1" applyProtection="1">
      <alignment horizontal="center" vertical="center"/>
    </xf>
    <xf numFmtId="1" fontId="50" fillId="0" borderId="1" xfId="0" applyNumberFormat="1" applyFont="1" applyFill="1" applyBorder="1" applyAlignment="1" applyProtection="1">
      <alignment horizontal="center" vertical="center"/>
    </xf>
    <xf numFmtId="1" fontId="50" fillId="0" borderId="13" xfId="0" applyNumberFormat="1" applyFont="1" applyFill="1" applyBorder="1" applyAlignment="1" applyProtection="1">
      <alignment horizontal="center" vertical="center"/>
    </xf>
    <xf numFmtId="0" fontId="47" fillId="0" borderId="16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 vertical="center" wrapText="1"/>
    </xf>
    <xf numFmtId="164" fontId="47" fillId="0" borderId="1" xfId="0" applyNumberFormat="1" applyFont="1" applyFill="1" applyBorder="1" applyAlignment="1">
      <alignment horizontal="center" vertical="center" wrapText="1"/>
    </xf>
    <xf numFmtId="1" fontId="47" fillId="0" borderId="1" xfId="0" applyNumberFormat="1" applyFont="1" applyFill="1" applyBorder="1" applyAlignment="1">
      <alignment horizontal="center" vertical="center" wrapText="1"/>
    </xf>
    <xf numFmtId="0" fontId="1" fillId="0" borderId="189" xfId="0" applyFont="1" applyFill="1" applyBorder="1" applyAlignment="1">
      <alignment horizontal="center" vertical="center" wrapText="1"/>
    </xf>
    <xf numFmtId="0" fontId="1" fillId="0" borderId="40" xfId="0" applyNumberFormat="1" applyFont="1" applyFill="1" applyBorder="1" applyAlignment="1" applyProtection="1">
      <alignment horizontal="center" vertical="center"/>
    </xf>
    <xf numFmtId="0" fontId="1" fillId="0" borderId="38" xfId="0" applyNumberFormat="1" applyFont="1" applyFill="1" applyBorder="1" applyAlignment="1" applyProtection="1">
      <alignment horizontal="center" vertical="center"/>
    </xf>
    <xf numFmtId="0" fontId="1" fillId="0" borderId="39" xfId="0" applyNumberFormat="1" applyFont="1" applyFill="1" applyBorder="1" applyAlignment="1" applyProtection="1">
      <alignment horizontal="center" vertical="center"/>
    </xf>
    <xf numFmtId="166" fontId="5" fillId="0" borderId="190" xfId="0" applyNumberFormat="1" applyFont="1" applyFill="1" applyBorder="1" applyAlignment="1" applyProtection="1">
      <alignment horizontal="center" vertical="center"/>
    </xf>
    <xf numFmtId="0" fontId="5" fillId="0" borderId="40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8" xfId="0" applyNumberFormat="1" applyFont="1" applyFill="1" applyBorder="1" applyAlignment="1" applyProtection="1">
      <alignment horizontal="center" vertical="center"/>
    </xf>
    <xf numFmtId="0" fontId="5" fillId="0" borderId="39" xfId="0" applyFont="1" applyFill="1" applyBorder="1" applyAlignment="1">
      <alignment horizontal="center" vertical="center" wrapText="1"/>
    </xf>
    <xf numFmtId="1" fontId="5" fillId="0" borderId="40" xfId="0" applyNumberFormat="1" applyFont="1" applyFill="1" applyBorder="1" applyAlignment="1">
      <alignment horizontal="center" vertical="center" wrapText="1"/>
    </xf>
    <xf numFmtId="0" fontId="1" fillId="0" borderId="43" xfId="0" applyNumberFormat="1" applyFont="1" applyFill="1" applyBorder="1" applyAlignment="1" applyProtection="1">
      <alignment horizontal="center" vertical="center"/>
    </xf>
    <xf numFmtId="0" fontId="1" fillId="0" borderId="45" xfId="0" applyNumberFormat="1" applyFont="1" applyFill="1" applyBorder="1" applyAlignment="1" applyProtection="1">
      <alignment horizontal="center" vertical="center"/>
    </xf>
    <xf numFmtId="0" fontId="1" fillId="0" borderId="45" xfId="0" applyFont="1" applyFill="1" applyBorder="1" applyAlignment="1">
      <alignment horizontal="left" vertical="center" wrapText="1"/>
    </xf>
    <xf numFmtId="0" fontId="5" fillId="0" borderId="43" xfId="0" applyNumberFormat="1" applyFont="1" applyFill="1" applyBorder="1" applyAlignment="1" applyProtection="1">
      <alignment horizontal="center" vertical="center"/>
    </xf>
    <xf numFmtId="0" fontId="5" fillId="0" borderId="44" xfId="0" applyFont="1" applyFill="1" applyBorder="1" applyAlignment="1">
      <alignment horizontal="center" vertical="center" wrapText="1"/>
    </xf>
    <xf numFmtId="0" fontId="5" fillId="0" borderId="126" xfId="0" applyFont="1" applyFill="1" applyBorder="1" applyAlignment="1">
      <alignment horizontal="center" vertical="center" wrapText="1"/>
    </xf>
    <xf numFmtId="166" fontId="5" fillId="0" borderId="79" xfId="0" applyNumberFormat="1" applyFont="1" applyFill="1" applyBorder="1" applyAlignment="1" applyProtection="1">
      <alignment horizontal="center" vertical="center"/>
    </xf>
    <xf numFmtId="1" fontId="5" fillId="0" borderId="80" xfId="0" applyNumberFormat="1" applyFont="1" applyFill="1" applyBorder="1" applyAlignment="1" applyProtection="1">
      <alignment horizontal="center" vertical="center"/>
    </xf>
    <xf numFmtId="1" fontId="5" fillId="0" borderId="81" xfId="0" applyNumberFormat="1" applyFont="1" applyFill="1" applyBorder="1" applyAlignment="1" applyProtection="1">
      <alignment horizontal="center" vertical="center"/>
    </xf>
    <xf numFmtId="1" fontId="5" fillId="0" borderId="82" xfId="0" applyNumberFormat="1" applyFont="1" applyFill="1" applyBorder="1" applyAlignment="1" applyProtection="1">
      <alignment horizontal="center" vertical="center"/>
    </xf>
    <xf numFmtId="166" fontId="5" fillId="0" borderId="34" xfId="0" applyNumberFormat="1" applyFont="1" applyFill="1" applyBorder="1" applyAlignment="1" applyProtection="1">
      <alignment horizontal="center" vertical="center"/>
    </xf>
    <xf numFmtId="166" fontId="5" fillId="0" borderId="48" xfId="0" applyNumberFormat="1" applyFont="1" applyFill="1" applyBorder="1" applyAlignment="1" applyProtection="1">
      <alignment horizontal="center" vertical="center"/>
    </xf>
    <xf numFmtId="166" fontId="5" fillId="0" borderId="35" xfId="0" applyNumberFormat="1" applyFont="1" applyFill="1" applyBorder="1" applyAlignment="1" applyProtection="1">
      <alignment horizontal="center" vertical="center"/>
    </xf>
    <xf numFmtId="1" fontId="5" fillId="0" borderId="36" xfId="0" applyNumberFormat="1" applyFont="1" applyFill="1" applyBorder="1" applyAlignment="1" applyProtection="1">
      <alignment horizontal="center" vertical="center"/>
    </xf>
    <xf numFmtId="1" fontId="5" fillId="0" borderId="50" xfId="0" applyNumberFormat="1" applyFont="1" applyFill="1" applyBorder="1" applyAlignment="1" applyProtection="1">
      <alignment horizontal="center" vertical="center"/>
    </xf>
    <xf numFmtId="1" fontId="5" fillId="0" borderId="34" xfId="0" applyNumberFormat="1" applyFont="1" applyFill="1" applyBorder="1" applyAlignment="1" applyProtection="1">
      <alignment horizontal="center" vertical="center"/>
    </xf>
    <xf numFmtId="1" fontId="5" fillId="0" borderId="48" xfId="0" applyNumberFormat="1" applyFont="1" applyFill="1" applyBorder="1" applyAlignment="1" applyProtection="1">
      <alignment horizontal="center" vertical="center"/>
    </xf>
    <xf numFmtId="1" fontId="5" fillId="0" borderId="35" xfId="0" applyNumberFormat="1" applyFont="1" applyFill="1" applyBorder="1" applyAlignment="1" applyProtection="1">
      <alignment horizontal="center" vertical="center"/>
    </xf>
    <xf numFmtId="166" fontId="5" fillId="0" borderId="191" xfId="0" applyNumberFormat="1" applyFont="1" applyFill="1" applyBorder="1" applyAlignment="1" applyProtection="1">
      <alignment horizontal="center" vertical="center"/>
    </xf>
    <xf numFmtId="166" fontId="5" fillId="0" borderId="170" xfId="0" applyNumberFormat="1" applyFont="1" applyFill="1" applyBorder="1" applyAlignment="1" applyProtection="1">
      <alignment horizontal="center" vertical="center"/>
    </xf>
    <xf numFmtId="166" fontId="5" fillId="0" borderId="55" xfId="0" applyNumberFormat="1" applyFont="1" applyFill="1" applyBorder="1" applyAlignment="1" applyProtection="1">
      <alignment horizontal="center" vertical="center"/>
    </xf>
    <xf numFmtId="166" fontId="5" fillId="0" borderId="171" xfId="0" applyNumberFormat="1" applyFont="1" applyFill="1" applyBorder="1" applyAlignment="1" applyProtection="1">
      <alignment horizontal="center" vertical="center"/>
    </xf>
    <xf numFmtId="166" fontId="5" fillId="0" borderId="54" xfId="0" applyNumberFormat="1" applyFont="1" applyFill="1" applyBorder="1" applyAlignment="1" applyProtection="1">
      <alignment horizontal="center" vertical="center"/>
    </xf>
    <xf numFmtId="1" fontId="5" fillId="0" borderId="170" xfId="0" applyNumberFormat="1" applyFont="1" applyFill="1" applyBorder="1" applyAlignment="1" applyProtection="1">
      <alignment horizontal="center" vertical="center"/>
    </xf>
    <xf numFmtId="165" fontId="47" fillId="0" borderId="27" xfId="0" applyNumberFormat="1" applyFont="1" applyFill="1" applyBorder="1" applyAlignment="1" applyProtection="1">
      <alignment horizontal="center" vertical="center"/>
    </xf>
    <xf numFmtId="166" fontId="50" fillId="0" borderId="31" xfId="0" applyNumberFormat="1" applyFont="1" applyFill="1" applyBorder="1" applyAlignment="1" applyProtection="1">
      <alignment horizontal="center" vertical="center"/>
    </xf>
    <xf numFmtId="0" fontId="47" fillId="0" borderId="17" xfId="0" applyFont="1" applyFill="1" applyBorder="1" applyAlignment="1">
      <alignment horizontal="center" vertical="center" wrapText="1"/>
    </xf>
    <xf numFmtId="0" fontId="47" fillId="0" borderId="26" xfId="0" applyFont="1" applyFill="1" applyBorder="1" applyAlignment="1">
      <alignment horizontal="center" vertical="center" wrapText="1"/>
    </xf>
    <xf numFmtId="0" fontId="47" fillId="0" borderId="29" xfId="0" applyFont="1" applyFill="1" applyBorder="1" applyAlignment="1">
      <alignment horizontal="center" vertical="center" wrapText="1"/>
    </xf>
    <xf numFmtId="0" fontId="47" fillId="0" borderId="18" xfId="0" applyFont="1" applyFill="1" applyBorder="1" applyAlignment="1">
      <alignment horizontal="center" vertical="center" wrapText="1"/>
    </xf>
    <xf numFmtId="166" fontId="47" fillId="0" borderId="31" xfId="0" applyNumberFormat="1" applyFont="1" applyFill="1" applyBorder="1" applyAlignment="1" applyProtection="1">
      <alignment horizontal="center" vertical="center"/>
    </xf>
    <xf numFmtId="164" fontId="47" fillId="0" borderId="26" xfId="0" applyNumberFormat="1" applyFont="1" applyFill="1" applyBorder="1" applyAlignment="1">
      <alignment horizontal="center" vertical="center" wrapText="1"/>
    </xf>
    <xf numFmtId="1" fontId="47" fillId="0" borderId="26" xfId="0" applyNumberFormat="1" applyFont="1" applyFill="1" applyBorder="1" applyAlignment="1">
      <alignment horizontal="center" vertical="center" wrapText="1"/>
    </xf>
    <xf numFmtId="49" fontId="11" fillId="0" borderId="39" xfId="0" applyNumberFormat="1" applyFont="1" applyFill="1" applyBorder="1" applyAlignment="1">
      <alignment horizontal="left" vertical="center" wrapText="1"/>
    </xf>
    <xf numFmtId="0" fontId="1" fillId="0" borderId="192" xfId="0" applyFont="1" applyFill="1" applyBorder="1" applyAlignment="1">
      <alignment horizontal="center" vertical="center" wrapText="1"/>
    </xf>
    <xf numFmtId="0" fontId="7" fillId="0" borderId="193" xfId="0" applyNumberFormat="1" applyFont="1" applyFill="1" applyBorder="1" applyAlignment="1" applyProtection="1">
      <alignment horizontal="center" vertical="center"/>
    </xf>
    <xf numFmtId="166" fontId="5" fillId="0" borderId="72" xfId="0" applyNumberFormat="1" applyFont="1" applyFill="1" applyBorder="1" applyAlignment="1" applyProtection="1">
      <alignment horizontal="center" vertical="center"/>
    </xf>
    <xf numFmtId="0" fontId="5" fillId="0" borderId="192" xfId="0" applyFont="1" applyFill="1" applyBorder="1" applyAlignment="1">
      <alignment horizontal="center" vertical="center" wrapText="1"/>
    </xf>
    <xf numFmtId="166" fontId="1" fillId="0" borderId="40" xfId="0" applyNumberFormat="1" applyFont="1" applyFill="1" applyBorder="1" applyAlignment="1">
      <alignment horizontal="center" vertical="center" wrapText="1"/>
    </xf>
    <xf numFmtId="0" fontId="1" fillId="0" borderId="193" xfId="0" applyFont="1" applyFill="1" applyBorder="1" applyAlignment="1">
      <alignment horizontal="center" vertical="center" wrapText="1"/>
    </xf>
    <xf numFmtId="1" fontId="1" fillId="0" borderId="192" xfId="0" applyNumberFormat="1" applyFont="1" applyFill="1" applyBorder="1" applyAlignment="1">
      <alignment horizontal="center" vertical="center" wrapText="1"/>
    </xf>
    <xf numFmtId="49" fontId="1" fillId="0" borderId="39" xfId="0" applyNumberFormat="1" applyFont="1" applyFill="1" applyBorder="1" applyAlignment="1" applyProtection="1">
      <alignment horizontal="left" vertical="center"/>
    </xf>
    <xf numFmtId="164" fontId="5" fillId="0" borderId="131" xfId="0" applyNumberFormat="1" applyFont="1" applyFill="1" applyBorder="1" applyAlignment="1" applyProtection="1">
      <alignment vertical="center"/>
    </xf>
    <xf numFmtId="164" fontId="1" fillId="0" borderId="132" xfId="0" applyNumberFormat="1" applyFont="1" applyFill="1" applyBorder="1" applyAlignment="1" applyProtection="1">
      <alignment horizontal="center" vertical="center"/>
    </xf>
    <xf numFmtId="164" fontId="1" fillId="0" borderId="194" xfId="0" applyNumberFormat="1" applyFont="1" applyFill="1" applyBorder="1" applyAlignment="1" applyProtection="1">
      <alignment vertical="center"/>
    </xf>
    <xf numFmtId="0" fontId="5" fillId="0" borderId="12" xfId="0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 applyProtection="1">
      <alignment vertical="center"/>
    </xf>
    <xf numFmtId="0" fontId="5" fillId="0" borderId="13" xfId="0" applyNumberFormat="1" applyFont="1" applyFill="1" applyBorder="1" applyAlignment="1" applyProtection="1">
      <alignment vertical="center"/>
    </xf>
    <xf numFmtId="166" fontId="5" fillId="0" borderId="12" xfId="0" applyNumberFormat="1" applyFont="1" applyFill="1" applyBorder="1" applyAlignment="1" applyProtection="1">
      <alignment vertical="center"/>
    </xf>
    <xf numFmtId="166" fontId="5" fillId="0" borderId="195" xfId="0" applyNumberFormat="1" applyFont="1" applyFill="1" applyBorder="1" applyAlignment="1" applyProtection="1">
      <alignment horizontal="center" vertical="center"/>
    </xf>
    <xf numFmtId="1" fontId="5" fillId="0" borderId="122" xfId="0" applyNumberFormat="1" applyFont="1" applyFill="1" applyBorder="1" applyAlignment="1" applyProtection="1">
      <alignment horizontal="center" vertical="center"/>
    </xf>
    <xf numFmtId="1" fontId="5" fillId="0" borderId="123" xfId="0" applyNumberFormat="1" applyFont="1" applyFill="1" applyBorder="1" applyAlignment="1" applyProtection="1">
      <alignment horizontal="center" vertical="center"/>
    </xf>
    <xf numFmtId="1" fontId="5" fillId="0" borderId="124" xfId="0" applyNumberFormat="1" applyFont="1" applyFill="1" applyBorder="1" applyAlignment="1" applyProtection="1">
      <alignment horizontal="center" vertical="center"/>
    </xf>
    <xf numFmtId="166" fontId="5" fillId="0" borderId="196" xfId="0" applyNumberFormat="1" applyFont="1" applyFill="1" applyBorder="1" applyAlignment="1" applyProtection="1">
      <alignment horizontal="center" vertical="center"/>
    </xf>
    <xf numFmtId="1" fontId="5" fillId="0" borderId="125" xfId="0" applyNumberFormat="1" applyFont="1" applyFill="1" applyBorder="1" applyAlignment="1" applyProtection="1">
      <alignment horizontal="center" vertical="center"/>
    </xf>
    <xf numFmtId="166" fontId="5" fillId="0" borderId="197" xfId="0" applyNumberFormat="1" applyFont="1" applyFill="1" applyBorder="1" applyAlignment="1" applyProtection="1">
      <alignment horizontal="center" vertical="center"/>
    </xf>
    <xf numFmtId="1" fontId="5" fillId="0" borderId="198" xfId="0" applyNumberFormat="1" applyFont="1" applyFill="1" applyBorder="1" applyAlignment="1" applyProtection="1">
      <alignment horizontal="center" vertical="center"/>
    </xf>
    <xf numFmtId="1" fontId="5" fillId="0" borderId="199" xfId="0" applyNumberFormat="1" applyFont="1" applyFill="1" applyBorder="1" applyAlignment="1" applyProtection="1">
      <alignment horizontal="center" vertical="center"/>
    </xf>
    <xf numFmtId="1" fontId="5" fillId="0" borderId="200" xfId="0" applyNumberFormat="1" applyFont="1" applyFill="1" applyBorder="1" applyAlignment="1" applyProtection="1">
      <alignment horizontal="center" vertical="center"/>
    </xf>
    <xf numFmtId="166" fontId="5" fillId="0" borderId="126" xfId="0" applyNumberFormat="1" applyFont="1" applyFill="1" applyBorder="1" applyAlignment="1" applyProtection="1">
      <alignment horizontal="center" vertical="center"/>
    </xf>
    <xf numFmtId="1" fontId="5" fillId="0" borderId="126" xfId="0" applyNumberFormat="1" applyFont="1" applyFill="1" applyBorder="1" applyAlignment="1" applyProtection="1">
      <alignment horizontal="center" vertical="center"/>
    </xf>
    <xf numFmtId="1" fontId="5" fillId="0" borderId="44" xfId="0" applyNumberFormat="1" applyFont="1" applyFill="1" applyBorder="1" applyAlignment="1" applyProtection="1">
      <alignment horizontal="center" vertical="center"/>
    </xf>
    <xf numFmtId="166" fontId="5" fillId="0" borderId="150" xfId="0" applyNumberFormat="1" applyFont="1" applyFill="1" applyBorder="1" applyAlignment="1" applyProtection="1">
      <alignment horizontal="center" vertical="center"/>
    </xf>
    <xf numFmtId="49" fontId="47" fillId="0" borderId="13" xfId="0" applyNumberFormat="1" applyFont="1" applyFill="1" applyBorder="1" applyAlignment="1">
      <alignment vertical="center" wrapText="1"/>
    </xf>
    <xf numFmtId="0" fontId="1" fillId="0" borderId="201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left" vertical="center" wrapText="1"/>
    </xf>
    <xf numFmtId="0" fontId="1" fillId="0" borderId="18" xfId="0" applyNumberFormat="1" applyFont="1" applyFill="1" applyBorder="1" applyAlignment="1" applyProtection="1">
      <alignment horizontal="center" vertical="center"/>
    </xf>
    <xf numFmtId="0" fontId="1" fillId="0" borderId="26" xfId="0" applyNumberFormat="1" applyFont="1" applyFill="1" applyBorder="1" applyAlignment="1" applyProtection="1">
      <alignment horizontal="center" vertical="center"/>
    </xf>
    <xf numFmtId="0" fontId="5" fillId="0" borderId="26" xfId="0" applyNumberFormat="1" applyFont="1" applyFill="1" applyBorder="1" applyAlignment="1" applyProtection="1">
      <alignment horizontal="center" vertical="center"/>
    </xf>
    <xf numFmtId="166" fontId="1" fillId="0" borderId="38" xfId="0" applyNumberFormat="1" applyFont="1" applyFill="1" applyBorder="1" applyAlignment="1">
      <alignment horizontal="center" vertical="center" wrapText="1"/>
    </xf>
    <xf numFmtId="49" fontId="1" fillId="0" borderId="27" xfId="0" applyNumberFormat="1" applyFont="1" applyFill="1" applyBorder="1" applyAlignment="1" applyProtection="1">
      <alignment horizontal="left" vertical="center"/>
    </xf>
    <xf numFmtId="164" fontId="5" fillId="0" borderId="18" xfId="0" applyNumberFormat="1" applyFont="1" applyFill="1" applyBorder="1" applyAlignment="1" applyProtection="1">
      <alignment vertical="center"/>
    </xf>
    <xf numFmtId="164" fontId="1" fillId="0" borderId="26" xfId="0" applyNumberFormat="1" applyFont="1" applyFill="1" applyBorder="1" applyAlignment="1" applyProtection="1">
      <alignment horizontal="center" vertical="center"/>
    </xf>
    <xf numFmtId="164" fontId="1" fillId="0" borderId="29" xfId="0" applyNumberFormat="1" applyFont="1" applyFill="1" applyBorder="1" applyAlignment="1" applyProtection="1">
      <alignment vertical="center"/>
    </xf>
    <xf numFmtId="164" fontId="5" fillId="0" borderId="26" xfId="0" applyNumberFormat="1" applyFont="1" applyFill="1" applyBorder="1" applyAlignment="1" applyProtection="1">
      <alignment vertical="center"/>
    </xf>
    <xf numFmtId="164" fontId="5" fillId="0" borderId="26" xfId="0" applyNumberFormat="1" applyFont="1" applyFill="1" applyBorder="1" applyAlignment="1" applyProtection="1">
      <alignment horizontal="center" vertical="center"/>
    </xf>
    <xf numFmtId="0" fontId="5" fillId="0" borderId="18" xfId="0" applyNumberFormat="1" applyFont="1" applyFill="1" applyBorder="1" applyAlignment="1" applyProtection="1">
      <alignment vertical="center"/>
    </xf>
    <xf numFmtId="0" fontId="5" fillId="0" borderId="26" xfId="0" applyNumberFormat="1" applyFont="1" applyFill="1" applyBorder="1" applyAlignment="1" applyProtection="1">
      <alignment vertical="center"/>
    </xf>
    <xf numFmtId="0" fontId="5" fillId="0" borderId="27" xfId="0" applyNumberFormat="1" applyFont="1" applyFill="1" applyBorder="1" applyAlignment="1" applyProtection="1">
      <alignment vertical="center"/>
    </xf>
    <xf numFmtId="166" fontId="5" fillId="0" borderId="18" xfId="0" applyNumberFormat="1" applyFont="1" applyFill="1" applyBorder="1" applyAlignment="1" applyProtection="1">
      <alignment vertical="center"/>
    </xf>
    <xf numFmtId="1" fontId="1" fillId="0" borderId="18" xfId="0" applyNumberFormat="1" applyFont="1" applyFill="1" applyBorder="1" applyAlignment="1" applyProtection="1">
      <alignment horizontal="center" vertical="center"/>
    </xf>
    <xf numFmtId="0" fontId="5" fillId="0" borderId="126" xfId="0" applyNumberFormat="1" applyFont="1" applyFill="1" applyBorder="1" applyAlignment="1" applyProtection="1">
      <alignment vertical="center"/>
    </xf>
    <xf numFmtId="0" fontId="5" fillId="0" borderId="43" xfId="0" applyNumberFormat="1" applyFont="1" applyFill="1" applyBorder="1" applyAlignment="1" applyProtection="1">
      <alignment vertical="center"/>
    </xf>
    <xf numFmtId="0" fontId="5" fillId="0" borderId="45" xfId="0" applyNumberFormat="1" applyFont="1" applyFill="1" applyBorder="1" applyAlignment="1" applyProtection="1">
      <alignment vertical="center"/>
    </xf>
    <xf numFmtId="166" fontId="5" fillId="0" borderId="126" xfId="0" applyNumberFormat="1" applyFont="1" applyFill="1" applyBorder="1" applyAlignment="1" applyProtection="1">
      <alignment vertical="center"/>
    </xf>
    <xf numFmtId="0" fontId="5" fillId="0" borderId="44" xfId="0" applyNumberFormat="1" applyFont="1" applyFill="1" applyBorder="1" applyAlignment="1" applyProtection="1">
      <alignment horizontal="center" vertical="center"/>
    </xf>
    <xf numFmtId="0" fontId="5" fillId="0" borderId="44" xfId="0" applyNumberFormat="1" applyFont="1" applyFill="1" applyBorder="1" applyAlignment="1" applyProtection="1">
      <alignment vertical="center"/>
    </xf>
    <xf numFmtId="166" fontId="5" fillId="0" borderId="42" xfId="0" applyNumberFormat="1" applyFont="1" applyFill="1" applyBorder="1" applyAlignment="1" applyProtection="1">
      <alignment vertical="center"/>
    </xf>
    <xf numFmtId="0" fontId="5" fillId="0" borderId="45" xfId="0" applyNumberFormat="1" applyFont="1" applyFill="1" applyBorder="1" applyAlignment="1" applyProtection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 wrapText="1"/>
    </xf>
    <xf numFmtId="164" fontId="5" fillId="0" borderId="14" xfId="0" applyNumberFormat="1" applyFont="1" applyFill="1" applyBorder="1" applyAlignment="1" applyProtection="1">
      <alignment vertical="center"/>
    </xf>
    <xf numFmtId="164" fontId="5" fillId="0" borderId="126" xfId="0" applyNumberFormat="1" applyFont="1" applyFill="1" applyBorder="1" applyAlignment="1" applyProtection="1">
      <alignment vertical="center"/>
    </xf>
    <xf numFmtId="0" fontId="48" fillId="0" borderId="10" xfId="0" applyNumberFormat="1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/>
    </xf>
    <xf numFmtId="49" fontId="48" fillId="0" borderId="8" xfId="0" applyNumberFormat="1" applyFont="1" applyFill="1" applyBorder="1" applyAlignment="1">
      <alignment horizontal="center" vertical="center"/>
    </xf>
    <xf numFmtId="0" fontId="52" fillId="0" borderId="11" xfId="0" applyNumberFormat="1" applyFont="1" applyFill="1" applyBorder="1" applyAlignment="1" applyProtection="1">
      <alignment horizontal="center" vertical="center"/>
    </xf>
    <xf numFmtId="1" fontId="5" fillId="0" borderId="15" xfId="0" applyNumberFormat="1" applyFont="1" applyFill="1" applyBorder="1" applyAlignment="1">
      <alignment horizontal="center" vertical="center"/>
    </xf>
    <xf numFmtId="1" fontId="5" fillId="0" borderId="32" xfId="0" applyNumberFormat="1" applyFont="1" applyFill="1" applyBorder="1" applyAlignment="1">
      <alignment horizontal="center" vertical="center"/>
    </xf>
    <xf numFmtId="0" fontId="5" fillId="0" borderId="32" xfId="0" applyNumberFormat="1" applyFont="1" applyFill="1" applyBorder="1" applyAlignment="1">
      <alignment horizontal="center" vertical="center"/>
    </xf>
    <xf numFmtId="164" fontId="5" fillId="0" borderId="15" xfId="0" applyNumberFormat="1" applyFont="1" applyFill="1" applyBorder="1" applyAlignment="1" applyProtection="1">
      <alignment vertical="center"/>
    </xf>
    <xf numFmtId="0" fontId="48" fillId="0" borderId="24" xfId="0" applyNumberFormat="1" applyFont="1" applyFill="1" applyBorder="1" applyAlignment="1">
      <alignment horizontal="center" vertical="center" wrapText="1"/>
    </xf>
    <xf numFmtId="0" fontId="48" fillId="0" borderId="10" xfId="0" applyNumberFormat="1" applyFont="1" applyFill="1" applyBorder="1" applyAlignment="1">
      <alignment horizontal="center" vertical="center" wrapText="1"/>
    </xf>
    <xf numFmtId="0" fontId="48" fillId="0" borderId="32" xfId="0" applyNumberFormat="1" applyFont="1" applyFill="1" applyBorder="1" applyAlignment="1">
      <alignment horizontal="center" vertical="center" wrapText="1"/>
    </xf>
    <xf numFmtId="2" fontId="48" fillId="0" borderId="101" xfId="0" applyNumberFormat="1" applyFont="1" applyFill="1" applyBorder="1" applyAlignment="1">
      <alignment horizontal="center" vertical="center" wrapText="1"/>
    </xf>
    <xf numFmtId="0" fontId="48" fillId="0" borderId="15" xfId="0" applyNumberFormat="1" applyFont="1" applyFill="1" applyBorder="1" applyAlignment="1">
      <alignment horizontal="center" vertical="center" wrapText="1"/>
    </xf>
    <xf numFmtId="0" fontId="48" fillId="0" borderId="11" xfId="0" applyNumberFormat="1" applyFont="1" applyFill="1" applyBorder="1" applyAlignment="1">
      <alignment horizontal="center" vertical="center" wrapText="1"/>
    </xf>
    <xf numFmtId="0" fontId="48" fillId="0" borderId="23" xfId="0" applyNumberFormat="1" applyFont="1" applyFill="1" applyBorder="1" applyAlignment="1">
      <alignment horizontal="center" vertical="center" wrapText="1"/>
    </xf>
    <xf numFmtId="0" fontId="48" fillId="0" borderId="8" xfId="0" applyNumberFormat="1" applyFont="1" applyFill="1" applyBorder="1" applyAlignment="1">
      <alignment horizontal="center" vertical="center" wrapText="1"/>
    </xf>
    <xf numFmtId="0" fontId="48" fillId="0" borderId="12" xfId="0" applyNumberFormat="1" applyFont="1" applyFill="1" applyBorder="1" applyAlignment="1">
      <alignment horizontal="center" vertical="center"/>
    </xf>
    <xf numFmtId="49" fontId="48" fillId="0" borderId="1" xfId="0" applyNumberFormat="1" applyFont="1" applyFill="1" applyBorder="1" applyAlignment="1">
      <alignment horizontal="center" vertical="center"/>
    </xf>
    <xf numFmtId="0" fontId="52" fillId="0" borderId="13" xfId="0" applyNumberFormat="1" applyFont="1" applyFill="1" applyBorder="1" applyAlignment="1" applyProtection="1">
      <alignment horizontal="center" vertical="center"/>
    </xf>
    <xf numFmtId="0" fontId="48" fillId="0" borderId="16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Fill="1" applyBorder="1" applyAlignment="1">
      <alignment horizontal="center" vertical="center" wrapText="1"/>
    </xf>
    <xf numFmtId="0" fontId="48" fillId="0" borderId="2" xfId="0" applyNumberFormat="1" applyFont="1" applyFill="1" applyBorder="1" applyAlignment="1">
      <alignment horizontal="center" vertical="center" wrapText="1"/>
    </xf>
    <xf numFmtId="0" fontId="48" fillId="0" borderId="12" xfId="0" applyNumberFormat="1" applyFont="1" applyFill="1" applyBorder="1" applyAlignment="1">
      <alignment horizontal="center" vertical="center" wrapText="1"/>
    </xf>
    <xf numFmtId="0" fontId="48" fillId="0" borderId="13" xfId="0" applyNumberFormat="1" applyFont="1" applyFill="1" applyBorder="1" applyAlignment="1">
      <alignment horizontal="center" vertical="center" wrapText="1"/>
    </xf>
    <xf numFmtId="1" fontId="48" fillId="0" borderId="12" xfId="0" applyNumberFormat="1" applyFont="1" applyFill="1" applyBorder="1" applyAlignment="1">
      <alignment horizontal="center" vertical="center" wrapText="1"/>
    </xf>
    <xf numFmtId="2" fontId="48" fillId="0" borderId="16" xfId="0" applyNumberFormat="1" applyFont="1" applyFill="1" applyBorder="1" applyAlignment="1">
      <alignment horizontal="center" vertical="center" wrapText="1"/>
    </xf>
    <xf numFmtId="164" fontId="1" fillId="0" borderId="29" xfId="0" applyNumberFormat="1" applyFont="1" applyFill="1" applyBorder="1" applyAlignment="1" applyProtection="1">
      <alignment horizontal="left" vertical="top"/>
    </xf>
    <xf numFmtId="0" fontId="48" fillId="0" borderId="18" xfId="0" applyNumberFormat="1" applyFont="1" applyFill="1" applyBorder="1" applyAlignment="1">
      <alignment horizontal="center" vertical="center"/>
    </xf>
    <xf numFmtId="0" fontId="1" fillId="0" borderId="26" xfId="0" applyNumberFormat="1" applyFont="1" applyFill="1" applyBorder="1" applyAlignment="1">
      <alignment horizontal="center" vertical="center"/>
    </xf>
    <xf numFmtId="49" fontId="48" fillId="0" borderId="26" xfId="0" applyNumberFormat="1" applyFont="1" applyFill="1" applyBorder="1" applyAlignment="1">
      <alignment horizontal="center" vertical="center"/>
    </xf>
    <xf numFmtId="0" fontId="52" fillId="0" borderId="27" xfId="0" applyNumberFormat="1" applyFont="1" applyFill="1" applyBorder="1" applyAlignment="1" applyProtection="1">
      <alignment horizontal="center" vertical="center"/>
    </xf>
    <xf numFmtId="1" fontId="5" fillId="0" borderId="40" xfId="0" applyNumberFormat="1" applyFont="1" applyFill="1" applyBorder="1" applyAlignment="1">
      <alignment horizontal="center" vertical="center"/>
    </xf>
    <xf numFmtId="1" fontId="5" fillId="0" borderId="38" xfId="0" applyNumberFormat="1" applyFont="1" applyFill="1" applyBorder="1" applyAlignment="1">
      <alignment horizontal="center" vertical="center"/>
    </xf>
    <xf numFmtId="0" fontId="5" fillId="0" borderId="38" xfId="0" applyNumberFormat="1" applyFont="1" applyFill="1" applyBorder="1" applyAlignment="1">
      <alignment horizontal="center" vertical="center"/>
    </xf>
    <xf numFmtId="0" fontId="48" fillId="0" borderId="17" xfId="0" applyNumberFormat="1" applyFont="1" applyFill="1" applyBorder="1" applyAlignment="1">
      <alignment horizontal="center" vertical="center" wrapText="1"/>
    </xf>
    <xf numFmtId="0" fontId="48" fillId="0" borderId="26" xfId="0" applyNumberFormat="1" applyFont="1" applyFill="1" applyBorder="1" applyAlignment="1">
      <alignment horizontal="center" vertical="center" wrapText="1"/>
    </xf>
    <xf numFmtId="0" fontId="48" fillId="0" borderId="29" xfId="0" applyNumberFormat="1" applyFont="1" applyFill="1" applyBorder="1" applyAlignment="1">
      <alignment horizontal="center" vertical="center" wrapText="1"/>
    </xf>
    <xf numFmtId="0" fontId="48" fillId="0" borderId="18" xfId="0" applyNumberFormat="1" applyFont="1" applyFill="1" applyBorder="1" applyAlignment="1">
      <alignment horizontal="center" vertical="center" wrapText="1"/>
    </xf>
    <xf numFmtId="0" fontId="48" fillId="0" borderId="27" xfId="0" applyNumberFormat="1" applyFont="1" applyFill="1" applyBorder="1" applyAlignment="1">
      <alignment horizontal="center" vertical="center" wrapText="1"/>
    </xf>
    <xf numFmtId="1" fontId="53" fillId="0" borderId="42" xfId="0" applyNumberFormat="1" applyFont="1" applyFill="1" applyBorder="1" applyAlignment="1" applyProtection="1">
      <alignment horizontal="center" vertical="center"/>
    </xf>
    <xf numFmtId="1" fontId="53" fillId="0" borderId="43" xfId="0" applyNumberFormat="1" applyFont="1" applyFill="1" applyBorder="1" applyAlignment="1" applyProtection="1">
      <alignment horizontal="center" vertical="center"/>
    </xf>
    <xf numFmtId="1" fontId="53" fillId="0" borderId="45" xfId="0" applyNumberFormat="1" applyFont="1" applyFill="1" applyBorder="1" applyAlignment="1" applyProtection="1">
      <alignment horizontal="center" vertical="center"/>
    </xf>
    <xf numFmtId="164" fontId="5" fillId="0" borderId="45" xfId="0" applyNumberFormat="1" applyFont="1" applyFill="1" applyBorder="1" applyAlignment="1" applyProtection="1">
      <alignment vertical="center"/>
    </xf>
    <xf numFmtId="164" fontId="5" fillId="0" borderId="42" xfId="0" applyNumberFormat="1" applyFont="1" applyFill="1" applyBorder="1" applyAlignment="1" applyProtection="1">
      <alignment vertical="center"/>
    </xf>
    <xf numFmtId="1" fontId="5" fillId="0" borderId="73" xfId="0" applyNumberFormat="1" applyFont="1" applyFill="1" applyBorder="1" applyAlignment="1" applyProtection="1">
      <alignment horizontal="center" vertical="center"/>
    </xf>
    <xf numFmtId="1" fontId="5" fillId="0" borderId="41" xfId="0" applyNumberFormat="1" applyFont="1" applyFill="1" applyBorder="1" applyAlignment="1" applyProtection="1">
      <alignment horizontal="center" vertical="center"/>
    </xf>
    <xf numFmtId="1" fontId="5" fillId="0" borderId="78" xfId="0" applyNumberFormat="1" applyFont="1" applyFill="1" applyBorder="1" applyAlignment="1" applyProtection="1">
      <alignment horizontal="center" vertical="center"/>
    </xf>
    <xf numFmtId="1" fontId="53" fillId="0" borderId="35" xfId="0" applyNumberFormat="1" applyFont="1" applyFill="1" applyBorder="1" applyAlignment="1" applyProtection="1">
      <alignment horizontal="center" vertical="center"/>
    </xf>
    <xf numFmtId="1" fontId="53" fillId="0" borderId="34" xfId="0" applyNumberFormat="1" applyFont="1" applyFill="1" applyBorder="1" applyAlignment="1" applyProtection="1">
      <alignment horizontal="center" vertical="center"/>
    </xf>
    <xf numFmtId="1" fontId="53" fillId="0" borderId="36" xfId="0" applyNumberFormat="1" applyFont="1" applyFill="1" applyBorder="1" applyAlignment="1" applyProtection="1">
      <alignment horizontal="center" vertical="center"/>
    </xf>
    <xf numFmtId="49" fontId="1" fillId="0" borderId="35" xfId="0" applyNumberFormat="1" applyFont="1" applyFill="1" applyBorder="1" applyAlignment="1">
      <alignment horizontal="center" vertical="center" wrapText="1"/>
    </xf>
    <xf numFmtId="164" fontId="1" fillId="0" borderId="48" xfId="0" applyNumberFormat="1" applyFont="1" applyFill="1" applyBorder="1" applyAlignment="1" applyProtection="1">
      <alignment horizontal="left" vertical="center" wrapText="1"/>
    </xf>
    <xf numFmtId="0" fontId="1" fillId="0" borderId="35" xfId="0" applyFont="1" applyFill="1" applyBorder="1" applyAlignment="1" applyProtection="1">
      <alignment horizontal="center" vertical="center"/>
    </xf>
    <xf numFmtId="0" fontId="1" fillId="0" borderId="34" xfId="0" applyFont="1" applyFill="1" applyBorder="1" applyAlignment="1" applyProtection="1">
      <alignment horizontal="right" vertical="center"/>
    </xf>
    <xf numFmtId="0" fontId="1" fillId="0" borderId="36" xfId="0" applyFont="1" applyFill="1" applyBorder="1" applyAlignment="1" applyProtection="1">
      <alignment horizontal="right" vertical="center"/>
    </xf>
    <xf numFmtId="0" fontId="5" fillId="0" borderId="138" xfId="0" applyFont="1" applyFill="1" applyBorder="1" applyAlignment="1">
      <alignment horizontal="center" vertical="center" wrapText="1"/>
    </xf>
    <xf numFmtId="1" fontId="1" fillId="0" borderId="42" xfId="0" applyNumberFormat="1" applyFont="1" applyFill="1" applyBorder="1" applyAlignment="1">
      <alignment horizontal="center" vertical="center"/>
    </xf>
    <xf numFmtId="1" fontId="1" fillId="0" borderId="43" xfId="0" applyNumberFormat="1" applyFont="1" applyFill="1" applyBorder="1" applyAlignment="1">
      <alignment horizontal="center" vertical="center"/>
    </xf>
    <xf numFmtId="0" fontId="1" fillId="0" borderId="43" xfId="0" applyNumberFormat="1" applyFont="1" applyFill="1" applyBorder="1" applyAlignment="1">
      <alignment horizontal="center" vertical="center"/>
    </xf>
    <xf numFmtId="0" fontId="1" fillId="0" borderId="50" xfId="0" applyNumberFormat="1" applyFont="1" applyFill="1" applyBorder="1" applyAlignment="1">
      <alignment horizontal="center" vertical="center" wrapText="1"/>
    </xf>
    <xf numFmtId="0" fontId="1" fillId="0" borderId="34" xfId="0" applyNumberFormat="1" applyFont="1" applyFill="1" applyBorder="1" applyAlignment="1">
      <alignment horizontal="center" vertical="center" wrapText="1"/>
    </xf>
    <xf numFmtId="0" fontId="1" fillId="0" borderId="48" xfId="0" applyNumberFormat="1" applyFont="1" applyFill="1" applyBorder="1" applyAlignment="1">
      <alignment horizontal="center" vertical="center" wrapText="1"/>
    </xf>
    <xf numFmtId="0" fontId="1" fillId="0" borderId="35" xfId="0" applyNumberFormat="1" applyFont="1" applyFill="1" applyBorder="1" applyAlignment="1">
      <alignment horizontal="center" vertical="center" wrapText="1"/>
    </xf>
    <xf numFmtId="0" fontId="1" fillId="0" borderId="36" xfId="0" applyNumberFormat="1" applyFont="1" applyFill="1" applyBorder="1" applyAlignment="1">
      <alignment horizontal="center" vertical="center" wrapText="1"/>
    </xf>
    <xf numFmtId="1" fontId="5" fillId="0" borderId="197" xfId="0" applyNumberFormat="1" applyFont="1" applyFill="1" applyBorder="1" applyAlignment="1" applyProtection="1">
      <alignment horizontal="center" vertical="center"/>
    </xf>
    <xf numFmtId="166" fontId="5" fillId="0" borderId="42" xfId="0" applyNumberFormat="1" applyFont="1" applyFill="1" applyBorder="1" applyAlignment="1" applyProtection="1">
      <alignment horizontal="center" vertical="center"/>
    </xf>
    <xf numFmtId="166" fontId="5" fillId="0" borderId="43" xfId="0" applyNumberFormat="1" applyFont="1" applyFill="1" applyBorder="1" applyAlignment="1" applyProtection="1">
      <alignment horizontal="center" vertical="center"/>
    </xf>
    <xf numFmtId="166" fontId="5" fillId="0" borderId="45" xfId="0" applyNumberFormat="1" applyFont="1" applyFill="1" applyBorder="1" applyAlignment="1" applyProtection="1">
      <alignment horizontal="center" vertical="center"/>
    </xf>
    <xf numFmtId="166" fontId="5" fillId="0" borderId="47" xfId="0" applyNumberFormat="1" applyFont="1" applyFill="1" applyBorder="1" applyAlignment="1">
      <alignment horizontal="center" vertical="center"/>
    </xf>
    <xf numFmtId="1" fontId="5" fillId="0" borderId="42" xfId="0" applyNumberFormat="1" applyFont="1" applyFill="1" applyBorder="1" applyAlignment="1">
      <alignment horizontal="center" vertical="center"/>
    </xf>
    <xf numFmtId="1" fontId="5" fillId="0" borderId="43" xfId="0" applyNumberFormat="1" applyFont="1" applyFill="1" applyBorder="1" applyAlignment="1">
      <alignment horizontal="center" vertical="center"/>
    </xf>
    <xf numFmtId="1" fontId="5" fillId="0" borderId="45" xfId="0" applyNumberFormat="1" applyFont="1" applyFill="1" applyBorder="1" applyAlignment="1">
      <alignment horizontal="center" vertical="center"/>
    </xf>
    <xf numFmtId="1" fontId="1" fillId="0" borderId="15" xfId="0" applyNumberFormat="1" applyFont="1" applyFill="1" applyBorder="1" applyAlignment="1" applyProtection="1">
      <alignment horizontal="center" vertical="center"/>
    </xf>
    <xf numFmtId="1" fontId="1" fillId="0" borderId="32" xfId="0" applyNumberFormat="1" applyFont="1" applyFill="1" applyBorder="1" applyAlignment="1" applyProtection="1">
      <alignment horizontal="center" vertical="center"/>
    </xf>
    <xf numFmtId="1" fontId="1" fillId="0" borderId="33" xfId="0" applyNumberFormat="1" applyFont="1" applyFill="1" applyBorder="1" applyAlignment="1" applyProtection="1">
      <alignment horizontal="center" vertical="center"/>
    </xf>
    <xf numFmtId="0" fontId="1" fillId="0" borderId="12" xfId="0" applyNumberFormat="1" applyFont="1" applyFill="1" applyBorder="1" applyAlignment="1" applyProtection="1">
      <alignment horizontal="center" vertical="center"/>
    </xf>
    <xf numFmtId="1" fontId="31" fillId="0" borderId="42" xfId="0" applyNumberFormat="1" applyFont="1" applyFill="1" applyBorder="1" applyAlignment="1">
      <alignment horizontal="center" vertical="center"/>
    </xf>
    <xf numFmtId="1" fontId="31" fillId="0" borderId="43" xfId="0" applyNumberFormat="1" applyFont="1" applyFill="1" applyBorder="1" applyAlignment="1">
      <alignment horizontal="center" vertical="center"/>
    </xf>
    <xf numFmtId="1" fontId="31" fillId="0" borderId="45" xfId="0" applyNumberFormat="1" applyFont="1" applyFill="1" applyBorder="1" applyAlignment="1">
      <alignment horizontal="center" vertical="center"/>
    </xf>
    <xf numFmtId="1" fontId="32" fillId="0" borderId="32" xfId="0" applyNumberFormat="1" applyFont="1" applyFill="1" applyBorder="1" applyAlignment="1" applyProtection="1">
      <alignment horizontal="center" vertical="center"/>
    </xf>
    <xf numFmtId="1" fontId="32" fillId="0" borderId="33" xfId="0" applyNumberFormat="1" applyFont="1" applyFill="1" applyBorder="1" applyAlignment="1" applyProtection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/>
    </xf>
    <xf numFmtId="0" fontId="1" fillId="0" borderId="11" xfId="0" applyNumberFormat="1" applyFont="1" applyFill="1" applyBorder="1" applyAlignment="1" applyProtection="1">
      <alignment horizontal="center" vertical="center"/>
    </xf>
    <xf numFmtId="166" fontId="31" fillId="0" borderId="47" xfId="0" applyNumberFormat="1" applyFont="1" applyFill="1" applyBorder="1" applyAlignment="1" applyProtection="1">
      <alignment horizontal="center" vertical="center"/>
    </xf>
    <xf numFmtId="1" fontId="31" fillId="0" borderId="42" xfId="0" applyNumberFormat="1" applyFont="1" applyFill="1" applyBorder="1" applyAlignment="1" applyProtection="1">
      <alignment horizontal="center" vertical="center"/>
    </xf>
    <xf numFmtId="1" fontId="31" fillId="0" borderId="43" xfId="0" applyNumberFormat="1" applyFont="1" applyFill="1" applyBorder="1" applyAlignment="1" applyProtection="1">
      <alignment horizontal="center" vertical="center"/>
    </xf>
    <xf numFmtId="1" fontId="31" fillId="0" borderId="45" xfId="0" applyNumberFormat="1" applyFont="1" applyFill="1" applyBorder="1" applyAlignment="1" applyProtection="1">
      <alignment horizontal="center" vertical="center"/>
    </xf>
    <xf numFmtId="166" fontId="31" fillId="0" borderId="77" xfId="0" applyNumberFormat="1" applyFont="1" applyFill="1" applyBorder="1" applyAlignment="1" applyProtection="1">
      <alignment horizontal="center" vertical="center"/>
    </xf>
    <xf numFmtId="1" fontId="32" fillId="0" borderId="15" xfId="0" applyNumberFormat="1" applyFont="1" applyFill="1" applyBorder="1" applyAlignment="1" applyProtection="1">
      <alignment horizontal="center" vertical="center" wrapText="1"/>
    </xf>
    <xf numFmtId="1" fontId="32" fillId="0" borderId="32" xfId="0" applyNumberFormat="1" applyFont="1" applyFill="1" applyBorder="1" applyAlignment="1" applyProtection="1">
      <alignment horizontal="center" vertical="center" wrapText="1"/>
    </xf>
    <xf numFmtId="1" fontId="32" fillId="0" borderId="33" xfId="0" applyNumberFormat="1" applyFont="1" applyFill="1" applyBorder="1" applyAlignment="1" applyProtection="1">
      <alignment horizontal="center" vertical="center" wrapText="1"/>
    </xf>
    <xf numFmtId="1" fontId="1" fillId="0" borderId="15" xfId="0" applyNumberFormat="1" applyFont="1" applyFill="1" applyBorder="1" applyAlignment="1" applyProtection="1">
      <alignment horizontal="center" vertical="center" wrapText="1"/>
    </xf>
    <xf numFmtId="166" fontId="31" fillId="0" borderId="44" xfId="0" applyNumberFormat="1" applyFont="1" applyFill="1" applyBorder="1" applyAlignment="1" applyProtection="1">
      <alignment horizontal="center" vertical="center"/>
    </xf>
    <xf numFmtId="1" fontId="24" fillId="0" borderId="10" xfId="0" applyNumberFormat="1" applyFont="1" applyFill="1" applyBorder="1" applyAlignment="1" applyProtection="1">
      <alignment horizontal="center" vertical="center"/>
    </xf>
    <xf numFmtId="1" fontId="24" fillId="0" borderId="8" xfId="0" applyNumberFormat="1" applyFont="1" applyFill="1" applyBorder="1" applyAlignment="1" applyProtection="1">
      <alignment horizontal="center" vertical="center"/>
    </xf>
    <xf numFmtId="1" fontId="24" fillId="0" borderId="11" xfId="0" applyNumberFormat="1" applyFont="1" applyFill="1" applyBorder="1" applyAlignment="1" applyProtection="1">
      <alignment horizontal="center" vertical="center"/>
    </xf>
    <xf numFmtId="1" fontId="24" fillId="0" borderId="15" xfId="0" applyNumberFormat="1" applyFont="1" applyFill="1" applyBorder="1" applyAlignment="1" applyProtection="1">
      <alignment horizontal="center" vertical="center"/>
    </xf>
    <xf numFmtId="1" fontId="24" fillId="0" borderId="32" xfId="0" applyNumberFormat="1" applyFont="1" applyFill="1" applyBorder="1" applyAlignment="1" applyProtection="1">
      <alignment horizontal="center" vertical="center"/>
    </xf>
    <xf numFmtId="1" fontId="24" fillId="0" borderId="33" xfId="0" applyNumberFormat="1" applyFont="1" applyFill="1" applyBorder="1" applyAlignment="1" applyProtection="1">
      <alignment horizontal="center" vertical="center"/>
    </xf>
    <xf numFmtId="1" fontId="24" fillId="0" borderId="23" xfId="0" applyNumberFormat="1" applyFont="1" applyFill="1" applyBorder="1" applyAlignment="1" applyProtection="1">
      <alignment horizontal="center" vertical="center"/>
    </xf>
    <xf numFmtId="166" fontId="31" fillId="4" borderId="47" xfId="0" applyNumberFormat="1" applyFont="1" applyFill="1" applyBorder="1" applyAlignment="1">
      <alignment horizontal="center" vertical="center"/>
    </xf>
    <xf numFmtId="164" fontId="1" fillId="4" borderId="0" xfId="0" applyNumberFormat="1" applyFont="1" applyFill="1" applyBorder="1" applyAlignment="1" applyProtection="1">
      <alignment vertical="center"/>
    </xf>
    <xf numFmtId="1" fontId="54" fillId="0" borderId="55" xfId="0" applyNumberFormat="1" applyFont="1" applyFill="1" applyBorder="1" applyAlignment="1" applyProtection="1">
      <alignment horizontal="center" vertical="center"/>
    </xf>
    <xf numFmtId="1" fontId="54" fillId="0" borderId="79" xfId="0" applyNumberFormat="1" applyFont="1" applyFill="1" applyBorder="1" applyAlignment="1" applyProtection="1">
      <alignment horizontal="center" vertical="center"/>
    </xf>
    <xf numFmtId="0" fontId="5" fillId="5" borderId="17" xfId="0" applyFont="1" applyFill="1" applyBorder="1" applyAlignment="1">
      <alignment horizontal="center" vertical="center" wrapText="1"/>
    </xf>
    <xf numFmtId="0" fontId="5" fillId="5" borderId="26" xfId="0" applyFont="1" applyFill="1" applyBorder="1" applyAlignment="1">
      <alignment horizontal="center" vertical="center" wrapText="1"/>
    </xf>
    <xf numFmtId="0" fontId="5" fillId="5" borderId="29" xfId="0" applyFont="1" applyFill="1" applyBorder="1" applyAlignment="1">
      <alignment horizontal="center" vertical="center" wrapText="1"/>
    </xf>
    <xf numFmtId="1" fontId="1" fillId="5" borderId="26" xfId="0" applyNumberFormat="1" applyFont="1" applyFill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49" fontId="1" fillId="6" borderId="3" xfId="0" applyNumberFormat="1" applyFont="1" applyFill="1" applyBorder="1" applyAlignment="1">
      <alignment horizontal="center" vertical="center" wrapText="1"/>
    </xf>
    <xf numFmtId="49" fontId="1" fillId="6" borderId="3" xfId="0" applyNumberFormat="1" applyFont="1" applyFill="1" applyBorder="1" applyAlignment="1">
      <alignment vertical="center" wrapText="1"/>
    </xf>
    <xf numFmtId="0" fontId="1" fillId="6" borderId="3" xfId="0" applyFont="1" applyFill="1" applyBorder="1" applyAlignment="1">
      <alignment horizontal="center" vertical="center" wrapText="1"/>
    </xf>
    <xf numFmtId="165" fontId="1" fillId="6" borderId="3" xfId="0" applyNumberFormat="1" applyFont="1" applyFill="1" applyBorder="1" applyAlignment="1" applyProtection="1">
      <alignment horizontal="center" vertical="center"/>
    </xf>
    <xf numFmtId="166" fontId="1" fillId="6" borderId="3" xfId="0" applyNumberFormat="1" applyFont="1" applyFill="1" applyBorder="1" applyAlignment="1" applyProtection="1">
      <alignment horizontal="center" vertical="center"/>
    </xf>
    <xf numFmtId="0" fontId="50" fillId="6" borderId="3" xfId="0" applyFont="1" applyFill="1" applyBorder="1" applyAlignment="1">
      <alignment horizontal="center" vertical="center" wrapText="1"/>
    </xf>
    <xf numFmtId="164" fontId="5" fillId="6" borderId="3" xfId="0" applyNumberFormat="1" applyFont="1" applyFill="1" applyBorder="1" applyAlignment="1">
      <alignment horizontal="center" vertical="center" wrapText="1"/>
    </xf>
    <xf numFmtId="1" fontId="1" fillId="6" borderId="3" xfId="0" applyNumberFormat="1" applyFont="1" applyFill="1" applyBorder="1" applyAlignment="1">
      <alignment horizontal="center" vertical="center" wrapText="1"/>
    </xf>
    <xf numFmtId="164" fontId="50" fillId="6" borderId="3" xfId="0" applyNumberFormat="1" applyFont="1" applyFill="1" applyBorder="1" applyAlignment="1">
      <alignment horizontal="center" vertical="center" wrapText="1"/>
    </xf>
    <xf numFmtId="164" fontId="5" fillId="6" borderId="0" xfId="0" applyNumberFormat="1" applyFont="1" applyFill="1" applyBorder="1" applyAlignment="1" applyProtection="1">
      <alignment vertical="center"/>
    </xf>
    <xf numFmtId="49" fontId="1" fillId="4" borderId="46" xfId="0" applyNumberFormat="1" applyFont="1" applyFill="1" applyBorder="1" applyAlignment="1">
      <alignment vertical="center" wrapText="1"/>
    </xf>
    <xf numFmtId="49" fontId="1" fillId="4" borderId="2" xfId="0" applyNumberFormat="1" applyFont="1" applyFill="1" applyBorder="1" applyAlignment="1">
      <alignment vertical="center" wrapText="1"/>
    </xf>
    <xf numFmtId="49" fontId="1" fillId="4" borderId="3" xfId="0" applyNumberFormat="1" applyFont="1" applyFill="1" applyBorder="1" applyAlignment="1">
      <alignment vertical="center" wrapText="1"/>
    </xf>
    <xf numFmtId="0" fontId="1" fillId="4" borderId="3" xfId="0" applyNumberFormat="1" applyFont="1" applyFill="1" applyBorder="1" applyAlignment="1">
      <alignment horizontal="center" vertical="center" wrapText="1"/>
    </xf>
    <xf numFmtId="0" fontId="1" fillId="4" borderId="130" xfId="0" applyNumberFormat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49" fontId="1" fillId="4" borderId="3" xfId="0" applyNumberFormat="1" applyFont="1" applyFill="1" applyBorder="1" applyAlignment="1">
      <alignment horizontal="center" vertical="center" wrapText="1"/>
    </xf>
    <xf numFmtId="49" fontId="1" fillId="4" borderId="60" xfId="0" applyNumberFormat="1" applyFont="1" applyFill="1" applyBorder="1" applyAlignment="1">
      <alignment horizontal="center" vertical="center" wrapText="1"/>
    </xf>
    <xf numFmtId="164" fontId="5" fillId="4" borderId="0" xfId="0" applyNumberFormat="1" applyFont="1" applyFill="1" applyBorder="1" applyAlignment="1" applyProtection="1">
      <alignment vertical="center"/>
    </xf>
    <xf numFmtId="49" fontId="54" fillId="7" borderId="46" xfId="0" applyNumberFormat="1" applyFont="1" applyFill="1" applyBorder="1" applyAlignment="1">
      <alignment horizontal="center" vertical="center" wrapText="1"/>
    </xf>
    <xf numFmtId="49" fontId="54" fillId="7" borderId="2" xfId="0" applyNumberFormat="1" applyFont="1" applyFill="1" applyBorder="1" applyAlignment="1">
      <alignment vertical="center" wrapText="1"/>
    </xf>
    <xf numFmtId="0" fontId="54" fillId="7" borderId="10" xfId="0" applyFont="1" applyFill="1" applyBorder="1" applyAlignment="1">
      <alignment horizontal="center" vertical="center" wrapText="1"/>
    </xf>
    <xf numFmtId="0" fontId="54" fillId="7" borderId="8" xfId="0" applyFont="1" applyFill="1" applyBorder="1" applyAlignment="1">
      <alignment horizontal="center" vertical="center" wrapText="1"/>
    </xf>
    <xf numFmtId="0" fontId="55" fillId="7" borderId="11" xfId="0" applyNumberFormat="1" applyFont="1" applyFill="1" applyBorder="1" applyAlignment="1" applyProtection="1">
      <alignment horizontal="center" vertical="center"/>
    </xf>
    <xf numFmtId="166" fontId="55" fillId="7" borderId="30" xfId="0" applyNumberFormat="1" applyFont="1" applyFill="1" applyBorder="1" applyAlignment="1" applyProtection="1">
      <alignment horizontal="center" vertical="center"/>
    </xf>
    <xf numFmtId="0" fontId="56" fillId="7" borderId="10" xfId="0" applyFont="1" applyFill="1" applyBorder="1" applyAlignment="1">
      <alignment horizontal="center" vertical="center" wrapText="1"/>
    </xf>
    <xf numFmtId="164" fontId="56" fillId="7" borderId="8" xfId="0" applyNumberFormat="1" applyFont="1" applyFill="1" applyBorder="1" applyAlignment="1">
      <alignment horizontal="center" vertical="center" wrapText="1"/>
    </xf>
    <xf numFmtId="0" fontId="54" fillId="7" borderId="3" xfId="0" applyNumberFormat="1" applyFont="1" applyFill="1" applyBorder="1" applyAlignment="1">
      <alignment horizontal="center" vertical="center" wrapText="1"/>
    </xf>
    <xf numFmtId="166" fontId="54" fillId="7" borderId="23" xfId="0" applyNumberFormat="1" applyFont="1" applyFill="1" applyBorder="1" applyAlignment="1">
      <alignment horizontal="center" vertical="center" wrapText="1"/>
    </xf>
    <xf numFmtId="0" fontId="54" fillId="7" borderId="24" xfId="0" applyFont="1" applyFill="1" applyBorder="1" applyAlignment="1">
      <alignment horizontal="center" vertical="center" wrapText="1"/>
    </xf>
    <xf numFmtId="0" fontId="54" fillId="7" borderId="11" xfId="0" applyFont="1" applyFill="1" applyBorder="1" applyAlignment="1">
      <alignment horizontal="center" vertical="center" wrapText="1"/>
    </xf>
    <xf numFmtId="1" fontId="54" fillId="7" borderId="11" xfId="0" applyNumberFormat="1" applyFont="1" applyFill="1" applyBorder="1" applyAlignment="1">
      <alignment horizontal="center" vertical="center" wrapText="1"/>
    </xf>
    <xf numFmtId="1" fontId="54" fillId="7" borderId="23" xfId="0" applyNumberFormat="1" applyFont="1" applyFill="1" applyBorder="1" applyAlignment="1">
      <alignment horizontal="center" vertical="center" wrapText="1"/>
    </xf>
    <xf numFmtId="1" fontId="54" fillId="7" borderId="8" xfId="0" applyNumberFormat="1" applyFont="1" applyFill="1" applyBorder="1" applyAlignment="1">
      <alignment horizontal="center" vertical="center" wrapText="1"/>
    </xf>
    <xf numFmtId="164" fontId="56" fillId="7" borderId="0" xfId="0" applyNumberFormat="1" applyFont="1" applyFill="1" applyBorder="1" applyAlignment="1" applyProtection="1">
      <alignment vertical="center"/>
    </xf>
    <xf numFmtId="0" fontId="54" fillId="7" borderId="12" xfId="0" applyFont="1" applyFill="1" applyBorder="1" applyAlignment="1">
      <alignment horizontal="center" vertical="center" wrapText="1"/>
    </xf>
    <xf numFmtId="0" fontId="54" fillId="7" borderId="1" xfId="0" applyFont="1" applyFill="1" applyBorder="1" applyAlignment="1">
      <alignment horizontal="center" vertical="center" wrapText="1"/>
    </xf>
    <xf numFmtId="165" fontId="54" fillId="7" borderId="13" xfId="0" applyNumberFormat="1" applyFont="1" applyFill="1" applyBorder="1" applyAlignment="1" applyProtection="1">
      <alignment horizontal="center" vertical="center"/>
    </xf>
    <xf numFmtId="166" fontId="56" fillId="7" borderId="30" xfId="0" applyNumberFormat="1" applyFont="1" applyFill="1" applyBorder="1" applyAlignment="1" applyProtection="1">
      <alignment horizontal="center" vertical="center"/>
    </xf>
    <xf numFmtId="0" fontId="54" fillId="7" borderId="16" xfId="0" applyFont="1" applyFill="1" applyBorder="1" applyAlignment="1">
      <alignment horizontal="center" vertical="center" wrapText="1"/>
    </xf>
    <xf numFmtId="0" fontId="54" fillId="7" borderId="2" xfId="0" applyFont="1" applyFill="1" applyBorder="1" applyAlignment="1">
      <alignment horizontal="center" vertical="center" wrapText="1"/>
    </xf>
    <xf numFmtId="0" fontId="54" fillId="7" borderId="13" xfId="0" applyFont="1" applyFill="1" applyBorder="1" applyAlignment="1">
      <alignment horizontal="center" vertical="center" wrapText="1"/>
    </xf>
    <xf numFmtId="1" fontId="54" fillId="7" borderId="12" xfId="0" applyNumberFormat="1" applyFont="1" applyFill="1" applyBorder="1" applyAlignment="1">
      <alignment horizontal="center" vertical="center" wrapText="1"/>
    </xf>
    <xf numFmtId="1" fontId="54" fillId="7" borderId="1" xfId="0" applyNumberFormat="1" applyFont="1" applyFill="1" applyBorder="1" applyAlignment="1">
      <alignment horizontal="center" vertical="center" wrapText="1"/>
    </xf>
    <xf numFmtId="1" fontId="54" fillId="7" borderId="13" xfId="0" applyNumberFormat="1" applyFont="1" applyFill="1" applyBorder="1" applyAlignment="1">
      <alignment horizontal="center" vertical="center" wrapText="1"/>
    </xf>
    <xf numFmtId="1" fontId="54" fillId="7" borderId="16" xfId="0" applyNumberFormat="1" applyFont="1" applyFill="1" applyBorder="1" applyAlignment="1">
      <alignment horizontal="center" vertical="center" wrapText="1"/>
    </xf>
    <xf numFmtId="1" fontId="54" fillId="7" borderId="2" xfId="0" applyNumberFormat="1" applyFont="1" applyFill="1" applyBorder="1" applyAlignment="1">
      <alignment horizontal="center" vertical="center" wrapText="1"/>
    </xf>
    <xf numFmtId="1" fontId="54" fillId="7" borderId="60" xfId="0" applyNumberFormat="1" applyFont="1" applyFill="1" applyBorder="1" applyAlignment="1">
      <alignment horizontal="center" vertical="center" wrapText="1"/>
    </xf>
    <xf numFmtId="49" fontId="54" fillId="7" borderId="2" xfId="0" applyNumberFormat="1" applyFont="1" applyFill="1" applyBorder="1" applyAlignment="1">
      <alignment horizontal="left" vertical="center" wrapText="1"/>
    </xf>
    <xf numFmtId="1" fontId="5" fillId="7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164" fontId="56" fillId="7" borderId="11" xfId="0" applyNumberFormat="1" applyFont="1" applyFill="1" applyBorder="1" applyAlignment="1">
      <alignment horizontal="center" vertical="center" wrapText="1"/>
    </xf>
    <xf numFmtId="0" fontId="55" fillId="7" borderId="13" xfId="0" applyNumberFormat="1" applyFont="1" applyFill="1" applyBorder="1" applyAlignment="1" applyProtection="1">
      <alignment horizontal="center" vertical="center"/>
    </xf>
    <xf numFmtId="166" fontId="54" fillId="7" borderId="16" xfId="0" applyNumberFormat="1" applyFont="1" applyFill="1" applyBorder="1" applyAlignment="1">
      <alignment horizontal="center" vertical="center" wrapText="1"/>
    </xf>
    <xf numFmtId="1" fontId="56" fillId="7" borderId="1" xfId="0" applyNumberFormat="1" applyFont="1" applyFill="1" applyBorder="1" applyAlignment="1" applyProtection="1">
      <alignment horizontal="center" vertical="center"/>
    </xf>
    <xf numFmtId="166" fontId="54" fillId="7" borderId="30" xfId="0" applyNumberFormat="1" applyFont="1" applyFill="1" applyBorder="1" applyAlignment="1" applyProtection="1">
      <alignment horizontal="center" vertical="center"/>
    </xf>
    <xf numFmtId="0" fontId="54" fillId="7" borderId="2" xfId="0" applyFont="1" applyFill="1" applyBorder="1" applyAlignment="1">
      <alignment vertical="center" wrapText="1"/>
    </xf>
    <xf numFmtId="166" fontId="57" fillId="7" borderId="30" xfId="0" applyNumberFormat="1" applyFont="1" applyFill="1" applyBorder="1" applyAlignment="1" applyProtection="1">
      <alignment horizontal="center" vertical="center"/>
    </xf>
    <xf numFmtId="49" fontId="54" fillId="7" borderId="62" xfId="0" applyNumberFormat="1" applyFont="1" applyFill="1" applyBorder="1" applyAlignment="1">
      <alignment horizontal="center" vertical="center" wrapText="1"/>
    </xf>
    <xf numFmtId="49" fontId="54" fillId="7" borderId="29" xfId="0" applyNumberFormat="1" applyFont="1" applyFill="1" applyBorder="1" applyAlignment="1">
      <alignment vertical="center" wrapText="1"/>
    </xf>
    <xf numFmtId="0" fontId="54" fillId="7" borderId="18" xfId="0" applyFont="1" applyFill="1" applyBorder="1" applyAlignment="1">
      <alignment horizontal="center" vertical="top" wrapText="1"/>
    </xf>
    <xf numFmtId="0" fontId="54" fillId="7" borderId="26" xfId="0" applyFont="1" applyFill="1" applyBorder="1" applyAlignment="1">
      <alignment horizontal="center" vertical="center" wrapText="1"/>
    </xf>
    <xf numFmtId="165" fontId="54" fillId="7" borderId="27" xfId="0" applyNumberFormat="1" applyFont="1" applyFill="1" applyBorder="1" applyAlignment="1" applyProtection="1">
      <alignment horizontal="center" vertical="center"/>
    </xf>
    <xf numFmtId="166" fontId="56" fillId="7" borderId="31" xfId="0" applyNumberFormat="1" applyFont="1" applyFill="1" applyBorder="1" applyAlignment="1" applyProtection="1">
      <alignment horizontal="center" vertical="center"/>
    </xf>
    <xf numFmtId="0" fontId="56" fillId="7" borderId="35" xfId="0" applyFont="1" applyFill="1" applyBorder="1" applyAlignment="1">
      <alignment horizontal="center" vertical="center" wrapText="1"/>
    </xf>
    <xf numFmtId="164" fontId="56" fillId="7" borderId="34" xfId="0" applyNumberFormat="1" applyFont="1" applyFill="1" applyBorder="1" applyAlignment="1">
      <alignment horizontal="center" vertical="center" wrapText="1"/>
    </xf>
    <xf numFmtId="1" fontId="56" fillId="7" borderId="26" xfId="0" applyNumberFormat="1" applyFont="1" applyFill="1" applyBorder="1" applyAlignment="1">
      <alignment horizontal="center" vertical="center" wrapText="1"/>
    </xf>
    <xf numFmtId="0" fontId="56" fillId="7" borderId="26" xfId="0" applyFont="1" applyFill="1" applyBorder="1" applyAlignment="1">
      <alignment horizontal="center" vertical="center" wrapText="1"/>
    </xf>
    <xf numFmtId="164" fontId="56" fillId="7" borderId="36" xfId="0" applyNumberFormat="1" applyFont="1" applyFill="1" applyBorder="1" applyAlignment="1">
      <alignment horizontal="center" vertical="center" wrapText="1"/>
    </xf>
    <xf numFmtId="0" fontId="54" fillId="7" borderId="17" xfId="0" applyFont="1" applyFill="1" applyBorder="1" applyAlignment="1">
      <alignment horizontal="center" vertical="center" wrapText="1"/>
    </xf>
    <xf numFmtId="0" fontId="54" fillId="7" borderId="29" xfId="0" applyFont="1" applyFill="1" applyBorder="1" applyAlignment="1">
      <alignment horizontal="center" vertical="center" wrapText="1"/>
    </xf>
    <xf numFmtId="0" fontId="54" fillId="7" borderId="18" xfId="0" applyFont="1" applyFill="1" applyBorder="1" applyAlignment="1">
      <alignment horizontal="center" vertical="center" wrapText="1"/>
    </xf>
    <xf numFmtId="0" fontId="54" fillId="7" borderId="27" xfId="0" applyFont="1" applyFill="1" applyBorder="1" applyAlignment="1">
      <alignment horizontal="center" vertical="center" wrapText="1"/>
    </xf>
    <xf numFmtId="1" fontId="54" fillId="7" borderId="18" xfId="0" applyNumberFormat="1" applyFont="1" applyFill="1" applyBorder="1" applyAlignment="1">
      <alignment horizontal="center" vertical="center" wrapText="1"/>
    </xf>
    <xf numFmtId="1" fontId="54" fillId="7" borderId="26" xfId="0" applyNumberFormat="1" applyFont="1" applyFill="1" applyBorder="1" applyAlignment="1">
      <alignment horizontal="center" vertical="center" wrapText="1"/>
    </xf>
    <xf numFmtId="1" fontId="54" fillId="7" borderId="27" xfId="0" applyNumberFormat="1" applyFont="1" applyFill="1" applyBorder="1" applyAlignment="1">
      <alignment horizontal="center" vertical="center" wrapText="1"/>
    </xf>
    <xf numFmtId="1" fontId="54" fillId="7" borderId="17" xfId="0" applyNumberFormat="1" applyFont="1" applyFill="1" applyBorder="1" applyAlignment="1">
      <alignment horizontal="center" vertical="center" wrapText="1"/>
    </xf>
    <xf numFmtId="49" fontId="54" fillId="7" borderId="3" xfId="0" applyNumberFormat="1" applyFont="1" applyFill="1" applyBorder="1" applyAlignment="1">
      <alignment vertical="center" wrapText="1"/>
    </xf>
    <xf numFmtId="0" fontId="54" fillId="7" borderId="3" xfId="0" applyFont="1" applyFill="1" applyBorder="1" applyAlignment="1">
      <alignment horizontal="center" vertical="center" wrapText="1"/>
    </xf>
    <xf numFmtId="165" fontId="54" fillId="7" borderId="3" xfId="0" applyNumberFormat="1" applyFont="1" applyFill="1" applyBorder="1" applyAlignment="1" applyProtection="1">
      <alignment horizontal="center" vertical="center"/>
    </xf>
    <xf numFmtId="166" fontId="56" fillId="7" borderId="3" xfId="0" applyNumberFormat="1" applyFont="1" applyFill="1" applyBorder="1" applyAlignment="1" applyProtection="1">
      <alignment horizontal="center" vertical="center"/>
    </xf>
    <xf numFmtId="0" fontId="56" fillId="7" borderId="3" xfId="0" applyFont="1" applyFill="1" applyBorder="1" applyAlignment="1">
      <alignment horizontal="center" vertical="center" wrapText="1"/>
    </xf>
    <xf numFmtId="164" fontId="56" fillId="7" borderId="3" xfId="0" applyNumberFormat="1" applyFont="1" applyFill="1" applyBorder="1" applyAlignment="1">
      <alignment horizontal="center" vertical="center" wrapText="1"/>
    </xf>
    <xf numFmtId="1" fontId="54" fillId="7" borderId="3" xfId="0" applyNumberFormat="1" applyFont="1" applyFill="1" applyBorder="1" applyAlignment="1">
      <alignment horizontal="center" vertical="center" wrapText="1"/>
    </xf>
    <xf numFmtId="1" fontId="56" fillId="7" borderId="3" xfId="0" applyNumberFormat="1" applyFont="1" applyFill="1" applyBorder="1" applyAlignment="1">
      <alignment horizontal="center" vertical="center" wrapText="1"/>
    </xf>
    <xf numFmtId="49" fontId="54" fillId="7" borderId="58" xfId="0" applyNumberFormat="1" applyFont="1" applyFill="1" applyBorder="1" applyAlignment="1">
      <alignment horizontal="center" vertical="center" wrapText="1"/>
    </xf>
    <xf numFmtId="0" fontId="54" fillId="7" borderId="24" xfId="0" applyFont="1" applyFill="1" applyBorder="1" applyAlignment="1">
      <alignment vertical="center" wrapText="1"/>
    </xf>
    <xf numFmtId="166" fontId="55" fillId="7" borderId="49" xfId="0" applyNumberFormat="1" applyFont="1" applyFill="1" applyBorder="1" applyAlignment="1" applyProtection="1">
      <alignment horizontal="center" vertical="center"/>
    </xf>
    <xf numFmtId="0" fontId="56" fillId="7" borderId="8" xfId="0" applyFont="1" applyFill="1" applyBorder="1" applyAlignment="1">
      <alignment horizontal="center" vertical="center" wrapText="1"/>
    </xf>
    <xf numFmtId="1" fontId="56" fillId="7" borderId="10" xfId="0" applyNumberFormat="1" applyFont="1" applyFill="1" applyBorder="1" applyAlignment="1">
      <alignment horizontal="center" vertical="center" wrapText="1"/>
    </xf>
    <xf numFmtId="49" fontId="58" fillId="7" borderId="12" xfId="0" applyNumberFormat="1" applyFont="1" applyFill="1" applyBorder="1" applyAlignment="1">
      <alignment horizontal="center" vertical="center" wrapText="1"/>
    </xf>
    <xf numFmtId="49" fontId="58" fillId="7" borderId="3" xfId="0" applyNumberFormat="1" applyFont="1" applyFill="1" applyBorder="1" applyAlignment="1">
      <alignment vertical="center" wrapText="1"/>
    </xf>
    <xf numFmtId="0" fontId="58" fillId="7" borderId="3" xfId="0" applyFont="1" applyFill="1" applyBorder="1" applyAlignment="1">
      <alignment horizontal="center" vertical="center" wrapText="1"/>
    </xf>
    <xf numFmtId="169" fontId="58" fillId="7" borderId="3" xfId="0" applyNumberFormat="1" applyFont="1" applyFill="1" applyBorder="1" applyAlignment="1" applyProtection="1">
      <alignment horizontal="center" vertical="center"/>
    </xf>
    <xf numFmtId="166" fontId="58" fillId="7" borderId="25" xfId="0" applyNumberFormat="1" applyFont="1" applyFill="1" applyBorder="1" applyAlignment="1" applyProtection="1">
      <alignment horizontal="center" vertical="center"/>
    </xf>
    <xf numFmtId="0" fontId="58" fillId="7" borderId="12" xfId="0" applyFont="1" applyFill="1" applyBorder="1" applyAlignment="1">
      <alignment horizontal="center" vertical="center" wrapText="1"/>
    </xf>
    <xf numFmtId="164" fontId="58" fillId="7" borderId="1" xfId="0" applyNumberFormat="1" applyFont="1" applyFill="1" applyBorder="1" applyAlignment="1">
      <alignment horizontal="center" vertical="center" wrapText="1"/>
    </xf>
    <xf numFmtId="1" fontId="58" fillId="7" borderId="1" xfId="0" applyNumberFormat="1" applyFont="1" applyFill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164" fontId="58" fillId="7" borderId="13" xfId="0" applyNumberFormat="1" applyFont="1" applyFill="1" applyBorder="1" applyAlignment="1">
      <alignment horizontal="center" vertical="center" wrapText="1"/>
    </xf>
    <xf numFmtId="0" fontId="58" fillId="7" borderId="16" xfId="0" applyFont="1" applyFill="1" applyBorder="1" applyAlignment="1">
      <alignment horizontal="center" vertical="center" wrapText="1"/>
    </xf>
    <xf numFmtId="0" fontId="58" fillId="7" borderId="2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 wrapText="1"/>
    </xf>
    <xf numFmtId="1" fontId="58" fillId="7" borderId="12" xfId="0" applyNumberFormat="1" applyFont="1" applyFill="1" applyBorder="1" applyAlignment="1">
      <alignment horizontal="center" vertical="center" wrapText="1"/>
    </xf>
    <xf numFmtId="1" fontId="58" fillId="7" borderId="13" xfId="0" applyNumberFormat="1" applyFont="1" applyFill="1" applyBorder="1" applyAlignment="1">
      <alignment horizontal="center" vertical="center" wrapText="1"/>
    </xf>
    <xf numFmtId="1" fontId="58" fillId="7" borderId="16" xfId="0" applyNumberFormat="1" applyFont="1" applyFill="1" applyBorder="1" applyAlignment="1">
      <alignment horizontal="center" vertical="center" wrapText="1"/>
    </xf>
    <xf numFmtId="164" fontId="58" fillId="7" borderId="0" xfId="0" applyNumberFormat="1" applyFont="1" applyFill="1" applyBorder="1" applyAlignment="1" applyProtection="1">
      <alignment vertical="center"/>
    </xf>
    <xf numFmtId="49" fontId="24" fillId="7" borderId="157" xfId="0" applyNumberFormat="1" applyFont="1" applyFill="1" applyBorder="1" applyAlignment="1">
      <alignment horizontal="center" vertical="center" wrapText="1"/>
    </xf>
    <xf numFmtId="0" fontId="1" fillId="7" borderId="159" xfId="0" applyFont="1" applyFill="1" applyBorder="1" applyAlignment="1">
      <alignment vertical="center" wrapText="1"/>
    </xf>
    <xf numFmtId="0" fontId="5" fillId="7" borderId="183" xfId="0" applyFont="1" applyFill="1" applyBorder="1" applyAlignment="1">
      <alignment vertical="center" wrapText="1"/>
    </xf>
    <xf numFmtId="0" fontId="1" fillId="7" borderId="158" xfId="0" applyFont="1" applyFill="1" applyBorder="1" applyAlignment="1">
      <alignment horizontal="center" vertical="center" wrapText="1"/>
    </xf>
    <xf numFmtId="0" fontId="5" fillId="7" borderId="158" xfId="0" applyFont="1" applyFill="1" applyBorder="1" applyAlignment="1">
      <alignment vertical="center" wrapText="1"/>
    </xf>
    <xf numFmtId="0" fontId="5" fillId="7" borderId="184" xfId="0" applyFont="1" applyFill="1" applyBorder="1" applyAlignment="1">
      <alignment vertical="center" wrapText="1"/>
    </xf>
    <xf numFmtId="166" fontId="5" fillId="7" borderId="182" xfId="0" applyNumberFormat="1" applyFont="1" applyFill="1" applyBorder="1" applyAlignment="1">
      <alignment horizontal="center" vertical="center" wrapText="1"/>
    </xf>
    <xf numFmtId="0" fontId="5" fillId="7" borderId="183" xfId="0" applyFont="1" applyFill="1" applyBorder="1" applyAlignment="1">
      <alignment horizontal="center" vertical="center" wrapText="1"/>
    </xf>
    <xf numFmtId="0" fontId="5" fillId="7" borderId="158" xfId="0" applyFont="1" applyFill="1" applyBorder="1" applyAlignment="1">
      <alignment horizontal="center" vertical="center" wrapText="1"/>
    </xf>
    <xf numFmtId="0" fontId="5" fillId="7" borderId="184" xfId="0" applyFont="1" applyFill="1" applyBorder="1" applyAlignment="1">
      <alignment horizontal="center" vertical="center" wrapText="1"/>
    </xf>
    <xf numFmtId="0" fontId="1" fillId="7" borderId="157" xfId="0" applyFont="1" applyFill="1" applyBorder="1" applyAlignment="1">
      <alignment horizontal="center" vertical="center" wrapText="1"/>
    </xf>
    <xf numFmtId="0" fontId="1" fillId="7" borderId="159" xfId="0" applyFont="1" applyFill="1" applyBorder="1" applyAlignment="1">
      <alignment horizontal="center" vertical="center" wrapText="1"/>
    </xf>
    <xf numFmtId="0" fontId="1" fillId="7" borderId="183" xfId="0" applyFont="1" applyFill="1" applyBorder="1" applyAlignment="1">
      <alignment horizontal="center" vertical="center" wrapText="1"/>
    </xf>
    <xf numFmtId="0" fontId="1" fillId="7" borderId="184" xfId="0" applyFont="1" applyFill="1" applyBorder="1" applyAlignment="1">
      <alignment horizontal="center" vertical="center" wrapText="1"/>
    </xf>
    <xf numFmtId="164" fontId="5" fillId="7" borderId="0" xfId="0" applyNumberFormat="1" applyFont="1" applyFill="1" applyBorder="1" applyAlignment="1" applyProtection="1">
      <alignment vertical="center"/>
    </xf>
    <xf numFmtId="0" fontId="1" fillId="7" borderId="15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>
      <alignment horizontal="left" vertical="center" wrapText="1"/>
    </xf>
    <xf numFmtId="0" fontId="1" fillId="7" borderId="42" xfId="0" applyNumberFormat="1" applyFont="1" applyFill="1" applyBorder="1" applyAlignment="1" applyProtection="1">
      <alignment horizontal="center" vertical="center"/>
    </xf>
    <xf numFmtId="0" fontId="1" fillId="7" borderId="43" xfId="0" applyNumberFormat="1" applyFont="1" applyFill="1" applyBorder="1" applyAlignment="1" applyProtection="1">
      <alignment horizontal="center" vertical="center"/>
    </xf>
    <xf numFmtId="0" fontId="1" fillId="7" borderId="45" xfId="0" applyNumberFormat="1" applyFont="1" applyFill="1" applyBorder="1" applyAlignment="1" applyProtection="1">
      <alignment horizontal="center" vertical="center"/>
    </xf>
    <xf numFmtId="166" fontId="5" fillId="7" borderId="47" xfId="0" applyNumberFormat="1" applyFont="1" applyFill="1" applyBorder="1" applyAlignment="1" applyProtection="1">
      <alignment horizontal="center" vertical="center"/>
    </xf>
    <xf numFmtId="0" fontId="5" fillId="7" borderId="93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7" borderId="32" xfId="0" applyNumberFormat="1" applyFont="1" applyFill="1" applyBorder="1" applyAlignment="1" applyProtection="1">
      <alignment horizontal="center" vertical="center"/>
    </xf>
    <xf numFmtId="0" fontId="5" fillId="7" borderId="101" xfId="0" applyFont="1" applyFill="1" applyBorder="1" applyAlignment="1">
      <alignment horizontal="center" vertical="center" wrapText="1"/>
    </xf>
    <xf numFmtId="0" fontId="5" fillId="7" borderId="42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1" fontId="5" fillId="7" borderId="93" xfId="0" applyNumberFormat="1" applyFont="1" applyFill="1" applyBorder="1" applyAlignment="1">
      <alignment horizontal="center" vertical="center" wrapText="1"/>
    </xf>
    <xf numFmtId="1" fontId="1" fillId="7" borderId="32" xfId="0" applyNumberFormat="1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49" fontId="1" fillId="7" borderId="46" xfId="0" applyNumberFormat="1" applyFont="1" applyFill="1" applyBorder="1" applyAlignment="1">
      <alignment horizontal="center" vertical="center" wrapText="1"/>
    </xf>
    <xf numFmtId="164" fontId="56" fillId="7" borderId="16" xfId="0" applyNumberFormat="1" applyFont="1" applyFill="1" applyBorder="1" applyAlignment="1">
      <alignment horizontal="center" vertical="center" wrapText="1"/>
    </xf>
    <xf numFmtId="164" fontId="56" fillId="7" borderId="1" xfId="0" applyNumberFormat="1" applyFont="1" applyFill="1" applyBorder="1" applyAlignment="1">
      <alignment horizontal="center" vertical="center" wrapText="1"/>
    </xf>
    <xf numFmtId="164" fontId="56" fillId="7" borderId="2" xfId="0" applyNumberFormat="1" applyFont="1" applyFill="1" applyBorder="1" applyAlignment="1">
      <alignment horizontal="center" vertical="center" wrapText="1"/>
    </xf>
    <xf numFmtId="0" fontId="1" fillId="7" borderId="16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1" fontId="1" fillId="7" borderId="12" xfId="0" applyNumberFormat="1" applyFont="1" applyFill="1" applyBorder="1" applyAlignment="1">
      <alignment horizontal="center" vertical="center" wrapText="1"/>
    </xf>
    <xf numFmtId="1" fontId="1" fillId="7" borderId="1" xfId="0" applyNumberFormat="1" applyFont="1" applyFill="1" applyBorder="1" applyAlignment="1">
      <alignment horizontal="center" vertical="center" wrapText="1"/>
    </xf>
    <xf numFmtId="1" fontId="1" fillId="7" borderId="13" xfId="0" applyNumberFormat="1" applyFont="1" applyFill="1" applyBorder="1" applyAlignment="1">
      <alignment horizontal="center" vertical="center" wrapText="1"/>
    </xf>
    <xf numFmtId="1" fontId="1" fillId="7" borderId="16" xfId="0" applyNumberFormat="1" applyFont="1" applyFill="1" applyBorder="1" applyAlignment="1">
      <alignment horizontal="center" vertical="center" wrapText="1"/>
    </xf>
    <xf numFmtId="49" fontId="1" fillId="7" borderId="46" xfId="0" applyNumberFormat="1" applyFont="1" applyFill="1" applyBorder="1" applyAlignment="1">
      <alignment vertical="center" wrapText="1"/>
    </xf>
    <xf numFmtId="0" fontId="54" fillId="7" borderId="3" xfId="0" applyNumberFormat="1" applyFont="1" applyFill="1" applyBorder="1" applyAlignment="1">
      <alignment vertical="center" wrapText="1"/>
    </xf>
    <xf numFmtId="0" fontId="54" fillId="7" borderId="130" xfId="0" applyNumberFormat="1" applyFont="1" applyFill="1" applyBorder="1" applyAlignment="1">
      <alignment horizontal="center" vertical="center" wrapText="1"/>
    </xf>
    <xf numFmtId="2" fontId="54" fillId="7" borderId="3" xfId="0" applyNumberFormat="1" applyFont="1" applyFill="1" applyBorder="1" applyAlignment="1">
      <alignment horizontal="center" vertical="center" wrapText="1"/>
    </xf>
    <xf numFmtId="49" fontId="1" fillId="7" borderId="3" xfId="0" applyNumberFormat="1" applyFont="1" applyFill="1" applyBorder="1" applyAlignment="1">
      <alignment vertical="center" wrapText="1"/>
    </xf>
    <xf numFmtId="1" fontId="1" fillId="7" borderId="3" xfId="0" applyNumberFormat="1" applyFont="1" applyFill="1" applyBorder="1" applyAlignment="1">
      <alignment horizontal="center" vertical="center" wrapText="1"/>
    </xf>
    <xf numFmtId="0" fontId="1" fillId="7" borderId="3" xfId="0" applyNumberFormat="1" applyFont="1" applyFill="1" applyBorder="1" applyAlignment="1">
      <alignment vertical="center" wrapText="1"/>
    </xf>
    <xf numFmtId="49" fontId="1" fillId="7" borderId="60" xfId="0" applyNumberFormat="1" applyFont="1" applyFill="1" applyBorder="1" applyAlignment="1">
      <alignment vertical="center" wrapText="1"/>
    </xf>
    <xf numFmtId="0" fontId="55" fillId="7" borderId="3" xfId="0" applyNumberFormat="1" applyFont="1" applyFill="1" applyBorder="1" applyAlignment="1" applyProtection="1">
      <alignment horizontal="center" vertical="center"/>
    </xf>
    <xf numFmtId="166" fontId="55" fillId="7" borderId="3" xfId="0" applyNumberFormat="1" applyFont="1" applyFill="1" applyBorder="1" applyAlignment="1" applyProtection="1">
      <alignment horizontal="center" vertical="center"/>
    </xf>
    <xf numFmtId="166" fontId="1" fillId="7" borderId="3" xfId="0" applyNumberFormat="1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1" fontId="1" fillId="7" borderId="60" xfId="0" applyNumberFormat="1" applyFont="1" applyFill="1" applyBorder="1" applyAlignment="1">
      <alignment horizontal="center" vertical="center" wrapText="1"/>
    </xf>
    <xf numFmtId="166" fontId="57" fillId="7" borderId="3" xfId="0" applyNumberFormat="1" applyFont="1" applyFill="1" applyBorder="1" applyAlignment="1" applyProtection="1">
      <alignment horizontal="center" vertical="center"/>
    </xf>
    <xf numFmtId="164" fontId="54" fillId="7" borderId="3" xfId="0" applyNumberFormat="1" applyFont="1" applyFill="1" applyBorder="1" applyAlignment="1">
      <alignment horizontal="center" vertical="center" wrapText="1"/>
    </xf>
    <xf numFmtId="0" fontId="59" fillId="5" borderId="77" xfId="0" applyFont="1" applyFill="1" applyBorder="1" applyAlignment="1">
      <alignment horizontal="center" vertical="center"/>
    </xf>
    <xf numFmtId="0" fontId="59" fillId="5" borderId="97" xfId="0" applyFont="1" applyFill="1" applyBorder="1" applyAlignment="1">
      <alignment horizontal="center" vertical="center"/>
    </xf>
    <xf numFmtId="0" fontId="48" fillId="4" borderId="97" xfId="0" applyFont="1" applyFill="1" applyBorder="1" applyAlignment="1">
      <alignment horizontal="center" vertical="center"/>
    </xf>
    <xf numFmtId="0" fontId="60" fillId="5" borderId="77" xfId="0" applyFont="1" applyFill="1" applyBorder="1" applyAlignment="1">
      <alignment horizontal="center" vertical="center"/>
    </xf>
    <xf numFmtId="0" fontId="60" fillId="5" borderId="97" xfId="0" applyFont="1" applyFill="1" applyBorder="1" applyAlignment="1">
      <alignment horizontal="center" vertical="center"/>
    </xf>
    <xf numFmtId="0" fontId="60" fillId="5" borderId="19" xfId="0" applyFont="1" applyFill="1" applyBorder="1" applyAlignment="1">
      <alignment horizontal="center" vertical="center"/>
    </xf>
    <xf numFmtId="0" fontId="60" fillId="5" borderId="79" xfId="0" applyFont="1" applyFill="1" applyBorder="1" applyAlignment="1">
      <alignment horizontal="center" vertical="center"/>
    </xf>
    <xf numFmtId="0" fontId="60" fillId="5" borderId="95" xfId="0" applyFont="1" applyFill="1" applyBorder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166" fontId="54" fillId="7" borderId="47" xfId="0" applyNumberFormat="1" applyFont="1" applyFill="1" applyBorder="1" applyAlignment="1" applyProtection="1">
      <alignment horizontal="center" vertical="center"/>
    </xf>
    <xf numFmtId="1" fontId="54" fillId="7" borderId="47" xfId="0" applyNumberFormat="1" applyFont="1" applyFill="1" applyBorder="1" applyAlignment="1" applyProtection="1">
      <alignment horizontal="center" vertical="center"/>
    </xf>
    <xf numFmtId="0" fontId="54" fillId="7" borderId="126" xfId="0" applyFont="1" applyFill="1" applyBorder="1" applyAlignment="1">
      <alignment horizontal="center" vertical="center" wrapText="1"/>
    </xf>
    <xf numFmtId="0" fontId="54" fillId="7" borderId="43" xfId="0" applyFont="1" applyFill="1" applyBorder="1" applyAlignment="1">
      <alignment horizontal="center" vertical="center" wrapText="1"/>
    </xf>
    <xf numFmtId="0" fontId="54" fillId="7" borderId="44" xfId="0" applyFont="1" applyFill="1" applyBorder="1" applyAlignment="1">
      <alignment horizontal="center" vertical="center" wrapText="1"/>
    </xf>
    <xf numFmtId="0" fontId="54" fillId="7" borderId="42" xfId="0" applyFont="1" applyFill="1" applyBorder="1" applyAlignment="1">
      <alignment horizontal="center" vertical="center" wrapText="1"/>
    </xf>
    <xf numFmtId="1" fontId="54" fillId="7" borderId="45" xfId="0" applyNumberFormat="1" applyFont="1" applyFill="1" applyBorder="1" applyAlignment="1">
      <alignment horizontal="center" vertical="center" wrapText="1"/>
    </xf>
    <xf numFmtId="1" fontId="54" fillId="7" borderId="42" xfId="0" applyNumberFormat="1" applyFont="1" applyFill="1" applyBorder="1" applyAlignment="1">
      <alignment horizontal="center" vertical="center" wrapText="1"/>
    </xf>
    <xf numFmtId="1" fontId="54" fillId="7" borderId="43" xfId="0" applyNumberFormat="1" applyFont="1" applyFill="1" applyBorder="1" applyAlignment="1">
      <alignment horizontal="center" vertical="center" wrapText="1"/>
    </xf>
    <xf numFmtId="166" fontId="53" fillId="0" borderId="25" xfId="0" applyNumberFormat="1" applyFont="1" applyFill="1" applyBorder="1" applyAlignment="1" applyProtection="1">
      <alignment horizontal="center" vertical="center"/>
    </xf>
    <xf numFmtId="166" fontId="53" fillId="0" borderId="28" xfId="0" applyNumberFormat="1" applyFont="1" applyFill="1" applyBorder="1" applyAlignment="1" applyProtection="1">
      <alignment horizontal="center" vertical="center"/>
    </xf>
    <xf numFmtId="166" fontId="53" fillId="0" borderId="202" xfId="0" applyNumberFormat="1" applyFont="1" applyFill="1" applyBorder="1" applyAlignment="1" applyProtection="1">
      <alignment horizontal="center" vertical="center"/>
    </xf>
    <xf numFmtId="166" fontId="48" fillId="0" borderId="30" xfId="0" applyNumberFormat="1" applyFont="1" applyFill="1" applyBorder="1" applyAlignment="1" applyProtection="1">
      <alignment horizontal="center" vertical="center"/>
    </xf>
    <xf numFmtId="166" fontId="53" fillId="0" borderId="49" xfId="0" applyNumberFormat="1" applyFont="1" applyFill="1" applyBorder="1" applyAlignment="1" applyProtection="1">
      <alignment horizontal="center" vertical="center"/>
    </xf>
    <xf numFmtId="166" fontId="53" fillId="0" borderId="203" xfId="0" applyNumberFormat="1" applyFont="1" applyFill="1" applyBorder="1" applyAlignment="1" applyProtection="1">
      <alignment horizontal="center" vertical="center"/>
    </xf>
    <xf numFmtId="166" fontId="53" fillId="0" borderId="30" xfId="0" applyNumberFormat="1" applyFont="1" applyFill="1" applyBorder="1" applyAlignment="1" applyProtection="1">
      <alignment horizontal="center" vertical="center"/>
    </xf>
    <xf numFmtId="0" fontId="53" fillId="0" borderId="204" xfId="0" applyFont="1" applyFill="1" applyBorder="1" applyAlignment="1">
      <alignment horizontal="center" vertical="center" wrapText="1"/>
    </xf>
    <xf numFmtId="166" fontId="48" fillId="0" borderId="31" xfId="0" applyNumberFormat="1" applyFont="1" applyFill="1" applyBorder="1" applyAlignment="1" applyProtection="1">
      <alignment horizontal="center" vertical="center"/>
    </xf>
    <xf numFmtId="166" fontId="53" fillId="0" borderId="31" xfId="0" applyNumberFormat="1" applyFont="1" applyFill="1" applyBorder="1" applyAlignment="1" applyProtection="1">
      <alignment horizontal="center" vertical="center"/>
    </xf>
    <xf numFmtId="166" fontId="53" fillId="0" borderId="9" xfId="0" applyNumberFormat="1" applyFont="1" applyFill="1" applyBorder="1" applyAlignment="1" applyProtection="1">
      <alignment horizontal="center" vertical="center"/>
    </xf>
    <xf numFmtId="166" fontId="48" fillId="0" borderId="9" xfId="0" applyNumberFormat="1" applyFont="1" applyFill="1" applyBorder="1" applyAlignment="1" applyProtection="1">
      <alignment horizontal="center" vertical="center"/>
    </xf>
    <xf numFmtId="166" fontId="48" fillId="0" borderId="25" xfId="0" applyNumberFormat="1" applyFont="1" applyFill="1" applyBorder="1" applyAlignment="1" applyProtection="1">
      <alignment horizontal="center" vertical="center"/>
    </xf>
    <xf numFmtId="166" fontId="53" fillId="0" borderId="51" xfId="0" applyNumberFormat="1" applyFont="1" applyFill="1" applyBorder="1" applyAlignment="1" applyProtection="1">
      <alignment horizontal="center" vertical="center"/>
    </xf>
    <xf numFmtId="166" fontId="53" fillId="7" borderId="30" xfId="0" applyNumberFormat="1" applyFont="1" applyFill="1" applyBorder="1" applyAlignment="1" applyProtection="1">
      <alignment horizontal="center" vertical="center"/>
    </xf>
    <xf numFmtId="166" fontId="52" fillId="7" borderId="30" xfId="0" applyNumberFormat="1" applyFont="1" applyFill="1" applyBorder="1" applyAlignment="1" applyProtection="1">
      <alignment horizontal="center" vertical="center"/>
    </xf>
    <xf numFmtId="0" fontId="1" fillId="0" borderId="95" xfId="0" applyFont="1" applyFill="1" applyBorder="1" applyAlignment="1">
      <alignment horizontal="center" vertical="center" wrapText="1"/>
    </xf>
    <xf numFmtId="0" fontId="1" fillId="4" borderId="205" xfId="4" applyNumberFormat="1" applyFont="1" applyFill="1" applyBorder="1" applyAlignment="1" applyProtection="1">
      <alignment horizontal="center" vertical="center"/>
    </xf>
    <xf numFmtId="0" fontId="1" fillId="4" borderId="206" xfId="4" applyNumberFormat="1" applyFont="1" applyFill="1" applyBorder="1" applyAlignment="1" applyProtection="1">
      <alignment horizontal="left" vertical="center" wrapText="1"/>
    </xf>
    <xf numFmtId="0" fontId="7" fillId="4" borderId="207" xfId="4" applyNumberFormat="1" applyFont="1" applyFill="1" applyBorder="1" applyAlignment="1" applyProtection="1">
      <alignment horizontal="center" vertical="center"/>
    </xf>
    <xf numFmtId="0" fontId="1" fillId="4" borderId="208" xfId="4" applyNumberFormat="1" applyFont="1" applyFill="1" applyBorder="1" applyAlignment="1" applyProtection="1">
      <alignment horizontal="center" vertical="center"/>
    </xf>
    <xf numFmtId="0" fontId="7" fillId="4" borderId="209" xfId="4" applyNumberFormat="1" applyFont="1" applyFill="1" applyBorder="1" applyAlignment="1" applyProtection="1">
      <alignment horizontal="center" vertical="center"/>
    </xf>
    <xf numFmtId="170" fontId="1" fillId="4" borderId="206" xfId="4" applyNumberFormat="1" applyFont="1" applyFill="1" applyBorder="1" applyAlignment="1" applyProtection="1">
      <alignment horizontal="center" vertical="center"/>
    </xf>
    <xf numFmtId="0" fontId="27" fillId="0" borderId="205" xfId="0" applyFont="1" applyFill="1" applyBorder="1" applyAlignment="1">
      <alignment horizontal="center"/>
    </xf>
    <xf numFmtId="0" fontId="24" fillId="0" borderId="207" xfId="0" applyFont="1" applyFill="1" applyBorder="1" applyAlignment="1">
      <alignment horizontal="center"/>
    </xf>
    <xf numFmtId="0" fontId="1" fillId="4" borderId="208" xfId="4" applyFont="1" applyFill="1" applyBorder="1" applyAlignment="1">
      <alignment horizontal="center" vertical="center" wrapText="1"/>
    </xf>
    <xf numFmtId="0" fontId="1" fillId="4" borderId="210" xfId="4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/>
    </xf>
    <xf numFmtId="49" fontId="41" fillId="0" borderId="3" xfId="0" applyNumberFormat="1" applyFont="1" applyFill="1" applyBorder="1" applyAlignment="1" applyProtection="1">
      <alignment horizontal="center" vertical="center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11" xfId="4" applyNumberFormat="1" applyFont="1" applyFill="1" applyBorder="1" applyAlignment="1" applyProtection="1">
      <alignment horizontal="center" vertical="center"/>
    </xf>
    <xf numFmtId="0" fontId="7" fillId="4" borderId="107" xfId="4" applyNumberFormat="1" applyFont="1" applyFill="1" applyBorder="1" applyAlignment="1" applyProtection="1">
      <alignment horizontal="center" vertical="center"/>
    </xf>
    <xf numFmtId="0" fontId="1" fillId="4" borderId="3" xfId="4" applyNumberFormat="1" applyFont="1" applyFill="1" applyBorder="1" applyAlignment="1" applyProtection="1">
      <alignment horizontal="center" vertical="center"/>
    </xf>
    <xf numFmtId="0" fontId="7" fillId="4" borderId="140" xfId="4" applyNumberFormat="1" applyFont="1" applyFill="1" applyBorder="1" applyAlignment="1" applyProtection="1">
      <alignment horizontal="center" vertical="center"/>
    </xf>
    <xf numFmtId="170" fontId="1" fillId="4" borderId="212" xfId="4" applyNumberFormat="1" applyFont="1" applyFill="1" applyBorder="1" applyAlignment="1" applyProtection="1">
      <alignment horizontal="center" vertical="center"/>
    </xf>
    <xf numFmtId="0" fontId="1" fillId="4" borderId="130" xfId="4" applyFont="1" applyFill="1" applyBorder="1" applyAlignment="1">
      <alignment horizontal="center" vertical="center" wrapText="1"/>
    </xf>
    <xf numFmtId="0" fontId="1" fillId="4" borderId="213" xfId="4" applyNumberFormat="1" applyFont="1" applyFill="1" applyBorder="1" applyAlignment="1" applyProtection="1">
      <alignment horizontal="center" vertical="center"/>
    </xf>
    <xf numFmtId="0" fontId="1" fillId="4" borderId="214" xfId="4" applyNumberFormat="1" applyFont="1" applyFill="1" applyBorder="1" applyAlignment="1" applyProtection="1">
      <alignment horizontal="left" vertical="center" wrapText="1"/>
    </xf>
    <xf numFmtId="0" fontId="7" fillId="4" borderId="215" xfId="4" applyNumberFormat="1" applyFont="1" applyFill="1" applyBorder="1" applyAlignment="1" applyProtection="1">
      <alignment horizontal="center" vertical="center"/>
    </xf>
    <xf numFmtId="0" fontId="1" fillId="4" borderId="63" xfId="4" applyNumberFormat="1" applyFont="1" applyFill="1" applyBorder="1" applyAlignment="1" applyProtection="1">
      <alignment horizontal="center" vertical="center"/>
    </xf>
    <xf numFmtId="0" fontId="7" fillId="4" borderId="216" xfId="4" applyNumberFormat="1" applyFont="1" applyFill="1" applyBorder="1" applyAlignment="1" applyProtection="1">
      <alignment horizontal="center" vertical="center"/>
    </xf>
    <xf numFmtId="170" fontId="1" fillId="4" borderId="217" xfId="4" applyNumberFormat="1" applyFont="1" applyFill="1" applyBorder="1" applyAlignment="1" applyProtection="1">
      <alignment horizontal="center" vertical="center"/>
    </xf>
    <xf numFmtId="0" fontId="27" fillId="0" borderId="204" xfId="0" applyFont="1" applyFill="1" applyBorder="1" applyAlignment="1">
      <alignment horizontal="center"/>
    </xf>
    <xf numFmtId="0" fontId="24" fillId="0" borderId="122" xfId="0" applyFont="1" applyFill="1" applyBorder="1" applyAlignment="1">
      <alignment horizontal="center"/>
    </xf>
    <xf numFmtId="0" fontId="1" fillId="4" borderId="63" xfId="4" applyFont="1" applyFill="1" applyBorder="1" applyAlignment="1">
      <alignment horizontal="center" vertical="center" wrapText="1"/>
    </xf>
    <xf numFmtId="0" fontId="1" fillId="4" borderId="218" xfId="4" applyFont="1" applyFill="1" applyBorder="1" applyAlignment="1">
      <alignment horizontal="center" vertical="center" wrapText="1"/>
    </xf>
    <xf numFmtId="0" fontId="48" fillId="4" borderId="3" xfId="4" applyNumberFormat="1" applyFont="1" applyFill="1" applyBorder="1" applyAlignment="1" applyProtection="1">
      <alignment horizontal="center" vertical="center"/>
    </xf>
    <xf numFmtId="0" fontId="48" fillId="4" borderId="214" xfId="4" applyNumberFormat="1" applyFont="1" applyFill="1" applyBorder="1" applyAlignment="1" applyProtection="1">
      <alignment horizontal="left" vertical="center" wrapText="1"/>
    </xf>
    <xf numFmtId="0" fontId="52" fillId="4" borderId="3" xfId="4" applyNumberFormat="1" applyFont="1" applyFill="1" applyBorder="1" applyAlignment="1" applyProtection="1">
      <alignment horizontal="center" vertical="center"/>
    </xf>
    <xf numFmtId="170" fontId="48" fillId="4" borderId="3" xfId="4" applyNumberFormat="1" applyFont="1" applyFill="1" applyBorder="1" applyAlignment="1" applyProtection="1">
      <alignment horizontal="center" vertical="center"/>
    </xf>
    <xf numFmtId="0" fontId="53" fillId="0" borderId="3" xfId="0" applyFont="1" applyFill="1" applyBorder="1" applyAlignment="1">
      <alignment horizontal="center"/>
    </xf>
    <xf numFmtId="0" fontId="48" fillId="0" borderId="3" xfId="0" applyFont="1" applyFill="1" applyBorder="1" applyAlignment="1">
      <alignment horizontal="center"/>
    </xf>
    <xf numFmtId="0" fontId="48" fillId="4" borderId="3" xfId="4" applyFont="1" applyFill="1" applyBorder="1" applyAlignment="1">
      <alignment horizontal="center" vertical="center" wrapText="1"/>
    </xf>
    <xf numFmtId="49" fontId="61" fillId="0" borderId="3" xfId="0" applyNumberFormat="1" applyFont="1" applyFill="1" applyBorder="1" applyAlignment="1" applyProtection="1">
      <alignment horizontal="center" vertical="center" wrapText="1"/>
    </xf>
    <xf numFmtId="49" fontId="38" fillId="0" borderId="0" xfId="0" applyNumberFormat="1" applyFont="1" applyFill="1" applyBorder="1" applyAlignment="1" applyProtection="1">
      <alignment horizontal="center" vertical="center" wrapText="1"/>
    </xf>
    <xf numFmtId="49" fontId="38" fillId="0" borderId="3" xfId="0" applyNumberFormat="1" applyFont="1" applyFill="1" applyBorder="1" applyAlignment="1" applyProtection="1">
      <alignment horizontal="center" vertical="center" wrapText="1"/>
    </xf>
    <xf numFmtId="49" fontId="40" fillId="0" borderId="205" xfId="0" applyNumberFormat="1" applyFont="1" applyFill="1" applyBorder="1" applyAlignment="1" applyProtection="1">
      <alignment horizontal="center" vertical="center"/>
    </xf>
    <xf numFmtId="49" fontId="24" fillId="0" borderId="219" xfId="0" applyNumberFormat="1" applyFont="1" applyFill="1" applyBorder="1" applyAlignment="1">
      <alignment vertical="center" wrapText="1"/>
    </xf>
    <xf numFmtId="0" fontId="24" fillId="0" borderId="207" xfId="0" applyFont="1" applyFill="1" applyBorder="1" applyAlignment="1">
      <alignment horizontal="center" vertical="center" wrapText="1"/>
    </xf>
    <xf numFmtId="0" fontId="24" fillId="0" borderId="208" xfId="0" applyNumberFormat="1" applyFont="1" applyFill="1" applyBorder="1" applyAlignment="1" applyProtection="1">
      <alignment horizontal="center" vertical="center"/>
    </xf>
    <xf numFmtId="168" fontId="24" fillId="0" borderId="209" xfId="0" applyNumberFormat="1" applyFont="1" applyFill="1" applyBorder="1" applyAlignment="1" applyProtection="1">
      <alignment horizontal="center" vertical="center"/>
    </xf>
    <xf numFmtId="0" fontId="24" fillId="0" borderId="208" xfId="0" applyFont="1" applyFill="1" applyBorder="1" applyAlignment="1">
      <alignment horizontal="center"/>
    </xf>
    <xf numFmtId="0" fontId="24" fillId="0" borderId="220" xfId="0" applyFont="1" applyFill="1" applyBorder="1" applyAlignment="1">
      <alignment horizontal="center"/>
    </xf>
    <xf numFmtId="0" fontId="24" fillId="0" borderId="102" xfId="0" applyFont="1" applyFill="1" applyBorder="1" applyAlignment="1">
      <alignment horizontal="center" vertical="center" wrapText="1"/>
    </xf>
    <xf numFmtId="0" fontId="24" fillId="0" borderId="59" xfId="0" applyFont="1" applyFill="1" applyBorder="1" applyAlignment="1">
      <alignment horizontal="center" vertical="center" wrapText="1"/>
    </xf>
    <xf numFmtId="0" fontId="24" fillId="0" borderId="220" xfId="0" applyFont="1" applyFill="1" applyBorder="1" applyAlignment="1">
      <alignment horizontal="center" vertical="center" wrapText="1"/>
    </xf>
    <xf numFmtId="0" fontId="24" fillId="0" borderId="102" xfId="0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/>
    </xf>
    <xf numFmtId="1" fontId="24" fillId="0" borderId="102" xfId="0" applyNumberFormat="1" applyFont="1" applyFill="1" applyBorder="1" applyAlignment="1">
      <alignment horizontal="center"/>
    </xf>
    <xf numFmtId="49" fontId="40" fillId="0" borderId="211" xfId="0" applyNumberFormat="1" applyFont="1" applyFill="1" applyBorder="1" applyAlignment="1" applyProtection="1">
      <alignment horizontal="center" vertical="center"/>
    </xf>
    <xf numFmtId="49" fontId="1" fillId="0" borderId="221" xfId="4" applyNumberFormat="1" applyFont="1" applyFill="1" applyBorder="1" applyAlignment="1">
      <alignment vertical="center" wrapText="1"/>
    </xf>
    <xf numFmtId="0" fontId="1" fillId="0" borderId="222" xfId="0" applyFont="1" applyBorder="1" applyAlignment="1">
      <alignment horizontal="center" wrapText="1"/>
    </xf>
    <xf numFmtId="0" fontId="1" fillId="0" borderId="222" xfId="0" applyFont="1" applyBorder="1" applyAlignment="1">
      <alignment horizontal="center"/>
    </xf>
    <xf numFmtId="0" fontId="1" fillId="0" borderId="87" xfId="0" applyFont="1" applyBorder="1" applyAlignment="1">
      <alignment horizontal="center"/>
    </xf>
    <xf numFmtId="0" fontId="7" fillId="0" borderId="156" xfId="0" applyFont="1" applyBorder="1" applyAlignment="1">
      <alignment horizontal="center"/>
    </xf>
    <xf numFmtId="0" fontId="1" fillId="0" borderId="181" xfId="0" applyFont="1" applyBorder="1" applyAlignment="1">
      <alignment horizontal="center"/>
    </xf>
    <xf numFmtId="0" fontId="1" fillId="0" borderId="223" xfId="0" applyFont="1" applyBorder="1" applyAlignment="1">
      <alignment horizontal="center"/>
    </xf>
    <xf numFmtId="0" fontId="1" fillId="0" borderId="181" xfId="0" applyFont="1" applyBorder="1" applyAlignment="1">
      <alignment horizontal="center" wrapText="1"/>
    </xf>
    <xf numFmtId="0" fontId="1" fillId="0" borderId="87" xfId="0" applyFont="1" applyBorder="1" applyAlignment="1">
      <alignment horizontal="center" wrapText="1"/>
    </xf>
    <xf numFmtId="0" fontId="1" fillId="0" borderId="222" xfId="0" applyFont="1" applyBorder="1"/>
    <xf numFmtId="168" fontId="1" fillId="0" borderId="221" xfId="4" applyNumberFormat="1" applyFont="1" applyFill="1" applyBorder="1" applyAlignment="1" applyProtection="1">
      <alignment horizontal="left" vertical="center"/>
    </xf>
    <xf numFmtId="0" fontId="1" fillId="0" borderId="223" xfId="0" applyFont="1" applyBorder="1"/>
    <xf numFmtId="0" fontId="1" fillId="0" borderId="224" xfId="0" applyFont="1" applyBorder="1" applyAlignment="1">
      <alignment horizontal="center"/>
    </xf>
    <xf numFmtId="0" fontId="1" fillId="0" borderId="225" xfId="0" applyFont="1" applyBorder="1"/>
    <xf numFmtId="0" fontId="1" fillId="0" borderId="226" xfId="0" applyFont="1" applyBorder="1" applyAlignment="1">
      <alignment horizontal="center"/>
    </xf>
    <xf numFmtId="0" fontId="1" fillId="0" borderId="226" xfId="0" applyFont="1" applyBorder="1"/>
    <xf numFmtId="0" fontId="1" fillId="0" borderId="224" xfId="0" applyFont="1" applyBorder="1"/>
    <xf numFmtId="0" fontId="5" fillId="0" borderId="221" xfId="4" applyNumberFormat="1" applyFont="1" applyFill="1" applyBorder="1" applyAlignment="1" applyProtection="1">
      <alignment horizontal="left" vertical="center"/>
    </xf>
    <xf numFmtId="0" fontId="5" fillId="0" borderId="226" xfId="0" applyFont="1" applyBorder="1" applyAlignment="1">
      <alignment horizontal="center"/>
    </xf>
    <xf numFmtId="0" fontId="5" fillId="0" borderId="223" xfId="0" applyFont="1" applyBorder="1" applyAlignment="1">
      <alignment horizontal="center"/>
    </xf>
    <xf numFmtId="0" fontId="1" fillId="0" borderId="221" xfId="4" applyNumberFormat="1" applyFont="1" applyFill="1" applyBorder="1" applyAlignment="1" applyProtection="1">
      <alignment horizontal="left" vertical="center"/>
    </xf>
    <xf numFmtId="49" fontId="62" fillId="0" borderId="211" xfId="0" applyNumberFormat="1" applyFont="1" applyFill="1" applyBorder="1" applyAlignment="1" applyProtection="1">
      <alignment horizontal="center" vertical="center"/>
    </xf>
    <xf numFmtId="0" fontId="48" fillId="0" borderId="221" xfId="4" applyNumberFormat="1" applyFont="1" applyFill="1" applyBorder="1" applyAlignment="1" applyProtection="1">
      <alignment horizontal="left" vertical="center"/>
    </xf>
    <xf numFmtId="0" fontId="48" fillId="0" borderId="223" xfId="0" applyFont="1" applyBorder="1"/>
    <xf numFmtId="0" fontId="48" fillId="0" borderId="223" xfId="0" applyFont="1" applyBorder="1" applyAlignment="1">
      <alignment horizontal="center"/>
    </xf>
    <xf numFmtId="0" fontId="48" fillId="0" borderId="224" xfId="0" applyFont="1" applyBorder="1" applyAlignment="1">
      <alignment horizontal="center"/>
    </xf>
    <xf numFmtId="0" fontId="48" fillId="0" borderId="225" xfId="0" applyFont="1" applyBorder="1"/>
    <xf numFmtId="0" fontId="48" fillId="0" borderId="226" xfId="0" applyFont="1" applyBorder="1" applyAlignment="1">
      <alignment horizontal="center"/>
    </xf>
    <xf numFmtId="0" fontId="48" fillId="0" borderId="226" xfId="0" applyFont="1" applyBorder="1"/>
    <xf numFmtId="0" fontId="48" fillId="0" borderId="224" xfId="0" applyFont="1" applyBorder="1"/>
    <xf numFmtId="49" fontId="48" fillId="0" borderId="221" xfId="4" applyNumberFormat="1" applyFont="1" applyFill="1" applyBorder="1" applyAlignment="1">
      <alignment vertical="center" wrapText="1"/>
    </xf>
    <xf numFmtId="0" fontId="48" fillId="0" borderId="223" xfId="0" applyFont="1" applyBorder="1" applyAlignment="1">
      <alignment horizontal="center" wrapText="1"/>
    </xf>
    <xf numFmtId="0" fontId="63" fillId="0" borderId="225" xfId="0" applyFont="1" applyBorder="1" applyAlignment="1">
      <alignment horizontal="center"/>
    </xf>
    <xf numFmtId="0" fontId="48" fillId="0" borderId="226" xfId="0" applyFont="1" applyBorder="1" applyAlignment="1">
      <alignment horizontal="center" wrapText="1"/>
    </xf>
    <xf numFmtId="0" fontId="48" fillId="0" borderId="224" xfId="0" applyFont="1" applyBorder="1" applyAlignment="1">
      <alignment horizontal="center" wrapText="1"/>
    </xf>
    <xf numFmtId="0" fontId="24" fillId="7" borderId="221" xfId="0" applyNumberFormat="1" applyFont="1" applyFill="1" applyBorder="1" applyAlignment="1" applyProtection="1">
      <alignment horizontal="left" vertical="center" wrapText="1"/>
    </xf>
    <xf numFmtId="0" fontId="24" fillId="7" borderId="107" xfId="0" applyNumberFormat="1" applyFont="1" applyFill="1" applyBorder="1" applyAlignment="1" applyProtection="1">
      <alignment horizontal="center" vertical="center"/>
    </xf>
    <xf numFmtId="0" fontId="24" fillId="7" borderId="3" xfId="0" applyNumberFormat="1" applyFont="1" applyFill="1" applyBorder="1" applyAlignment="1" applyProtection="1">
      <alignment horizontal="center" vertical="center"/>
    </xf>
    <xf numFmtId="0" fontId="24" fillId="7" borderId="140" xfId="0" applyNumberFormat="1" applyFont="1" applyFill="1" applyBorder="1" applyAlignment="1" applyProtection="1">
      <alignment horizontal="center" vertical="center"/>
    </xf>
    <xf numFmtId="166" fontId="24" fillId="7" borderId="211" xfId="0" applyNumberFormat="1" applyFont="1" applyFill="1" applyBorder="1" applyAlignment="1">
      <alignment horizontal="center"/>
    </xf>
    <xf numFmtId="0" fontId="27" fillId="7" borderId="227" xfId="0" applyFont="1" applyFill="1" applyBorder="1" applyAlignment="1">
      <alignment horizontal="center"/>
    </xf>
    <xf numFmtId="0" fontId="24" fillId="7" borderId="102" xfId="0" applyFont="1" applyFill="1" applyBorder="1" applyAlignment="1">
      <alignment horizontal="center"/>
    </xf>
    <xf numFmtId="0" fontId="24" fillId="7" borderId="3" xfId="0" applyFont="1" applyFill="1" applyBorder="1" applyAlignment="1">
      <alignment horizontal="center"/>
    </xf>
    <xf numFmtId="0" fontId="24" fillId="7" borderId="140" xfId="0" applyFont="1" applyFill="1" applyBorder="1" applyAlignment="1">
      <alignment horizontal="center"/>
    </xf>
    <xf numFmtId="0" fontId="24" fillId="7" borderId="107" xfId="0" applyFont="1" applyFill="1" applyBorder="1" applyAlignment="1">
      <alignment horizontal="center"/>
    </xf>
    <xf numFmtId="1" fontId="24" fillId="7" borderId="107" xfId="0" applyNumberFormat="1" applyFont="1" applyFill="1" applyBorder="1" applyAlignment="1">
      <alignment horizontal="center"/>
    </xf>
    <xf numFmtId="1" fontId="24" fillId="7" borderId="3" xfId="0" applyNumberFormat="1" applyFont="1" applyFill="1" applyBorder="1" applyAlignment="1">
      <alignment horizontal="center"/>
    </xf>
    <xf numFmtId="0" fontId="1" fillId="7" borderId="223" xfId="0" applyFont="1" applyFill="1" applyBorder="1" applyAlignment="1">
      <alignment horizontal="center"/>
    </xf>
    <xf numFmtId="0" fontId="1" fillId="0" borderId="223" xfId="0" applyFont="1" applyBorder="1" applyAlignment="1">
      <alignment horizontal="center" wrapText="1"/>
    </xf>
    <xf numFmtId="0" fontId="1" fillId="0" borderId="225" xfId="0" applyFont="1" applyBorder="1" applyAlignment="1">
      <alignment horizontal="center"/>
    </xf>
    <xf numFmtId="0" fontId="1" fillId="0" borderId="226" xfId="0" applyFont="1" applyBorder="1" applyAlignment="1">
      <alignment horizontal="center" wrapText="1"/>
    </xf>
    <xf numFmtId="0" fontId="1" fillId="0" borderId="224" xfId="0" applyFont="1" applyBorder="1" applyAlignment="1">
      <alignment horizontal="center" wrapText="1"/>
    </xf>
    <xf numFmtId="49" fontId="1" fillId="0" borderId="221" xfId="4" applyNumberFormat="1" applyFont="1" applyFill="1" applyBorder="1" applyAlignment="1">
      <alignment horizontal="left" vertical="center" wrapText="1"/>
    </xf>
    <xf numFmtId="49" fontId="1" fillId="0" borderId="228" xfId="4" applyNumberFormat="1" applyFont="1" applyFill="1" applyBorder="1" applyAlignment="1">
      <alignment horizontal="left" vertical="center" wrapText="1"/>
    </xf>
    <xf numFmtId="0" fontId="1" fillId="0" borderId="229" xfId="0" applyFont="1" applyBorder="1" applyAlignment="1">
      <alignment horizontal="center" wrapText="1"/>
    </xf>
    <xf numFmtId="0" fontId="1" fillId="0" borderId="22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7" fillId="0" borderId="230" xfId="0" applyFont="1" applyBorder="1" applyAlignment="1">
      <alignment horizontal="center"/>
    </xf>
    <xf numFmtId="0" fontId="1" fillId="0" borderId="231" xfId="0" applyFont="1" applyBorder="1" applyAlignment="1">
      <alignment horizontal="center"/>
    </xf>
    <xf numFmtId="0" fontId="1" fillId="0" borderId="231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49" fontId="48" fillId="0" borderId="3" xfId="4" applyNumberFormat="1" applyFont="1" applyFill="1" applyBorder="1" applyAlignment="1">
      <alignment horizontal="left" vertical="center" wrapText="1"/>
    </xf>
    <xf numFmtId="0" fontId="48" fillId="0" borderId="3" xfId="0" applyFont="1" applyBorder="1" applyAlignment="1">
      <alignment horizontal="center" wrapText="1"/>
    </xf>
    <xf numFmtId="0" fontId="48" fillId="0" borderId="3" xfId="0" applyFont="1" applyBorder="1" applyAlignment="1">
      <alignment horizontal="center"/>
    </xf>
    <xf numFmtId="0" fontId="52" fillId="0" borderId="3" xfId="0" applyFont="1" applyBorder="1" applyAlignment="1">
      <alignment horizontal="center"/>
    </xf>
    <xf numFmtId="49" fontId="48" fillId="0" borderId="100" xfId="0" applyNumberFormat="1" applyFont="1" applyFill="1" applyBorder="1" applyAlignment="1">
      <alignment horizontal="center" vertical="center" wrapText="1"/>
    </xf>
    <xf numFmtId="49" fontId="53" fillId="0" borderId="110" xfId="0" applyNumberFormat="1" applyFont="1" applyFill="1" applyBorder="1" applyAlignment="1">
      <alignment vertical="center" wrapText="1"/>
    </xf>
    <xf numFmtId="0" fontId="48" fillId="0" borderId="110" xfId="0" applyFont="1" applyFill="1" applyBorder="1" applyAlignment="1">
      <alignment horizontal="center" vertical="center" wrapText="1"/>
    </xf>
    <xf numFmtId="165" fontId="48" fillId="0" borderId="110" xfId="0" applyNumberFormat="1" applyFont="1" applyFill="1" applyBorder="1" applyAlignment="1" applyProtection="1">
      <alignment horizontal="center" vertical="center"/>
    </xf>
    <xf numFmtId="166" fontId="53" fillId="0" borderId="110" xfId="0" applyNumberFormat="1" applyFont="1" applyFill="1" applyBorder="1" applyAlignment="1" applyProtection="1">
      <alignment horizontal="center" vertical="center"/>
    </xf>
    <xf numFmtId="1" fontId="53" fillId="0" borderId="110" xfId="0" applyNumberFormat="1" applyFont="1" applyFill="1" applyBorder="1" applyAlignment="1" applyProtection="1">
      <alignment horizontal="center" vertical="center"/>
    </xf>
    <xf numFmtId="166" fontId="48" fillId="0" borderId="110" xfId="0" applyNumberFormat="1" applyFont="1" applyFill="1" applyBorder="1" applyAlignment="1">
      <alignment horizontal="center" vertical="center" wrapText="1"/>
    </xf>
    <xf numFmtId="166" fontId="48" fillId="0" borderId="180" xfId="0" applyNumberFormat="1" applyFont="1" applyFill="1" applyBorder="1" applyAlignment="1">
      <alignment horizontal="center" vertical="center" wrapText="1"/>
    </xf>
    <xf numFmtId="164" fontId="53" fillId="0" borderId="0" xfId="0" applyNumberFormat="1" applyFont="1" applyFill="1" applyBorder="1" applyAlignment="1" applyProtection="1">
      <alignment vertical="center"/>
    </xf>
    <xf numFmtId="166" fontId="53" fillId="4" borderId="47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0" fontId="48" fillId="0" borderId="3" xfId="0" applyFont="1" applyFill="1" applyBorder="1" applyAlignment="1">
      <alignment horizontal="left" vertical="center" wrapText="1"/>
    </xf>
    <xf numFmtId="49" fontId="11" fillId="8" borderId="3" xfId="0" applyNumberFormat="1" applyFont="1" applyFill="1" applyBorder="1" applyAlignment="1" applyProtection="1">
      <alignment horizontal="center" vertical="center"/>
    </xf>
    <xf numFmtId="49" fontId="11" fillId="8" borderId="3" xfId="4" applyNumberFormat="1" applyFont="1" applyFill="1" applyBorder="1" applyAlignment="1">
      <alignment horizontal="left" vertical="center" wrapText="1"/>
    </xf>
    <xf numFmtId="0" fontId="11" fillId="8" borderId="3" xfId="0" applyFont="1" applyFill="1" applyBorder="1" applyAlignment="1">
      <alignment horizontal="center" wrapText="1"/>
    </xf>
    <xf numFmtId="0" fontId="11" fillId="8" borderId="3" xfId="0" applyFont="1" applyFill="1" applyBorder="1" applyAlignment="1">
      <alignment horizontal="center"/>
    </xf>
    <xf numFmtId="0" fontId="42" fillId="8" borderId="3" xfId="0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 vertical="center" wrapText="1"/>
    </xf>
    <xf numFmtId="0" fontId="11" fillId="8" borderId="95" xfId="0" applyFont="1" applyFill="1" applyBorder="1" applyAlignment="1">
      <alignment horizontal="center" vertical="center" wrapText="1"/>
    </xf>
    <xf numFmtId="164" fontId="11" fillId="8" borderId="0" xfId="0" applyNumberFormat="1" applyFont="1" applyFill="1" applyBorder="1" applyAlignment="1" applyProtection="1">
      <alignment vertical="center"/>
    </xf>
    <xf numFmtId="2" fontId="1" fillId="0" borderId="16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2" fontId="1" fillId="0" borderId="13" xfId="0" applyNumberFormat="1" applyFont="1" applyFill="1" applyBorder="1" applyAlignment="1">
      <alignment horizontal="center" vertical="center" wrapText="1"/>
    </xf>
    <xf numFmtId="2" fontId="1" fillId="0" borderId="102" xfId="0" applyNumberFormat="1" applyFont="1" applyFill="1" applyBorder="1" applyAlignment="1">
      <alignment horizontal="center" vertical="center" wrapText="1"/>
    </xf>
    <xf numFmtId="2" fontId="1" fillId="0" borderId="59" xfId="0" applyNumberFormat="1" applyFont="1" applyFill="1" applyBorder="1" applyAlignment="1">
      <alignment horizontal="center" vertical="center" wrapText="1"/>
    </xf>
    <xf numFmtId="2" fontId="7" fillId="0" borderId="152" xfId="0" applyNumberFormat="1" applyFont="1" applyFill="1" applyBorder="1" applyAlignment="1" applyProtection="1">
      <alignment horizontal="center" vertical="center"/>
    </xf>
    <xf numFmtId="2" fontId="7" fillId="0" borderId="153" xfId="0" applyNumberFormat="1" applyFont="1" applyFill="1" applyBorder="1" applyAlignment="1" applyProtection="1">
      <alignment horizontal="center" vertical="center"/>
    </xf>
    <xf numFmtId="2" fontId="7" fillId="0" borderId="7" xfId="0" applyNumberFormat="1" applyFont="1" applyFill="1" applyBorder="1" applyAlignment="1" applyProtection="1">
      <alignment horizontal="center" vertical="center"/>
    </xf>
    <xf numFmtId="2" fontId="7" fillId="0" borderId="154" xfId="0" applyNumberFormat="1" applyFont="1" applyFill="1" applyBorder="1" applyAlignment="1" applyProtection="1">
      <alignment horizontal="center" vertical="center"/>
    </xf>
    <xf numFmtId="2" fontId="7" fillId="0" borderId="151" xfId="0" applyNumberFormat="1" applyFont="1" applyFill="1" applyBorder="1" applyAlignment="1" applyProtection="1">
      <alignment horizontal="center" vertical="center"/>
    </xf>
    <xf numFmtId="2" fontId="7" fillId="0" borderId="59" xfId="0" applyNumberFormat="1" applyFont="1" applyFill="1" applyBorder="1" applyAlignment="1" applyProtection="1">
      <alignment horizontal="center" vertical="center"/>
    </xf>
    <xf numFmtId="2" fontId="7" fillId="0" borderId="128" xfId="0" applyNumberFormat="1" applyFont="1" applyFill="1" applyBorder="1" applyAlignment="1" applyProtection="1">
      <alignment horizontal="center" vertical="center"/>
    </xf>
    <xf numFmtId="2" fontId="1" fillId="0" borderId="8" xfId="0" applyNumberFormat="1" applyFont="1" applyFill="1" applyBorder="1" applyAlignment="1">
      <alignment horizontal="center" vertical="center" wrapText="1"/>
    </xf>
    <xf numFmtId="2" fontId="1" fillId="0" borderId="24" xfId="0" applyNumberFormat="1" applyFont="1" applyFill="1" applyBorder="1" applyAlignment="1">
      <alignment horizontal="center" vertical="center" wrapText="1"/>
    </xf>
    <xf numFmtId="2" fontId="1" fillId="0" borderId="10" xfId="0" applyNumberFormat="1" applyFont="1" applyFill="1" applyBorder="1" applyAlignment="1">
      <alignment horizontal="center" vertical="center" wrapText="1"/>
    </xf>
    <xf numFmtId="2" fontId="1" fillId="0" borderId="11" xfId="0" applyNumberFormat="1" applyFont="1" applyFill="1" applyBorder="1" applyAlignment="1">
      <alignment horizontal="center" vertical="center" wrapText="1"/>
    </xf>
    <xf numFmtId="2" fontId="1" fillId="0" borderId="23" xfId="0" applyNumberFormat="1" applyFont="1" applyFill="1" applyBorder="1" applyAlignment="1">
      <alignment horizontal="center" vertical="center" wrapText="1"/>
    </xf>
    <xf numFmtId="2" fontId="13" fillId="0" borderId="13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2" fontId="1" fillId="0" borderId="17" xfId="0" applyNumberFormat="1" applyFont="1" applyFill="1" applyBorder="1" applyAlignment="1">
      <alignment horizontal="center" vertical="center" wrapText="1"/>
    </xf>
    <xf numFmtId="2" fontId="1" fillId="0" borderId="26" xfId="0" applyNumberFormat="1" applyFont="1" applyFill="1" applyBorder="1" applyAlignment="1">
      <alignment horizontal="center" vertical="center" wrapText="1"/>
    </xf>
    <xf numFmtId="2" fontId="1" fillId="0" borderId="29" xfId="0" applyNumberFormat="1" applyFont="1" applyFill="1" applyBorder="1" applyAlignment="1">
      <alignment horizontal="center" vertical="center" wrapText="1"/>
    </xf>
    <xf numFmtId="2" fontId="1" fillId="0" borderId="18" xfId="0" applyNumberFormat="1" applyFont="1" applyFill="1" applyBorder="1" applyAlignment="1">
      <alignment horizontal="center" vertical="center" wrapText="1"/>
    </xf>
    <xf numFmtId="2" fontId="1" fillId="0" borderId="27" xfId="0" applyNumberFormat="1" applyFont="1" applyFill="1" applyBorder="1" applyAlignment="1">
      <alignment horizontal="center" vertical="center" wrapText="1"/>
    </xf>
    <xf numFmtId="2" fontId="1" fillId="0" borderId="39" xfId="0" applyNumberFormat="1" applyFont="1" applyFill="1" applyBorder="1" applyAlignment="1">
      <alignment horizontal="center" vertical="center" wrapText="1"/>
    </xf>
    <xf numFmtId="0" fontId="43" fillId="0" borderId="0" xfId="0" applyFont="1"/>
    <xf numFmtId="166" fontId="31" fillId="8" borderId="47" xfId="0" applyNumberFormat="1" applyFont="1" applyFill="1" applyBorder="1" applyAlignment="1">
      <alignment horizontal="center" vertical="center"/>
    </xf>
    <xf numFmtId="1" fontId="32" fillId="8" borderId="15" xfId="0" applyNumberFormat="1" applyFont="1" applyFill="1" applyBorder="1" applyAlignment="1" applyProtection="1">
      <alignment horizontal="center" vertical="center"/>
    </xf>
    <xf numFmtId="1" fontId="32" fillId="8" borderId="93" xfId="0" applyNumberFormat="1" applyFont="1" applyFill="1" applyBorder="1" applyAlignment="1" applyProtection="1">
      <alignment horizontal="center" vertical="center"/>
    </xf>
    <xf numFmtId="1" fontId="32" fillId="8" borderId="94" xfId="0" applyNumberFormat="1" applyFont="1" applyFill="1" applyBorder="1" applyAlignment="1" applyProtection="1">
      <alignment horizontal="center" vertical="center"/>
    </xf>
    <xf numFmtId="1" fontId="47" fillId="8" borderId="15" xfId="0" applyNumberFormat="1" applyFont="1" applyFill="1" applyBorder="1" applyAlignment="1" applyProtection="1">
      <alignment horizontal="center" vertical="center"/>
    </xf>
    <xf numFmtId="1" fontId="47" fillId="8" borderId="32" xfId="0" applyNumberFormat="1" applyFont="1" applyFill="1" applyBorder="1" applyAlignment="1" applyProtection="1">
      <alignment horizontal="center" vertical="center"/>
    </xf>
    <xf numFmtId="1" fontId="47" fillId="8" borderId="33" xfId="0" applyNumberFormat="1" applyFont="1" applyFill="1" applyBorder="1" applyAlignment="1" applyProtection="1">
      <alignment horizontal="center" vertical="center"/>
    </xf>
    <xf numFmtId="1" fontId="47" fillId="8" borderId="12" xfId="0" applyNumberFormat="1" applyFont="1" applyFill="1" applyBorder="1" applyAlignment="1" applyProtection="1">
      <alignment horizontal="center" vertical="center"/>
    </xf>
    <xf numFmtId="1" fontId="1" fillId="8" borderId="1" xfId="0" applyNumberFormat="1" applyFont="1" applyFill="1" applyBorder="1" applyAlignment="1" applyProtection="1">
      <alignment horizontal="center" vertical="center"/>
    </xf>
    <xf numFmtId="1" fontId="1" fillId="8" borderId="13" xfId="0" applyNumberFormat="1" applyFont="1" applyFill="1" applyBorder="1" applyAlignment="1" applyProtection="1">
      <alignment horizontal="center" vertical="center"/>
    </xf>
    <xf numFmtId="1" fontId="1" fillId="8" borderId="12" xfId="0" applyNumberFormat="1" applyFont="1" applyFill="1" applyBorder="1" applyAlignment="1" applyProtection="1">
      <alignment horizontal="center" vertical="center"/>
    </xf>
    <xf numFmtId="1" fontId="24" fillId="8" borderId="16" xfId="0" applyNumberFormat="1" applyFont="1" applyFill="1" applyBorder="1" applyAlignment="1" applyProtection="1">
      <alignment horizontal="center" vertical="center"/>
    </xf>
    <xf numFmtId="1" fontId="24" fillId="8" borderId="1" xfId="0" applyNumberFormat="1" applyFont="1" applyFill="1" applyBorder="1" applyAlignment="1" applyProtection="1">
      <alignment horizontal="center" vertical="center"/>
    </xf>
    <xf numFmtId="1" fontId="24" fillId="8" borderId="2" xfId="0" applyNumberFormat="1" applyFont="1" applyFill="1" applyBorder="1" applyAlignment="1" applyProtection="1">
      <alignment horizontal="center" vertical="center"/>
    </xf>
    <xf numFmtId="1" fontId="24" fillId="8" borderId="12" xfId="0" applyNumberFormat="1" applyFont="1" applyFill="1" applyBorder="1" applyAlignment="1" applyProtection="1">
      <alignment horizontal="center" vertical="center"/>
    </xf>
    <xf numFmtId="1" fontId="32" fillId="8" borderId="1" xfId="0" applyNumberFormat="1" applyFont="1" applyFill="1" applyBorder="1" applyAlignment="1" applyProtection="1">
      <alignment horizontal="center" vertical="center"/>
    </xf>
    <xf numFmtId="1" fontId="32" fillId="8" borderId="13" xfId="0" applyNumberFormat="1" applyFont="1" applyFill="1" applyBorder="1" applyAlignment="1" applyProtection="1">
      <alignment horizontal="center" vertical="center"/>
    </xf>
    <xf numFmtId="1" fontId="32" fillId="8" borderId="12" xfId="0" applyNumberFormat="1" applyFont="1" applyFill="1" applyBorder="1" applyAlignment="1" applyProtection="1">
      <alignment horizontal="center" vertical="center"/>
    </xf>
    <xf numFmtId="0" fontId="59" fillId="8" borderId="77" xfId="0" applyFont="1" applyFill="1" applyBorder="1" applyAlignment="1">
      <alignment horizontal="center" vertical="center"/>
    </xf>
    <xf numFmtId="0" fontId="59" fillId="8" borderId="97" xfId="0" applyFont="1" applyFill="1" applyBorder="1" applyAlignment="1">
      <alignment horizontal="center" vertical="center"/>
    </xf>
    <xf numFmtId="0" fontId="48" fillId="8" borderId="97" xfId="0" applyFont="1" applyFill="1" applyBorder="1" applyAlignment="1">
      <alignment horizontal="center" vertical="center"/>
    </xf>
    <xf numFmtId="0" fontId="1" fillId="7" borderId="224" xfId="0" applyFont="1" applyFill="1" applyBorder="1" applyAlignment="1">
      <alignment horizontal="center"/>
    </xf>
    <xf numFmtId="0" fontId="48" fillId="0" borderId="130" xfId="0" applyFont="1" applyBorder="1" applyAlignment="1">
      <alignment horizontal="center"/>
    </xf>
    <xf numFmtId="0" fontId="11" fillId="8" borderId="3" xfId="0" applyFont="1" applyFill="1" applyBorder="1" applyAlignment="1">
      <alignment horizontal="center" vertical="center" wrapText="1"/>
    </xf>
    <xf numFmtId="0" fontId="1" fillId="4" borderId="181" xfId="0" applyFont="1" applyFill="1" applyBorder="1" applyAlignment="1">
      <alignment horizontal="center"/>
    </xf>
    <xf numFmtId="0" fontId="1" fillId="4" borderId="223" xfId="0" applyFont="1" applyFill="1" applyBorder="1" applyAlignment="1">
      <alignment horizontal="center"/>
    </xf>
    <xf numFmtId="0" fontId="1" fillId="4" borderId="222" xfId="0" applyFont="1" applyFill="1" applyBorder="1" applyAlignment="1">
      <alignment horizontal="center"/>
    </xf>
    <xf numFmtId="0" fontId="1" fillId="4" borderId="87" xfId="0" applyFont="1" applyFill="1" applyBorder="1" applyAlignment="1">
      <alignment horizontal="center"/>
    </xf>
    <xf numFmtId="0" fontId="1" fillId="4" borderId="181" xfId="0" applyFont="1" applyFill="1" applyBorder="1" applyAlignment="1">
      <alignment horizontal="center" wrapText="1"/>
    </xf>
    <xf numFmtId="0" fontId="1" fillId="4" borderId="222" xfId="0" applyFont="1" applyFill="1" applyBorder="1" applyAlignment="1">
      <alignment horizontal="center" wrapText="1"/>
    </xf>
    <xf numFmtId="0" fontId="1" fillId="4" borderId="87" xfId="0" applyFont="1" applyFill="1" applyBorder="1" applyAlignment="1">
      <alignment horizontal="center" wrapText="1"/>
    </xf>
    <xf numFmtId="0" fontId="1" fillId="4" borderId="222" xfId="0" applyFont="1" applyFill="1" applyBorder="1"/>
    <xf numFmtId="2" fontId="59" fillId="8" borderId="77" xfId="0" applyNumberFormat="1" applyFont="1" applyFill="1" applyBorder="1" applyAlignment="1">
      <alignment horizontal="center" vertical="center"/>
    </xf>
    <xf numFmtId="2" fontId="51" fillId="0" borderId="131" xfId="0" applyNumberFormat="1" applyFont="1" applyFill="1" applyBorder="1" applyAlignment="1">
      <alignment horizontal="center" vertical="center" wrapText="1"/>
    </xf>
    <xf numFmtId="2" fontId="51" fillId="0" borderId="132" xfId="0" applyNumberFormat="1" applyFont="1" applyFill="1" applyBorder="1" applyAlignment="1">
      <alignment horizontal="center" vertical="center" wrapText="1"/>
    </xf>
    <xf numFmtId="2" fontId="51" fillId="0" borderId="133" xfId="0" applyNumberFormat="1" applyFont="1" applyFill="1" applyBorder="1" applyAlignment="1">
      <alignment horizontal="center" vertical="center" wrapText="1"/>
    </xf>
    <xf numFmtId="2" fontId="51" fillId="0" borderId="129" xfId="0" applyNumberFormat="1" applyFont="1" applyFill="1" applyBorder="1" applyAlignment="1">
      <alignment horizontal="center" vertical="center" wrapText="1"/>
    </xf>
    <xf numFmtId="2" fontId="51" fillId="0" borderId="3" xfId="0" applyNumberFormat="1" applyFont="1" applyFill="1" applyBorder="1" applyAlignment="1">
      <alignment horizontal="center" vertical="center" wrapText="1"/>
    </xf>
    <xf numFmtId="2" fontId="51" fillId="0" borderId="130" xfId="0" applyNumberFormat="1" applyFont="1" applyFill="1" applyBorder="1" applyAlignment="1">
      <alignment horizontal="center" vertical="center" wrapText="1"/>
    </xf>
    <xf numFmtId="2" fontId="51" fillId="0" borderId="12" xfId="0" applyNumberFormat="1" applyFont="1" applyFill="1" applyBorder="1" applyAlignment="1">
      <alignment horizontal="center" vertical="center" wrapText="1"/>
    </xf>
    <xf numFmtId="2" fontId="51" fillId="0" borderId="1" xfId="0" applyNumberFormat="1" applyFont="1" applyFill="1" applyBorder="1" applyAlignment="1">
      <alignment horizontal="center" vertical="center" wrapText="1"/>
    </xf>
    <xf numFmtId="2" fontId="51" fillId="0" borderId="13" xfId="0" applyNumberFormat="1" applyFont="1" applyFill="1" applyBorder="1" applyAlignment="1">
      <alignment horizontal="center" vertical="center" wrapText="1"/>
    </xf>
    <xf numFmtId="2" fontId="51" fillId="0" borderId="35" xfId="0" applyNumberFormat="1" applyFont="1" applyFill="1" applyBorder="1" applyAlignment="1">
      <alignment horizontal="center" vertical="center" wrapText="1"/>
    </xf>
    <xf numFmtId="2" fontId="51" fillId="0" borderId="34" xfId="0" applyNumberFormat="1" applyFont="1" applyFill="1" applyBorder="1" applyAlignment="1">
      <alignment horizontal="center" vertical="center" wrapText="1"/>
    </xf>
    <xf numFmtId="2" fontId="51" fillId="0" borderId="36" xfId="0" applyNumberFormat="1" applyFont="1" applyFill="1" applyBorder="1" applyAlignment="1">
      <alignment horizontal="center" vertical="center" wrapText="1"/>
    </xf>
    <xf numFmtId="2" fontId="51" fillId="0" borderId="10" xfId="0" applyNumberFormat="1" applyFont="1" applyFill="1" applyBorder="1" applyAlignment="1">
      <alignment horizontal="center" vertical="center" wrapText="1"/>
    </xf>
    <xf numFmtId="2" fontId="51" fillId="0" borderId="8" xfId="0" applyNumberFormat="1" applyFont="1" applyFill="1" applyBorder="1" applyAlignment="1">
      <alignment horizontal="center" vertical="center" wrapText="1"/>
    </xf>
    <xf numFmtId="2" fontId="51" fillId="0" borderId="11" xfId="0" applyNumberFormat="1" applyFont="1" applyFill="1" applyBorder="1" applyAlignment="1">
      <alignment horizontal="center" vertical="center" wrapText="1"/>
    </xf>
    <xf numFmtId="2" fontId="51" fillId="0" borderId="136" xfId="0" applyNumberFormat="1" applyFont="1" applyFill="1" applyBorder="1" applyAlignment="1">
      <alignment horizontal="center" vertical="center" wrapText="1"/>
    </xf>
    <xf numFmtId="2" fontId="51" fillId="0" borderId="4" xfId="0" applyNumberFormat="1" applyFont="1" applyFill="1" applyBorder="1" applyAlignment="1">
      <alignment horizontal="center" vertical="center" wrapText="1"/>
    </xf>
    <xf numFmtId="2" fontId="51" fillId="0" borderId="137" xfId="0" applyNumberFormat="1" applyFont="1" applyFill="1" applyBorder="1" applyAlignment="1">
      <alignment horizontal="center" vertical="center" wrapText="1"/>
    </xf>
    <xf numFmtId="2" fontId="9" fillId="0" borderId="18" xfId="0" applyNumberFormat="1" applyFont="1" applyFill="1" applyBorder="1"/>
    <xf numFmtId="2" fontId="5" fillId="0" borderId="42" xfId="0" applyNumberFormat="1" applyFont="1" applyFill="1" applyBorder="1" applyAlignment="1" applyProtection="1">
      <alignment horizontal="center" vertical="center"/>
    </xf>
    <xf numFmtId="2" fontId="5" fillId="0" borderId="43" xfId="0" applyNumberFormat="1" applyFont="1" applyFill="1" applyBorder="1" applyAlignment="1" applyProtection="1">
      <alignment horizontal="center" vertical="center"/>
    </xf>
    <xf numFmtId="2" fontId="5" fillId="0" borderId="45" xfId="0" applyNumberFormat="1" applyFont="1" applyFill="1" applyBorder="1" applyAlignment="1" applyProtection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 wrapText="1"/>
    </xf>
    <xf numFmtId="166" fontId="1" fillId="0" borderId="2" xfId="0" applyNumberFormat="1" applyFont="1" applyFill="1" applyBorder="1" applyAlignment="1">
      <alignment horizontal="center" vertical="center" wrapText="1"/>
    </xf>
    <xf numFmtId="166" fontId="1" fillId="0" borderId="13" xfId="0" applyNumberFormat="1" applyFont="1" applyFill="1" applyBorder="1" applyAlignment="1">
      <alignment horizontal="center" vertical="center" wrapText="1"/>
    </xf>
    <xf numFmtId="2" fontId="5" fillId="0" borderId="42" xfId="0" applyNumberFormat="1" applyFont="1" applyFill="1" applyBorder="1" applyAlignment="1">
      <alignment horizontal="center" vertical="center" wrapText="1"/>
    </xf>
    <xf numFmtId="2" fontId="5" fillId="0" borderId="43" xfId="0" applyNumberFormat="1" applyFont="1" applyFill="1" applyBorder="1" applyAlignment="1">
      <alignment horizontal="center" vertical="center" wrapText="1"/>
    </xf>
    <xf numFmtId="2" fontId="5" fillId="0" borderId="45" xfId="0" applyNumberFormat="1" applyFont="1" applyFill="1" applyBorder="1" applyAlignment="1">
      <alignment horizontal="center" vertical="center" wrapText="1"/>
    </xf>
    <xf numFmtId="2" fontId="1" fillId="0" borderId="42" xfId="0" applyNumberFormat="1" applyFont="1" applyFill="1" applyBorder="1" applyAlignment="1">
      <alignment horizontal="center" vertical="center" wrapText="1"/>
    </xf>
    <xf numFmtId="2" fontId="1" fillId="0" borderId="43" xfId="0" applyNumberFormat="1" applyFont="1" applyFill="1" applyBorder="1" applyAlignment="1">
      <alignment horizontal="center" vertical="center" wrapText="1"/>
    </xf>
    <xf numFmtId="2" fontId="1" fillId="0" borderId="45" xfId="0" applyNumberFormat="1" applyFont="1" applyFill="1" applyBorder="1" applyAlignment="1">
      <alignment horizontal="center" vertical="center" wrapText="1"/>
    </xf>
    <xf numFmtId="2" fontId="5" fillId="0" borderId="42" xfId="0" applyNumberFormat="1" applyFont="1" applyFill="1" applyBorder="1" applyAlignment="1" applyProtection="1">
      <alignment horizontal="center" vertical="center" wrapText="1"/>
    </xf>
    <xf numFmtId="2" fontId="7" fillId="0" borderId="146" xfId="0" applyNumberFormat="1" applyFont="1" applyFill="1" applyBorder="1" applyAlignment="1" applyProtection="1">
      <alignment horizontal="center" vertical="center"/>
    </xf>
    <xf numFmtId="2" fontId="7" fillId="0" borderId="147" xfId="0" applyNumberFormat="1" applyFont="1" applyFill="1" applyBorder="1" applyAlignment="1" applyProtection="1">
      <alignment horizontal="center" vertical="center"/>
    </xf>
    <xf numFmtId="2" fontId="7" fillId="0" borderId="148" xfId="0" applyNumberFormat="1" applyFont="1" applyFill="1" applyBorder="1" applyAlignment="1" applyProtection="1">
      <alignment horizontal="center" vertical="center"/>
    </xf>
    <xf numFmtId="2" fontId="1" fillId="0" borderId="146" xfId="0" applyNumberFormat="1" applyFont="1" applyFill="1" applyBorder="1" applyAlignment="1" applyProtection="1">
      <alignment horizontal="center" vertical="center"/>
    </xf>
    <xf numFmtId="2" fontId="7" fillId="0" borderId="149" xfId="0" applyNumberFormat="1" applyFont="1" applyFill="1" applyBorder="1" applyAlignment="1" applyProtection="1">
      <alignment horizontal="center" vertical="center"/>
    </xf>
    <xf numFmtId="2" fontId="5" fillId="0" borderId="54" xfId="0" applyNumberFormat="1" applyFont="1" applyFill="1" applyBorder="1" applyAlignment="1" applyProtection="1">
      <alignment horizontal="center" vertical="center"/>
    </xf>
    <xf numFmtId="2" fontId="5" fillId="0" borderId="55" xfId="0" applyNumberFormat="1" applyFont="1" applyFill="1" applyBorder="1" applyAlignment="1" applyProtection="1">
      <alignment horizontal="center" vertical="center"/>
    </xf>
    <xf numFmtId="2" fontId="5" fillId="0" borderId="56" xfId="0" applyNumberFormat="1" applyFont="1" applyFill="1" applyBorder="1" applyAlignment="1" applyProtection="1">
      <alignment horizontal="center" vertical="center"/>
    </xf>
    <xf numFmtId="2" fontId="5" fillId="0" borderId="84" xfId="0" applyNumberFormat="1" applyFont="1" applyFill="1" applyBorder="1" applyAlignment="1" applyProtection="1">
      <alignment horizontal="center" vertical="center"/>
    </xf>
    <xf numFmtId="2" fontId="5" fillId="0" borderId="85" xfId="0" applyNumberFormat="1" applyFont="1" applyFill="1" applyBorder="1" applyAlignment="1" applyProtection="1">
      <alignment horizontal="center" vertical="center"/>
    </xf>
    <xf numFmtId="2" fontId="5" fillId="0" borderId="86" xfId="0" applyNumberFormat="1" applyFont="1" applyFill="1" applyBorder="1" applyAlignment="1" applyProtection="1">
      <alignment horizontal="center" vertical="center"/>
    </xf>
    <xf numFmtId="166" fontId="1" fillId="0" borderId="157" xfId="0" applyNumberFormat="1" applyFont="1" applyFill="1" applyBorder="1" applyAlignment="1">
      <alignment horizontal="center" vertical="center" wrapText="1"/>
    </xf>
    <xf numFmtId="166" fontId="5" fillId="0" borderId="73" xfId="0" applyNumberFormat="1" applyFont="1" applyFill="1" applyBorder="1" applyAlignment="1">
      <alignment horizontal="center" vertical="center" wrapText="1"/>
    </xf>
    <xf numFmtId="2" fontId="54" fillId="7" borderId="23" xfId="0" applyNumberFormat="1" applyFont="1" applyFill="1" applyBorder="1" applyAlignment="1">
      <alignment horizontal="center" vertical="center" wrapText="1"/>
    </xf>
    <xf numFmtId="2" fontId="54" fillId="7" borderId="8" xfId="0" applyNumberFormat="1" applyFont="1" applyFill="1" applyBorder="1" applyAlignment="1">
      <alignment horizontal="center" vertical="center" wrapText="1"/>
    </xf>
    <xf numFmtId="2" fontId="54" fillId="7" borderId="24" xfId="0" applyNumberFormat="1" applyFont="1" applyFill="1" applyBorder="1" applyAlignment="1">
      <alignment horizontal="center" vertical="center" wrapText="1"/>
    </xf>
    <xf numFmtId="2" fontId="54" fillId="7" borderId="10" xfId="0" applyNumberFormat="1" applyFont="1" applyFill="1" applyBorder="1" applyAlignment="1">
      <alignment horizontal="center" vertical="center" wrapText="1"/>
    </xf>
    <xf numFmtId="2" fontId="54" fillId="7" borderId="11" xfId="0" applyNumberFormat="1" applyFont="1" applyFill="1" applyBorder="1" applyAlignment="1">
      <alignment horizontal="center" vertical="center" wrapText="1"/>
    </xf>
    <xf numFmtId="2" fontId="54" fillId="7" borderId="16" xfId="0" applyNumberFormat="1" applyFont="1" applyFill="1" applyBorder="1" applyAlignment="1">
      <alignment horizontal="center" vertical="center" wrapText="1"/>
    </xf>
    <xf numFmtId="2" fontId="54" fillId="7" borderId="1" xfId="0" applyNumberFormat="1" applyFont="1" applyFill="1" applyBorder="1" applyAlignment="1">
      <alignment horizontal="center" vertical="center" wrapText="1"/>
    </xf>
    <xf numFmtId="2" fontId="54" fillId="7" borderId="2" xfId="0" applyNumberFormat="1" applyFont="1" applyFill="1" applyBorder="1" applyAlignment="1">
      <alignment horizontal="center" vertical="center" wrapText="1"/>
    </xf>
    <xf numFmtId="2" fontId="54" fillId="7" borderId="12" xfId="0" applyNumberFormat="1" applyFont="1" applyFill="1" applyBorder="1" applyAlignment="1">
      <alignment horizontal="center" vertical="center" wrapText="1"/>
    </xf>
    <xf numFmtId="2" fontId="54" fillId="7" borderId="13" xfId="0" applyNumberFormat="1" applyFont="1" applyFill="1" applyBorder="1" applyAlignment="1">
      <alignment horizontal="center" vertical="center" wrapText="1"/>
    </xf>
    <xf numFmtId="2" fontId="54" fillId="7" borderId="17" xfId="0" applyNumberFormat="1" applyFont="1" applyFill="1" applyBorder="1" applyAlignment="1">
      <alignment horizontal="center" vertical="center" wrapText="1"/>
    </xf>
    <xf numFmtId="2" fontId="54" fillId="7" borderId="26" xfId="0" applyNumberFormat="1" applyFont="1" applyFill="1" applyBorder="1" applyAlignment="1">
      <alignment horizontal="center" vertical="center" wrapText="1"/>
    </xf>
    <xf numFmtId="2" fontId="54" fillId="7" borderId="29" xfId="0" applyNumberFormat="1" applyFont="1" applyFill="1" applyBorder="1" applyAlignment="1">
      <alignment horizontal="center" vertical="center" wrapText="1"/>
    </xf>
    <xf numFmtId="2" fontId="54" fillId="7" borderId="18" xfId="0" applyNumberFormat="1" applyFont="1" applyFill="1" applyBorder="1" applyAlignment="1">
      <alignment horizontal="center" vertical="center" wrapText="1"/>
    </xf>
    <xf numFmtId="2" fontId="54" fillId="7" borderId="27" xfId="0" applyNumberFormat="1" applyFont="1" applyFill="1" applyBorder="1" applyAlignment="1">
      <alignment horizontal="center" vertical="center" wrapText="1"/>
    </xf>
    <xf numFmtId="2" fontId="54" fillId="7" borderId="60" xfId="0" applyNumberFormat="1" applyFont="1" applyFill="1" applyBorder="1" applyAlignment="1">
      <alignment horizontal="center" vertical="center" wrapText="1"/>
    </xf>
    <xf numFmtId="2" fontId="1" fillId="0" borderId="3" xfId="0" applyNumberFormat="1" applyFont="1" applyFill="1" applyBorder="1" applyAlignment="1">
      <alignment horizontal="center" vertical="center" wrapText="1"/>
    </xf>
    <xf numFmtId="2" fontId="1" fillId="0" borderId="60" xfId="0" applyNumberFormat="1" applyFont="1" applyFill="1" applyBorder="1" applyAlignment="1">
      <alignment horizontal="center" vertical="center" wrapText="1"/>
    </xf>
    <xf numFmtId="2" fontId="1" fillId="0" borderId="36" xfId="0" applyNumberFormat="1" applyFont="1" applyFill="1" applyBorder="1" applyAlignment="1">
      <alignment horizontal="center" vertical="center" wrapText="1"/>
    </xf>
    <xf numFmtId="2" fontId="1" fillId="6" borderId="3" xfId="0" applyNumberFormat="1" applyFont="1" applyFill="1" applyBorder="1" applyAlignment="1">
      <alignment horizontal="center" vertical="center" wrapText="1"/>
    </xf>
    <xf numFmtId="2" fontId="48" fillId="0" borderId="110" xfId="0" applyNumberFormat="1" applyFont="1" applyFill="1" applyBorder="1" applyAlignment="1">
      <alignment horizontal="center" vertical="center" wrapText="1"/>
    </xf>
    <xf numFmtId="2" fontId="1" fillId="4" borderId="3" xfId="0" applyNumberFormat="1" applyFont="1" applyFill="1" applyBorder="1" applyAlignment="1">
      <alignment vertical="center" wrapText="1"/>
    </xf>
    <xf numFmtId="2" fontId="1" fillId="4" borderId="3" xfId="0" applyNumberFormat="1" applyFont="1" applyFill="1" applyBorder="1" applyAlignment="1">
      <alignment horizontal="center" vertical="center" wrapText="1"/>
    </xf>
    <xf numFmtId="2" fontId="1" fillId="4" borderId="60" xfId="0" applyNumberFormat="1" applyFont="1" applyFill="1" applyBorder="1" applyAlignment="1">
      <alignment horizontal="center" vertical="center" wrapText="1"/>
    </xf>
    <xf numFmtId="2" fontId="1" fillId="0" borderId="88" xfId="0" applyNumberFormat="1" applyFont="1" applyFill="1" applyBorder="1" applyAlignment="1">
      <alignment horizontal="center" vertical="center" wrapText="1"/>
    </xf>
    <xf numFmtId="2" fontId="1" fillId="0" borderId="85" xfId="0" applyNumberFormat="1" applyFont="1" applyFill="1" applyBorder="1" applyAlignment="1">
      <alignment horizontal="center" vertical="center" wrapText="1"/>
    </xf>
    <xf numFmtId="2" fontId="1" fillId="0" borderId="83" xfId="0" applyNumberFormat="1" applyFont="1" applyFill="1" applyBorder="1" applyAlignment="1">
      <alignment horizontal="center" vertical="center" wrapText="1"/>
    </xf>
    <xf numFmtId="2" fontId="1" fillId="0" borderId="84" xfId="0" applyNumberFormat="1" applyFont="1" applyFill="1" applyBorder="1" applyAlignment="1">
      <alignment horizontal="center" vertical="center" wrapText="1"/>
    </xf>
    <xf numFmtId="2" fontId="1" fillId="0" borderId="86" xfId="0" applyNumberFormat="1" applyFont="1" applyFill="1" applyBorder="1" applyAlignment="1">
      <alignment horizontal="center" vertical="center" wrapText="1"/>
    </xf>
    <xf numFmtId="2" fontId="48" fillId="0" borderId="10" xfId="0" applyNumberFormat="1" applyFont="1" applyFill="1" applyBorder="1" applyAlignment="1">
      <alignment horizontal="center" vertical="center" wrapText="1"/>
    </xf>
    <xf numFmtId="2" fontId="48" fillId="0" borderId="32" xfId="0" applyNumberFormat="1" applyFont="1" applyFill="1" applyBorder="1" applyAlignment="1">
      <alignment horizontal="center" vertical="center" wrapText="1"/>
    </xf>
    <xf numFmtId="2" fontId="48" fillId="0" borderId="15" xfId="0" applyNumberFormat="1" applyFont="1" applyFill="1" applyBorder="1" applyAlignment="1">
      <alignment horizontal="center" vertical="center" wrapText="1"/>
    </xf>
    <xf numFmtId="2" fontId="48" fillId="0" borderId="11" xfId="0" applyNumberFormat="1" applyFont="1" applyFill="1" applyBorder="1" applyAlignment="1">
      <alignment horizontal="center" vertical="center" wrapText="1"/>
    </xf>
    <xf numFmtId="2" fontId="48" fillId="0" borderId="23" xfId="0" applyNumberFormat="1" applyFont="1" applyFill="1" applyBorder="1" applyAlignment="1">
      <alignment horizontal="center" vertical="center" wrapText="1"/>
    </xf>
    <xf numFmtId="2" fontId="48" fillId="0" borderId="8" xfId="0" applyNumberFormat="1" applyFont="1" applyFill="1" applyBorder="1" applyAlignment="1">
      <alignment horizontal="center" vertical="center" wrapText="1"/>
    </xf>
    <xf numFmtId="2" fontId="48" fillId="0" borderId="12" xfId="0" applyNumberFormat="1" applyFont="1" applyFill="1" applyBorder="1" applyAlignment="1">
      <alignment horizontal="center" vertical="center" wrapText="1"/>
    </xf>
    <xf numFmtId="2" fontId="48" fillId="0" borderId="1" xfId="0" applyNumberFormat="1" applyFont="1" applyFill="1" applyBorder="1" applyAlignment="1">
      <alignment horizontal="center" vertical="center" wrapText="1"/>
    </xf>
    <xf numFmtId="2" fontId="48" fillId="0" borderId="13" xfId="0" applyNumberFormat="1" applyFont="1" applyFill="1" applyBorder="1" applyAlignment="1">
      <alignment horizontal="center" vertical="center" wrapText="1"/>
    </xf>
    <xf numFmtId="2" fontId="48" fillId="0" borderId="24" xfId="0" applyNumberFormat="1" applyFont="1" applyFill="1" applyBorder="1" applyAlignment="1">
      <alignment horizontal="center" vertical="center" wrapText="1"/>
    </xf>
    <xf numFmtId="2" fontId="48" fillId="0" borderId="18" xfId="0" applyNumberFormat="1" applyFont="1" applyFill="1" applyBorder="1" applyAlignment="1">
      <alignment horizontal="center" vertical="center" wrapText="1"/>
    </xf>
    <xf numFmtId="2" fontId="48" fillId="0" borderId="26" xfId="0" applyNumberFormat="1" applyFont="1" applyFill="1" applyBorder="1" applyAlignment="1">
      <alignment horizontal="center" vertical="center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17" xfId="0" applyNumberFormat="1" applyFont="1" applyFill="1" applyBorder="1" applyAlignment="1">
      <alignment horizontal="center" vertical="center" wrapText="1"/>
    </xf>
    <xf numFmtId="2" fontId="53" fillId="0" borderId="42" xfId="0" applyNumberFormat="1" applyFont="1" applyFill="1" applyBorder="1" applyAlignment="1" applyProtection="1">
      <alignment horizontal="center" vertical="center"/>
    </xf>
    <xf numFmtId="2" fontId="53" fillId="0" borderId="43" xfId="0" applyNumberFormat="1" applyFont="1" applyFill="1" applyBorder="1" applyAlignment="1" applyProtection="1">
      <alignment horizontal="center" vertical="center"/>
    </xf>
    <xf numFmtId="2" fontId="53" fillId="0" borderId="45" xfId="0" applyNumberFormat="1" applyFont="1" applyFill="1" applyBorder="1" applyAlignment="1" applyProtection="1">
      <alignment horizontal="center" vertical="center"/>
    </xf>
    <xf numFmtId="2" fontId="5" fillId="0" borderId="45" xfId="0" applyNumberFormat="1" applyFont="1" applyFill="1" applyBorder="1" applyAlignment="1" applyProtection="1">
      <alignment vertical="center"/>
    </xf>
    <xf numFmtId="2" fontId="5" fillId="0" borderId="42" xfId="0" applyNumberFormat="1" applyFont="1" applyFill="1" applyBorder="1" applyAlignment="1" applyProtection="1">
      <alignment vertical="center"/>
    </xf>
    <xf numFmtId="2" fontId="53" fillId="0" borderId="35" xfId="0" applyNumberFormat="1" applyFont="1" applyFill="1" applyBorder="1" applyAlignment="1" applyProtection="1">
      <alignment horizontal="center" vertical="center"/>
    </xf>
    <xf numFmtId="2" fontId="53" fillId="0" borderId="34" xfId="0" applyNumberFormat="1" applyFont="1" applyFill="1" applyBorder="1" applyAlignment="1" applyProtection="1">
      <alignment horizontal="center" vertical="center"/>
    </xf>
    <xf numFmtId="2" fontId="53" fillId="0" borderId="36" xfId="0" applyNumberFormat="1" applyFont="1" applyFill="1" applyBorder="1" applyAlignment="1" applyProtection="1">
      <alignment horizontal="center" vertical="center"/>
    </xf>
    <xf numFmtId="2" fontId="1" fillId="0" borderId="34" xfId="0" applyNumberFormat="1" applyFont="1" applyFill="1" applyBorder="1" applyAlignment="1">
      <alignment horizontal="center" vertical="center" wrapText="1"/>
    </xf>
    <xf numFmtId="2" fontId="1" fillId="0" borderId="35" xfId="0" applyNumberFormat="1" applyFont="1" applyFill="1" applyBorder="1" applyAlignment="1">
      <alignment horizontal="center" vertical="center" wrapText="1"/>
    </xf>
    <xf numFmtId="2" fontId="1" fillId="0" borderId="50" xfId="0" applyNumberFormat="1" applyFont="1" applyFill="1" applyBorder="1" applyAlignment="1">
      <alignment horizontal="center" vertical="center" wrapText="1"/>
    </xf>
    <xf numFmtId="0" fontId="5" fillId="0" borderId="232" xfId="0" applyFont="1" applyFill="1" applyBorder="1" applyAlignment="1">
      <alignment horizontal="right" vertical="center" wrapText="1"/>
    </xf>
    <xf numFmtId="0" fontId="9" fillId="0" borderId="224" xfId="0" applyFont="1" applyFill="1" applyBorder="1" applyAlignment="1">
      <alignment horizontal="right" vertical="center" wrapText="1"/>
    </xf>
    <xf numFmtId="166" fontId="5" fillId="0" borderId="224" xfId="0" applyNumberFormat="1" applyFont="1" applyFill="1" applyBorder="1" applyAlignment="1" applyProtection="1">
      <alignment horizontal="center" vertical="center"/>
    </xf>
    <xf numFmtId="1" fontId="5" fillId="0" borderId="224" xfId="0" applyNumberFormat="1" applyFont="1" applyFill="1" applyBorder="1" applyAlignment="1" applyProtection="1">
      <alignment horizontal="center" vertical="center"/>
    </xf>
    <xf numFmtId="2" fontId="5" fillId="0" borderId="224" xfId="0" applyNumberFormat="1" applyFont="1" applyFill="1" applyBorder="1" applyAlignment="1" applyProtection="1">
      <alignment horizontal="center" vertical="center"/>
    </xf>
    <xf numFmtId="2" fontId="5" fillId="0" borderId="233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2" fontId="1" fillId="4" borderId="3" xfId="4" applyNumberFormat="1" applyFont="1" applyFill="1" applyBorder="1" applyAlignment="1">
      <alignment horizontal="center" vertical="center" wrapText="1"/>
    </xf>
    <xf numFmtId="2" fontId="48" fillId="4" borderId="3" xfId="4" applyNumberFormat="1" applyFont="1" applyFill="1" applyBorder="1" applyAlignment="1">
      <alignment horizontal="center" vertical="center" wrapText="1"/>
    </xf>
    <xf numFmtId="2" fontId="38" fillId="0" borderId="3" xfId="0" applyNumberFormat="1" applyFont="1" applyFill="1" applyBorder="1" applyAlignment="1" applyProtection="1">
      <alignment horizontal="center" vertical="center" wrapText="1"/>
    </xf>
    <xf numFmtId="2" fontId="24" fillId="0" borderId="102" xfId="0" applyNumberFormat="1" applyFont="1" applyFill="1" applyBorder="1" applyAlignment="1">
      <alignment horizontal="center"/>
    </xf>
    <xf numFmtId="2" fontId="24" fillId="0" borderId="59" xfId="0" applyNumberFormat="1" applyFont="1" applyFill="1" applyBorder="1" applyAlignment="1">
      <alignment horizontal="center"/>
    </xf>
    <xf numFmtId="2" fontId="24" fillId="0" borderId="220" xfId="0" applyNumberFormat="1" applyFont="1" applyFill="1" applyBorder="1" applyAlignment="1">
      <alignment horizontal="center"/>
    </xf>
    <xf numFmtId="2" fontId="1" fillId="0" borderId="181" xfId="0" applyNumberFormat="1" applyFont="1" applyBorder="1" applyAlignment="1">
      <alignment horizontal="center"/>
    </xf>
    <xf numFmtId="2" fontId="1" fillId="0" borderId="222" xfId="0" applyNumberFormat="1" applyFont="1" applyBorder="1" applyAlignment="1">
      <alignment horizontal="center"/>
    </xf>
    <xf numFmtId="2" fontId="1" fillId="0" borderId="222" xfId="0" applyNumberFormat="1" applyFont="1" applyBorder="1"/>
    <xf numFmtId="2" fontId="1" fillId="0" borderId="87" xfId="0" applyNumberFormat="1" applyFont="1" applyBorder="1" applyAlignment="1">
      <alignment horizontal="center"/>
    </xf>
    <xf numFmtId="2" fontId="1" fillId="0" borderId="226" xfId="0" applyNumberFormat="1" applyFont="1" applyBorder="1" applyAlignment="1">
      <alignment horizontal="center"/>
    </xf>
    <xf numFmtId="2" fontId="1" fillId="0" borderId="223" xfId="0" applyNumberFormat="1" applyFont="1" applyBorder="1" applyAlignment="1">
      <alignment horizontal="center"/>
    </xf>
    <xf numFmtId="2" fontId="1" fillId="0" borderId="224" xfId="0" applyNumberFormat="1" applyFont="1" applyBorder="1" applyAlignment="1">
      <alignment horizontal="center"/>
    </xf>
    <xf numFmtId="2" fontId="1" fillId="0" borderId="224" xfId="0" applyNumberFormat="1" applyFont="1" applyBorder="1"/>
    <xf numFmtId="2" fontId="48" fillId="0" borderId="226" xfId="0" applyNumberFormat="1" applyFont="1" applyBorder="1" applyAlignment="1">
      <alignment horizontal="center"/>
    </xf>
    <xf numFmtId="2" fontId="48" fillId="0" borderId="223" xfId="0" applyNumberFormat="1" applyFont="1" applyBorder="1" applyAlignment="1">
      <alignment horizontal="center"/>
    </xf>
    <xf numFmtId="2" fontId="48" fillId="0" borderId="224" xfId="0" applyNumberFormat="1" applyFont="1" applyBorder="1" applyAlignment="1">
      <alignment horizontal="center"/>
    </xf>
    <xf numFmtId="2" fontId="24" fillId="7" borderId="107" xfId="0" applyNumberFormat="1" applyFont="1" applyFill="1" applyBorder="1" applyAlignment="1">
      <alignment horizontal="center"/>
    </xf>
    <xf numFmtId="2" fontId="24" fillId="7" borderId="3" xfId="0" applyNumberFormat="1" applyFont="1" applyFill="1" applyBorder="1" applyAlignment="1">
      <alignment horizontal="center"/>
    </xf>
    <xf numFmtId="2" fontId="24" fillId="7" borderId="140" xfId="0" applyNumberFormat="1" applyFont="1" applyFill="1" applyBorder="1" applyAlignment="1">
      <alignment horizontal="center"/>
    </xf>
    <xf numFmtId="2" fontId="1" fillId="7" borderId="224" xfId="0" applyNumberFormat="1" applyFont="1" applyFill="1" applyBorder="1" applyAlignment="1">
      <alignment horizontal="center"/>
    </xf>
    <xf numFmtId="2" fontId="1" fillId="0" borderId="223" xfId="0" applyNumberFormat="1" applyFont="1" applyBorder="1"/>
    <xf numFmtId="2" fontId="1" fillId="0" borderId="231" xfId="0" applyNumberFormat="1" applyFont="1" applyBorder="1" applyAlignment="1">
      <alignment horizontal="center"/>
    </xf>
    <xf numFmtId="2" fontId="1" fillId="0" borderId="229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2" fontId="48" fillId="0" borderId="3" xfId="0" applyNumberFormat="1" applyFont="1" applyBorder="1" applyAlignment="1">
      <alignment horizontal="center"/>
    </xf>
    <xf numFmtId="2" fontId="48" fillId="0" borderId="130" xfId="0" applyNumberFormat="1" applyFont="1" applyBorder="1" applyAlignment="1">
      <alignment horizontal="center"/>
    </xf>
    <xf numFmtId="2" fontId="11" fillId="8" borderId="3" xfId="0" applyNumberFormat="1" applyFont="1" applyFill="1" applyBorder="1" applyAlignment="1">
      <alignment horizontal="center"/>
    </xf>
    <xf numFmtId="2" fontId="1" fillId="4" borderId="181" xfId="0" applyNumberFormat="1" applyFont="1" applyFill="1" applyBorder="1" applyAlignment="1">
      <alignment horizontal="center"/>
    </xf>
    <xf numFmtId="2" fontId="1" fillId="4" borderId="222" xfId="0" applyNumberFormat="1" applyFont="1" applyFill="1" applyBorder="1" applyAlignment="1">
      <alignment horizontal="center"/>
    </xf>
    <xf numFmtId="2" fontId="1" fillId="4" borderId="222" xfId="0" applyNumberFormat="1" applyFont="1" applyFill="1" applyBorder="1"/>
    <xf numFmtId="2" fontId="1" fillId="4" borderId="87" xfId="0" applyNumberFormat="1" applyFont="1" applyFill="1" applyBorder="1" applyAlignment="1">
      <alignment horizontal="center"/>
    </xf>
    <xf numFmtId="49" fontId="48" fillId="0" borderId="90" xfId="0" applyNumberFormat="1" applyFont="1" applyFill="1" applyBorder="1" applyAlignment="1">
      <alignment horizontal="center" vertical="center" wrapText="1"/>
    </xf>
    <xf numFmtId="49" fontId="53" fillId="0" borderId="0" xfId="0" applyNumberFormat="1" applyFont="1" applyFill="1" applyBorder="1" applyAlignment="1">
      <alignment vertical="center" wrapText="1"/>
    </xf>
    <xf numFmtId="0" fontId="48" fillId="0" borderId="0" xfId="0" applyFont="1" applyFill="1" applyBorder="1" applyAlignment="1">
      <alignment horizontal="center" vertical="center" wrapText="1"/>
    </xf>
    <xf numFmtId="165" fontId="48" fillId="0" borderId="0" xfId="0" applyNumberFormat="1" applyFont="1" applyFill="1" applyBorder="1" applyAlignment="1" applyProtection="1">
      <alignment horizontal="center" vertical="center"/>
    </xf>
    <xf numFmtId="166" fontId="53" fillId="0" borderId="0" xfId="0" applyNumberFormat="1" applyFont="1" applyFill="1" applyBorder="1" applyAlignment="1" applyProtection="1">
      <alignment horizontal="center" vertical="center"/>
    </xf>
    <xf numFmtId="1" fontId="53" fillId="0" borderId="0" xfId="0" applyNumberFormat="1" applyFont="1" applyFill="1" applyBorder="1" applyAlignment="1" applyProtection="1">
      <alignment horizontal="center" vertical="center"/>
    </xf>
    <xf numFmtId="2" fontId="48" fillId="0" borderId="0" xfId="0" applyNumberFormat="1" applyFont="1" applyFill="1" applyBorder="1" applyAlignment="1">
      <alignment horizontal="center" vertical="center" wrapText="1"/>
    </xf>
    <xf numFmtId="2" fontId="48" fillId="0" borderId="95" xfId="0" applyNumberFormat="1" applyFont="1" applyFill="1" applyBorder="1" applyAlignment="1">
      <alignment horizontal="center" vertical="center" wrapText="1"/>
    </xf>
    <xf numFmtId="166" fontId="5" fillId="0" borderId="19" xfId="0" applyNumberFormat="1" applyFont="1" applyFill="1" applyBorder="1" applyAlignment="1" applyProtection="1">
      <alignment horizontal="center" vertical="center"/>
    </xf>
    <xf numFmtId="166" fontId="5" fillId="0" borderId="97" xfId="0" applyNumberFormat="1" applyFont="1" applyFill="1" applyBorder="1" applyAlignment="1" applyProtection="1">
      <alignment horizontal="center" vertical="center"/>
    </xf>
    <xf numFmtId="166" fontId="5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Fill="1" applyBorder="1" applyAlignment="1">
      <alignment horizontal="center" vertical="center" wrapText="1"/>
    </xf>
    <xf numFmtId="166" fontId="31" fillId="4" borderId="47" xfId="0" applyNumberFormat="1" applyFont="1" applyFill="1" applyBorder="1" applyAlignment="1" applyProtection="1">
      <alignment horizontal="center" vertical="center"/>
    </xf>
    <xf numFmtId="166" fontId="53" fillId="4" borderId="30" xfId="0" applyNumberFormat="1" applyFont="1" applyFill="1" applyBorder="1" applyAlignment="1" applyProtection="1">
      <alignment horizontal="center" vertical="center"/>
    </xf>
    <xf numFmtId="166" fontId="48" fillId="4" borderId="30" xfId="0" applyNumberFormat="1" applyFont="1" applyFill="1" applyBorder="1" applyAlignment="1" applyProtection="1">
      <alignment horizontal="center" vertical="center"/>
    </xf>
    <xf numFmtId="166" fontId="48" fillId="4" borderId="25" xfId="0" applyNumberFormat="1" applyFont="1" applyFill="1" applyBorder="1" applyAlignment="1" applyProtection="1">
      <alignment horizontal="center" vertical="center"/>
    </xf>
    <xf numFmtId="166" fontId="1" fillId="4" borderId="25" xfId="0" applyNumberFormat="1" applyFont="1" applyFill="1" applyBorder="1" applyAlignment="1" applyProtection="1">
      <alignment horizontal="center" vertical="center"/>
    </xf>
    <xf numFmtId="0" fontId="1" fillId="9" borderId="3" xfId="4" applyNumberFormat="1" applyFont="1" applyFill="1" applyBorder="1" applyAlignment="1" applyProtection="1">
      <alignment horizontal="center" vertical="center"/>
    </xf>
    <xf numFmtId="0" fontId="1" fillId="9" borderId="3" xfId="4" applyFont="1" applyFill="1" applyBorder="1" applyAlignment="1">
      <alignment horizontal="center" vertical="center" wrapText="1"/>
    </xf>
    <xf numFmtId="0" fontId="1" fillId="9" borderId="226" xfId="0" applyFont="1" applyFill="1" applyBorder="1" applyAlignment="1">
      <alignment horizontal="center"/>
    </xf>
    <xf numFmtId="0" fontId="48" fillId="9" borderId="226" xfId="0" applyFont="1" applyFill="1" applyBorder="1" applyAlignment="1">
      <alignment horizontal="center"/>
    </xf>
    <xf numFmtId="0" fontId="1" fillId="9" borderId="231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 vertical="center" wrapText="1"/>
    </xf>
    <xf numFmtId="0" fontId="1" fillId="9" borderId="181" xfId="0" applyFont="1" applyFill="1" applyBorder="1" applyAlignment="1">
      <alignment horizontal="center"/>
    </xf>
    <xf numFmtId="0" fontId="1" fillId="9" borderId="223" xfId="0" applyFont="1" applyFill="1" applyBorder="1" applyAlignment="1">
      <alignment horizontal="center"/>
    </xf>
    <xf numFmtId="0" fontId="1" fillId="9" borderId="222" xfId="0" applyFont="1" applyFill="1" applyBorder="1" applyAlignment="1">
      <alignment horizontal="center"/>
    </xf>
    <xf numFmtId="0" fontId="1" fillId="9" borderId="87" xfId="0" applyFont="1" applyFill="1" applyBorder="1" applyAlignment="1">
      <alignment horizontal="center"/>
    </xf>
    <xf numFmtId="166" fontId="5" fillId="9" borderId="3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166" fontId="64" fillId="4" borderId="25" xfId="0" applyNumberFormat="1" applyFont="1" applyFill="1" applyBorder="1" applyAlignment="1" applyProtection="1">
      <alignment horizontal="center" vertical="center"/>
    </xf>
    <xf numFmtId="166" fontId="31" fillId="7" borderId="47" xfId="0" applyNumberFormat="1" applyFont="1" applyFill="1" applyBorder="1" applyAlignment="1">
      <alignment horizontal="center" vertical="center"/>
    </xf>
    <xf numFmtId="1" fontId="31" fillId="7" borderId="42" xfId="0" applyNumberFormat="1" applyFont="1" applyFill="1" applyBorder="1" applyAlignment="1">
      <alignment horizontal="center" vertical="center"/>
    </xf>
    <xf numFmtId="1" fontId="31" fillId="7" borderId="43" xfId="0" applyNumberFormat="1" applyFont="1" applyFill="1" applyBorder="1" applyAlignment="1">
      <alignment horizontal="center" vertical="center"/>
    </xf>
    <xf numFmtId="1" fontId="31" fillId="7" borderId="45" xfId="0" applyNumberFormat="1" applyFont="1" applyFill="1" applyBorder="1" applyAlignment="1">
      <alignment horizontal="center" vertical="center"/>
    </xf>
    <xf numFmtId="1" fontId="32" fillId="7" borderId="15" xfId="0" applyNumberFormat="1" applyFont="1" applyFill="1" applyBorder="1" applyAlignment="1" applyProtection="1">
      <alignment horizontal="center" vertical="center"/>
    </xf>
    <xf numFmtId="1" fontId="32" fillId="7" borderId="32" xfId="0" applyNumberFormat="1" applyFont="1" applyFill="1" applyBorder="1" applyAlignment="1" applyProtection="1">
      <alignment horizontal="center" vertical="center"/>
    </xf>
    <xf numFmtId="1" fontId="32" fillId="7" borderId="33" xfId="0" applyNumberFormat="1" applyFont="1" applyFill="1" applyBorder="1" applyAlignment="1" applyProtection="1">
      <alignment horizontal="center" vertical="center"/>
    </xf>
    <xf numFmtId="0" fontId="47" fillId="7" borderId="12" xfId="0" applyNumberFormat="1" applyFont="1" applyFill="1" applyBorder="1" applyAlignment="1" applyProtection="1">
      <alignment horizontal="center" vertical="center"/>
    </xf>
    <xf numFmtId="0" fontId="1" fillId="7" borderId="1" xfId="0" applyNumberFormat="1" applyFont="1" applyFill="1" applyBorder="1" applyAlignment="1" applyProtection="1">
      <alignment horizontal="center" vertical="center"/>
    </xf>
    <xf numFmtId="0" fontId="1" fillId="7" borderId="13" xfId="0" applyNumberFormat="1" applyFont="1" applyFill="1" applyBorder="1" applyAlignment="1" applyProtection="1">
      <alignment horizontal="center" vertical="center"/>
    </xf>
    <xf numFmtId="0" fontId="1" fillId="7" borderId="12" xfId="0" applyNumberFormat="1" applyFont="1" applyFill="1" applyBorder="1" applyAlignment="1" applyProtection="1">
      <alignment horizontal="center" vertical="center"/>
    </xf>
    <xf numFmtId="0" fontId="1" fillId="7" borderId="10" xfId="0" applyNumberFormat="1" applyFont="1" applyFill="1" applyBorder="1" applyAlignment="1" applyProtection="1">
      <alignment horizontal="center" vertical="center"/>
    </xf>
    <xf numFmtId="0" fontId="1" fillId="7" borderId="8" xfId="0" applyNumberFormat="1" applyFont="1" applyFill="1" applyBorder="1" applyAlignment="1" applyProtection="1">
      <alignment horizontal="center" vertical="center"/>
    </xf>
    <xf numFmtId="0" fontId="1" fillId="7" borderId="11" xfId="0" applyNumberFormat="1" applyFont="1" applyFill="1" applyBorder="1" applyAlignment="1" applyProtection="1">
      <alignment horizontal="center" vertical="center"/>
    </xf>
    <xf numFmtId="0" fontId="1" fillId="7" borderId="18" xfId="0" applyNumberFormat="1" applyFont="1" applyFill="1" applyBorder="1" applyAlignment="1" applyProtection="1">
      <alignment horizontal="center" vertical="center"/>
    </xf>
    <xf numFmtId="0" fontId="1" fillId="7" borderId="26" xfId="0" applyNumberFormat="1" applyFont="1" applyFill="1" applyBorder="1" applyAlignment="1" applyProtection="1">
      <alignment horizontal="center" vertical="center"/>
    </xf>
    <xf numFmtId="0" fontId="1" fillId="7" borderId="27" xfId="0" applyNumberFormat="1" applyFont="1" applyFill="1" applyBorder="1" applyAlignment="1" applyProtection="1">
      <alignment horizontal="center" vertical="center"/>
    </xf>
    <xf numFmtId="0" fontId="31" fillId="7" borderId="90" xfId="0" applyFont="1" applyFill="1" applyBorder="1" applyAlignment="1" applyProtection="1">
      <alignment horizontal="right" vertical="center"/>
    </xf>
    <xf numFmtId="0" fontId="31" fillId="7" borderId="0" xfId="0" applyFont="1" applyFill="1" applyBorder="1" applyAlignment="1" applyProtection="1">
      <alignment horizontal="right" vertical="center"/>
    </xf>
    <xf numFmtId="166" fontId="31" fillId="7" borderId="44" xfId="0" applyNumberFormat="1" applyFont="1" applyFill="1" applyBorder="1" applyAlignment="1" applyProtection="1">
      <alignment horizontal="center" vertical="center"/>
    </xf>
    <xf numFmtId="1" fontId="31" fillId="7" borderId="42" xfId="0" applyNumberFormat="1" applyFont="1" applyFill="1" applyBorder="1" applyAlignment="1" applyProtection="1">
      <alignment horizontal="center" vertical="center"/>
    </xf>
    <xf numFmtId="1" fontId="31" fillId="7" borderId="43" xfId="0" applyNumberFormat="1" applyFont="1" applyFill="1" applyBorder="1" applyAlignment="1" applyProtection="1">
      <alignment horizontal="center" vertical="center"/>
    </xf>
    <xf numFmtId="1" fontId="31" fillId="7" borderId="45" xfId="0" applyNumberFormat="1" applyFont="1" applyFill="1" applyBorder="1" applyAlignment="1" applyProtection="1">
      <alignment horizontal="center" vertical="center"/>
    </xf>
    <xf numFmtId="1" fontId="24" fillId="7" borderId="10" xfId="0" applyNumberFormat="1" applyFont="1" applyFill="1" applyBorder="1" applyAlignment="1" applyProtection="1">
      <alignment horizontal="center" vertical="center"/>
    </xf>
    <xf numFmtId="1" fontId="24" fillId="7" borderId="8" xfId="0" applyNumberFormat="1" applyFont="1" applyFill="1" applyBorder="1" applyAlignment="1" applyProtection="1">
      <alignment horizontal="center" vertical="center"/>
    </xf>
    <xf numFmtId="1" fontId="24" fillId="7" borderId="11" xfId="0" applyNumberFormat="1" applyFont="1" applyFill="1" applyBorder="1" applyAlignment="1" applyProtection="1">
      <alignment horizontal="center" vertical="center"/>
    </xf>
    <xf numFmtId="1" fontId="24" fillId="7" borderId="15" xfId="0" applyNumberFormat="1" applyFont="1" applyFill="1" applyBorder="1" applyAlignment="1" applyProtection="1">
      <alignment horizontal="center" vertical="center"/>
    </xf>
    <xf numFmtId="1" fontId="24" fillId="7" borderId="32" xfId="0" applyNumberFormat="1" applyFont="1" applyFill="1" applyBorder="1" applyAlignment="1" applyProtection="1">
      <alignment horizontal="center" vertical="center"/>
    </xf>
    <xf numFmtId="1" fontId="24" fillId="7" borderId="33" xfId="0" applyNumberFormat="1" applyFont="1" applyFill="1" applyBorder="1" applyAlignment="1" applyProtection="1">
      <alignment horizontal="center" vertical="center"/>
    </xf>
    <xf numFmtId="1" fontId="24" fillId="7" borderId="23" xfId="0" applyNumberFormat="1" applyFont="1" applyFill="1" applyBorder="1" applyAlignment="1" applyProtection="1">
      <alignment horizontal="center" vertical="center"/>
    </xf>
    <xf numFmtId="166" fontId="52" fillId="0" borderId="30" xfId="0" applyNumberFormat="1" applyFont="1" applyFill="1" applyBorder="1" applyAlignment="1" applyProtection="1">
      <alignment horizontal="center" vertical="center"/>
    </xf>
    <xf numFmtId="166" fontId="48" fillId="0" borderId="49" xfId="0" applyNumberFormat="1" applyFont="1" applyFill="1" applyBorder="1" applyAlignment="1" applyProtection="1">
      <alignment horizontal="center" vertical="center"/>
    </xf>
    <xf numFmtId="1" fontId="48" fillId="7" borderId="11" xfId="0" applyNumberFormat="1" applyFont="1" applyFill="1" applyBorder="1" applyAlignment="1">
      <alignment horizontal="center" vertical="center" wrapText="1"/>
    </xf>
    <xf numFmtId="0" fontId="48" fillId="7" borderId="130" xfId="0" applyNumberFormat="1" applyFont="1" applyFill="1" applyBorder="1" applyAlignment="1">
      <alignment horizontal="center" vertical="center" wrapText="1"/>
    </xf>
    <xf numFmtId="166" fontId="52" fillId="7" borderId="3" xfId="0" applyNumberFormat="1" applyFont="1" applyFill="1" applyBorder="1" applyAlignment="1" applyProtection="1">
      <alignment horizontal="center" vertical="center"/>
    </xf>
    <xf numFmtId="0" fontId="48" fillId="7" borderId="1" xfId="0" applyFont="1" applyFill="1" applyBorder="1" applyAlignment="1">
      <alignment horizontal="center" vertical="center" wrapText="1"/>
    </xf>
    <xf numFmtId="165" fontId="48" fillId="7" borderId="13" xfId="0" applyNumberFormat="1" applyFont="1" applyFill="1" applyBorder="1" applyAlignment="1" applyProtection="1">
      <alignment horizontal="center" vertical="center"/>
    </xf>
    <xf numFmtId="0" fontId="53" fillId="7" borderId="3" xfId="0" applyFont="1" applyFill="1" applyBorder="1" applyAlignment="1">
      <alignment horizontal="center" vertical="center" wrapText="1"/>
    </xf>
    <xf numFmtId="164" fontId="53" fillId="7" borderId="16" xfId="0" applyNumberFormat="1" applyFont="1" applyFill="1" applyBorder="1" applyAlignment="1">
      <alignment horizontal="center" vertical="center" wrapText="1"/>
    </xf>
    <xf numFmtId="164" fontId="53" fillId="7" borderId="1" xfId="0" applyNumberFormat="1" applyFont="1" applyFill="1" applyBorder="1" applyAlignment="1">
      <alignment horizontal="center" vertical="center" wrapText="1"/>
    </xf>
    <xf numFmtId="164" fontId="53" fillId="7" borderId="2" xfId="0" applyNumberFormat="1" applyFont="1" applyFill="1" applyBorder="1" applyAlignment="1">
      <alignment horizontal="center" vertical="center" wrapText="1"/>
    </xf>
    <xf numFmtId="164" fontId="53" fillId="7" borderId="3" xfId="0" applyNumberFormat="1" applyFont="1" applyFill="1" applyBorder="1" applyAlignment="1">
      <alignment horizontal="center" vertical="center" wrapText="1"/>
    </xf>
    <xf numFmtId="49" fontId="48" fillId="7" borderId="3" xfId="0" applyNumberFormat="1" applyFont="1" applyFill="1" applyBorder="1" applyAlignment="1">
      <alignment vertical="center" wrapText="1"/>
    </xf>
    <xf numFmtId="0" fontId="48" fillId="7" borderId="3" xfId="0" applyNumberFormat="1" applyFont="1" applyFill="1" applyBorder="1" applyAlignment="1">
      <alignment horizontal="center" vertical="center" wrapText="1"/>
    </xf>
    <xf numFmtId="2" fontId="48" fillId="7" borderId="3" xfId="0" applyNumberFormat="1" applyFont="1" applyFill="1" applyBorder="1" applyAlignment="1">
      <alignment horizontal="center" vertical="center" wrapText="1"/>
    </xf>
    <xf numFmtId="1" fontId="48" fillId="7" borderId="3" xfId="0" applyNumberFormat="1" applyFont="1" applyFill="1" applyBorder="1" applyAlignment="1">
      <alignment horizontal="center" vertical="center" wrapText="1"/>
    </xf>
    <xf numFmtId="0" fontId="48" fillId="7" borderId="3" xfId="0" applyFont="1" applyFill="1" applyBorder="1" applyAlignment="1">
      <alignment horizontal="center" vertical="center" wrapText="1"/>
    </xf>
    <xf numFmtId="0" fontId="52" fillId="7" borderId="3" xfId="0" applyNumberFormat="1" applyFont="1" applyFill="1" applyBorder="1" applyAlignment="1" applyProtection="1">
      <alignment horizontal="center" vertical="center"/>
    </xf>
    <xf numFmtId="1" fontId="48" fillId="0" borderId="3" xfId="0" applyNumberFormat="1" applyFont="1" applyFill="1" applyBorder="1" applyAlignment="1">
      <alignment horizontal="center" vertical="center" wrapText="1"/>
    </xf>
    <xf numFmtId="166" fontId="31" fillId="5" borderId="47" xfId="0" applyNumberFormat="1" applyFont="1" applyFill="1" applyBorder="1" applyAlignment="1" applyProtection="1">
      <alignment horizontal="center" vertical="center"/>
    </xf>
    <xf numFmtId="1" fontId="31" fillId="5" borderId="42" xfId="0" applyNumberFormat="1" applyFont="1" applyFill="1" applyBorder="1" applyAlignment="1" applyProtection="1">
      <alignment horizontal="center" vertical="center"/>
    </xf>
    <xf numFmtId="1" fontId="31" fillId="5" borderId="43" xfId="0" applyNumberFormat="1" applyFont="1" applyFill="1" applyBorder="1" applyAlignment="1" applyProtection="1">
      <alignment horizontal="center" vertical="center"/>
    </xf>
    <xf numFmtId="1" fontId="31" fillId="5" borderId="45" xfId="0" applyNumberFormat="1" applyFont="1" applyFill="1" applyBorder="1" applyAlignment="1" applyProtection="1">
      <alignment horizontal="center" vertical="center"/>
    </xf>
    <xf numFmtId="166" fontId="31" fillId="5" borderId="77" xfId="0" applyNumberFormat="1" applyFont="1" applyFill="1" applyBorder="1" applyAlignment="1" applyProtection="1">
      <alignment horizontal="center" vertical="center"/>
    </xf>
    <xf numFmtId="1" fontId="32" fillId="5" borderId="15" xfId="0" applyNumberFormat="1" applyFont="1" applyFill="1" applyBorder="1" applyAlignment="1" applyProtection="1">
      <alignment horizontal="center" vertical="center" wrapText="1"/>
    </xf>
    <xf numFmtId="1" fontId="32" fillId="5" borderId="32" xfId="0" applyNumberFormat="1" applyFont="1" applyFill="1" applyBorder="1" applyAlignment="1" applyProtection="1">
      <alignment horizontal="center" vertical="center" wrapText="1"/>
    </xf>
    <xf numFmtId="1" fontId="32" fillId="5" borderId="33" xfId="0" applyNumberFormat="1" applyFont="1" applyFill="1" applyBorder="1" applyAlignment="1" applyProtection="1">
      <alignment horizontal="center" vertical="center" wrapText="1"/>
    </xf>
    <xf numFmtId="1" fontId="1" fillId="5" borderId="32" xfId="0" applyNumberFormat="1" applyFont="1" applyFill="1" applyBorder="1" applyAlignment="1">
      <alignment horizontal="center" vertical="center" wrapText="1"/>
    </xf>
    <xf numFmtId="1" fontId="1" fillId="5" borderId="33" xfId="0" applyNumberFormat="1" applyFont="1" applyFill="1" applyBorder="1" applyAlignment="1">
      <alignment horizontal="center" vertical="center" wrapText="1"/>
    </xf>
    <xf numFmtId="1" fontId="1" fillId="5" borderId="15" xfId="0" applyNumberFormat="1" applyFont="1" applyFill="1" applyBorder="1" applyAlignment="1" applyProtection="1">
      <alignment horizontal="center" vertical="center" wrapText="1"/>
    </xf>
    <xf numFmtId="0" fontId="47" fillId="5" borderId="12" xfId="0" applyNumberFormat="1" applyFont="1" applyFill="1" applyBorder="1" applyAlignment="1" applyProtection="1">
      <alignment horizontal="center" vertical="center"/>
    </xf>
    <xf numFmtId="0" fontId="1" fillId="5" borderId="1" xfId="0" applyNumberFormat="1" applyFont="1" applyFill="1" applyBorder="1" applyAlignment="1" applyProtection="1">
      <alignment horizontal="center" vertical="center"/>
    </xf>
    <xf numFmtId="0" fontId="1" fillId="5" borderId="13" xfId="0" applyNumberFormat="1" applyFont="1" applyFill="1" applyBorder="1" applyAlignment="1" applyProtection="1">
      <alignment horizontal="center" vertical="center"/>
    </xf>
    <xf numFmtId="0" fontId="1" fillId="5" borderId="12" xfId="0" applyNumberFormat="1" applyFont="1" applyFill="1" applyBorder="1" applyAlignment="1" applyProtection="1">
      <alignment horizontal="center" vertical="center"/>
    </xf>
    <xf numFmtId="164" fontId="5" fillId="0" borderId="36" xfId="0" applyNumberFormat="1" applyFont="1" applyFill="1" applyBorder="1" applyAlignment="1" applyProtection="1">
      <alignment vertical="center"/>
    </xf>
    <xf numFmtId="164" fontId="5" fillId="0" borderId="35" xfId="0" applyNumberFormat="1" applyFont="1" applyFill="1" applyBorder="1" applyAlignment="1" applyProtection="1">
      <alignment vertical="center"/>
    </xf>
    <xf numFmtId="166" fontId="31" fillId="5" borderId="47" xfId="0" applyNumberFormat="1" applyFont="1" applyFill="1" applyBorder="1" applyAlignment="1">
      <alignment horizontal="center" vertical="center"/>
    </xf>
    <xf numFmtId="1" fontId="32" fillId="5" borderId="15" xfId="0" applyNumberFormat="1" applyFont="1" applyFill="1" applyBorder="1" applyAlignment="1" applyProtection="1">
      <alignment horizontal="center" vertical="center"/>
    </xf>
    <xf numFmtId="1" fontId="32" fillId="5" borderId="93" xfId="0" applyNumberFormat="1" applyFont="1" applyFill="1" applyBorder="1" applyAlignment="1" applyProtection="1">
      <alignment horizontal="center" vertical="center"/>
    </xf>
    <xf numFmtId="1" fontId="32" fillId="5" borderId="94" xfId="0" applyNumberFormat="1" applyFont="1" applyFill="1" applyBorder="1" applyAlignment="1" applyProtection="1">
      <alignment horizontal="center" vertical="center"/>
    </xf>
    <xf numFmtId="1" fontId="47" fillId="5" borderId="15" xfId="0" applyNumberFormat="1" applyFont="1" applyFill="1" applyBorder="1" applyAlignment="1" applyProtection="1">
      <alignment horizontal="center" vertical="center"/>
    </xf>
    <xf numFmtId="1" fontId="47" fillId="5" borderId="32" xfId="0" applyNumberFormat="1" applyFont="1" applyFill="1" applyBorder="1" applyAlignment="1" applyProtection="1">
      <alignment horizontal="center" vertical="center"/>
    </xf>
    <xf numFmtId="1" fontId="47" fillId="5" borderId="33" xfId="0" applyNumberFormat="1" applyFont="1" applyFill="1" applyBorder="1" applyAlignment="1" applyProtection="1">
      <alignment horizontal="center" vertical="center"/>
    </xf>
    <xf numFmtId="1" fontId="47" fillId="5" borderId="12" xfId="0" applyNumberFormat="1" applyFont="1" applyFill="1" applyBorder="1" applyAlignment="1" applyProtection="1">
      <alignment horizontal="center" vertical="center"/>
    </xf>
    <xf numFmtId="1" fontId="1" fillId="5" borderId="1" xfId="0" applyNumberFormat="1" applyFont="1" applyFill="1" applyBorder="1" applyAlignment="1" applyProtection="1">
      <alignment horizontal="center" vertical="center"/>
    </xf>
    <xf numFmtId="1" fontId="1" fillId="5" borderId="13" xfId="0" applyNumberFormat="1" applyFont="1" applyFill="1" applyBorder="1" applyAlignment="1" applyProtection="1">
      <alignment horizontal="center" vertical="center"/>
    </xf>
    <xf numFmtId="1" fontId="1" fillId="5" borderId="12" xfId="0" applyNumberFormat="1" applyFont="1" applyFill="1" applyBorder="1" applyAlignment="1" applyProtection="1">
      <alignment horizontal="center" vertical="center"/>
    </xf>
    <xf numFmtId="1" fontId="24" fillId="5" borderId="16" xfId="0" applyNumberFormat="1" applyFont="1" applyFill="1" applyBorder="1" applyAlignment="1" applyProtection="1">
      <alignment horizontal="center" vertical="center"/>
    </xf>
    <xf numFmtId="1" fontId="24" fillId="5" borderId="1" xfId="0" applyNumberFormat="1" applyFont="1" applyFill="1" applyBorder="1" applyAlignment="1" applyProtection="1">
      <alignment horizontal="center" vertical="center"/>
    </xf>
    <xf numFmtId="1" fontId="24" fillId="5" borderId="2" xfId="0" applyNumberFormat="1" applyFont="1" applyFill="1" applyBorder="1" applyAlignment="1" applyProtection="1">
      <alignment horizontal="center" vertical="center"/>
    </xf>
    <xf numFmtId="1" fontId="24" fillId="5" borderId="12" xfId="0" applyNumberFormat="1" applyFont="1" applyFill="1" applyBorder="1" applyAlignment="1" applyProtection="1">
      <alignment horizontal="center" vertical="center"/>
    </xf>
    <xf numFmtId="1" fontId="24" fillId="5" borderId="13" xfId="0" applyNumberFormat="1" applyFont="1" applyFill="1" applyBorder="1" applyAlignment="1" applyProtection="1">
      <alignment horizontal="center" vertical="center"/>
    </xf>
    <xf numFmtId="1" fontId="32" fillId="5" borderId="1" xfId="0" applyNumberFormat="1" applyFont="1" applyFill="1" applyBorder="1" applyAlignment="1" applyProtection="1">
      <alignment horizontal="center" vertical="center"/>
    </xf>
    <xf numFmtId="1" fontId="32" fillId="5" borderId="13" xfId="0" applyNumberFormat="1" applyFont="1" applyFill="1" applyBorder="1" applyAlignment="1" applyProtection="1">
      <alignment horizontal="center" vertical="center"/>
    </xf>
    <xf numFmtId="1" fontId="32" fillId="5" borderId="12" xfId="0" applyNumberFormat="1" applyFont="1" applyFill="1" applyBorder="1" applyAlignment="1" applyProtection="1">
      <alignment horizontal="center" vertical="center"/>
    </xf>
    <xf numFmtId="2" fontId="59" fillId="5" borderId="77" xfId="0" applyNumberFormat="1" applyFont="1" applyFill="1" applyBorder="1" applyAlignment="1">
      <alignment horizontal="center" vertical="center"/>
    </xf>
    <xf numFmtId="0" fontId="48" fillId="5" borderId="97" xfId="0" applyFont="1" applyFill="1" applyBorder="1" applyAlignment="1">
      <alignment horizontal="center" vertical="center"/>
    </xf>
    <xf numFmtId="2" fontId="48" fillId="5" borderId="97" xfId="0" applyNumberFormat="1" applyFont="1" applyFill="1" applyBorder="1" applyAlignment="1">
      <alignment horizontal="center" vertical="center"/>
    </xf>
    <xf numFmtId="49" fontId="1" fillId="7" borderId="3" xfId="0" applyNumberFormat="1" applyFont="1" applyFill="1" applyBorder="1" applyAlignment="1">
      <alignment horizontal="center" vertical="center" wrapText="1"/>
    </xf>
    <xf numFmtId="165" fontId="1" fillId="7" borderId="3" xfId="0" applyNumberFormat="1" applyFont="1" applyFill="1" applyBorder="1" applyAlignment="1" applyProtection="1">
      <alignment horizontal="center" vertical="center"/>
    </xf>
    <xf numFmtId="166" fontId="1" fillId="7" borderId="3" xfId="0" applyNumberFormat="1" applyFont="1" applyFill="1" applyBorder="1" applyAlignment="1" applyProtection="1">
      <alignment horizontal="center" vertical="center"/>
    </xf>
    <xf numFmtId="0" fontId="50" fillId="7" borderId="3" xfId="0" applyFont="1" applyFill="1" applyBorder="1" applyAlignment="1">
      <alignment horizontal="center" vertical="center" wrapText="1"/>
    </xf>
    <xf numFmtId="164" fontId="5" fillId="7" borderId="3" xfId="0" applyNumberFormat="1" applyFont="1" applyFill="1" applyBorder="1" applyAlignment="1">
      <alignment horizontal="center" vertical="center" wrapText="1"/>
    </xf>
    <xf numFmtId="164" fontId="50" fillId="7" borderId="3" xfId="0" applyNumberFormat="1" applyFont="1" applyFill="1" applyBorder="1" applyAlignment="1">
      <alignment horizontal="center" vertical="center" wrapText="1"/>
    </xf>
    <xf numFmtId="49" fontId="54" fillId="5" borderId="46" xfId="0" applyNumberFormat="1" applyFont="1" applyFill="1" applyBorder="1" applyAlignment="1">
      <alignment horizontal="center" vertical="center" wrapText="1"/>
    </xf>
    <xf numFmtId="49" fontId="54" fillId="5" borderId="2" xfId="0" applyNumberFormat="1" applyFont="1" applyFill="1" applyBorder="1" applyAlignment="1">
      <alignment vertical="center" wrapText="1"/>
    </xf>
    <xf numFmtId="0" fontId="54" fillId="5" borderId="12" xfId="0" applyFont="1" applyFill="1" applyBorder="1" applyAlignment="1">
      <alignment horizontal="center" vertical="center" wrapText="1"/>
    </xf>
    <xf numFmtId="0" fontId="54" fillId="5" borderId="1" xfId="0" applyFont="1" applyFill="1" applyBorder="1" applyAlignment="1">
      <alignment horizontal="center" vertical="center" wrapText="1"/>
    </xf>
    <xf numFmtId="165" fontId="54" fillId="5" borderId="13" xfId="0" applyNumberFormat="1" applyFont="1" applyFill="1" applyBorder="1" applyAlignment="1" applyProtection="1">
      <alignment horizontal="center" vertical="center"/>
    </xf>
    <xf numFmtId="166" fontId="53" fillId="5" borderId="30" xfId="0" applyNumberFormat="1" applyFont="1" applyFill="1" applyBorder="1" applyAlignment="1" applyProtection="1">
      <alignment horizontal="center" vertical="center"/>
    </xf>
    <xf numFmtId="0" fontId="56" fillId="5" borderId="10" xfId="0" applyFont="1" applyFill="1" applyBorder="1" applyAlignment="1">
      <alignment horizontal="center" vertical="center" wrapText="1"/>
    </xf>
    <xf numFmtId="164" fontId="56" fillId="5" borderId="8" xfId="0" applyNumberFormat="1" applyFont="1" applyFill="1" applyBorder="1" applyAlignment="1">
      <alignment horizontal="center" vertical="center" wrapText="1"/>
    </xf>
    <xf numFmtId="0" fontId="54" fillId="5" borderId="16" xfId="0" applyFont="1" applyFill="1" applyBorder="1" applyAlignment="1">
      <alignment horizontal="center" vertical="center" wrapText="1"/>
    </xf>
    <xf numFmtId="0" fontId="54" fillId="5" borderId="2" xfId="0" applyFont="1" applyFill="1" applyBorder="1" applyAlignment="1">
      <alignment horizontal="center" vertical="center" wrapText="1"/>
    </xf>
    <xf numFmtId="0" fontId="54" fillId="5" borderId="13" xfId="0" applyFont="1" applyFill="1" applyBorder="1" applyAlignment="1">
      <alignment horizontal="center" vertical="center" wrapText="1"/>
    </xf>
    <xf numFmtId="1" fontId="54" fillId="5" borderId="12" xfId="0" applyNumberFormat="1" applyFont="1" applyFill="1" applyBorder="1" applyAlignment="1">
      <alignment horizontal="center" vertical="center" wrapText="1"/>
    </xf>
    <xf numFmtId="1" fontId="54" fillId="5" borderId="1" xfId="0" applyNumberFormat="1" applyFont="1" applyFill="1" applyBorder="1" applyAlignment="1">
      <alignment horizontal="center" vertical="center" wrapText="1"/>
    </xf>
    <xf numFmtId="1" fontId="54" fillId="5" borderId="13" xfId="0" applyNumberFormat="1" applyFont="1" applyFill="1" applyBorder="1" applyAlignment="1">
      <alignment horizontal="center" vertical="center" wrapText="1"/>
    </xf>
    <xf numFmtId="1" fontId="54" fillId="5" borderId="16" xfId="0" applyNumberFormat="1" applyFont="1" applyFill="1" applyBorder="1" applyAlignment="1">
      <alignment horizontal="center" vertical="center" wrapText="1"/>
    </xf>
    <xf numFmtId="1" fontId="54" fillId="5" borderId="2" xfId="0" applyNumberFormat="1" applyFont="1" applyFill="1" applyBorder="1" applyAlignment="1">
      <alignment horizontal="center" vertical="center" wrapText="1"/>
    </xf>
    <xf numFmtId="1" fontId="54" fillId="5" borderId="60" xfId="0" applyNumberFormat="1" applyFont="1" applyFill="1" applyBorder="1" applyAlignment="1">
      <alignment horizontal="center" vertical="center" wrapText="1"/>
    </xf>
    <xf numFmtId="164" fontId="56" fillId="5" borderId="0" xfId="0" applyNumberFormat="1" applyFont="1" applyFill="1" applyBorder="1" applyAlignment="1" applyProtection="1">
      <alignment vertical="center"/>
    </xf>
    <xf numFmtId="49" fontId="54" fillId="5" borderId="2" xfId="0" applyNumberFormat="1" applyFont="1" applyFill="1" applyBorder="1" applyAlignment="1">
      <alignment horizontal="left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164" fontId="56" fillId="5" borderId="11" xfId="0" applyNumberFormat="1" applyFont="1" applyFill="1" applyBorder="1" applyAlignment="1">
      <alignment horizontal="center" vertical="center" wrapText="1"/>
    </xf>
    <xf numFmtId="0" fontId="55" fillId="5" borderId="13" xfId="0" applyNumberFormat="1" applyFont="1" applyFill="1" applyBorder="1" applyAlignment="1" applyProtection="1">
      <alignment horizontal="center" vertical="center"/>
    </xf>
    <xf numFmtId="166" fontId="52" fillId="5" borderId="30" xfId="0" applyNumberFormat="1" applyFont="1" applyFill="1" applyBorder="1" applyAlignment="1" applyProtection="1">
      <alignment horizontal="center" vertical="center"/>
    </xf>
    <xf numFmtId="166" fontId="54" fillId="5" borderId="16" xfId="0" applyNumberFormat="1" applyFont="1" applyFill="1" applyBorder="1" applyAlignment="1">
      <alignment horizontal="center" vertical="center" wrapText="1"/>
    </xf>
    <xf numFmtId="1" fontId="54" fillId="5" borderId="11" xfId="0" applyNumberFormat="1" applyFont="1" applyFill="1" applyBorder="1" applyAlignment="1">
      <alignment horizontal="center" vertical="center" wrapText="1"/>
    </xf>
    <xf numFmtId="49" fontId="54" fillId="5" borderId="58" xfId="0" applyNumberFormat="1" applyFont="1" applyFill="1" applyBorder="1" applyAlignment="1">
      <alignment horizontal="center" vertical="center" wrapText="1"/>
    </xf>
    <xf numFmtId="0" fontId="54" fillId="5" borderId="24" xfId="0" applyFont="1" applyFill="1" applyBorder="1" applyAlignment="1">
      <alignment vertical="center" wrapText="1"/>
    </xf>
    <xf numFmtId="0" fontId="54" fillId="5" borderId="10" xfId="0" applyFont="1" applyFill="1" applyBorder="1" applyAlignment="1">
      <alignment horizontal="center" vertical="center" wrapText="1"/>
    </xf>
    <xf numFmtId="0" fontId="54" fillId="5" borderId="8" xfId="0" applyFont="1" applyFill="1" applyBorder="1" applyAlignment="1">
      <alignment horizontal="center" vertical="center" wrapText="1"/>
    </xf>
    <xf numFmtId="0" fontId="55" fillId="5" borderId="11" xfId="0" applyNumberFormat="1" applyFont="1" applyFill="1" applyBorder="1" applyAlignment="1" applyProtection="1">
      <alignment horizontal="center" vertical="center"/>
    </xf>
    <xf numFmtId="166" fontId="52" fillId="5" borderId="49" xfId="0" applyNumberFormat="1" applyFont="1" applyFill="1" applyBorder="1" applyAlignment="1" applyProtection="1">
      <alignment horizontal="center" vertical="center"/>
    </xf>
    <xf numFmtId="0" fontId="56" fillId="5" borderId="8" xfId="0" applyFont="1" applyFill="1" applyBorder="1" applyAlignment="1">
      <alignment horizontal="center" vertical="center" wrapText="1"/>
    </xf>
    <xf numFmtId="166" fontId="54" fillId="5" borderId="23" xfId="0" applyNumberFormat="1" applyFont="1" applyFill="1" applyBorder="1" applyAlignment="1">
      <alignment horizontal="center" vertical="center" wrapText="1"/>
    </xf>
    <xf numFmtId="0" fontId="54" fillId="5" borderId="24" xfId="0" applyFont="1" applyFill="1" applyBorder="1" applyAlignment="1">
      <alignment horizontal="center" vertical="center" wrapText="1"/>
    </xf>
    <xf numFmtId="0" fontId="54" fillId="5" borderId="11" xfId="0" applyFont="1" applyFill="1" applyBorder="1" applyAlignment="1">
      <alignment horizontal="center" vertical="center" wrapText="1"/>
    </xf>
    <xf numFmtId="1" fontId="54" fillId="5" borderId="23" xfId="0" applyNumberFormat="1" applyFont="1" applyFill="1" applyBorder="1" applyAlignment="1">
      <alignment horizontal="center" vertical="center" wrapText="1"/>
    </xf>
    <xf numFmtId="1" fontId="54" fillId="5" borderId="8" xfId="0" applyNumberFormat="1" applyFont="1" applyFill="1" applyBorder="1" applyAlignment="1">
      <alignment horizontal="center" vertical="center" wrapText="1"/>
    </xf>
    <xf numFmtId="166" fontId="55" fillId="5" borderId="49" xfId="0" applyNumberFormat="1" applyFont="1" applyFill="1" applyBorder="1" applyAlignment="1" applyProtection="1">
      <alignment horizontal="center" vertical="center"/>
    </xf>
    <xf numFmtId="1" fontId="56" fillId="5" borderId="10" xfId="0" applyNumberFormat="1" applyFont="1" applyFill="1" applyBorder="1" applyAlignment="1">
      <alignment horizontal="center" vertical="center" wrapText="1"/>
    </xf>
    <xf numFmtId="49" fontId="1" fillId="5" borderId="46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7" fillId="5" borderId="11" xfId="0" applyNumberFormat="1" applyFont="1" applyFill="1" applyBorder="1" applyAlignment="1" applyProtection="1">
      <alignment horizontal="center" vertical="center"/>
    </xf>
    <xf numFmtId="0" fontId="50" fillId="5" borderId="10" xfId="0" applyFont="1" applyFill="1" applyBorder="1" applyAlignment="1">
      <alignment horizontal="center" vertical="center" wrapText="1"/>
    </xf>
    <xf numFmtId="164" fontId="5" fillId="5" borderId="8" xfId="0" applyNumberFormat="1" applyFont="1" applyFill="1" applyBorder="1" applyAlignment="1">
      <alignment horizontal="center" vertical="center" wrapText="1"/>
    </xf>
    <xf numFmtId="164" fontId="50" fillId="5" borderId="11" xfId="0" applyNumberFormat="1" applyFont="1" applyFill="1" applyBorder="1" applyAlignment="1">
      <alignment horizontal="center" vertical="center" wrapText="1"/>
    </xf>
    <xf numFmtId="166" fontId="1" fillId="5" borderId="23" xfId="0" applyNumberFormat="1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1" fontId="1" fillId="5" borderId="11" xfId="0" applyNumberFormat="1" applyFont="1" applyFill="1" applyBorder="1" applyAlignment="1">
      <alignment horizontal="center" vertical="center" wrapText="1"/>
    </xf>
    <xf numFmtId="1" fontId="1" fillId="5" borderId="23" xfId="0" applyNumberFormat="1" applyFont="1" applyFill="1" applyBorder="1" applyAlignment="1">
      <alignment horizontal="center" vertical="center" wrapText="1"/>
    </xf>
    <xf numFmtId="1" fontId="1" fillId="5" borderId="8" xfId="0" applyNumberFormat="1" applyFont="1" applyFill="1" applyBorder="1" applyAlignment="1">
      <alignment horizontal="center" vertical="center" wrapText="1"/>
    </xf>
    <xf numFmtId="164" fontId="5" fillId="5" borderId="0" xfId="0" applyNumberFormat="1" applyFont="1" applyFill="1" applyBorder="1" applyAlignment="1" applyProtection="1">
      <alignment vertical="center"/>
    </xf>
    <xf numFmtId="166" fontId="56" fillId="5" borderId="30" xfId="0" applyNumberFormat="1" applyFont="1" applyFill="1" applyBorder="1" applyAlignment="1" applyProtection="1">
      <alignment horizontal="center" vertical="center"/>
    </xf>
    <xf numFmtId="1" fontId="56" fillId="5" borderId="1" xfId="0" applyNumberFormat="1" applyFont="1" applyFill="1" applyBorder="1" applyAlignment="1" applyProtection="1">
      <alignment horizontal="center" vertical="center"/>
    </xf>
    <xf numFmtId="166" fontId="54" fillId="5" borderId="30" xfId="0" applyNumberFormat="1" applyFont="1" applyFill="1" applyBorder="1" applyAlignment="1" applyProtection="1">
      <alignment horizontal="center" vertical="center"/>
    </xf>
    <xf numFmtId="0" fontId="54" fillId="5" borderId="2" xfId="0" applyFont="1" applyFill="1" applyBorder="1" applyAlignment="1">
      <alignment vertical="center" wrapText="1"/>
    </xf>
    <xf numFmtId="166" fontId="63" fillId="5" borderId="30" xfId="0" applyNumberFormat="1" applyFont="1" applyFill="1" applyBorder="1" applyAlignment="1" applyProtection="1">
      <alignment horizontal="center" vertical="center"/>
    </xf>
    <xf numFmtId="49" fontId="54" fillId="5" borderId="62" xfId="0" applyNumberFormat="1" applyFont="1" applyFill="1" applyBorder="1" applyAlignment="1">
      <alignment horizontal="center" vertical="center" wrapText="1"/>
    </xf>
    <xf numFmtId="49" fontId="54" fillId="5" borderId="29" xfId="0" applyNumberFormat="1" applyFont="1" applyFill="1" applyBorder="1" applyAlignment="1">
      <alignment vertical="center" wrapText="1"/>
    </xf>
    <xf numFmtId="0" fontId="54" fillId="5" borderId="18" xfId="0" applyFont="1" applyFill="1" applyBorder="1" applyAlignment="1">
      <alignment horizontal="center" vertical="top" wrapText="1"/>
    </xf>
    <xf numFmtId="0" fontId="54" fillId="5" borderId="26" xfId="0" applyFont="1" applyFill="1" applyBorder="1" applyAlignment="1">
      <alignment horizontal="center" vertical="center" wrapText="1"/>
    </xf>
    <xf numFmtId="165" fontId="54" fillId="5" borderId="27" xfId="0" applyNumberFormat="1" applyFont="1" applyFill="1" applyBorder="1" applyAlignment="1" applyProtection="1">
      <alignment horizontal="center" vertical="center"/>
    </xf>
    <xf numFmtId="166" fontId="56" fillId="5" borderId="31" xfId="0" applyNumberFormat="1" applyFont="1" applyFill="1" applyBorder="1" applyAlignment="1" applyProtection="1">
      <alignment horizontal="center" vertical="center"/>
    </xf>
    <xf numFmtId="0" fontId="56" fillId="5" borderId="35" xfId="0" applyFont="1" applyFill="1" applyBorder="1" applyAlignment="1">
      <alignment horizontal="center" vertical="center" wrapText="1"/>
    </xf>
    <xf numFmtId="164" fontId="56" fillId="5" borderId="34" xfId="0" applyNumberFormat="1" applyFont="1" applyFill="1" applyBorder="1" applyAlignment="1">
      <alignment horizontal="center" vertical="center" wrapText="1"/>
    </xf>
    <xf numFmtId="1" fontId="56" fillId="5" borderId="26" xfId="0" applyNumberFormat="1" applyFont="1" applyFill="1" applyBorder="1" applyAlignment="1">
      <alignment horizontal="center" vertical="center" wrapText="1"/>
    </xf>
    <xf numFmtId="0" fontId="56" fillId="5" borderId="26" xfId="0" applyFont="1" applyFill="1" applyBorder="1" applyAlignment="1">
      <alignment horizontal="center" vertical="center" wrapText="1"/>
    </xf>
    <xf numFmtId="164" fontId="56" fillId="5" borderId="36" xfId="0" applyNumberFormat="1" applyFont="1" applyFill="1" applyBorder="1" applyAlignment="1">
      <alignment horizontal="center" vertical="center" wrapText="1"/>
    </xf>
    <xf numFmtId="0" fontId="54" fillId="5" borderId="17" xfId="0" applyFont="1" applyFill="1" applyBorder="1" applyAlignment="1">
      <alignment horizontal="center" vertical="center" wrapText="1"/>
    </xf>
    <xf numFmtId="0" fontId="54" fillId="5" borderId="29" xfId="0" applyFont="1" applyFill="1" applyBorder="1" applyAlignment="1">
      <alignment horizontal="center" vertical="center" wrapText="1"/>
    </xf>
    <xf numFmtId="0" fontId="54" fillId="5" borderId="18" xfId="0" applyFont="1" applyFill="1" applyBorder="1" applyAlignment="1">
      <alignment horizontal="center" vertical="center" wrapText="1"/>
    </xf>
    <xf numFmtId="0" fontId="54" fillId="5" borderId="27" xfId="0" applyFont="1" applyFill="1" applyBorder="1" applyAlignment="1">
      <alignment horizontal="center" vertical="center" wrapText="1"/>
    </xf>
    <xf numFmtId="1" fontId="54" fillId="5" borderId="18" xfId="0" applyNumberFormat="1" applyFont="1" applyFill="1" applyBorder="1" applyAlignment="1">
      <alignment horizontal="center" vertical="center" wrapText="1"/>
    </xf>
    <xf numFmtId="1" fontId="54" fillId="5" borderId="26" xfId="0" applyNumberFormat="1" applyFont="1" applyFill="1" applyBorder="1" applyAlignment="1">
      <alignment horizontal="center" vertical="center" wrapText="1"/>
    </xf>
    <xf numFmtId="1" fontId="54" fillId="5" borderId="27" xfId="0" applyNumberFormat="1" applyFont="1" applyFill="1" applyBorder="1" applyAlignment="1">
      <alignment horizontal="center" vertical="center" wrapText="1"/>
    </xf>
    <xf numFmtId="1" fontId="54" fillId="5" borderId="17" xfId="0" applyNumberFormat="1" applyFont="1" applyFill="1" applyBorder="1" applyAlignment="1">
      <alignment horizontal="center" vertical="center" wrapText="1"/>
    </xf>
    <xf numFmtId="49" fontId="54" fillId="5" borderId="3" xfId="0" applyNumberFormat="1" applyFont="1" applyFill="1" applyBorder="1" applyAlignment="1">
      <alignment vertical="center" wrapText="1"/>
    </xf>
    <xf numFmtId="0" fontId="54" fillId="5" borderId="3" xfId="0" applyFont="1" applyFill="1" applyBorder="1" applyAlignment="1">
      <alignment horizontal="center" vertical="center" wrapText="1"/>
    </xf>
    <xf numFmtId="165" fontId="54" fillId="5" borderId="3" xfId="0" applyNumberFormat="1" applyFont="1" applyFill="1" applyBorder="1" applyAlignment="1" applyProtection="1">
      <alignment horizontal="center" vertical="center"/>
    </xf>
    <xf numFmtId="166" fontId="56" fillId="5" borderId="3" xfId="0" applyNumberFormat="1" applyFont="1" applyFill="1" applyBorder="1" applyAlignment="1" applyProtection="1">
      <alignment horizontal="center" vertical="center"/>
    </xf>
    <xf numFmtId="0" fontId="56" fillId="5" borderId="3" xfId="0" applyFont="1" applyFill="1" applyBorder="1" applyAlignment="1">
      <alignment horizontal="center" vertical="center" wrapText="1"/>
    </xf>
    <xf numFmtId="164" fontId="56" fillId="5" borderId="3" xfId="0" applyNumberFormat="1" applyFont="1" applyFill="1" applyBorder="1" applyAlignment="1">
      <alignment horizontal="center" vertical="center" wrapText="1"/>
    </xf>
    <xf numFmtId="1" fontId="54" fillId="5" borderId="3" xfId="0" applyNumberFormat="1" applyFont="1" applyFill="1" applyBorder="1" applyAlignment="1">
      <alignment horizontal="center" vertical="center" wrapText="1"/>
    </xf>
    <xf numFmtId="1" fontId="56" fillId="5" borderId="3" xfId="0" applyNumberFormat="1" applyFont="1" applyFill="1" applyBorder="1" applyAlignment="1">
      <alignment horizontal="center" vertical="center" wrapText="1"/>
    </xf>
    <xf numFmtId="49" fontId="24" fillId="5" borderId="12" xfId="0" applyNumberFormat="1" applyFont="1" applyFill="1" applyBorder="1" applyAlignment="1">
      <alignment horizontal="center" vertical="center" wrapText="1"/>
    </xf>
    <xf numFmtId="49" fontId="5" fillId="5" borderId="60" xfId="0" applyNumberFormat="1" applyFont="1" applyFill="1" applyBorder="1" applyAlignment="1">
      <alignment horizontal="left" vertical="center" wrapText="1"/>
    </xf>
    <xf numFmtId="1" fontId="5" fillId="5" borderId="46" xfId="0" applyNumberFormat="1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3" xfId="0" applyNumberFormat="1" applyFont="1" applyFill="1" applyBorder="1" applyAlignment="1" applyProtection="1">
      <alignment horizontal="center" vertical="center"/>
    </xf>
    <xf numFmtId="168" fontId="5" fillId="5" borderId="60" xfId="0" applyNumberFormat="1" applyFont="1" applyFill="1" applyBorder="1" applyAlignment="1" applyProtection="1">
      <alignment horizontal="center" vertical="center"/>
    </xf>
    <xf numFmtId="166" fontId="65" fillId="5" borderId="25" xfId="0" applyNumberFormat="1" applyFont="1" applyFill="1" applyBorder="1" applyAlignment="1" applyProtection="1">
      <alignment horizontal="center" vertical="center"/>
    </xf>
    <xf numFmtId="0" fontId="5" fillId="5" borderId="12" xfId="0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164" fontId="5" fillId="5" borderId="13" xfId="0" applyNumberFormat="1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1" fontId="1" fillId="5" borderId="12" xfId="0" applyNumberFormat="1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center" wrapText="1"/>
    </xf>
    <xf numFmtId="1" fontId="1" fillId="5" borderId="13" xfId="0" applyNumberFormat="1" applyFont="1" applyFill="1" applyBorder="1" applyAlignment="1">
      <alignment horizontal="center" vertical="center" wrapText="1"/>
    </xf>
    <xf numFmtId="49" fontId="1" fillId="5" borderId="60" xfId="0" applyNumberFormat="1" applyFont="1" applyFill="1" applyBorder="1" applyAlignment="1">
      <alignment horizontal="left" vertical="center" wrapText="1"/>
    </xf>
    <xf numFmtId="1" fontId="1" fillId="5" borderId="46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3" xfId="0" applyNumberFormat="1" applyFont="1" applyFill="1" applyBorder="1" applyAlignment="1" applyProtection="1">
      <alignment horizontal="center" vertical="center"/>
    </xf>
    <xf numFmtId="168" fontId="1" fillId="5" borderId="60" xfId="0" applyNumberFormat="1" applyFont="1" applyFill="1" applyBorder="1" applyAlignment="1" applyProtection="1">
      <alignment horizontal="center" vertical="center"/>
    </xf>
    <xf numFmtId="166" fontId="66" fillId="5" borderId="25" xfId="0" applyNumberFormat="1" applyFont="1" applyFill="1" applyBorder="1" applyAlignment="1" applyProtection="1">
      <alignment horizontal="center" vertical="center"/>
    </xf>
    <xf numFmtId="164" fontId="1" fillId="5" borderId="1" xfId="0" applyNumberFormat="1" applyFont="1" applyFill="1" applyBorder="1" applyAlignment="1">
      <alignment horizontal="center" vertical="center" wrapText="1"/>
    </xf>
    <xf numFmtId="164" fontId="1" fillId="5" borderId="13" xfId="0" applyNumberFormat="1" applyFont="1" applyFill="1" applyBorder="1" applyAlignment="1">
      <alignment horizontal="center" vertical="center" wrapText="1"/>
    </xf>
    <xf numFmtId="49" fontId="1" fillId="5" borderId="13" xfId="0" applyNumberFormat="1" applyFont="1" applyFill="1" applyBorder="1" applyAlignment="1" applyProtection="1">
      <alignment horizontal="left" vertical="center" wrapText="1"/>
    </xf>
    <xf numFmtId="0" fontId="1" fillId="5" borderId="67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168" fontId="1" fillId="5" borderId="6" xfId="0" applyNumberFormat="1" applyFont="1" applyFill="1" applyBorder="1" applyAlignment="1" applyProtection="1">
      <alignment horizontal="center" vertical="center"/>
    </xf>
    <xf numFmtId="168" fontId="1" fillId="5" borderId="68" xfId="0" applyNumberFormat="1" applyFont="1" applyFill="1" applyBorder="1" applyAlignment="1" applyProtection="1">
      <alignment horizontal="center" vertical="center"/>
    </xf>
    <xf numFmtId="166" fontId="64" fillId="5" borderId="25" xfId="0" applyNumberFormat="1" applyFont="1" applyFill="1" applyBorder="1" applyAlignment="1" applyProtection="1">
      <alignment horizontal="center" vertical="center"/>
    </xf>
    <xf numFmtId="0" fontId="1" fillId="5" borderId="16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1" fontId="1" fillId="5" borderId="16" xfId="0" applyNumberFormat="1" applyFont="1" applyFill="1" applyBorder="1" applyAlignment="1">
      <alignment horizontal="center" vertical="center" wrapText="1"/>
    </xf>
    <xf numFmtId="49" fontId="27" fillId="5" borderId="18" xfId="0" applyNumberFormat="1" applyFont="1" applyFill="1" applyBorder="1" applyAlignment="1">
      <alignment horizontal="center" vertical="center" wrapText="1"/>
    </xf>
    <xf numFmtId="49" fontId="5" fillId="5" borderId="61" xfId="0" applyNumberFormat="1" applyFont="1" applyFill="1" applyBorder="1" applyAlignment="1" applyProtection="1">
      <alignment horizontal="left" vertical="center" wrapText="1"/>
    </xf>
    <xf numFmtId="0" fontId="5" fillId="5" borderId="62" xfId="0" applyFont="1" applyFill="1" applyBorder="1" applyAlignment="1">
      <alignment horizontal="center" vertical="center" wrapText="1"/>
    </xf>
    <xf numFmtId="0" fontId="5" fillId="5" borderId="63" xfId="0" applyFont="1" applyFill="1" applyBorder="1" applyAlignment="1">
      <alignment horizontal="center" vertical="center" wrapText="1"/>
    </xf>
    <xf numFmtId="168" fontId="5" fillId="5" borderId="63" xfId="0" applyNumberFormat="1" applyFont="1" applyFill="1" applyBorder="1" applyAlignment="1" applyProtection="1">
      <alignment horizontal="center" vertical="center"/>
    </xf>
    <xf numFmtId="168" fontId="5" fillId="5" borderId="61" xfId="0" applyNumberFormat="1" applyFont="1" applyFill="1" applyBorder="1" applyAlignment="1" applyProtection="1">
      <alignment horizontal="center" vertical="center"/>
    </xf>
    <xf numFmtId="166" fontId="5" fillId="5" borderId="28" xfId="0" applyNumberFormat="1" applyFont="1" applyFill="1" applyBorder="1" applyAlignment="1" applyProtection="1">
      <alignment horizontal="center" vertical="center"/>
    </xf>
    <xf numFmtId="0" fontId="5" fillId="5" borderId="18" xfId="0" applyFont="1" applyFill="1" applyBorder="1" applyAlignment="1">
      <alignment horizontal="center" vertical="center" wrapText="1"/>
    </xf>
    <xf numFmtId="164" fontId="5" fillId="5" borderId="26" xfId="0" applyNumberFormat="1" applyFont="1" applyFill="1" applyBorder="1" applyAlignment="1">
      <alignment horizontal="center" vertical="center" wrapText="1"/>
    </xf>
    <xf numFmtId="1" fontId="5" fillId="5" borderId="26" xfId="0" applyNumberFormat="1" applyFont="1" applyFill="1" applyBorder="1" applyAlignment="1">
      <alignment horizontal="center" vertical="center" wrapText="1"/>
    </xf>
    <xf numFmtId="164" fontId="5" fillId="5" borderId="27" xfId="0" applyNumberFormat="1" applyFont="1" applyFill="1" applyBorder="1" applyAlignment="1">
      <alignment horizontal="center" vertical="center" wrapText="1"/>
    </xf>
    <xf numFmtId="0" fontId="5" fillId="5" borderId="27" xfId="0" applyFont="1" applyFill="1" applyBorder="1" applyAlignment="1">
      <alignment horizontal="center" vertical="center" wrapText="1"/>
    </xf>
    <xf numFmtId="1" fontId="5" fillId="5" borderId="18" xfId="0" applyNumberFormat="1" applyFont="1" applyFill="1" applyBorder="1" applyAlignment="1">
      <alignment horizontal="center" vertical="center" wrapText="1"/>
    </xf>
    <xf numFmtId="1" fontId="5" fillId="5" borderId="27" xfId="0" applyNumberFormat="1" applyFont="1" applyFill="1" applyBorder="1" applyAlignment="1">
      <alignment horizontal="center" vertical="center" wrapText="1"/>
    </xf>
    <xf numFmtId="1" fontId="5" fillId="5" borderId="17" xfId="0" applyNumberFormat="1" applyFont="1" applyFill="1" applyBorder="1" applyAlignment="1">
      <alignment horizontal="center" vertical="center" wrapText="1"/>
    </xf>
    <xf numFmtId="166" fontId="54" fillId="5" borderId="47" xfId="0" applyNumberFormat="1" applyFont="1" applyFill="1" applyBorder="1" applyAlignment="1" applyProtection="1">
      <alignment horizontal="center" vertical="center"/>
    </xf>
    <xf numFmtId="1" fontId="54" fillId="5" borderId="47" xfId="0" applyNumberFormat="1" applyFont="1" applyFill="1" applyBorder="1" applyAlignment="1" applyProtection="1">
      <alignment horizontal="center" vertical="center"/>
    </xf>
    <xf numFmtId="0" fontId="54" fillId="5" borderId="126" xfId="0" applyFont="1" applyFill="1" applyBorder="1" applyAlignment="1">
      <alignment horizontal="center" vertical="center" wrapText="1"/>
    </xf>
    <xf numFmtId="0" fontId="54" fillId="5" borderId="43" xfId="0" applyFont="1" applyFill="1" applyBorder="1" applyAlignment="1">
      <alignment horizontal="center" vertical="center" wrapText="1"/>
    </xf>
    <xf numFmtId="0" fontId="54" fillId="5" borderId="44" xfId="0" applyFont="1" applyFill="1" applyBorder="1" applyAlignment="1">
      <alignment horizontal="center" vertical="center" wrapText="1"/>
    </xf>
    <xf numFmtId="0" fontId="54" fillId="5" borderId="42" xfId="0" applyFont="1" applyFill="1" applyBorder="1" applyAlignment="1">
      <alignment horizontal="center" vertical="center" wrapText="1"/>
    </xf>
    <xf numFmtId="1" fontId="54" fillId="5" borderId="45" xfId="0" applyNumberFormat="1" applyFont="1" applyFill="1" applyBorder="1" applyAlignment="1">
      <alignment horizontal="center" vertical="center" wrapText="1"/>
    </xf>
    <xf numFmtId="1" fontId="54" fillId="5" borderId="42" xfId="0" applyNumberFormat="1" applyFont="1" applyFill="1" applyBorder="1" applyAlignment="1">
      <alignment horizontal="center" vertical="center" wrapText="1"/>
    </xf>
    <xf numFmtId="1" fontId="54" fillId="5" borderId="43" xfId="0" applyNumberFormat="1" applyFont="1" applyFill="1" applyBorder="1" applyAlignment="1">
      <alignment horizontal="center" vertical="center" wrapText="1"/>
    </xf>
    <xf numFmtId="49" fontId="58" fillId="5" borderId="12" xfId="0" applyNumberFormat="1" applyFont="1" applyFill="1" applyBorder="1" applyAlignment="1">
      <alignment horizontal="center" vertical="center" wrapText="1"/>
    </xf>
    <xf numFmtId="49" fontId="58" fillId="5" borderId="3" xfId="0" applyNumberFormat="1" applyFont="1" applyFill="1" applyBorder="1" applyAlignment="1">
      <alignment vertical="center" wrapText="1"/>
    </xf>
    <xf numFmtId="0" fontId="58" fillId="5" borderId="3" xfId="0" applyFont="1" applyFill="1" applyBorder="1" applyAlignment="1">
      <alignment horizontal="center" vertical="center" wrapText="1"/>
    </xf>
    <xf numFmtId="169" fontId="58" fillId="5" borderId="3" xfId="0" applyNumberFormat="1" applyFont="1" applyFill="1" applyBorder="1" applyAlignment="1" applyProtection="1">
      <alignment horizontal="center" vertical="center"/>
    </xf>
    <xf numFmtId="166" fontId="58" fillId="5" borderId="25" xfId="0" applyNumberFormat="1" applyFont="1" applyFill="1" applyBorder="1" applyAlignment="1" applyProtection="1">
      <alignment horizontal="center" vertical="center"/>
    </xf>
    <xf numFmtId="0" fontId="58" fillId="5" borderId="12" xfId="0" applyFont="1" applyFill="1" applyBorder="1" applyAlignment="1">
      <alignment horizontal="center" vertical="center" wrapText="1"/>
    </xf>
    <xf numFmtId="164" fontId="58" fillId="5" borderId="1" xfId="0" applyNumberFormat="1" applyFont="1" applyFill="1" applyBorder="1" applyAlignment="1">
      <alignment horizontal="center" vertical="center" wrapText="1"/>
    </xf>
    <xf numFmtId="1" fontId="58" fillId="5" borderId="1" xfId="0" applyNumberFormat="1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164" fontId="58" fillId="5" borderId="13" xfId="0" applyNumberFormat="1" applyFont="1" applyFill="1" applyBorder="1" applyAlignment="1">
      <alignment horizontal="center" vertical="center" wrapText="1"/>
    </xf>
    <xf numFmtId="0" fontId="58" fillId="5" borderId="16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3" xfId="0" applyFont="1" applyFill="1" applyBorder="1" applyAlignment="1">
      <alignment horizontal="center" vertical="center" wrapText="1"/>
    </xf>
    <xf numFmtId="1" fontId="58" fillId="5" borderId="12" xfId="0" applyNumberFormat="1" applyFont="1" applyFill="1" applyBorder="1" applyAlignment="1">
      <alignment horizontal="center" vertical="center" wrapText="1"/>
    </xf>
    <xf numFmtId="1" fontId="58" fillId="5" borderId="13" xfId="0" applyNumberFormat="1" applyFont="1" applyFill="1" applyBorder="1" applyAlignment="1">
      <alignment horizontal="center" vertical="center" wrapText="1"/>
    </xf>
    <xf numFmtId="1" fontId="58" fillId="5" borderId="16" xfId="0" applyNumberFormat="1" applyFont="1" applyFill="1" applyBorder="1" applyAlignment="1">
      <alignment horizontal="center" vertical="center" wrapText="1"/>
    </xf>
    <xf numFmtId="164" fontId="58" fillId="5" borderId="0" xfId="0" applyNumberFormat="1" applyFont="1" applyFill="1" applyBorder="1" applyAlignment="1" applyProtection="1">
      <alignment vertical="center"/>
    </xf>
    <xf numFmtId="49" fontId="24" fillId="5" borderId="157" xfId="0" applyNumberFormat="1" applyFont="1" applyFill="1" applyBorder="1" applyAlignment="1">
      <alignment horizontal="center" vertical="center" wrapText="1"/>
    </xf>
    <xf numFmtId="0" fontId="1" fillId="5" borderId="159" xfId="0" applyFont="1" applyFill="1" applyBorder="1" applyAlignment="1">
      <alignment vertical="center" wrapText="1"/>
    </xf>
    <xf numFmtId="0" fontId="5" fillId="5" borderId="183" xfId="0" applyFont="1" applyFill="1" applyBorder="1" applyAlignment="1">
      <alignment vertical="center" wrapText="1"/>
    </xf>
    <xf numFmtId="0" fontId="1" fillId="5" borderId="158" xfId="0" applyFont="1" applyFill="1" applyBorder="1" applyAlignment="1">
      <alignment horizontal="center" vertical="center" wrapText="1"/>
    </xf>
    <xf numFmtId="0" fontId="5" fillId="5" borderId="158" xfId="0" applyFont="1" applyFill="1" applyBorder="1" applyAlignment="1">
      <alignment vertical="center" wrapText="1"/>
    </xf>
    <xf numFmtId="0" fontId="5" fillId="5" borderId="184" xfId="0" applyFont="1" applyFill="1" applyBorder="1" applyAlignment="1">
      <alignment vertical="center" wrapText="1"/>
    </xf>
    <xf numFmtId="166" fontId="5" fillId="5" borderId="182" xfId="0" applyNumberFormat="1" applyFont="1" applyFill="1" applyBorder="1" applyAlignment="1">
      <alignment horizontal="center" vertical="center" wrapText="1"/>
    </xf>
    <xf numFmtId="0" fontId="5" fillId="5" borderId="183" xfId="0" applyFont="1" applyFill="1" applyBorder="1" applyAlignment="1">
      <alignment horizontal="center" vertical="center" wrapText="1"/>
    </xf>
    <xf numFmtId="0" fontId="5" fillId="5" borderId="158" xfId="0" applyFont="1" applyFill="1" applyBorder="1" applyAlignment="1">
      <alignment horizontal="center" vertical="center" wrapText="1"/>
    </xf>
    <xf numFmtId="0" fontId="5" fillId="5" borderId="184" xfId="0" applyFont="1" applyFill="1" applyBorder="1" applyAlignment="1">
      <alignment horizontal="center" vertical="center" wrapText="1"/>
    </xf>
    <xf numFmtId="0" fontId="1" fillId="5" borderId="157" xfId="0" applyFont="1" applyFill="1" applyBorder="1" applyAlignment="1">
      <alignment horizontal="center" vertical="center" wrapText="1"/>
    </xf>
    <xf numFmtId="0" fontId="1" fillId="5" borderId="159" xfId="0" applyFont="1" applyFill="1" applyBorder="1" applyAlignment="1">
      <alignment horizontal="center" vertical="center" wrapText="1"/>
    </xf>
    <xf numFmtId="0" fontId="1" fillId="5" borderId="183" xfId="0" applyFont="1" applyFill="1" applyBorder="1" applyAlignment="1">
      <alignment horizontal="center" vertical="center" wrapText="1"/>
    </xf>
    <xf numFmtId="0" fontId="1" fillId="5" borderId="184" xfId="0" applyFont="1" applyFill="1" applyBorder="1" applyAlignment="1">
      <alignment horizontal="center" vertical="center" wrapText="1"/>
    </xf>
    <xf numFmtId="166" fontId="48" fillId="5" borderId="30" xfId="0" applyNumberFormat="1" applyFont="1" applyFill="1" applyBorder="1" applyAlignment="1" applyProtection="1">
      <alignment horizontal="center" vertical="center"/>
    </xf>
    <xf numFmtId="49" fontId="40" fillId="5" borderId="211" xfId="0" applyNumberFormat="1" applyFont="1" applyFill="1" applyBorder="1" applyAlignment="1" applyProtection="1">
      <alignment horizontal="center" vertical="center"/>
    </xf>
    <xf numFmtId="0" fontId="1" fillId="5" borderId="221" xfId="4" applyNumberFormat="1" applyFont="1" applyFill="1" applyBorder="1" applyAlignment="1" applyProtection="1">
      <alignment horizontal="left" vertical="center"/>
    </xf>
    <xf numFmtId="0" fontId="1" fillId="5" borderId="223" xfId="0" applyFont="1" applyFill="1" applyBorder="1"/>
    <xf numFmtId="0" fontId="1" fillId="5" borderId="223" xfId="0" applyFont="1" applyFill="1" applyBorder="1" applyAlignment="1">
      <alignment horizontal="center"/>
    </xf>
    <xf numFmtId="0" fontId="1" fillId="5" borderId="224" xfId="0" applyFont="1" applyFill="1" applyBorder="1" applyAlignment="1">
      <alignment horizontal="center"/>
    </xf>
    <xf numFmtId="0" fontId="1" fillId="5" borderId="225" xfId="0" applyFont="1" applyFill="1" applyBorder="1"/>
    <xf numFmtId="0" fontId="1" fillId="5" borderId="226" xfId="0" applyFont="1" applyFill="1" applyBorder="1" applyAlignment="1">
      <alignment horizontal="center"/>
    </xf>
    <xf numFmtId="0" fontId="1" fillId="5" borderId="226" xfId="0" applyFont="1" applyFill="1" applyBorder="1"/>
    <xf numFmtId="0" fontId="1" fillId="5" borderId="224" xfId="0" applyFont="1" applyFill="1" applyBorder="1"/>
    <xf numFmtId="0" fontId="48" fillId="5" borderId="221" xfId="4" applyNumberFormat="1" applyFont="1" applyFill="1" applyBorder="1" applyAlignment="1" applyProtection="1">
      <alignment horizontal="left" vertical="center"/>
    </xf>
    <xf numFmtId="0" fontId="48" fillId="5" borderId="223" xfId="0" applyFont="1" applyFill="1" applyBorder="1"/>
    <xf numFmtId="0" fontId="48" fillId="5" borderId="223" xfId="0" applyFont="1" applyFill="1" applyBorder="1" applyAlignment="1">
      <alignment horizontal="center"/>
    </xf>
    <xf numFmtId="0" fontId="48" fillId="5" borderId="224" xfId="0" applyFont="1" applyFill="1" applyBorder="1" applyAlignment="1">
      <alignment horizontal="center"/>
    </xf>
    <xf numFmtId="0" fontId="48" fillId="5" borderId="225" xfId="0" applyFont="1" applyFill="1" applyBorder="1"/>
    <xf numFmtId="0" fontId="48" fillId="5" borderId="226" xfId="0" applyFont="1" applyFill="1" applyBorder="1" applyAlignment="1">
      <alignment horizontal="center"/>
    </xf>
    <xf numFmtId="0" fontId="48" fillId="5" borderId="226" xfId="0" applyFont="1" applyFill="1" applyBorder="1"/>
    <xf numFmtId="0" fontId="48" fillId="5" borderId="224" xfId="0" applyFont="1" applyFill="1" applyBorder="1"/>
    <xf numFmtId="49" fontId="62" fillId="5" borderId="211" xfId="0" applyNumberFormat="1" applyFont="1" applyFill="1" applyBorder="1" applyAlignment="1" applyProtection="1">
      <alignment horizontal="center" vertical="center"/>
    </xf>
    <xf numFmtId="49" fontId="48" fillId="5" borderId="221" xfId="4" applyNumberFormat="1" applyFont="1" applyFill="1" applyBorder="1" applyAlignment="1">
      <alignment vertical="center" wrapText="1"/>
    </xf>
    <xf numFmtId="0" fontId="48" fillId="5" borderId="223" xfId="0" applyFont="1" applyFill="1" applyBorder="1" applyAlignment="1">
      <alignment horizontal="center" wrapText="1"/>
    </xf>
    <xf numFmtId="0" fontId="63" fillId="5" borderId="225" xfId="0" applyFont="1" applyFill="1" applyBorder="1" applyAlignment="1">
      <alignment horizontal="center"/>
    </xf>
    <xf numFmtId="0" fontId="48" fillId="5" borderId="226" xfId="0" applyFont="1" applyFill="1" applyBorder="1" applyAlignment="1">
      <alignment horizontal="center" wrapText="1"/>
    </xf>
    <xf numFmtId="0" fontId="48" fillId="5" borderId="224" xfId="0" applyFont="1" applyFill="1" applyBorder="1" applyAlignment="1">
      <alignment horizontal="center" wrapText="1"/>
    </xf>
    <xf numFmtId="0" fontId="24" fillId="5" borderId="221" xfId="0" applyNumberFormat="1" applyFont="1" applyFill="1" applyBorder="1" applyAlignment="1" applyProtection="1">
      <alignment horizontal="left" vertical="center" wrapText="1"/>
    </xf>
    <xf numFmtId="0" fontId="24" fillId="5" borderId="107" xfId="0" applyNumberFormat="1" applyFont="1" applyFill="1" applyBorder="1" applyAlignment="1" applyProtection="1">
      <alignment horizontal="center" vertical="center"/>
    </xf>
    <xf numFmtId="0" fontId="24" fillId="5" borderId="3" xfId="0" applyNumberFormat="1" applyFont="1" applyFill="1" applyBorder="1" applyAlignment="1" applyProtection="1">
      <alignment horizontal="center" vertical="center"/>
    </xf>
    <xf numFmtId="0" fontId="24" fillId="5" borderId="140" xfId="0" applyNumberFormat="1" applyFont="1" applyFill="1" applyBorder="1" applyAlignment="1" applyProtection="1">
      <alignment horizontal="center" vertical="center"/>
    </xf>
    <xf numFmtId="166" fontId="24" fillId="5" borderId="211" xfId="0" applyNumberFormat="1" applyFont="1" applyFill="1" applyBorder="1" applyAlignment="1">
      <alignment horizontal="center"/>
    </xf>
    <xf numFmtId="0" fontId="27" fillId="5" borderId="227" xfId="0" applyFont="1" applyFill="1" applyBorder="1" applyAlignment="1">
      <alignment horizontal="center"/>
    </xf>
    <xf numFmtId="0" fontId="24" fillId="5" borderId="102" xfId="0" applyFont="1" applyFill="1" applyBorder="1" applyAlignment="1">
      <alignment horizontal="center"/>
    </xf>
    <xf numFmtId="0" fontId="24" fillId="5" borderId="3" xfId="0" applyFont="1" applyFill="1" applyBorder="1" applyAlignment="1">
      <alignment horizontal="center"/>
    </xf>
    <xf numFmtId="0" fontId="24" fillId="5" borderId="140" xfId="0" applyFont="1" applyFill="1" applyBorder="1" applyAlignment="1">
      <alignment horizontal="center"/>
    </xf>
    <xf numFmtId="0" fontId="24" fillId="5" borderId="107" xfId="0" applyFont="1" applyFill="1" applyBorder="1" applyAlignment="1">
      <alignment horizontal="center"/>
    </xf>
    <xf numFmtId="1" fontId="24" fillId="5" borderId="107" xfId="0" applyNumberFormat="1" applyFont="1" applyFill="1" applyBorder="1" applyAlignment="1">
      <alignment horizontal="center"/>
    </xf>
    <xf numFmtId="1" fontId="24" fillId="5" borderId="3" xfId="0" applyNumberFormat="1" applyFont="1" applyFill="1" applyBorder="1" applyAlignment="1">
      <alignment horizontal="center"/>
    </xf>
    <xf numFmtId="49" fontId="1" fillId="5" borderId="221" xfId="4" applyNumberFormat="1" applyFont="1" applyFill="1" applyBorder="1" applyAlignment="1">
      <alignment vertical="center" wrapText="1"/>
    </xf>
    <xf numFmtId="0" fontId="1" fillId="5" borderId="223" xfId="0" applyFont="1" applyFill="1" applyBorder="1" applyAlignment="1">
      <alignment horizontal="center" wrapText="1"/>
    </xf>
    <xf numFmtId="0" fontId="1" fillId="5" borderId="225" xfId="0" applyFont="1" applyFill="1" applyBorder="1" applyAlignment="1">
      <alignment horizontal="center"/>
    </xf>
    <xf numFmtId="0" fontId="1" fillId="5" borderId="226" xfId="0" applyFont="1" applyFill="1" applyBorder="1" applyAlignment="1">
      <alignment horizontal="center" wrapText="1"/>
    </xf>
    <xf numFmtId="0" fontId="1" fillId="5" borderId="224" xfId="0" applyFont="1" applyFill="1" applyBorder="1" applyAlignment="1">
      <alignment horizontal="center" wrapText="1"/>
    </xf>
    <xf numFmtId="49" fontId="1" fillId="5" borderId="221" xfId="4" applyNumberFormat="1" applyFont="1" applyFill="1" applyBorder="1" applyAlignment="1">
      <alignment horizontal="left" vertical="center" wrapText="1"/>
    </xf>
    <xf numFmtId="49" fontId="1" fillId="5" borderId="228" xfId="4" applyNumberFormat="1" applyFont="1" applyFill="1" applyBorder="1" applyAlignment="1">
      <alignment horizontal="left" vertical="center" wrapText="1"/>
    </xf>
    <xf numFmtId="0" fontId="1" fillId="5" borderId="229" xfId="0" applyFont="1" applyFill="1" applyBorder="1" applyAlignment="1">
      <alignment horizontal="center" wrapText="1"/>
    </xf>
    <xf numFmtId="0" fontId="1" fillId="5" borderId="22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7" fillId="5" borderId="230" xfId="0" applyFont="1" applyFill="1" applyBorder="1" applyAlignment="1">
      <alignment horizontal="center"/>
    </xf>
    <xf numFmtId="0" fontId="1" fillId="5" borderId="231" xfId="0" applyFont="1" applyFill="1" applyBorder="1" applyAlignment="1">
      <alignment horizontal="center"/>
    </xf>
    <xf numFmtId="0" fontId="1" fillId="5" borderId="231" xfId="0" applyFont="1" applyFill="1" applyBorder="1" applyAlignment="1">
      <alignment horizontal="center" wrapText="1"/>
    </xf>
    <xf numFmtId="0" fontId="1" fillId="5" borderId="0" xfId="0" applyFont="1" applyFill="1" applyBorder="1" applyAlignment="1">
      <alignment horizontal="center" wrapText="1"/>
    </xf>
    <xf numFmtId="49" fontId="48" fillId="5" borderId="3" xfId="4" applyNumberFormat="1" applyFont="1" applyFill="1" applyBorder="1" applyAlignment="1">
      <alignment horizontal="left" vertical="center" wrapText="1"/>
    </xf>
    <xf numFmtId="0" fontId="48" fillId="5" borderId="3" xfId="0" applyFont="1" applyFill="1" applyBorder="1" applyAlignment="1">
      <alignment horizontal="center" wrapText="1"/>
    </xf>
    <xf numFmtId="0" fontId="48" fillId="5" borderId="3" xfId="0" applyFont="1" applyFill="1" applyBorder="1" applyAlignment="1">
      <alignment horizontal="center"/>
    </xf>
    <xf numFmtId="0" fontId="52" fillId="5" borderId="3" xfId="0" applyFont="1" applyFill="1" applyBorder="1" applyAlignment="1">
      <alignment horizontal="center"/>
    </xf>
    <xf numFmtId="0" fontId="48" fillId="5" borderId="130" xfId="0" applyFont="1" applyFill="1" applyBorder="1" applyAlignment="1">
      <alignment horizontal="center"/>
    </xf>
    <xf numFmtId="49" fontId="11" fillId="5" borderId="3" xfId="0" applyNumberFormat="1" applyFont="1" applyFill="1" applyBorder="1" applyAlignment="1" applyProtection="1">
      <alignment horizontal="center" vertical="center"/>
    </xf>
    <xf numFmtId="49" fontId="11" fillId="5" borderId="3" xfId="4" applyNumberFormat="1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horizontal="center" wrapText="1"/>
    </xf>
    <xf numFmtId="0" fontId="11" fillId="5" borderId="3" xfId="0" applyFont="1" applyFill="1" applyBorder="1" applyAlignment="1">
      <alignment horizontal="center"/>
    </xf>
    <xf numFmtId="0" fontId="42" fillId="5" borderId="3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 vertical="center" wrapText="1"/>
    </xf>
    <xf numFmtId="49" fontId="1" fillId="5" borderId="3" xfId="0" applyNumberFormat="1" applyFont="1" applyFill="1" applyBorder="1" applyAlignment="1" applyProtection="1">
      <alignment horizontal="center" vertical="center" wrapText="1"/>
    </xf>
    <xf numFmtId="0" fontId="48" fillId="5" borderId="3" xfId="0" applyFont="1" applyFill="1" applyBorder="1" applyAlignment="1">
      <alignment horizontal="left" vertical="center" wrapText="1"/>
    </xf>
    <xf numFmtId="0" fontId="7" fillId="5" borderId="3" xfId="0" applyNumberFormat="1" applyFont="1" applyFill="1" applyBorder="1" applyAlignment="1" applyProtection="1">
      <alignment horizontal="center" vertical="center"/>
    </xf>
    <xf numFmtId="0" fontId="1" fillId="5" borderId="181" xfId="0" applyFont="1" applyFill="1" applyBorder="1" applyAlignment="1">
      <alignment horizontal="center"/>
    </xf>
    <xf numFmtId="0" fontId="1" fillId="5" borderId="222" xfId="0" applyFont="1" applyFill="1" applyBorder="1" applyAlignment="1">
      <alignment horizontal="center"/>
    </xf>
    <xf numFmtId="0" fontId="1" fillId="5" borderId="87" xfId="0" applyFont="1" applyFill="1" applyBorder="1" applyAlignment="1">
      <alignment horizontal="center"/>
    </xf>
    <xf numFmtId="0" fontId="1" fillId="5" borderId="181" xfId="0" applyFont="1" applyFill="1" applyBorder="1" applyAlignment="1">
      <alignment horizontal="center" wrapText="1"/>
    </xf>
    <xf numFmtId="0" fontId="1" fillId="5" borderId="222" xfId="0" applyFont="1" applyFill="1" applyBorder="1" applyAlignment="1">
      <alignment horizontal="center" wrapText="1"/>
    </xf>
    <xf numFmtId="0" fontId="1" fillId="5" borderId="87" xfId="0" applyFont="1" applyFill="1" applyBorder="1" applyAlignment="1">
      <alignment horizontal="center" wrapText="1"/>
    </xf>
    <xf numFmtId="0" fontId="1" fillId="5" borderId="222" xfId="0" applyFont="1" applyFill="1" applyBorder="1"/>
    <xf numFmtId="0" fontId="48" fillId="5" borderId="222" xfId="0" applyFont="1" applyFill="1" applyBorder="1" applyAlignment="1">
      <alignment horizontal="center"/>
    </xf>
    <xf numFmtId="0" fontId="1" fillId="5" borderId="205" xfId="4" applyNumberFormat="1" applyFont="1" applyFill="1" applyBorder="1" applyAlignment="1" applyProtection="1">
      <alignment horizontal="center" vertical="center"/>
    </xf>
    <xf numFmtId="0" fontId="1" fillId="5" borderId="206" xfId="4" applyNumberFormat="1" applyFont="1" applyFill="1" applyBorder="1" applyAlignment="1" applyProtection="1">
      <alignment horizontal="left" vertical="center" wrapText="1"/>
    </xf>
    <xf numFmtId="0" fontId="7" fillId="5" borderId="207" xfId="4" applyNumberFormat="1" applyFont="1" applyFill="1" applyBorder="1" applyAlignment="1" applyProtection="1">
      <alignment horizontal="center" vertical="center"/>
    </xf>
    <xf numFmtId="0" fontId="1" fillId="5" borderId="208" xfId="4" applyNumberFormat="1" applyFont="1" applyFill="1" applyBorder="1" applyAlignment="1" applyProtection="1">
      <alignment horizontal="center" vertical="center"/>
    </xf>
    <xf numFmtId="0" fontId="7" fillId="5" borderId="209" xfId="4" applyNumberFormat="1" applyFont="1" applyFill="1" applyBorder="1" applyAlignment="1" applyProtection="1">
      <alignment horizontal="center" vertical="center"/>
    </xf>
    <xf numFmtId="170" fontId="1" fillId="5" borderId="206" xfId="4" applyNumberFormat="1" applyFont="1" applyFill="1" applyBorder="1" applyAlignment="1" applyProtection="1">
      <alignment horizontal="center" vertical="center"/>
    </xf>
    <xf numFmtId="0" fontId="27" fillId="5" borderId="205" xfId="0" applyFont="1" applyFill="1" applyBorder="1" applyAlignment="1">
      <alignment horizontal="center"/>
    </xf>
    <xf numFmtId="0" fontId="24" fillId="5" borderId="207" xfId="0" applyFont="1" applyFill="1" applyBorder="1" applyAlignment="1">
      <alignment horizontal="center"/>
    </xf>
    <xf numFmtId="0" fontId="1" fillId="5" borderId="208" xfId="4" applyFont="1" applyFill="1" applyBorder="1" applyAlignment="1">
      <alignment horizontal="center" vertical="center" wrapText="1"/>
    </xf>
    <xf numFmtId="0" fontId="1" fillId="5" borderId="210" xfId="4" applyFont="1" applyFill="1" applyBorder="1" applyAlignment="1">
      <alignment horizontal="center" vertical="center" wrapText="1"/>
    </xf>
    <xf numFmtId="49" fontId="41" fillId="5" borderId="3" xfId="0" applyNumberFormat="1" applyFont="1" applyFill="1" applyBorder="1" applyAlignment="1" applyProtection="1">
      <alignment horizontal="center" vertical="center" wrapText="1"/>
    </xf>
    <xf numFmtId="0" fontId="1" fillId="5" borderId="3" xfId="4" applyFont="1" applyFill="1" applyBorder="1" applyAlignment="1">
      <alignment horizontal="center" vertical="center" wrapText="1"/>
    </xf>
    <xf numFmtId="0" fontId="1" fillId="5" borderId="93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5" borderId="33" xfId="0" applyFont="1" applyFill="1" applyBorder="1" applyAlignment="1">
      <alignment horizontal="center" vertical="center" wrapText="1"/>
    </xf>
    <xf numFmtId="0" fontId="1" fillId="5" borderId="211" xfId="4" applyNumberFormat="1" applyFont="1" applyFill="1" applyBorder="1" applyAlignment="1" applyProtection="1">
      <alignment horizontal="center" vertical="center"/>
    </xf>
    <xf numFmtId="0" fontId="1" fillId="5" borderId="17" xfId="0" applyNumberFormat="1" applyFont="1" applyFill="1" applyBorder="1" applyAlignment="1">
      <alignment horizontal="center" vertical="center" wrapText="1"/>
    </xf>
    <xf numFmtId="0" fontId="1" fillId="5" borderId="26" xfId="0" applyNumberFormat="1" applyFont="1" applyFill="1" applyBorder="1" applyAlignment="1">
      <alignment horizontal="center" vertical="center" wrapText="1"/>
    </xf>
    <xf numFmtId="0" fontId="1" fillId="5" borderId="27" xfId="0" applyNumberFormat="1" applyFont="1" applyFill="1" applyBorder="1" applyAlignment="1">
      <alignment horizontal="center" vertical="center" wrapText="1"/>
    </xf>
    <xf numFmtId="0" fontId="7" fillId="5" borderId="107" xfId="4" applyNumberFormat="1" applyFont="1" applyFill="1" applyBorder="1" applyAlignment="1" applyProtection="1">
      <alignment horizontal="center" vertical="center"/>
    </xf>
    <xf numFmtId="0" fontId="1" fillId="5" borderId="3" xfId="4" applyNumberFormat="1" applyFont="1" applyFill="1" applyBorder="1" applyAlignment="1" applyProtection="1">
      <alignment horizontal="center" vertical="center"/>
    </xf>
    <xf numFmtId="0" fontId="7" fillId="5" borderId="140" xfId="4" applyNumberFormat="1" applyFont="1" applyFill="1" applyBorder="1" applyAlignment="1" applyProtection="1">
      <alignment horizontal="center" vertical="center"/>
    </xf>
    <xf numFmtId="170" fontId="1" fillId="5" borderId="212" xfId="4" applyNumberFormat="1" applyFont="1" applyFill="1" applyBorder="1" applyAlignment="1" applyProtection="1">
      <alignment horizontal="center" vertical="center"/>
    </xf>
    <xf numFmtId="0" fontId="1" fillId="5" borderId="130" xfId="4" applyFont="1" applyFill="1" applyBorder="1" applyAlignment="1">
      <alignment horizontal="center" vertical="center" wrapText="1"/>
    </xf>
    <xf numFmtId="0" fontId="1" fillId="5" borderId="213" xfId="4" applyNumberFormat="1" applyFont="1" applyFill="1" applyBorder="1" applyAlignment="1" applyProtection="1">
      <alignment horizontal="center" vertical="center"/>
    </xf>
    <xf numFmtId="0" fontId="1" fillId="5" borderId="214" xfId="4" applyNumberFormat="1" applyFont="1" applyFill="1" applyBorder="1" applyAlignment="1" applyProtection="1">
      <alignment horizontal="left" vertical="center" wrapText="1"/>
    </xf>
    <xf numFmtId="0" fontId="7" fillId="5" borderId="215" xfId="4" applyNumberFormat="1" applyFont="1" applyFill="1" applyBorder="1" applyAlignment="1" applyProtection="1">
      <alignment horizontal="center" vertical="center"/>
    </xf>
    <xf numFmtId="0" fontId="1" fillId="5" borderId="63" xfId="4" applyNumberFormat="1" applyFont="1" applyFill="1" applyBorder="1" applyAlignment="1" applyProtection="1">
      <alignment horizontal="center" vertical="center"/>
    </xf>
    <xf numFmtId="0" fontId="7" fillId="5" borderId="216" xfId="4" applyNumberFormat="1" applyFont="1" applyFill="1" applyBorder="1" applyAlignment="1" applyProtection="1">
      <alignment horizontal="center" vertical="center"/>
    </xf>
    <xf numFmtId="170" fontId="1" fillId="5" borderId="217" xfId="4" applyNumberFormat="1" applyFont="1" applyFill="1" applyBorder="1" applyAlignment="1" applyProtection="1">
      <alignment horizontal="center" vertical="center"/>
    </xf>
    <xf numFmtId="0" fontId="27" fillId="5" borderId="204" xfId="0" applyFont="1" applyFill="1" applyBorder="1" applyAlignment="1">
      <alignment horizontal="center"/>
    </xf>
    <xf numFmtId="0" fontId="24" fillId="5" borderId="122" xfId="0" applyFont="1" applyFill="1" applyBorder="1" applyAlignment="1">
      <alignment horizontal="center"/>
    </xf>
    <xf numFmtId="0" fontId="1" fillId="5" borderId="63" xfId="4" applyFont="1" applyFill="1" applyBorder="1" applyAlignment="1">
      <alignment horizontal="center" vertical="center" wrapText="1"/>
    </xf>
    <xf numFmtId="0" fontId="1" fillId="5" borderId="218" xfId="4" applyFont="1" applyFill="1" applyBorder="1" applyAlignment="1">
      <alignment horizontal="center" vertical="center" wrapText="1"/>
    </xf>
    <xf numFmtId="0" fontId="48" fillId="5" borderId="3" xfId="4" applyNumberFormat="1" applyFont="1" applyFill="1" applyBorder="1" applyAlignment="1" applyProtection="1">
      <alignment horizontal="center" vertical="center"/>
    </xf>
    <xf numFmtId="0" fontId="52" fillId="5" borderId="3" xfId="4" applyNumberFormat="1" applyFont="1" applyFill="1" applyBorder="1" applyAlignment="1" applyProtection="1">
      <alignment horizontal="center" vertical="center"/>
    </xf>
    <xf numFmtId="170" fontId="48" fillId="5" borderId="3" xfId="4" applyNumberFormat="1" applyFont="1" applyFill="1" applyBorder="1" applyAlignment="1" applyProtection="1">
      <alignment horizontal="center" vertical="center"/>
    </xf>
    <xf numFmtId="0" fontId="53" fillId="5" borderId="3" xfId="0" applyFont="1" applyFill="1" applyBorder="1" applyAlignment="1">
      <alignment horizontal="center"/>
    </xf>
    <xf numFmtId="0" fontId="48" fillId="5" borderId="3" xfId="4" applyFont="1" applyFill="1" applyBorder="1" applyAlignment="1">
      <alignment horizontal="center" vertical="center" wrapText="1"/>
    </xf>
    <xf numFmtId="49" fontId="61" fillId="5" borderId="3" xfId="0" applyNumberFormat="1" applyFont="1" applyFill="1" applyBorder="1" applyAlignment="1" applyProtection="1">
      <alignment horizontal="center" vertical="center" wrapText="1"/>
    </xf>
    <xf numFmtId="164" fontId="1" fillId="5" borderId="16" xfId="0" applyNumberFormat="1" applyFont="1" applyFill="1" applyBorder="1" applyAlignment="1" applyProtection="1">
      <alignment vertical="center"/>
    </xf>
    <xf numFmtId="164" fontId="1" fillId="5" borderId="1" xfId="0" applyNumberFormat="1" applyFont="1" applyFill="1" applyBorder="1" applyAlignment="1" applyProtection="1">
      <alignment vertical="center"/>
    </xf>
    <xf numFmtId="164" fontId="1" fillId="5" borderId="13" xfId="0" applyNumberFormat="1" applyFont="1" applyFill="1" applyBorder="1" applyAlignment="1" applyProtection="1">
      <alignment vertical="center"/>
    </xf>
    <xf numFmtId="0" fontId="48" fillId="5" borderId="208" xfId="4" applyNumberFormat="1" applyFont="1" applyFill="1" applyBorder="1" applyAlignment="1" applyProtection="1">
      <alignment horizontal="left" vertical="center" wrapText="1"/>
    </xf>
    <xf numFmtId="166" fontId="5" fillId="5" borderId="30" xfId="0" applyNumberFormat="1" applyFont="1" applyFill="1" applyBorder="1" applyAlignment="1" applyProtection="1">
      <alignment horizontal="center" vertical="center"/>
    </xf>
    <xf numFmtId="49" fontId="1" fillId="5" borderId="46" xfId="0" applyNumberFormat="1" applyFont="1" applyFill="1" applyBorder="1" applyAlignment="1">
      <alignment vertical="center" wrapText="1"/>
    </xf>
    <xf numFmtId="49" fontId="1" fillId="5" borderId="3" xfId="0" applyNumberFormat="1" applyFont="1" applyFill="1" applyBorder="1" applyAlignment="1">
      <alignment vertical="center" wrapText="1"/>
    </xf>
    <xf numFmtId="0" fontId="1" fillId="5" borderId="3" xfId="0" applyNumberFormat="1" applyFont="1" applyFill="1" applyBorder="1" applyAlignment="1">
      <alignment horizontal="center" vertical="center" wrapText="1"/>
    </xf>
    <xf numFmtId="0" fontId="48" fillId="5" borderId="130" xfId="0" applyNumberFormat="1" applyFont="1" applyFill="1" applyBorder="1" applyAlignment="1">
      <alignment horizontal="center" vertical="center" wrapText="1"/>
    </xf>
    <xf numFmtId="49" fontId="1" fillId="5" borderId="3" xfId="0" applyNumberFormat="1" applyFont="1" applyFill="1" applyBorder="1" applyAlignment="1">
      <alignment horizontal="center" vertical="center" wrapText="1"/>
    </xf>
    <xf numFmtId="0" fontId="48" fillId="5" borderId="3" xfId="0" applyNumberFormat="1" applyFont="1" applyFill="1" applyBorder="1" applyAlignment="1">
      <alignment horizontal="center" vertical="center" wrapText="1"/>
    </xf>
    <xf numFmtId="49" fontId="1" fillId="5" borderId="60" xfId="0" applyNumberFormat="1" applyFont="1" applyFill="1" applyBorder="1" applyAlignment="1">
      <alignment horizontal="center" vertical="center" wrapText="1"/>
    </xf>
    <xf numFmtId="0" fontId="27" fillId="0" borderId="227" xfId="0" applyFont="1" applyFill="1" applyBorder="1" applyAlignment="1">
      <alignment horizontal="center"/>
    </xf>
    <xf numFmtId="166" fontId="53" fillId="5" borderId="47" xfId="0" applyNumberFormat="1" applyFont="1" applyFill="1" applyBorder="1" applyAlignment="1">
      <alignment horizontal="center" vertical="center"/>
    </xf>
    <xf numFmtId="1" fontId="5" fillId="0" borderId="192" xfId="0" applyNumberFormat="1" applyFont="1" applyFill="1" applyBorder="1" applyAlignment="1">
      <alignment horizontal="center" vertical="center"/>
    </xf>
    <xf numFmtId="0" fontId="48" fillId="7" borderId="3" xfId="0" applyNumberFormat="1" applyFont="1" applyFill="1" applyBorder="1" applyAlignment="1">
      <alignment vertical="center" wrapText="1"/>
    </xf>
    <xf numFmtId="49" fontId="53" fillId="0" borderId="12" xfId="0" applyNumberFormat="1" applyFont="1" applyFill="1" applyBorder="1" applyAlignment="1">
      <alignment horizontal="center" vertical="center" wrapText="1"/>
    </xf>
    <xf numFmtId="49" fontId="53" fillId="0" borderId="2" xfId="0" applyNumberFormat="1" applyFont="1" applyFill="1" applyBorder="1" applyAlignment="1">
      <alignment vertical="center" wrapText="1"/>
    </xf>
    <xf numFmtId="49" fontId="53" fillId="0" borderId="12" xfId="0" applyNumberFormat="1" applyFont="1" applyFill="1" applyBorder="1" applyAlignment="1">
      <alignment horizontal="center" vertical="center"/>
    </xf>
    <xf numFmtId="0" fontId="53" fillId="0" borderId="1" xfId="0" applyNumberFormat="1" applyFont="1" applyFill="1" applyBorder="1" applyAlignment="1">
      <alignment horizontal="center" vertical="center"/>
    </xf>
    <xf numFmtId="1" fontId="53" fillId="0" borderId="12" xfId="0" applyNumberFormat="1" applyFont="1" applyFill="1" applyBorder="1" applyAlignment="1">
      <alignment horizontal="center" vertical="center"/>
    </xf>
    <xf numFmtId="164" fontId="53" fillId="0" borderId="1" xfId="0" applyNumberFormat="1" applyFont="1" applyFill="1" applyBorder="1" applyAlignment="1">
      <alignment horizontal="center" vertical="center" wrapText="1"/>
    </xf>
    <xf numFmtId="1" fontId="53" fillId="0" borderId="1" xfId="0" applyNumberFormat="1" applyFont="1" applyFill="1" applyBorder="1" applyAlignment="1">
      <alignment horizontal="center" vertical="center"/>
    </xf>
    <xf numFmtId="0" fontId="53" fillId="0" borderId="52" xfId="0" applyFont="1" applyFill="1" applyBorder="1" applyAlignment="1">
      <alignment horizontal="center" vertical="center" wrapText="1"/>
    </xf>
    <xf numFmtId="0" fontId="53" fillId="0" borderId="16" xfId="0" applyNumberFormat="1" applyFont="1" applyFill="1" applyBorder="1" applyAlignment="1">
      <alignment horizontal="center" vertical="center" wrapText="1"/>
    </xf>
    <xf numFmtId="0" fontId="53" fillId="0" borderId="3" xfId="0" applyFont="1" applyFill="1" applyBorder="1" applyAlignment="1">
      <alignment horizontal="left" vertical="center" wrapText="1"/>
    </xf>
    <xf numFmtId="0" fontId="53" fillId="0" borderId="3" xfId="0" applyFont="1" applyFill="1" applyBorder="1" applyAlignment="1">
      <alignment horizontal="center" vertical="center" wrapText="1"/>
    </xf>
    <xf numFmtId="0" fontId="52" fillId="0" borderId="0" xfId="0" applyNumberFormat="1" applyFont="1" applyFill="1" applyBorder="1" applyAlignment="1" applyProtection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1" fontId="53" fillId="0" borderId="1" xfId="0" applyNumberFormat="1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164" fontId="53" fillId="0" borderId="13" xfId="0" applyNumberFormat="1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3" fillId="0" borderId="13" xfId="0" applyFont="1" applyFill="1" applyBorder="1" applyAlignment="1">
      <alignment horizontal="center" vertical="center" wrapText="1"/>
    </xf>
    <xf numFmtId="49" fontId="53" fillId="5" borderId="12" xfId="0" applyNumberFormat="1" applyFont="1" applyFill="1" applyBorder="1" applyAlignment="1">
      <alignment horizontal="center" vertical="center" wrapText="1"/>
    </xf>
    <xf numFmtId="49" fontId="53" fillId="5" borderId="3" xfId="0" applyNumberFormat="1" applyFont="1" applyFill="1" applyBorder="1" applyAlignment="1">
      <alignment vertical="center" wrapText="1"/>
    </xf>
    <xf numFmtId="0" fontId="53" fillId="5" borderId="3" xfId="0" applyFont="1" applyFill="1" applyBorder="1" applyAlignment="1">
      <alignment horizontal="center" vertical="center" wrapText="1"/>
    </xf>
    <xf numFmtId="169" fontId="53" fillId="5" borderId="3" xfId="0" applyNumberFormat="1" applyFont="1" applyFill="1" applyBorder="1" applyAlignment="1" applyProtection="1">
      <alignment horizontal="center" vertical="center"/>
    </xf>
    <xf numFmtId="166" fontId="53" fillId="5" borderId="25" xfId="0" applyNumberFormat="1" applyFont="1" applyFill="1" applyBorder="1" applyAlignment="1" applyProtection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164" fontId="53" fillId="5" borderId="1" xfId="0" applyNumberFormat="1" applyFont="1" applyFill="1" applyBorder="1" applyAlignment="1">
      <alignment horizontal="center" vertical="center" wrapText="1"/>
    </xf>
    <xf numFmtId="1" fontId="53" fillId="5" borderId="1" xfId="0" applyNumberFormat="1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164" fontId="53" fillId="5" borderId="13" xfId="0" applyNumberFormat="1" applyFont="1" applyFill="1" applyBorder="1" applyAlignment="1">
      <alignment horizontal="center" vertical="center" wrapText="1"/>
    </xf>
    <xf numFmtId="0" fontId="53" fillId="5" borderId="16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3" xfId="0" applyFont="1" applyFill="1" applyBorder="1" applyAlignment="1">
      <alignment horizontal="center" vertical="center" wrapText="1"/>
    </xf>
    <xf numFmtId="1" fontId="53" fillId="5" borderId="12" xfId="0" applyNumberFormat="1" applyFont="1" applyFill="1" applyBorder="1" applyAlignment="1">
      <alignment horizontal="center" vertical="center" wrapText="1"/>
    </xf>
    <xf numFmtId="1" fontId="53" fillId="5" borderId="13" xfId="0" applyNumberFormat="1" applyFont="1" applyFill="1" applyBorder="1" applyAlignment="1">
      <alignment horizontal="center" vertical="center" wrapText="1"/>
    </xf>
    <xf numFmtId="1" fontId="53" fillId="5" borderId="16" xfId="0" applyNumberFormat="1" applyFont="1" applyFill="1" applyBorder="1" applyAlignment="1">
      <alignment horizontal="center" vertical="center" wrapText="1"/>
    </xf>
    <xf numFmtId="164" fontId="53" fillId="5" borderId="0" xfId="0" applyNumberFormat="1" applyFont="1" applyFill="1" applyBorder="1" applyAlignment="1" applyProtection="1">
      <alignment vertical="center"/>
    </xf>
    <xf numFmtId="49" fontId="48" fillId="0" borderId="12" xfId="0" applyNumberFormat="1" applyFont="1" applyFill="1" applyBorder="1" applyAlignment="1">
      <alignment horizontal="center" vertical="center" wrapText="1"/>
    </xf>
    <xf numFmtId="49" fontId="48" fillId="0" borderId="60" xfId="0" applyNumberFormat="1" applyFont="1" applyFill="1" applyBorder="1" applyAlignment="1">
      <alignment horizontal="left" vertical="center" wrapText="1"/>
    </xf>
    <xf numFmtId="1" fontId="48" fillId="0" borderId="46" xfId="0" applyNumberFormat="1" applyFont="1" applyFill="1" applyBorder="1" applyAlignment="1">
      <alignment horizontal="center" vertical="center" wrapText="1"/>
    </xf>
    <xf numFmtId="0" fontId="48" fillId="0" borderId="3" xfId="0" applyFont="1" applyFill="1" applyBorder="1" applyAlignment="1">
      <alignment horizontal="center" vertical="center" wrapText="1"/>
    </xf>
    <xf numFmtId="0" fontId="48" fillId="0" borderId="3" xfId="0" applyNumberFormat="1" applyFont="1" applyFill="1" applyBorder="1" applyAlignment="1" applyProtection="1">
      <alignment horizontal="center" vertical="center"/>
    </xf>
    <xf numFmtId="168" fontId="48" fillId="0" borderId="60" xfId="0" applyNumberFormat="1" applyFont="1" applyFill="1" applyBorder="1" applyAlignment="1" applyProtection="1">
      <alignment horizontal="center" vertical="center"/>
    </xf>
    <xf numFmtId="0" fontId="48" fillId="0" borderId="12" xfId="0" applyFont="1" applyFill="1" applyBorder="1" applyAlignment="1">
      <alignment horizontal="center" vertical="center" wrapText="1"/>
    </xf>
    <xf numFmtId="164" fontId="48" fillId="0" borderId="1" xfId="0" applyNumberFormat="1" applyFont="1" applyFill="1" applyBorder="1" applyAlignment="1">
      <alignment horizontal="center" vertical="center" wrapText="1"/>
    </xf>
    <xf numFmtId="1" fontId="48" fillId="0" borderId="1" xfId="0" applyNumberFormat="1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164" fontId="48" fillId="0" borderId="13" xfId="0" applyNumberFormat="1" applyFont="1" applyFill="1" applyBorder="1" applyAlignment="1">
      <alignment horizontal="center" vertical="center" wrapText="1"/>
    </xf>
    <xf numFmtId="0" fontId="48" fillId="0" borderId="16" xfId="0" applyFont="1" applyFill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13" xfId="0" applyFont="1" applyFill="1" applyBorder="1" applyAlignment="1">
      <alignment horizontal="center" vertical="center" wrapText="1"/>
    </xf>
    <xf numFmtId="1" fontId="48" fillId="0" borderId="13" xfId="0" applyNumberFormat="1" applyFont="1" applyFill="1" applyBorder="1" applyAlignment="1">
      <alignment horizontal="center" vertical="center" wrapText="1"/>
    </xf>
    <xf numFmtId="1" fontId="48" fillId="0" borderId="16" xfId="0" applyNumberFormat="1" applyFont="1" applyFill="1" applyBorder="1" applyAlignment="1">
      <alignment horizontal="center" vertical="center" wrapText="1"/>
    </xf>
    <xf numFmtId="49" fontId="48" fillId="5" borderId="12" xfId="0" applyNumberFormat="1" applyFont="1" applyFill="1" applyBorder="1" applyAlignment="1">
      <alignment horizontal="center" vertical="center" wrapText="1"/>
    </xf>
    <xf numFmtId="1" fontId="48" fillId="5" borderId="46" xfId="0" applyNumberFormat="1" applyFont="1" applyFill="1" applyBorder="1" applyAlignment="1">
      <alignment horizontal="center" vertical="center" wrapText="1"/>
    </xf>
    <xf numFmtId="0" fontId="48" fillId="5" borderId="3" xfId="0" applyFont="1" applyFill="1" applyBorder="1" applyAlignment="1">
      <alignment horizontal="center" vertical="center" wrapText="1"/>
    </xf>
    <xf numFmtId="0" fontId="48" fillId="5" borderId="3" xfId="0" applyNumberFormat="1" applyFont="1" applyFill="1" applyBorder="1" applyAlignment="1" applyProtection="1">
      <alignment horizontal="center" vertical="center"/>
    </xf>
    <xf numFmtId="168" fontId="48" fillId="5" borderId="60" xfId="0" applyNumberFormat="1" applyFont="1" applyFill="1" applyBorder="1" applyAlignment="1" applyProtection="1">
      <alignment horizontal="center" vertical="center"/>
    </xf>
    <xf numFmtId="0" fontId="48" fillId="5" borderId="12" xfId="0" applyFont="1" applyFill="1" applyBorder="1" applyAlignment="1">
      <alignment horizontal="center" vertical="center" wrapText="1"/>
    </xf>
    <xf numFmtId="164" fontId="48" fillId="5" borderId="1" xfId="0" applyNumberFormat="1" applyFont="1" applyFill="1" applyBorder="1" applyAlignment="1">
      <alignment horizontal="center" vertical="center" wrapText="1"/>
    </xf>
    <xf numFmtId="1" fontId="48" fillId="5" borderId="1" xfId="0" applyNumberFormat="1" applyFont="1" applyFill="1" applyBorder="1" applyAlignment="1">
      <alignment horizontal="center" vertical="center" wrapText="1"/>
    </xf>
    <xf numFmtId="0" fontId="48" fillId="5" borderId="1" xfId="0" applyFont="1" applyFill="1" applyBorder="1" applyAlignment="1">
      <alignment horizontal="center" vertical="center" wrapText="1"/>
    </xf>
    <xf numFmtId="164" fontId="48" fillId="5" borderId="13" xfId="0" applyNumberFormat="1" applyFont="1" applyFill="1" applyBorder="1" applyAlignment="1">
      <alignment horizontal="center" vertical="center" wrapText="1"/>
    </xf>
    <xf numFmtId="0" fontId="48" fillId="5" borderId="16" xfId="0" applyFont="1" applyFill="1" applyBorder="1" applyAlignment="1">
      <alignment horizontal="center" vertical="center" wrapText="1"/>
    </xf>
    <xf numFmtId="0" fontId="48" fillId="5" borderId="2" xfId="0" applyFont="1" applyFill="1" applyBorder="1" applyAlignment="1">
      <alignment horizontal="center" vertical="center" wrapText="1"/>
    </xf>
    <xf numFmtId="0" fontId="48" fillId="5" borderId="13" xfId="0" applyFont="1" applyFill="1" applyBorder="1" applyAlignment="1">
      <alignment horizontal="center" vertical="center" wrapText="1"/>
    </xf>
    <xf numFmtId="1" fontId="48" fillId="5" borderId="12" xfId="0" applyNumberFormat="1" applyFont="1" applyFill="1" applyBorder="1" applyAlignment="1">
      <alignment horizontal="center" vertical="center" wrapText="1"/>
    </xf>
    <xf numFmtId="1" fontId="48" fillId="5" borderId="13" xfId="0" applyNumberFormat="1" applyFont="1" applyFill="1" applyBorder="1" applyAlignment="1">
      <alignment horizontal="center" vertical="center" wrapText="1"/>
    </xf>
    <xf numFmtId="1" fontId="48" fillId="5" borderId="16" xfId="0" applyNumberFormat="1" applyFont="1" applyFill="1" applyBorder="1" applyAlignment="1">
      <alignment horizontal="center" vertical="center" wrapText="1"/>
    </xf>
    <xf numFmtId="166" fontId="64" fillId="5" borderId="28" xfId="0" applyNumberFormat="1" applyFont="1" applyFill="1" applyBorder="1" applyAlignment="1" applyProtection="1">
      <alignment horizontal="center" vertical="center"/>
    </xf>
    <xf numFmtId="49" fontId="48" fillId="5" borderId="60" xfId="0" applyNumberFormat="1" applyFont="1" applyFill="1" applyBorder="1" applyAlignment="1">
      <alignment horizontal="left" vertical="center" wrapText="1"/>
    </xf>
    <xf numFmtId="1" fontId="48" fillId="5" borderId="62" xfId="0" applyNumberFormat="1" applyFont="1" applyFill="1" applyBorder="1" applyAlignment="1">
      <alignment horizontal="center" vertical="center" wrapText="1"/>
    </xf>
    <xf numFmtId="0" fontId="48" fillId="5" borderId="63" xfId="0" applyFont="1" applyFill="1" applyBorder="1" applyAlignment="1">
      <alignment horizontal="center" vertical="center" wrapText="1"/>
    </xf>
    <xf numFmtId="0" fontId="48" fillId="5" borderId="63" xfId="0" applyNumberFormat="1" applyFont="1" applyFill="1" applyBorder="1" applyAlignment="1" applyProtection="1">
      <alignment horizontal="center" vertical="center"/>
    </xf>
    <xf numFmtId="168" fontId="48" fillId="5" borderId="61" xfId="0" applyNumberFormat="1" applyFont="1" applyFill="1" applyBorder="1" applyAlignment="1" applyProtection="1">
      <alignment horizontal="center" vertical="center"/>
    </xf>
    <xf numFmtId="0" fontId="48" fillId="5" borderId="18" xfId="0" applyFont="1" applyFill="1" applyBorder="1" applyAlignment="1">
      <alignment horizontal="center" vertical="center" wrapText="1"/>
    </xf>
    <xf numFmtId="164" fontId="48" fillId="5" borderId="26" xfId="0" applyNumberFormat="1" applyFont="1" applyFill="1" applyBorder="1" applyAlignment="1">
      <alignment horizontal="center" vertical="center" wrapText="1"/>
    </xf>
    <xf numFmtId="1" fontId="48" fillId="5" borderId="26" xfId="0" applyNumberFormat="1" applyFont="1" applyFill="1" applyBorder="1" applyAlignment="1">
      <alignment horizontal="center" vertical="center" wrapText="1"/>
    </xf>
    <xf numFmtId="0" fontId="48" fillId="5" borderId="26" xfId="0" applyFont="1" applyFill="1" applyBorder="1" applyAlignment="1">
      <alignment horizontal="center" vertical="center" wrapText="1"/>
    </xf>
    <xf numFmtId="164" fontId="48" fillId="5" borderId="27" xfId="0" applyNumberFormat="1" applyFont="1" applyFill="1" applyBorder="1" applyAlignment="1">
      <alignment horizontal="center" vertical="center" wrapText="1"/>
    </xf>
    <xf numFmtId="0" fontId="48" fillId="5" borderId="17" xfId="0" applyFont="1" applyFill="1" applyBorder="1" applyAlignment="1">
      <alignment horizontal="center" vertical="center" wrapText="1"/>
    </xf>
    <xf numFmtId="0" fontId="48" fillId="5" borderId="29" xfId="0" applyFont="1" applyFill="1" applyBorder="1" applyAlignment="1">
      <alignment horizontal="center" vertical="center" wrapText="1"/>
    </xf>
    <xf numFmtId="0" fontId="48" fillId="5" borderId="27" xfId="0" applyFont="1" applyFill="1" applyBorder="1" applyAlignment="1">
      <alignment horizontal="center" vertical="center" wrapText="1"/>
    </xf>
    <xf numFmtId="1" fontId="48" fillId="5" borderId="18" xfId="0" applyNumberFormat="1" applyFont="1" applyFill="1" applyBorder="1" applyAlignment="1">
      <alignment horizontal="center" vertical="center" wrapText="1"/>
    </xf>
    <xf numFmtId="1" fontId="48" fillId="5" borderId="27" xfId="0" applyNumberFormat="1" applyFont="1" applyFill="1" applyBorder="1" applyAlignment="1">
      <alignment horizontal="center" vertical="center" wrapText="1"/>
    </xf>
    <xf numFmtId="1" fontId="48" fillId="5" borderId="17" xfId="0" applyNumberFormat="1" applyFont="1" applyFill="1" applyBorder="1" applyAlignment="1">
      <alignment horizontal="center" vertical="center" wrapText="1"/>
    </xf>
    <xf numFmtId="49" fontId="48" fillId="0" borderId="27" xfId="0" applyNumberFormat="1" applyFont="1" applyFill="1" applyBorder="1" applyAlignment="1">
      <alignment vertical="center" wrapText="1"/>
    </xf>
    <xf numFmtId="49" fontId="1" fillId="4" borderId="162" xfId="0" applyNumberFormat="1" applyFont="1" applyFill="1" applyBorder="1" applyAlignment="1" applyProtection="1">
      <alignment horizontal="center" vertical="center"/>
    </xf>
    <xf numFmtId="49" fontId="47" fillId="4" borderId="163" xfId="0" applyNumberFormat="1" applyFont="1" applyFill="1" applyBorder="1" applyAlignment="1">
      <alignment vertical="center" wrapText="1"/>
    </xf>
    <xf numFmtId="0" fontId="36" fillId="4" borderId="164" xfId="0" applyFont="1" applyFill="1" applyBorder="1" applyAlignment="1">
      <alignment vertical="center" wrapText="1"/>
    </xf>
    <xf numFmtId="0" fontId="1" fillId="4" borderId="165" xfId="0" applyFont="1" applyFill="1" applyBorder="1" applyAlignment="1">
      <alignment horizontal="center" vertical="center" wrapText="1"/>
    </xf>
    <xf numFmtId="0" fontId="36" fillId="4" borderId="165" xfId="0" applyFont="1" applyFill="1" applyBorder="1" applyAlignment="1">
      <alignment vertical="center" wrapText="1"/>
    </xf>
    <xf numFmtId="0" fontId="36" fillId="4" borderId="166" xfId="0" applyFont="1" applyFill="1" applyBorder="1" applyAlignment="1">
      <alignment vertical="center" wrapText="1"/>
    </xf>
    <xf numFmtId="0" fontId="53" fillId="4" borderId="204" xfId="0" applyFont="1" applyFill="1" applyBorder="1" applyAlignment="1">
      <alignment horizontal="center" vertical="center" wrapText="1"/>
    </xf>
    <xf numFmtId="0" fontId="5" fillId="4" borderId="50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36" fillId="4" borderId="167" xfId="0" applyFont="1" applyFill="1" applyBorder="1" applyAlignment="1">
      <alignment vertical="center" wrapText="1"/>
    </xf>
    <xf numFmtId="0" fontId="36" fillId="4" borderId="168" xfId="0" applyFont="1" applyFill="1" applyBorder="1" applyAlignment="1">
      <alignment vertical="center" wrapText="1"/>
    </xf>
    <xf numFmtId="0" fontId="36" fillId="4" borderId="50" xfId="0" applyFont="1" applyFill="1" applyBorder="1" applyAlignment="1">
      <alignment vertical="center" wrapText="1"/>
    </xf>
    <xf numFmtId="0" fontId="36" fillId="4" borderId="34" xfId="0" applyFont="1" applyFill="1" applyBorder="1" applyAlignment="1">
      <alignment vertical="center" wrapText="1"/>
    </xf>
    <xf numFmtId="0" fontId="36" fillId="4" borderId="48" xfId="0" applyFont="1" applyFill="1" applyBorder="1" applyAlignment="1">
      <alignment vertical="center" wrapText="1"/>
    </xf>
    <xf numFmtId="0" fontId="1" fillId="4" borderId="168" xfId="0" applyFont="1" applyFill="1" applyBorder="1" applyAlignment="1">
      <alignment horizontal="center" vertical="center" wrapText="1"/>
    </xf>
    <xf numFmtId="0" fontId="36" fillId="4" borderId="36" xfId="0" applyFont="1" applyFill="1" applyBorder="1" applyAlignment="1">
      <alignment vertical="center" wrapText="1"/>
    </xf>
    <xf numFmtId="0" fontId="5" fillId="4" borderId="169" xfId="0" applyFont="1" applyFill="1" applyBorder="1" applyAlignment="1">
      <alignment horizontal="center" vertical="center" wrapText="1"/>
    </xf>
    <xf numFmtId="0" fontId="5" fillId="4" borderId="170" xfId="0" applyFont="1" applyFill="1" applyBorder="1" applyAlignment="1">
      <alignment horizontal="center" vertical="center" wrapText="1"/>
    </xf>
    <xf numFmtId="0" fontId="5" fillId="4" borderId="55" xfId="0" applyFont="1" applyFill="1" applyBorder="1" applyAlignment="1">
      <alignment horizontal="center" vertical="center" wrapText="1"/>
    </xf>
    <xf numFmtId="0" fontId="5" fillId="4" borderId="171" xfId="0" applyFont="1" applyFill="1" applyBorder="1" applyAlignment="1">
      <alignment horizontal="center" vertical="center" wrapText="1"/>
    </xf>
    <xf numFmtId="0" fontId="36" fillId="4" borderId="54" xfId="0" applyFont="1" applyFill="1" applyBorder="1" applyAlignment="1">
      <alignment vertical="center" wrapText="1"/>
    </xf>
    <xf numFmtId="0" fontId="36" fillId="4" borderId="55" xfId="0" applyFont="1" applyFill="1" applyBorder="1" applyAlignment="1">
      <alignment vertical="center" wrapText="1"/>
    </xf>
    <xf numFmtId="0" fontId="36" fillId="4" borderId="56" xfId="0" applyFont="1" applyFill="1" applyBorder="1" applyAlignment="1">
      <alignment vertical="center" wrapText="1"/>
    </xf>
    <xf numFmtId="0" fontId="36" fillId="4" borderId="170" xfId="0" applyFont="1" applyFill="1" applyBorder="1" applyAlignment="1">
      <alignment vertical="center" wrapText="1"/>
    </xf>
    <xf numFmtId="0" fontId="36" fillId="4" borderId="171" xfId="0" applyFont="1" applyFill="1" applyBorder="1" applyAlignment="1">
      <alignment vertical="center" wrapText="1"/>
    </xf>
    <xf numFmtId="0" fontId="5" fillId="4" borderId="56" xfId="0" applyFont="1" applyFill="1" applyBorder="1" applyAlignment="1">
      <alignment horizontal="center" vertical="center" wrapText="1"/>
    </xf>
    <xf numFmtId="166" fontId="48" fillId="5" borderId="25" xfId="0" applyNumberFormat="1" applyFont="1" applyFill="1" applyBorder="1" applyAlignment="1" applyProtection="1">
      <alignment horizontal="center" vertical="center"/>
    </xf>
    <xf numFmtId="166" fontId="48" fillId="5" borderId="28" xfId="0" applyNumberFormat="1" applyFont="1" applyFill="1" applyBorder="1" applyAlignment="1" applyProtection="1">
      <alignment horizontal="center" vertical="center"/>
    </xf>
    <xf numFmtId="165" fontId="1" fillId="5" borderId="3" xfId="0" applyNumberFormat="1" applyFont="1" applyFill="1" applyBorder="1" applyAlignment="1" applyProtection="1">
      <alignment horizontal="center" vertical="center"/>
    </xf>
    <xf numFmtId="166" fontId="5" fillId="5" borderId="3" xfId="0" applyNumberFormat="1" applyFont="1" applyFill="1" applyBorder="1" applyAlignment="1" applyProtection="1">
      <alignment horizontal="center" vertical="center"/>
    </xf>
    <xf numFmtId="164" fontId="5" fillId="5" borderId="3" xfId="0" applyNumberFormat="1" applyFont="1" applyFill="1" applyBorder="1" applyAlignment="1">
      <alignment horizontal="center" vertical="center" wrapText="1"/>
    </xf>
    <xf numFmtId="1" fontId="5" fillId="5" borderId="3" xfId="0" applyNumberFormat="1" applyFont="1" applyFill="1" applyBorder="1" applyAlignment="1">
      <alignment horizontal="center" vertical="center" wrapText="1"/>
    </xf>
    <xf numFmtId="1" fontId="1" fillId="5" borderId="3" xfId="0" applyNumberFormat="1" applyFont="1" applyFill="1" applyBorder="1" applyAlignment="1">
      <alignment horizontal="center" vertical="center" wrapText="1"/>
    </xf>
    <xf numFmtId="1" fontId="1" fillId="5" borderId="60" xfId="0" applyNumberFormat="1" applyFont="1" applyFill="1" applyBorder="1" applyAlignment="1">
      <alignment horizontal="center" vertical="center" wrapText="1"/>
    </xf>
    <xf numFmtId="49" fontId="1" fillId="5" borderId="58" xfId="0" applyNumberFormat="1" applyFont="1" applyFill="1" applyBorder="1" applyAlignment="1">
      <alignment horizontal="center" vertical="center" wrapText="1"/>
    </xf>
    <xf numFmtId="49" fontId="1" fillId="5" borderId="24" xfId="0" applyNumberFormat="1" applyFont="1" applyFill="1" applyBorder="1" applyAlignment="1">
      <alignment vertical="center" wrapText="1"/>
    </xf>
    <xf numFmtId="165" fontId="1" fillId="5" borderId="11" xfId="0" applyNumberFormat="1" applyFont="1" applyFill="1" applyBorder="1" applyAlignment="1" applyProtection="1">
      <alignment horizontal="center" vertical="center"/>
    </xf>
    <xf numFmtId="166" fontId="1" fillId="5" borderId="49" xfId="0" applyNumberFormat="1" applyFont="1" applyFill="1" applyBorder="1" applyAlignment="1" applyProtection="1">
      <alignment horizontal="center" vertical="center"/>
    </xf>
    <xf numFmtId="0" fontId="5" fillId="5" borderId="10" xfId="0" applyFont="1" applyFill="1" applyBorder="1" applyAlignment="1">
      <alignment horizontal="center" vertical="center" wrapText="1"/>
    </xf>
    <xf numFmtId="164" fontId="5" fillId="5" borderId="11" xfId="0" applyNumberFormat="1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1" fontId="1" fillId="5" borderId="10" xfId="0" applyNumberFormat="1" applyFont="1" applyFill="1" applyBorder="1" applyAlignment="1">
      <alignment horizontal="center" vertical="center" wrapText="1"/>
    </xf>
    <xf numFmtId="1" fontId="1" fillId="5" borderId="36" xfId="0" applyNumberFormat="1" applyFont="1" applyFill="1" applyBorder="1" applyAlignment="1">
      <alignment horizontal="center" vertical="center" wrapText="1"/>
    </xf>
    <xf numFmtId="165" fontId="1" fillId="5" borderId="13" xfId="0" applyNumberFormat="1" applyFont="1" applyFill="1" applyBorder="1" applyAlignment="1" applyProtection="1">
      <alignment horizontal="center" vertical="center"/>
    </xf>
    <xf numFmtId="1" fontId="1" fillId="5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left" vertical="center" wrapText="1"/>
    </xf>
    <xf numFmtId="0" fontId="7" fillId="5" borderId="13" xfId="0" applyNumberFormat="1" applyFont="1" applyFill="1" applyBorder="1" applyAlignment="1" applyProtection="1">
      <alignment horizontal="center" vertical="center"/>
    </xf>
    <xf numFmtId="166" fontId="7" fillId="5" borderId="30" xfId="0" applyNumberFormat="1" applyFont="1" applyFill="1" applyBorder="1" applyAlignment="1" applyProtection="1">
      <alignment horizontal="center" vertical="center"/>
    </xf>
    <xf numFmtId="166" fontId="1" fillId="5" borderId="16" xfId="0" applyNumberFormat="1" applyFont="1" applyFill="1" applyBorder="1" applyAlignment="1">
      <alignment horizontal="center" vertical="center" wrapText="1"/>
    </xf>
    <xf numFmtId="49" fontId="1" fillId="5" borderId="62" xfId="0" applyNumberFormat="1" applyFont="1" applyFill="1" applyBorder="1" applyAlignment="1">
      <alignment horizontal="center" vertical="center" wrapText="1"/>
    </xf>
    <xf numFmtId="49" fontId="1" fillId="5" borderId="29" xfId="0" applyNumberFormat="1" applyFont="1" applyFill="1" applyBorder="1" applyAlignment="1">
      <alignment horizontal="left" vertical="center" wrapText="1"/>
    </xf>
    <xf numFmtId="0" fontId="1" fillId="5" borderId="18" xfId="0" applyFont="1" applyFill="1" applyBorder="1" applyAlignment="1">
      <alignment horizontal="center" vertical="center" wrapText="1"/>
    </xf>
    <xf numFmtId="0" fontId="7" fillId="5" borderId="27" xfId="0" applyNumberFormat="1" applyFont="1" applyFill="1" applyBorder="1" applyAlignment="1" applyProtection="1">
      <alignment horizontal="center" vertical="center"/>
    </xf>
    <xf numFmtId="166" fontId="7" fillId="5" borderId="31" xfId="0" applyNumberFormat="1" applyFont="1" applyFill="1" applyBorder="1" applyAlignment="1" applyProtection="1">
      <alignment horizontal="center" vertical="center"/>
    </xf>
    <xf numFmtId="0" fontId="5" fillId="5" borderId="35" xfId="0" applyFont="1" applyFill="1" applyBorder="1" applyAlignment="1">
      <alignment horizontal="center" vertical="center" wrapText="1"/>
    </xf>
    <xf numFmtId="164" fontId="5" fillId="5" borderId="34" xfId="0" applyNumberFormat="1" applyFont="1" applyFill="1" applyBorder="1" applyAlignment="1">
      <alignment horizontal="center" vertical="center" wrapText="1"/>
    </xf>
    <xf numFmtId="164" fontId="5" fillId="5" borderId="36" xfId="0" applyNumberFormat="1" applyFont="1" applyFill="1" applyBorder="1" applyAlignment="1">
      <alignment horizontal="center" vertical="center" wrapText="1"/>
    </xf>
    <xf numFmtId="166" fontId="1" fillId="5" borderId="17" xfId="0" applyNumberFormat="1" applyFont="1" applyFill="1" applyBorder="1" applyAlignment="1">
      <alignment horizontal="center" vertical="center" wrapText="1"/>
    </xf>
    <xf numFmtId="0" fontId="1" fillId="5" borderId="29" xfId="0" applyFont="1" applyFill="1" applyBorder="1" applyAlignment="1">
      <alignment horizontal="center" vertical="center" wrapText="1"/>
    </xf>
    <xf numFmtId="0" fontId="1" fillId="5" borderId="27" xfId="0" applyFont="1" applyFill="1" applyBorder="1" applyAlignment="1">
      <alignment horizontal="center" vertical="center" wrapText="1"/>
    </xf>
    <xf numFmtId="1" fontId="1" fillId="5" borderId="27" xfId="0" applyNumberFormat="1" applyFont="1" applyFill="1" applyBorder="1" applyAlignment="1">
      <alignment horizontal="center" vertical="center" wrapText="1"/>
    </xf>
    <xf numFmtId="1" fontId="1" fillId="5" borderId="17" xfId="0" applyNumberFormat="1" applyFont="1" applyFill="1" applyBorder="1" applyAlignment="1">
      <alignment horizontal="center" vertical="center" wrapText="1"/>
    </xf>
    <xf numFmtId="49" fontId="1" fillId="5" borderId="29" xfId="0" applyNumberFormat="1" applyFont="1" applyFill="1" applyBorder="1" applyAlignment="1">
      <alignment vertical="center" wrapText="1"/>
    </xf>
    <xf numFmtId="165" fontId="1" fillId="5" borderId="27" xfId="0" applyNumberFormat="1" applyFont="1" applyFill="1" applyBorder="1" applyAlignment="1" applyProtection="1">
      <alignment horizontal="center" vertical="center"/>
    </xf>
    <xf numFmtId="166" fontId="1" fillId="5" borderId="31" xfId="0" applyNumberFormat="1" applyFont="1" applyFill="1" applyBorder="1" applyAlignment="1" applyProtection="1">
      <alignment horizontal="center" vertical="center"/>
    </xf>
    <xf numFmtId="0" fontId="50" fillId="5" borderId="35" xfId="0" applyFont="1" applyFill="1" applyBorder="1" applyAlignment="1">
      <alignment horizontal="center" vertical="center" wrapText="1"/>
    </xf>
    <xf numFmtId="164" fontId="50" fillId="5" borderId="36" xfId="0" applyNumberFormat="1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1" fontId="1" fillId="5" borderId="18" xfId="0" applyNumberFormat="1" applyFont="1" applyFill="1" applyBorder="1" applyAlignment="1">
      <alignment horizontal="center" vertical="center" wrapText="1"/>
    </xf>
    <xf numFmtId="49" fontId="1" fillId="5" borderId="99" xfId="0" applyNumberFormat="1" applyFont="1" applyFill="1" applyBorder="1" applyAlignment="1">
      <alignment horizontal="center" vertical="center" wrapText="1"/>
    </xf>
    <xf numFmtId="166" fontId="1" fillId="5" borderId="3" xfId="0" applyNumberFormat="1" applyFont="1" applyFill="1" applyBorder="1" applyAlignment="1" applyProtection="1">
      <alignment horizontal="center" vertical="center"/>
    </xf>
    <xf numFmtId="0" fontId="50" fillId="5" borderId="3" xfId="0" applyFont="1" applyFill="1" applyBorder="1" applyAlignment="1">
      <alignment horizontal="center" vertical="center" wrapText="1"/>
    </xf>
    <xf numFmtId="164" fontId="50" fillId="5" borderId="3" xfId="0" applyNumberFormat="1" applyFont="1" applyFill="1" applyBorder="1" applyAlignment="1">
      <alignment horizontal="center" vertical="center" wrapText="1"/>
    </xf>
    <xf numFmtId="49" fontId="1" fillId="5" borderId="234" xfId="0" applyNumberFormat="1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01" xfId="0" applyFont="1" applyFill="1" applyBorder="1" applyAlignment="1">
      <alignment horizontal="left" vertical="center" wrapText="1"/>
    </xf>
    <xf numFmtId="0" fontId="1" fillId="5" borderId="42" xfId="0" applyNumberFormat="1" applyFont="1" applyFill="1" applyBorder="1" applyAlignment="1" applyProtection="1">
      <alignment horizontal="center" vertical="center"/>
    </xf>
    <xf numFmtId="0" fontId="1" fillId="5" borderId="43" xfId="0" applyNumberFormat="1" applyFont="1" applyFill="1" applyBorder="1" applyAlignment="1" applyProtection="1">
      <alignment horizontal="center" vertical="center"/>
    </xf>
    <xf numFmtId="0" fontId="1" fillId="5" borderId="45" xfId="0" applyNumberFormat="1" applyFont="1" applyFill="1" applyBorder="1" applyAlignment="1" applyProtection="1">
      <alignment horizontal="center" vertical="center"/>
    </xf>
    <xf numFmtId="166" fontId="5" fillId="5" borderId="47" xfId="0" applyNumberFormat="1" applyFont="1" applyFill="1" applyBorder="1" applyAlignment="1" applyProtection="1">
      <alignment horizontal="center" vertical="center"/>
    </xf>
    <xf numFmtId="0" fontId="5" fillId="5" borderId="93" xfId="0" applyFont="1" applyFill="1" applyBorder="1" applyAlignment="1">
      <alignment horizontal="center" vertical="center" wrapText="1"/>
    </xf>
    <xf numFmtId="0" fontId="5" fillId="5" borderId="32" xfId="0" applyFont="1" applyFill="1" applyBorder="1" applyAlignment="1">
      <alignment horizontal="center" vertical="center" wrapText="1"/>
    </xf>
    <xf numFmtId="0" fontId="5" fillId="5" borderId="32" xfId="0" applyNumberFormat="1" applyFont="1" applyFill="1" applyBorder="1" applyAlignment="1" applyProtection="1">
      <alignment horizontal="center" vertical="center"/>
    </xf>
    <xf numFmtId="0" fontId="5" fillId="5" borderId="101" xfId="0" applyFont="1" applyFill="1" applyBorder="1" applyAlignment="1">
      <alignment horizontal="center" vertical="center" wrapText="1"/>
    </xf>
    <xf numFmtId="0" fontId="5" fillId="5" borderId="42" xfId="0" applyFont="1" applyFill="1" applyBorder="1" applyAlignment="1">
      <alignment horizontal="center" vertical="center" wrapText="1"/>
    </xf>
    <xf numFmtId="0" fontId="5" fillId="5" borderId="43" xfId="0" applyFont="1" applyFill="1" applyBorder="1" applyAlignment="1">
      <alignment horizontal="center" vertical="center" wrapText="1"/>
    </xf>
    <xf numFmtId="0" fontId="5" fillId="5" borderId="45" xfId="0" applyFont="1" applyFill="1" applyBorder="1" applyAlignment="1">
      <alignment horizontal="center" vertical="center" wrapText="1"/>
    </xf>
    <xf numFmtId="1" fontId="5" fillId="5" borderId="93" xfId="0" applyNumberFormat="1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 wrapText="1"/>
    </xf>
    <xf numFmtId="49" fontId="1" fillId="5" borderId="12" xfId="0" applyNumberFormat="1" applyFont="1" applyFill="1" applyBorder="1" applyAlignment="1">
      <alignment horizontal="center" vertical="center" wrapText="1"/>
    </xf>
    <xf numFmtId="0" fontId="1" fillId="5" borderId="12" xfId="0" applyNumberFormat="1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1" fontId="5" fillId="5" borderId="12" xfId="0" applyNumberFormat="1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center" vertical="center"/>
    </xf>
    <xf numFmtId="1" fontId="5" fillId="5" borderId="13" xfId="0" applyNumberFormat="1" applyFont="1" applyFill="1" applyBorder="1" applyAlignment="1">
      <alignment horizontal="center" vertical="center" wrapText="1"/>
    </xf>
    <xf numFmtId="0" fontId="1" fillId="5" borderId="16" xfId="0" applyNumberFormat="1" applyFont="1" applyFill="1" applyBorder="1" applyAlignment="1">
      <alignment horizontal="center" vertical="center" wrapText="1"/>
    </xf>
    <xf numFmtId="0" fontId="1" fillId="5" borderId="1" xfId="0" applyNumberFormat="1" applyFont="1" applyFill="1" applyBorder="1" applyAlignment="1">
      <alignment horizontal="center" vertical="center" wrapText="1"/>
    </xf>
    <xf numFmtId="1" fontId="13" fillId="5" borderId="1" xfId="0" applyNumberFormat="1" applyFont="1" applyFill="1" applyBorder="1" applyAlignment="1">
      <alignment horizontal="center" vertical="center" wrapText="1"/>
    </xf>
    <xf numFmtId="0" fontId="1" fillId="5" borderId="13" xfId="0" applyNumberFormat="1" applyFont="1" applyFill="1" applyBorder="1" applyAlignment="1">
      <alignment horizontal="center" vertical="center" wrapText="1"/>
    </xf>
    <xf numFmtId="164" fontId="1" fillId="5" borderId="0" xfId="0" applyNumberFormat="1" applyFont="1" applyFill="1" applyBorder="1" applyAlignment="1" applyProtection="1">
      <alignment vertical="center"/>
    </xf>
    <xf numFmtId="1" fontId="5" fillId="5" borderId="2" xfId="0" applyNumberFormat="1" applyFont="1" applyFill="1" applyBorder="1" applyAlignment="1">
      <alignment horizontal="center" vertical="center" wrapText="1"/>
    </xf>
    <xf numFmtId="0" fontId="1" fillId="5" borderId="12" xfId="0" applyNumberFormat="1" applyFont="1" applyFill="1" applyBorder="1" applyAlignment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 wrapText="1"/>
    </xf>
    <xf numFmtId="49" fontId="1" fillId="5" borderId="12" xfId="0" applyNumberFormat="1" applyFont="1" applyFill="1" applyBorder="1" applyAlignment="1" applyProtection="1">
      <alignment horizontal="center" vertical="center"/>
    </xf>
    <xf numFmtId="49" fontId="13" fillId="5" borderId="12" xfId="0" applyNumberFormat="1" applyFont="1" applyFill="1" applyBorder="1" applyAlignment="1">
      <alignment horizontal="center" vertical="center"/>
    </xf>
    <xf numFmtId="49" fontId="13" fillId="5" borderId="1" xfId="0" applyNumberFormat="1" applyFont="1" applyFill="1" applyBorder="1" applyAlignment="1">
      <alignment horizontal="center" vertical="center"/>
    </xf>
    <xf numFmtId="0" fontId="13" fillId="5" borderId="13" xfId="0" applyNumberFormat="1" applyFont="1" applyFill="1" applyBorder="1" applyAlignment="1" applyProtection="1">
      <alignment horizontal="center" vertical="center"/>
    </xf>
    <xf numFmtId="2" fontId="1" fillId="5" borderId="12" xfId="0" applyNumberFormat="1" applyFont="1" applyFill="1" applyBorder="1" applyAlignment="1">
      <alignment horizontal="center" vertical="center" wrapText="1"/>
    </xf>
    <xf numFmtId="166" fontId="48" fillId="5" borderId="49" xfId="0" applyNumberFormat="1" applyFont="1" applyFill="1" applyBorder="1" applyAlignment="1" applyProtection="1">
      <alignment horizontal="center" vertical="center"/>
    </xf>
    <xf numFmtId="0" fontId="54" fillId="5" borderId="3" xfId="0" applyNumberFormat="1" applyFont="1" applyFill="1" applyBorder="1" applyAlignment="1">
      <alignment horizontal="center" vertical="center" wrapText="1"/>
    </xf>
    <xf numFmtId="166" fontId="55" fillId="5" borderId="30" xfId="0" applyNumberFormat="1" applyFont="1" applyFill="1" applyBorder="1" applyAlignment="1" applyProtection="1">
      <alignment horizontal="center" vertical="center"/>
    </xf>
    <xf numFmtId="1" fontId="48" fillId="5" borderId="11" xfId="0" applyNumberFormat="1" applyFont="1" applyFill="1" applyBorder="1" applyAlignment="1">
      <alignment horizontal="center" vertical="center" wrapText="1"/>
    </xf>
    <xf numFmtId="49" fontId="1" fillId="5" borderId="100" xfId="0" applyNumberFormat="1" applyFont="1" applyFill="1" applyBorder="1" applyAlignment="1">
      <alignment horizontal="center" vertical="center" wrapText="1"/>
    </xf>
    <xf numFmtId="49" fontId="5" fillId="5" borderId="83" xfId="0" applyNumberFormat="1" applyFont="1" applyFill="1" applyBorder="1" applyAlignment="1">
      <alignment vertical="center" wrapText="1"/>
    </xf>
    <xf numFmtId="0" fontId="1" fillId="5" borderId="84" xfId="0" applyFont="1" applyFill="1" applyBorder="1" applyAlignment="1">
      <alignment horizontal="center" vertical="center" wrapText="1"/>
    </xf>
    <xf numFmtId="0" fontId="1" fillId="5" borderId="85" xfId="0" applyFont="1" applyFill="1" applyBorder="1" applyAlignment="1">
      <alignment horizontal="center" vertical="center" wrapText="1"/>
    </xf>
    <xf numFmtId="0" fontId="7" fillId="5" borderId="86" xfId="0" applyNumberFormat="1" applyFont="1" applyFill="1" applyBorder="1" applyAlignment="1" applyProtection="1">
      <alignment horizontal="center" vertical="center"/>
    </xf>
    <xf numFmtId="166" fontId="7" fillId="5" borderId="87" xfId="0" applyNumberFormat="1" applyFont="1" applyFill="1" applyBorder="1" applyAlignment="1" applyProtection="1">
      <alignment horizontal="center" vertical="center"/>
    </xf>
    <xf numFmtId="0" fontId="5" fillId="5" borderId="84" xfId="0" applyFont="1" applyFill="1" applyBorder="1" applyAlignment="1">
      <alignment horizontal="center" vertical="center" wrapText="1"/>
    </xf>
    <xf numFmtId="164" fontId="5" fillId="5" borderId="85" xfId="0" applyNumberFormat="1" applyFont="1" applyFill="1" applyBorder="1" applyAlignment="1">
      <alignment horizontal="center" vertical="center" wrapText="1"/>
    </xf>
    <xf numFmtId="164" fontId="5" fillId="5" borderId="86" xfId="0" applyNumberFormat="1" applyFont="1" applyFill="1" applyBorder="1" applyAlignment="1">
      <alignment horizontal="center" vertical="center" wrapText="1"/>
    </xf>
    <xf numFmtId="166" fontId="1" fillId="5" borderId="88" xfId="0" applyNumberFormat="1" applyFont="1" applyFill="1" applyBorder="1" applyAlignment="1">
      <alignment horizontal="center" vertical="center" wrapText="1"/>
    </xf>
    <xf numFmtId="0" fontId="1" fillId="5" borderId="83" xfId="0" applyFont="1" applyFill="1" applyBorder="1" applyAlignment="1">
      <alignment horizontal="center" vertical="center" wrapText="1"/>
    </xf>
    <xf numFmtId="0" fontId="1" fillId="5" borderId="86" xfId="0" applyFont="1" applyFill="1" applyBorder="1" applyAlignment="1">
      <alignment horizontal="center" vertical="center" wrapText="1"/>
    </xf>
    <xf numFmtId="49" fontId="1" fillId="5" borderId="84" xfId="0" applyNumberFormat="1" applyFont="1" applyFill="1" applyBorder="1" applyAlignment="1">
      <alignment horizontal="center" vertical="center" wrapText="1"/>
    </xf>
    <xf numFmtId="49" fontId="1" fillId="5" borderId="85" xfId="0" applyNumberFormat="1" applyFont="1" applyFill="1" applyBorder="1" applyAlignment="1">
      <alignment horizontal="center" vertical="center" wrapText="1"/>
    </xf>
    <xf numFmtId="1" fontId="1" fillId="5" borderId="86" xfId="0" applyNumberFormat="1" applyFont="1" applyFill="1" applyBorder="1" applyAlignment="1">
      <alignment horizontal="center" vertical="center" wrapText="1"/>
    </xf>
    <xf numFmtId="1" fontId="1" fillId="5" borderId="88" xfId="0" applyNumberFormat="1" applyFont="1" applyFill="1" applyBorder="1" applyAlignment="1">
      <alignment horizontal="center" vertical="center" wrapText="1"/>
    </xf>
    <xf numFmtId="1" fontId="1" fillId="5" borderId="85" xfId="0" applyNumberFormat="1" applyFont="1" applyFill="1" applyBorder="1" applyAlignment="1">
      <alignment horizontal="center" vertical="center" wrapText="1"/>
    </xf>
    <xf numFmtId="1" fontId="5" fillId="5" borderId="84" xfId="0" applyNumberFormat="1" applyFont="1" applyFill="1" applyBorder="1" applyAlignment="1">
      <alignment horizontal="center" vertical="center" wrapText="1"/>
    </xf>
    <xf numFmtId="1" fontId="5" fillId="5" borderId="85" xfId="0" applyNumberFormat="1" applyFont="1" applyFill="1" applyBorder="1" applyAlignment="1">
      <alignment horizontal="center" vertical="center" wrapText="1"/>
    </xf>
    <xf numFmtId="1" fontId="5" fillId="5" borderId="86" xfId="0" applyNumberFormat="1" applyFont="1" applyFill="1" applyBorder="1" applyAlignment="1">
      <alignment horizontal="center" vertical="center" wrapText="1"/>
    </xf>
    <xf numFmtId="165" fontId="48" fillId="5" borderId="13" xfId="0" applyNumberFormat="1" applyFont="1" applyFill="1" applyBorder="1" applyAlignment="1" applyProtection="1">
      <alignment horizontal="center" vertical="center"/>
    </xf>
    <xf numFmtId="164" fontId="53" fillId="5" borderId="16" xfId="0" applyNumberFormat="1" applyFont="1" applyFill="1" applyBorder="1" applyAlignment="1">
      <alignment horizontal="center" vertical="center" wrapText="1"/>
    </xf>
    <xf numFmtId="164" fontId="53" fillId="5" borderId="2" xfId="0" applyNumberFormat="1" applyFont="1" applyFill="1" applyBorder="1" applyAlignment="1">
      <alignment horizontal="center" vertical="center" wrapText="1"/>
    </xf>
    <xf numFmtId="164" fontId="53" fillId="5" borderId="3" xfId="0" applyNumberFormat="1" applyFont="1" applyFill="1" applyBorder="1" applyAlignment="1">
      <alignment horizontal="center" vertical="center" wrapText="1"/>
    </xf>
    <xf numFmtId="0" fontId="54" fillId="5" borderId="3" xfId="0" applyNumberFormat="1" applyFont="1" applyFill="1" applyBorder="1" applyAlignment="1">
      <alignment vertical="center" wrapText="1"/>
    </xf>
    <xf numFmtId="0" fontId="48" fillId="5" borderId="3" xfId="0" applyNumberFormat="1" applyFont="1" applyFill="1" applyBorder="1" applyAlignment="1">
      <alignment vertical="center" wrapText="1"/>
    </xf>
    <xf numFmtId="49" fontId="48" fillId="5" borderId="3" xfId="0" applyNumberFormat="1" applyFont="1" applyFill="1" applyBorder="1" applyAlignment="1">
      <alignment vertical="center" wrapText="1"/>
    </xf>
    <xf numFmtId="2" fontId="48" fillId="5" borderId="3" xfId="0" applyNumberFormat="1" applyFont="1" applyFill="1" applyBorder="1" applyAlignment="1">
      <alignment horizontal="center" vertical="center" wrapText="1"/>
    </xf>
    <xf numFmtId="1" fontId="48" fillId="5" borderId="3" xfId="0" applyNumberFormat="1" applyFont="1" applyFill="1" applyBorder="1" applyAlignment="1">
      <alignment horizontal="center" vertical="center" wrapText="1"/>
    </xf>
    <xf numFmtId="0" fontId="1" fillId="5" borderId="3" xfId="0" applyNumberFormat="1" applyFont="1" applyFill="1" applyBorder="1" applyAlignment="1">
      <alignment vertical="center" wrapText="1"/>
    </xf>
    <xf numFmtId="49" fontId="1" fillId="5" borderId="60" xfId="0" applyNumberFormat="1" applyFont="1" applyFill="1" applyBorder="1" applyAlignment="1">
      <alignment vertical="center" wrapText="1"/>
    </xf>
    <xf numFmtId="0" fontId="52" fillId="5" borderId="3" xfId="0" applyNumberFormat="1" applyFont="1" applyFill="1" applyBorder="1" applyAlignment="1" applyProtection="1">
      <alignment horizontal="center" vertical="center"/>
    </xf>
    <xf numFmtId="166" fontId="52" fillId="5" borderId="3" xfId="0" applyNumberFormat="1" applyFont="1" applyFill="1" applyBorder="1" applyAlignment="1" applyProtection="1">
      <alignment horizontal="center" vertical="center"/>
    </xf>
    <xf numFmtId="166" fontId="1" fillId="5" borderId="3" xfId="0" applyNumberFormat="1" applyFont="1" applyFill="1" applyBorder="1" applyAlignment="1">
      <alignment horizontal="center" vertical="center" wrapText="1"/>
    </xf>
    <xf numFmtId="166" fontId="8" fillId="5" borderId="3" xfId="0" applyNumberFormat="1" applyFont="1" applyFill="1" applyBorder="1" applyAlignment="1" applyProtection="1">
      <alignment horizontal="center" vertical="center"/>
    </xf>
    <xf numFmtId="164" fontId="1" fillId="5" borderId="3" xfId="0" applyNumberFormat="1" applyFont="1" applyFill="1" applyBorder="1" applyAlignment="1">
      <alignment horizontal="center" vertical="center" wrapText="1"/>
    </xf>
    <xf numFmtId="49" fontId="1" fillId="5" borderId="89" xfId="0" applyNumberFormat="1" applyFont="1" applyFill="1" applyBorder="1" applyAlignment="1">
      <alignment vertical="center" wrapText="1"/>
    </xf>
    <xf numFmtId="0" fontId="1" fillId="5" borderId="50" xfId="0" applyFont="1" applyFill="1" applyBorder="1" applyAlignment="1">
      <alignment horizontal="center" vertical="center" wrapText="1"/>
    </xf>
    <xf numFmtId="0" fontId="1" fillId="5" borderId="34" xfId="0" applyFont="1" applyFill="1" applyBorder="1" applyAlignment="1">
      <alignment horizontal="center" vertical="center" wrapText="1"/>
    </xf>
    <xf numFmtId="165" fontId="1" fillId="5" borderId="36" xfId="0" applyNumberFormat="1" applyFont="1" applyFill="1" applyBorder="1" applyAlignment="1" applyProtection="1">
      <alignment horizontal="center" vertical="center"/>
    </xf>
    <xf numFmtId="166" fontId="8" fillId="5" borderId="0" xfId="0" applyNumberFormat="1" applyFont="1" applyFill="1" applyBorder="1" applyAlignment="1" applyProtection="1">
      <alignment horizontal="center" vertical="center"/>
    </xf>
    <xf numFmtId="164" fontId="1" fillId="5" borderId="34" xfId="0" applyNumberFormat="1" applyFont="1" applyFill="1" applyBorder="1" applyAlignment="1">
      <alignment horizontal="center" vertical="center" wrapText="1"/>
    </xf>
    <xf numFmtId="1" fontId="1" fillId="5" borderId="34" xfId="0" applyNumberFormat="1" applyFont="1" applyFill="1" applyBorder="1" applyAlignment="1">
      <alignment horizontal="center" vertical="center" wrapText="1"/>
    </xf>
    <xf numFmtId="0" fontId="1" fillId="5" borderId="48" xfId="0" applyFont="1" applyFill="1" applyBorder="1" applyAlignment="1">
      <alignment horizontal="center" vertical="center" wrapText="1"/>
    </xf>
    <xf numFmtId="0" fontId="1" fillId="5" borderId="35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1" fontId="1" fillId="5" borderId="35" xfId="0" applyNumberFormat="1" applyFont="1" applyFill="1" applyBorder="1" applyAlignment="1">
      <alignment horizontal="center" vertical="center" wrapText="1"/>
    </xf>
    <xf numFmtId="166" fontId="57" fillId="5" borderId="3" xfId="0" applyNumberFormat="1" applyFont="1" applyFill="1" applyBorder="1" applyAlignment="1" applyProtection="1">
      <alignment horizontal="center" vertical="center"/>
    </xf>
    <xf numFmtId="164" fontId="54" fillId="5" borderId="3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169" fontId="1" fillId="0" borderId="59" xfId="0" applyNumberFormat="1" applyFont="1" applyFill="1" applyBorder="1" applyAlignment="1" applyProtection="1">
      <alignment horizontal="center" vertical="center"/>
    </xf>
    <xf numFmtId="169" fontId="1" fillId="0" borderId="220" xfId="0" applyNumberFormat="1" applyFont="1" applyFill="1" applyBorder="1" applyAlignment="1" applyProtection="1">
      <alignment horizontal="center" vertical="center"/>
    </xf>
    <xf numFmtId="0" fontId="0" fillId="0" borderId="0" xfId="0" applyFill="1"/>
    <xf numFmtId="0" fontId="0" fillId="0" borderId="0" xfId="0" applyFont="1" applyFill="1" applyBorder="1"/>
    <xf numFmtId="164" fontId="0" fillId="0" borderId="0" xfId="0" applyNumberFormat="1" applyFont="1" applyFill="1"/>
    <xf numFmtId="164" fontId="6" fillId="0" borderId="3" xfId="0" applyNumberFormat="1" applyFont="1" applyFill="1" applyBorder="1" applyAlignment="1" applyProtection="1">
      <alignment vertical="center"/>
    </xf>
    <xf numFmtId="164" fontId="46" fillId="0" borderId="0" xfId="0" applyNumberFormat="1" applyFont="1" applyFill="1" applyBorder="1" applyAlignment="1" applyProtection="1">
      <alignment vertical="center"/>
    </xf>
    <xf numFmtId="0" fontId="0" fillId="0" borderId="3" xfId="0" applyFont="1" applyFill="1" applyBorder="1"/>
    <xf numFmtId="164" fontId="0" fillId="0" borderId="3" xfId="0" applyNumberFormat="1" applyFont="1" applyFill="1" applyBorder="1"/>
    <xf numFmtId="164" fontId="56" fillId="5" borderId="3" xfId="0" applyNumberFormat="1" applyFont="1" applyFill="1" applyBorder="1" applyAlignment="1" applyProtection="1">
      <alignment vertical="center"/>
    </xf>
    <xf numFmtId="164" fontId="49" fillId="0" borderId="3" xfId="0" applyNumberFormat="1" applyFont="1" applyFill="1" applyBorder="1"/>
    <xf numFmtId="164" fontId="11" fillId="5" borderId="0" xfId="0" applyNumberFormat="1" applyFont="1" applyFill="1" applyBorder="1" applyAlignment="1" applyProtection="1">
      <alignment vertical="center"/>
    </xf>
    <xf numFmtId="169" fontId="1" fillId="0" borderId="3" xfId="0" applyNumberFormat="1" applyFont="1" applyFill="1" applyBorder="1" applyAlignment="1" applyProtection="1">
      <alignment horizontal="center" vertical="center"/>
    </xf>
    <xf numFmtId="164" fontId="11" fillId="5" borderId="3" xfId="0" applyNumberFormat="1" applyFont="1" applyFill="1" applyBorder="1" applyAlignment="1" applyProtection="1">
      <alignment vertical="center"/>
    </xf>
    <xf numFmtId="0" fontId="35" fillId="0" borderId="15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49" fontId="11" fillId="0" borderId="127" xfId="0" applyNumberFormat="1" applyFont="1" applyFill="1" applyBorder="1" applyAlignment="1" applyProtection="1">
      <alignment horizontal="center" vertical="center"/>
    </xf>
    <xf numFmtId="49" fontId="11" fillId="0" borderId="128" xfId="0" applyNumberFormat="1" applyFont="1" applyFill="1" applyBorder="1" applyAlignment="1">
      <alignment vertical="center" wrapText="1"/>
    </xf>
    <xf numFmtId="0" fontId="11" fillId="0" borderId="129" xfId="0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168" fontId="11" fillId="0" borderId="130" xfId="0" applyNumberFormat="1" applyFont="1" applyFill="1" applyBorder="1" applyAlignment="1" applyProtection="1">
      <alignment horizontal="center" vertical="center" wrapText="1"/>
    </xf>
    <xf numFmtId="166" fontId="11" fillId="0" borderId="25" xfId="0" applyNumberFormat="1" applyFont="1" applyFill="1" applyBorder="1" applyAlignment="1" applyProtection="1">
      <alignment horizontal="center" vertical="center"/>
    </xf>
    <xf numFmtId="0" fontId="11" fillId="0" borderId="130" xfId="0" applyFont="1" applyFill="1" applyBorder="1" applyAlignment="1">
      <alignment horizontal="center" vertical="center" wrapText="1"/>
    </xf>
    <xf numFmtId="0" fontId="11" fillId="0" borderId="131" xfId="0" applyFont="1" applyFill="1" applyBorder="1" applyAlignment="1">
      <alignment horizontal="center" vertical="center" wrapText="1"/>
    </xf>
    <xf numFmtId="0" fontId="11" fillId="0" borderId="132" xfId="0" applyFont="1" applyFill="1" applyBorder="1" applyAlignment="1">
      <alignment horizontal="center" vertical="center" wrapText="1"/>
    </xf>
    <xf numFmtId="0" fontId="11" fillId="0" borderId="133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49" fontId="11" fillId="0" borderId="134" xfId="0" applyNumberFormat="1" applyFont="1" applyFill="1" applyBorder="1" applyAlignment="1" applyProtection="1">
      <alignment horizontal="center" vertical="center"/>
    </xf>
    <xf numFmtId="49" fontId="11" fillId="0" borderId="135" xfId="0" applyNumberFormat="1" applyFont="1" applyFill="1" applyBorder="1" applyAlignment="1">
      <alignment vertical="center" wrapText="1"/>
    </xf>
    <xf numFmtId="0" fontId="11" fillId="0" borderId="136" xfId="0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168" fontId="11" fillId="0" borderId="137" xfId="0" applyNumberFormat="1" applyFont="1" applyFill="1" applyBorder="1" applyAlignment="1" applyProtection="1">
      <alignment horizontal="center" vertical="center" wrapText="1"/>
    </xf>
    <xf numFmtId="0" fontId="1" fillId="0" borderId="136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37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49" fontId="11" fillId="0" borderId="139" xfId="0" applyNumberFormat="1" applyFont="1" applyFill="1" applyBorder="1" applyAlignment="1">
      <alignment horizontal="left" vertical="center" wrapText="1"/>
    </xf>
    <xf numFmtId="0" fontId="1" fillId="0" borderId="129" xfId="0" applyNumberFormat="1" applyFont="1" applyFill="1" applyBorder="1" applyAlignment="1" applyProtection="1">
      <alignment horizontal="center" vertical="center"/>
    </xf>
    <xf numFmtId="0" fontId="1" fillId="0" borderId="139" xfId="0" applyNumberFormat="1" applyFont="1" applyFill="1" applyBorder="1" applyAlignment="1" applyProtection="1">
      <alignment horizontal="center" vertical="center"/>
    </xf>
    <xf numFmtId="0" fontId="1" fillId="0" borderId="60" xfId="0" applyNumberFormat="1" applyFont="1" applyFill="1" applyBorder="1" applyAlignment="1" applyProtection="1">
      <alignment vertical="center"/>
    </xf>
    <xf numFmtId="0" fontId="7" fillId="0" borderId="187" xfId="0" applyNumberFormat="1" applyFont="1" applyFill="1" applyBorder="1" applyAlignment="1" applyProtection="1">
      <alignment horizontal="center" vertical="center"/>
    </xf>
    <xf numFmtId="166" fontId="5" fillId="0" borderId="205" xfId="0" applyNumberFormat="1" applyFont="1" applyFill="1" applyBorder="1" applyAlignment="1">
      <alignment horizontal="center" vertical="center"/>
    </xf>
    <xf numFmtId="0" fontId="5" fillId="0" borderId="252" xfId="0" applyFont="1" applyFill="1" applyBorder="1" applyAlignment="1">
      <alignment horizontal="center" vertical="center"/>
    </xf>
    <xf numFmtId="0" fontId="5" fillId="0" borderId="208" xfId="0" applyFont="1" applyFill="1" applyBorder="1" applyAlignment="1">
      <alignment horizontal="center" vertical="center"/>
    </xf>
    <xf numFmtId="0" fontId="5" fillId="0" borderId="209" xfId="0" applyFont="1" applyFill="1" applyBorder="1" applyAlignment="1">
      <alignment horizontal="center" vertical="center"/>
    </xf>
    <xf numFmtId="0" fontId="7" fillId="0" borderId="249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166" fontId="5" fillId="0" borderId="211" xfId="0" applyNumberFormat="1" applyFont="1" applyFill="1" applyBorder="1" applyAlignment="1">
      <alignment horizontal="center" vertical="center"/>
    </xf>
    <xf numFmtId="0" fontId="5" fillId="0" borderId="129" xfId="0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 applyProtection="1">
      <alignment horizontal="center" vertical="center"/>
    </xf>
    <xf numFmtId="0" fontId="5" fillId="0" borderId="140" xfId="0" applyFont="1" applyFill="1" applyBorder="1" applyAlignment="1">
      <alignment horizontal="center" vertical="center"/>
    </xf>
    <xf numFmtId="166" fontId="1" fillId="0" borderId="211" xfId="0" applyNumberFormat="1" applyFont="1" applyFill="1" applyBorder="1" applyAlignment="1">
      <alignment horizontal="center" vertical="center"/>
    </xf>
    <xf numFmtId="0" fontId="1" fillId="0" borderId="12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1" fontId="1" fillId="0" borderId="140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1" fillId="0" borderId="151" xfId="0" applyNumberFormat="1" applyFont="1" applyFill="1" applyBorder="1" applyAlignment="1">
      <alignment horizontal="center" vertical="center" wrapText="1"/>
    </xf>
    <xf numFmtId="0" fontId="7" fillId="0" borderId="24" xfId="0" applyNumberFormat="1" applyFont="1" applyFill="1" applyBorder="1" applyAlignment="1" applyProtection="1">
      <alignment horizontal="center" vertical="center"/>
    </xf>
    <xf numFmtId="164" fontId="5" fillId="0" borderId="140" xfId="0" applyNumberFormat="1" applyFont="1" applyFill="1" applyBorder="1" applyAlignment="1">
      <alignment horizontal="center" vertical="center" wrapText="1"/>
    </xf>
    <xf numFmtId="0" fontId="1" fillId="0" borderId="29" xfId="0" applyNumberFormat="1" applyFont="1" applyFill="1" applyBorder="1" applyAlignment="1" applyProtection="1">
      <alignment horizontal="center" vertical="center"/>
    </xf>
    <xf numFmtId="166" fontId="5" fillId="0" borderId="254" xfId="0" applyNumberFormat="1" applyFont="1" applyFill="1" applyBorder="1" applyAlignment="1">
      <alignment horizontal="center" vertical="center"/>
    </xf>
    <xf numFmtId="0" fontId="5" fillId="0" borderId="253" xfId="0" applyFont="1" applyFill="1" applyBorder="1" applyAlignment="1">
      <alignment horizontal="center" vertical="center"/>
    </xf>
    <xf numFmtId="164" fontId="5" fillId="0" borderId="250" xfId="0" applyNumberFormat="1" applyFont="1" applyFill="1" applyBorder="1" applyAlignment="1">
      <alignment horizontal="center" vertical="center" wrapText="1"/>
    </xf>
    <xf numFmtId="0" fontId="5" fillId="0" borderId="250" xfId="0" applyFont="1" applyFill="1" applyBorder="1" applyAlignment="1">
      <alignment horizontal="center" vertical="center"/>
    </xf>
    <xf numFmtId="0" fontId="5" fillId="0" borderId="251" xfId="0" applyFont="1" applyFill="1" applyBorder="1" applyAlignment="1">
      <alignment horizontal="center" vertical="center"/>
    </xf>
    <xf numFmtId="166" fontId="5" fillId="0" borderId="255" xfId="0" applyNumberFormat="1" applyFont="1" applyFill="1" applyBorder="1" applyAlignment="1" applyProtection="1">
      <alignment horizontal="center" vertical="center"/>
    </xf>
    <xf numFmtId="0" fontId="5" fillId="0" borderId="320" xfId="0" applyFont="1" applyFill="1" applyBorder="1" applyAlignment="1">
      <alignment horizontal="center" vertical="center"/>
    </xf>
    <xf numFmtId="0" fontId="5" fillId="0" borderId="321" xfId="0" applyFont="1" applyFill="1" applyBorder="1" applyAlignment="1">
      <alignment horizontal="center" vertical="center"/>
    </xf>
    <xf numFmtId="0" fontId="5" fillId="0" borderId="322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/>
    </xf>
    <xf numFmtId="166" fontId="5" fillId="0" borderId="256" xfId="0" applyNumberFormat="1" applyFont="1" applyFill="1" applyBorder="1" applyAlignment="1" applyProtection="1">
      <alignment horizontal="center" vertical="center"/>
    </xf>
    <xf numFmtId="1" fontId="5" fillId="0" borderId="88" xfId="0" applyNumberFormat="1" applyFont="1" applyFill="1" applyBorder="1" applyAlignment="1" applyProtection="1">
      <alignment horizontal="center" vertical="center"/>
    </xf>
    <xf numFmtId="0" fontId="5" fillId="0" borderId="73" xfId="0" applyFont="1" applyFill="1" applyBorder="1" applyAlignment="1">
      <alignment horizontal="center"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78" xfId="0" applyFont="1" applyFill="1" applyBorder="1" applyAlignment="1">
      <alignment horizontal="center" vertical="center"/>
    </xf>
    <xf numFmtId="0" fontId="1" fillId="0" borderId="207" xfId="0" applyFont="1" applyFill="1" applyBorder="1" applyAlignment="1">
      <alignment horizontal="center" vertical="center"/>
    </xf>
    <xf numFmtId="0" fontId="1" fillId="0" borderId="210" xfId="0" applyFont="1" applyFill="1" applyBorder="1"/>
    <xf numFmtId="0" fontId="7" fillId="0" borderId="207" xfId="4" applyNumberFormat="1" applyFont="1" applyFill="1" applyBorder="1" applyAlignment="1" applyProtection="1">
      <alignment horizontal="center" vertical="center"/>
    </xf>
    <xf numFmtId="0" fontId="1" fillId="0" borderId="208" xfId="4" applyNumberFormat="1" applyFont="1" applyFill="1" applyBorder="1" applyAlignment="1" applyProtection="1">
      <alignment horizontal="center" vertical="center"/>
    </xf>
    <xf numFmtId="0" fontId="7" fillId="0" borderId="209" xfId="4" applyNumberFormat="1" applyFont="1" applyFill="1" applyBorder="1" applyAlignment="1" applyProtection="1">
      <alignment horizontal="center" vertical="center"/>
    </xf>
    <xf numFmtId="166" fontId="5" fillId="0" borderId="319" xfId="0" applyNumberFormat="1" applyFont="1" applyFill="1" applyBorder="1" applyAlignment="1">
      <alignment horizontal="center" vertical="center"/>
    </xf>
    <xf numFmtId="1" fontId="5" fillId="0" borderId="207" xfId="0" applyNumberFormat="1" applyFont="1" applyFill="1" applyBorder="1" applyAlignment="1">
      <alignment horizontal="center" vertical="center"/>
    </xf>
    <xf numFmtId="1" fontId="5" fillId="0" borderId="208" xfId="0" applyNumberFormat="1" applyFont="1" applyFill="1" applyBorder="1" applyAlignment="1">
      <alignment horizontal="center" vertical="center"/>
    </xf>
    <xf numFmtId="1" fontId="5" fillId="0" borderId="210" xfId="0" applyNumberFormat="1" applyFont="1" applyFill="1" applyBorder="1" applyAlignment="1">
      <alignment horizontal="center" vertical="center"/>
    </xf>
    <xf numFmtId="49" fontId="7" fillId="0" borderId="208" xfId="0" applyNumberFormat="1" applyFont="1" applyFill="1" applyBorder="1" applyAlignment="1" applyProtection="1">
      <alignment horizontal="center" vertical="center" wrapText="1"/>
    </xf>
    <xf numFmtId="49" fontId="7" fillId="0" borderId="209" xfId="0" applyNumberFormat="1" applyFont="1" applyFill="1" applyBorder="1" applyAlignment="1" applyProtection="1">
      <alignment horizontal="center" vertical="center" wrapText="1"/>
    </xf>
    <xf numFmtId="0" fontId="1" fillId="0" borderId="207" xfId="4" applyFont="1" applyFill="1" applyBorder="1" applyAlignment="1">
      <alignment horizontal="center" vertical="center" wrapText="1"/>
    </xf>
    <xf numFmtId="0" fontId="1" fillId="0" borderId="208" xfId="4" applyFont="1" applyFill="1" applyBorder="1" applyAlignment="1">
      <alignment horizontal="center" vertical="center" wrapText="1"/>
    </xf>
    <xf numFmtId="0" fontId="1" fillId="0" borderId="209" xfId="4" applyFont="1" applyFill="1" applyBorder="1" applyAlignment="1">
      <alignment horizontal="center" vertical="center" wrapText="1"/>
    </xf>
    <xf numFmtId="0" fontId="1" fillId="0" borderId="210" xfId="4" applyFont="1" applyFill="1" applyBorder="1" applyAlignment="1">
      <alignment horizontal="center" vertical="center" wrapText="1"/>
    </xf>
    <xf numFmtId="0" fontId="1" fillId="0" borderId="207" xfId="0" applyFont="1" applyFill="1" applyBorder="1" applyAlignment="1">
      <alignment horizontal="center" vertical="center" wrapText="1"/>
    </xf>
    <xf numFmtId="0" fontId="1" fillId="0" borderId="209" xfId="0" applyFont="1" applyFill="1" applyBorder="1" applyAlignment="1">
      <alignment horizontal="center" vertical="center" wrapText="1"/>
    </xf>
    <xf numFmtId="0" fontId="1" fillId="0" borderId="107" xfId="0" applyFont="1" applyFill="1" applyBorder="1" applyAlignment="1">
      <alignment horizontal="center" vertical="center"/>
    </xf>
    <xf numFmtId="0" fontId="1" fillId="0" borderId="130" xfId="0" applyFont="1" applyFill="1" applyBorder="1"/>
    <xf numFmtId="0" fontId="7" fillId="0" borderId="107" xfId="4" applyNumberFormat="1" applyFont="1" applyFill="1" applyBorder="1" applyAlignment="1" applyProtection="1">
      <alignment horizontal="center" vertical="center"/>
    </xf>
    <xf numFmtId="0" fontId="1" fillId="0" borderId="3" xfId="4" applyNumberFormat="1" applyFont="1" applyFill="1" applyBorder="1" applyAlignment="1" applyProtection="1">
      <alignment horizontal="center" vertical="center"/>
    </xf>
    <xf numFmtId="0" fontId="7" fillId="0" borderId="140" xfId="4" applyNumberFormat="1" applyFont="1" applyFill="1" applyBorder="1" applyAlignment="1" applyProtection="1">
      <alignment horizontal="center" vertical="center"/>
    </xf>
    <xf numFmtId="0" fontId="5" fillId="0" borderId="294" xfId="0" applyFont="1" applyFill="1" applyBorder="1" applyAlignment="1">
      <alignment horizontal="center" vertical="center"/>
    </xf>
    <xf numFmtId="1" fontId="5" fillId="0" borderId="107" xfId="0" applyNumberFormat="1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130" xfId="0" applyNumberFormat="1" applyFont="1" applyFill="1" applyBorder="1" applyAlignment="1">
      <alignment horizontal="center" vertical="center"/>
    </xf>
    <xf numFmtId="0" fontId="5" fillId="0" borderId="107" xfId="0" applyFont="1" applyFill="1" applyBorder="1" applyAlignment="1">
      <alignment horizontal="center" vertical="center"/>
    </xf>
    <xf numFmtId="0" fontId="1" fillId="0" borderId="3" xfId="4" applyFont="1" applyFill="1" applyBorder="1" applyAlignment="1">
      <alignment horizontal="center" vertical="center" wrapText="1"/>
    </xf>
    <xf numFmtId="0" fontId="1" fillId="0" borderId="140" xfId="4" applyFont="1" applyFill="1" applyBorder="1" applyAlignment="1">
      <alignment horizontal="center" vertical="center" wrapText="1"/>
    </xf>
    <xf numFmtId="0" fontId="1" fillId="0" borderId="107" xfId="4" applyFont="1" applyFill="1" applyBorder="1" applyAlignment="1">
      <alignment horizontal="center" vertical="center" wrapText="1"/>
    </xf>
    <xf numFmtId="0" fontId="1" fillId="0" borderId="130" xfId="4" applyFont="1" applyFill="1" applyBorder="1" applyAlignment="1">
      <alignment horizontal="center" vertical="center" wrapText="1"/>
    </xf>
    <xf numFmtId="0" fontId="1" fillId="0" borderId="107" xfId="0" applyFont="1" applyFill="1" applyBorder="1" applyAlignment="1">
      <alignment horizontal="center" vertical="center" wrapText="1"/>
    </xf>
    <xf numFmtId="0" fontId="1" fillId="0" borderId="117" xfId="4" applyNumberFormat="1" applyFont="1" applyFill="1" applyBorder="1" applyAlignment="1" applyProtection="1">
      <alignment horizontal="center" vertical="center"/>
    </xf>
    <xf numFmtId="0" fontId="1" fillId="0" borderId="274" xfId="0" applyFont="1" applyFill="1" applyBorder="1"/>
    <xf numFmtId="0" fontId="7" fillId="0" borderId="117" xfId="4" applyNumberFormat="1" applyFont="1" applyFill="1" applyBorder="1" applyAlignment="1" applyProtection="1">
      <alignment horizontal="center" vertical="center"/>
    </xf>
    <xf numFmtId="0" fontId="1" fillId="0" borderId="118" xfId="4" applyNumberFormat="1" applyFont="1" applyFill="1" applyBorder="1" applyAlignment="1" applyProtection="1">
      <alignment horizontal="center" vertical="center"/>
    </xf>
    <xf numFmtId="0" fontId="7" fillId="0" borderId="172" xfId="4" applyNumberFormat="1" applyFont="1" applyFill="1" applyBorder="1" applyAlignment="1" applyProtection="1">
      <alignment horizontal="center" vertical="center"/>
    </xf>
    <xf numFmtId="0" fontId="5" fillId="0" borderId="257" xfId="0" applyFont="1" applyFill="1" applyBorder="1" applyAlignment="1">
      <alignment horizontal="center" vertical="center"/>
    </xf>
    <xf numFmtId="1" fontId="5" fillId="0" borderId="117" xfId="0" applyNumberFormat="1" applyFont="1" applyFill="1" applyBorder="1" applyAlignment="1">
      <alignment horizontal="center" vertical="center"/>
    </xf>
    <xf numFmtId="1" fontId="5" fillId="0" borderId="118" xfId="0" applyNumberFormat="1" applyFont="1" applyFill="1" applyBorder="1" applyAlignment="1">
      <alignment horizontal="center" vertical="center"/>
    </xf>
    <xf numFmtId="1" fontId="5" fillId="0" borderId="274" xfId="0" applyNumberFormat="1" applyFont="1" applyFill="1" applyBorder="1" applyAlignment="1">
      <alignment horizontal="center" vertical="center"/>
    </xf>
    <xf numFmtId="0" fontId="1" fillId="0" borderId="118" xfId="4" applyFont="1" applyFill="1" applyBorder="1" applyAlignment="1">
      <alignment horizontal="center" vertical="center" wrapText="1"/>
    </xf>
    <xf numFmtId="0" fontId="1" fillId="0" borderId="172" xfId="4" applyFont="1" applyFill="1" applyBorder="1" applyAlignment="1">
      <alignment horizontal="center" vertical="center" wrapText="1"/>
    </xf>
    <xf numFmtId="0" fontId="1" fillId="0" borderId="117" xfId="4" applyFont="1" applyFill="1" applyBorder="1" applyAlignment="1">
      <alignment horizontal="center" vertical="center" wrapText="1"/>
    </xf>
    <xf numFmtId="0" fontId="1" fillId="0" borderId="274" xfId="4" applyFont="1" applyFill="1" applyBorder="1" applyAlignment="1">
      <alignment horizontal="center" vertical="center" wrapText="1"/>
    </xf>
    <xf numFmtId="164" fontId="1" fillId="0" borderId="117" xfId="0" applyNumberFormat="1" applyFont="1" applyFill="1" applyBorder="1" applyAlignment="1" applyProtection="1">
      <alignment vertical="center"/>
    </xf>
    <xf numFmtId="164" fontId="1" fillId="0" borderId="118" xfId="0" applyNumberFormat="1" applyFont="1" applyFill="1" applyBorder="1" applyAlignment="1" applyProtection="1">
      <alignment vertical="center"/>
    </xf>
    <xf numFmtId="164" fontId="1" fillId="0" borderId="172" xfId="0" applyNumberFormat="1" applyFont="1" applyFill="1" applyBorder="1" applyAlignment="1" applyProtection="1">
      <alignment vertical="center"/>
    </xf>
    <xf numFmtId="166" fontId="5" fillId="0" borderId="181" xfId="0" applyNumberFormat="1" applyFont="1" applyFill="1" applyBorder="1" applyAlignment="1">
      <alignment horizontal="center" vertical="center"/>
    </xf>
    <xf numFmtId="0" fontId="5" fillId="0" borderId="177" xfId="0" applyFont="1" applyFill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/>
    </xf>
    <xf numFmtId="0" fontId="5" fillId="0" borderId="178" xfId="0" applyFont="1" applyFill="1" applyBorder="1" applyAlignment="1">
      <alignment horizontal="center" vertical="center"/>
    </xf>
    <xf numFmtId="0" fontId="1" fillId="0" borderId="177" xfId="0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/>
    </xf>
    <xf numFmtId="0" fontId="1" fillId="0" borderId="178" xfId="0" applyFont="1" applyFill="1" applyBorder="1" applyAlignment="1">
      <alignment horizontal="center" vertical="center"/>
    </xf>
    <xf numFmtId="0" fontId="1" fillId="0" borderId="177" xfId="0" applyFont="1" applyFill="1" applyBorder="1" applyAlignment="1">
      <alignment horizontal="center" vertical="center" wrapText="1"/>
    </xf>
    <xf numFmtId="0" fontId="1" fillId="0" borderId="178" xfId="0" applyFont="1" applyFill="1" applyBorder="1" applyAlignment="1">
      <alignment horizontal="center" vertical="center" wrapText="1"/>
    </xf>
    <xf numFmtId="0" fontId="1" fillId="0" borderId="358" xfId="0" applyFont="1" applyFill="1" applyBorder="1" applyAlignment="1">
      <alignment horizontal="center" vertical="center"/>
    </xf>
    <xf numFmtId="0" fontId="1" fillId="0" borderId="0" xfId="0" applyFont="1" applyFill="1" applyAlignment="1">
      <alignment wrapText="1"/>
    </xf>
    <xf numFmtId="0" fontId="7" fillId="0" borderId="29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5" fillId="0" borderId="161" xfId="0" applyFont="1" applyFill="1" applyBorder="1" applyAlignment="1">
      <alignment horizontal="center" vertical="center"/>
    </xf>
    <xf numFmtId="0" fontId="5" fillId="0" borderId="237" xfId="0" applyFont="1" applyFill="1" applyBorder="1" applyAlignment="1">
      <alignment horizontal="center" vertical="center"/>
    </xf>
    <xf numFmtId="0" fontId="5" fillId="0" borderId="238" xfId="0" applyFont="1" applyFill="1" applyBorder="1" applyAlignment="1">
      <alignment horizontal="center" vertical="center"/>
    </xf>
    <xf numFmtId="0" fontId="5" fillId="0" borderId="239" xfId="0" applyFont="1" applyFill="1" applyBorder="1" applyAlignment="1">
      <alignment horizontal="center" vertical="center"/>
    </xf>
    <xf numFmtId="0" fontId="5" fillId="0" borderId="198" xfId="0" applyFont="1" applyFill="1" applyBorder="1" applyAlignment="1">
      <alignment horizontal="center" vertical="center"/>
    </xf>
    <xf numFmtId="0" fontId="5" fillId="0" borderId="199" xfId="0" applyFont="1" applyFill="1" applyBorder="1" applyAlignment="1">
      <alignment horizontal="center" vertical="center"/>
    </xf>
    <xf numFmtId="0" fontId="5" fillId="0" borderId="200" xfId="0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/>
    </xf>
    <xf numFmtId="0" fontId="5" fillId="0" borderId="240" xfId="0" applyFont="1" applyFill="1" applyBorder="1" applyAlignment="1">
      <alignment horizontal="center" vertical="center"/>
    </xf>
    <xf numFmtId="0" fontId="5" fillId="0" borderId="241" xfId="0" applyFont="1" applyFill="1" applyBorder="1" applyAlignment="1">
      <alignment horizontal="center" vertical="center"/>
    </xf>
    <xf numFmtId="0" fontId="5" fillId="0" borderId="242" xfId="0" applyFont="1" applyFill="1" applyBorder="1" applyAlignment="1">
      <alignment horizontal="center" vertical="center"/>
    </xf>
    <xf numFmtId="0" fontId="5" fillId="0" borderId="243" xfId="0" applyFont="1" applyFill="1" applyBorder="1" applyAlignment="1">
      <alignment horizontal="center" vertical="center"/>
    </xf>
    <xf numFmtId="0" fontId="5" fillId="0" borderId="244" xfId="0" applyFont="1" applyFill="1" applyBorder="1" applyAlignment="1">
      <alignment horizontal="center" vertical="center"/>
    </xf>
    <xf numFmtId="0" fontId="5" fillId="0" borderId="245" xfId="0" applyFont="1" applyFill="1" applyBorder="1" applyAlignment="1">
      <alignment horizontal="center" vertical="center"/>
    </xf>
    <xf numFmtId="0" fontId="5" fillId="0" borderId="85" xfId="0" applyFont="1" applyFill="1" applyBorder="1" applyAlignment="1">
      <alignment horizontal="center" vertical="center"/>
    </xf>
    <xf numFmtId="0" fontId="5" fillId="0" borderId="246" xfId="0" applyFont="1" applyFill="1" applyBorder="1" applyAlignment="1">
      <alignment horizontal="center" vertical="center"/>
    </xf>
    <xf numFmtId="0" fontId="5" fillId="0" borderId="247" xfId="0" applyFont="1" applyFill="1" applyBorder="1" applyAlignment="1">
      <alignment horizontal="center" vertical="center"/>
    </xf>
    <xf numFmtId="0" fontId="5" fillId="0" borderId="158" xfId="0" applyFont="1" applyFill="1" applyBorder="1" applyAlignment="1">
      <alignment horizontal="center" vertical="center"/>
    </xf>
    <xf numFmtId="0" fontId="5" fillId="0" borderId="248" xfId="0" applyFont="1" applyFill="1" applyBorder="1" applyAlignment="1">
      <alignment horizontal="center" vertical="center"/>
    </xf>
    <xf numFmtId="0" fontId="35" fillId="0" borderId="51" xfId="0" applyFont="1" applyFill="1" applyBorder="1" applyAlignment="1">
      <alignment horizontal="center" vertical="center"/>
    </xf>
    <xf numFmtId="0" fontId="35" fillId="0" borderId="25" xfId="0" applyFont="1" applyFill="1" applyBorder="1" applyAlignment="1">
      <alignment horizontal="center" vertical="center"/>
    </xf>
    <xf numFmtId="2" fontId="35" fillId="0" borderId="25" xfId="0" applyNumberFormat="1" applyFont="1" applyFill="1" applyBorder="1" applyAlignment="1">
      <alignment horizontal="center" vertical="center" wrapText="1"/>
    </xf>
    <xf numFmtId="2" fontId="35" fillId="0" borderId="235" xfId="0" applyNumberFormat="1" applyFont="1" applyFill="1" applyBorder="1" applyAlignment="1">
      <alignment horizontal="center" vertical="center" wrapText="1"/>
    </xf>
    <xf numFmtId="0" fontId="35" fillId="0" borderId="23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 vertical="center"/>
    </xf>
    <xf numFmtId="0" fontId="34" fillId="0" borderId="0" xfId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0" fontId="16" fillId="0" borderId="0" xfId="0" applyFont="1" applyFill="1" applyAlignment="1">
      <alignment wrapText="1"/>
    </xf>
    <xf numFmtId="0" fontId="16" fillId="0" borderId="0" xfId="0" applyFont="1" applyFill="1" applyBorder="1" applyAlignment="1">
      <alignment wrapText="1"/>
    </xf>
    <xf numFmtId="0" fontId="1" fillId="0" borderId="0" xfId="0" applyFont="1" applyFill="1" applyAlignment="1">
      <alignment horizontal="center" wrapText="1"/>
    </xf>
    <xf numFmtId="0" fontId="12" fillId="0" borderId="0" xfId="2" applyFont="1" applyFill="1"/>
    <xf numFmtId="0" fontId="3" fillId="0" borderId="0" xfId="2" applyFont="1" applyFill="1"/>
    <xf numFmtId="0" fontId="22" fillId="0" borderId="0" xfId="2" applyFont="1" applyFill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167" fontId="11" fillId="5" borderId="0" xfId="0" applyNumberFormat="1" applyFont="1" applyFill="1" applyBorder="1" applyAlignment="1" applyProtection="1">
      <alignment vertical="center"/>
    </xf>
    <xf numFmtId="166" fontId="1" fillId="0" borderId="0" xfId="0" applyNumberFormat="1" applyFont="1" applyFill="1" applyBorder="1" applyAlignment="1" applyProtection="1">
      <alignment vertical="center"/>
    </xf>
    <xf numFmtId="166" fontId="11" fillId="5" borderId="0" xfId="0" applyNumberFormat="1" applyFont="1" applyFill="1" applyBorder="1" applyAlignment="1" applyProtection="1">
      <alignment vertical="center"/>
    </xf>
    <xf numFmtId="164" fontId="56" fillId="10" borderId="0" xfId="0" applyNumberFormat="1" applyFont="1" applyFill="1" applyBorder="1" applyAlignment="1" applyProtection="1">
      <alignment vertical="center"/>
    </xf>
    <xf numFmtId="164" fontId="5" fillId="10" borderId="0" xfId="0" applyNumberFormat="1" applyFont="1" applyFill="1" applyBorder="1" applyAlignment="1" applyProtection="1">
      <alignment vertical="center"/>
    </xf>
    <xf numFmtId="164" fontId="53" fillId="10" borderId="0" xfId="0" applyNumberFormat="1" applyFont="1" applyFill="1" applyBorder="1" applyAlignment="1" applyProtection="1">
      <alignment vertical="center"/>
    </xf>
    <xf numFmtId="164" fontId="70" fillId="10" borderId="0" xfId="0" applyNumberFormat="1" applyFont="1" applyFill="1" applyBorder="1" applyAlignment="1" applyProtection="1">
      <alignment vertical="center"/>
    </xf>
    <xf numFmtId="164" fontId="69" fillId="10" borderId="0" xfId="0" applyNumberFormat="1" applyFont="1" applyFill="1" applyBorder="1" applyAlignment="1" applyProtection="1">
      <alignment vertical="center"/>
    </xf>
    <xf numFmtId="166" fontId="69" fillId="10" borderId="0" xfId="0" applyNumberFormat="1" applyFont="1" applyFill="1" applyBorder="1" applyAlignment="1" applyProtection="1">
      <alignment vertical="center"/>
    </xf>
    <xf numFmtId="166" fontId="70" fillId="10" borderId="0" xfId="0" applyNumberFormat="1" applyFont="1" applyFill="1" applyBorder="1" applyAlignment="1" applyProtection="1">
      <alignment vertical="center"/>
    </xf>
    <xf numFmtId="171" fontId="70" fillId="10" borderId="0" xfId="0" applyNumberFormat="1" applyFont="1" applyFill="1" applyBorder="1" applyAlignment="1" applyProtection="1">
      <alignment vertical="center"/>
    </xf>
    <xf numFmtId="164" fontId="70" fillId="5" borderId="0" xfId="0" applyNumberFormat="1" applyFont="1" applyFill="1" applyBorder="1" applyAlignment="1" applyProtection="1">
      <alignment vertical="center"/>
    </xf>
    <xf numFmtId="164" fontId="69" fillId="0" borderId="0" xfId="0" applyNumberFormat="1" applyFont="1" applyFill="1" applyBorder="1" applyAlignment="1" applyProtection="1">
      <alignment vertical="center"/>
    </xf>
    <xf numFmtId="166" fontId="69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11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63" xfId="0" applyFont="1" applyFill="1" applyBorder="1" applyAlignment="1">
      <alignment horizontal="center" vertical="center" wrapText="1"/>
    </xf>
    <xf numFmtId="0" fontId="1" fillId="0" borderId="130" xfId="0" applyFont="1" applyFill="1" applyBorder="1" applyAlignment="1">
      <alignment horizontal="center" vertical="center" wrapText="1"/>
    </xf>
    <xf numFmtId="0" fontId="1" fillId="0" borderId="129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" fillId="0" borderId="140" xfId="0" applyFont="1" applyFill="1" applyBorder="1" applyAlignment="1">
      <alignment horizontal="center" vertical="center" wrapText="1"/>
    </xf>
    <xf numFmtId="0" fontId="1" fillId="0" borderId="208" xfId="0" applyFont="1" applyFill="1" applyBorder="1" applyAlignment="1">
      <alignment horizontal="center" vertical="center" wrapText="1"/>
    </xf>
    <xf numFmtId="0" fontId="1" fillId="0" borderId="118" xfId="0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 applyProtection="1">
      <alignment horizontal="center" vertical="center" wrapText="1"/>
    </xf>
    <xf numFmtId="168" fontId="1" fillId="0" borderId="3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right" vertical="center"/>
    </xf>
    <xf numFmtId="0" fontId="0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 applyProtection="1">
      <alignment horizontal="left" vertical="center"/>
    </xf>
    <xf numFmtId="49" fontId="5" fillId="0" borderId="90" xfId="0" applyNumberFormat="1" applyFont="1" applyFill="1" applyBorder="1" applyAlignment="1" applyProtection="1">
      <alignment horizontal="right" vertical="center" wrapText="1"/>
    </xf>
    <xf numFmtId="49" fontId="5" fillId="0" borderId="0" xfId="0" applyNumberFormat="1" applyFont="1" applyFill="1" applyBorder="1" applyAlignment="1" applyProtection="1">
      <alignment horizontal="right" vertical="center" wrapText="1"/>
    </xf>
    <xf numFmtId="164" fontId="71" fillId="5" borderId="3" xfId="0" applyNumberFormat="1" applyFont="1" applyFill="1" applyBorder="1" applyAlignment="1" applyProtection="1">
      <alignment vertical="center"/>
    </xf>
    <xf numFmtId="0" fontId="72" fillId="0" borderId="3" xfId="0" applyFont="1" applyFill="1" applyBorder="1"/>
    <xf numFmtId="164" fontId="69" fillId="0" borderId="3" xfId="0" applyNumberFormat="1" applyFont="1" applyFill="1" applyBorder="1" applyAlignment="1" applyProtection="1">
      <alignment vertical="center"/>
    </xf>
    <xf numFmtId="164" fontId="70" fillId="0" borderId="0" xfId="0" applyNumberFormat="1" applyFont="1" applyFill="1" applyBorder="1" applyAlignment="1" applyProtection="1">
      <alignment vertical="center"/>
    </xf>
    <xf numFmtId="167" fontId="70" fillId="0" borderId="0" xfId="0" applyNumberFormat="1" applyFont="1" applyFill="1" applyBorder="1" applyAlignment="1" applyProtection="1">
      <alignment vertical="center"/>
    </xf>
    <xf numFmtId="0" fontId="1" fillId="0" borderId="130" xfId="0" applyFont="1" applyFill="1" applyBorder="1" applyAlignment="1">
      <alignment horizontal="center" vertical="center" wrapText="1"/>
    </xf>
    <xf numFmtId="0" fontId="1" fillId="0" borderId="129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40" xfId="0" applyFont="1" applyFill="1" applyBorder="1" applyAlignment="1">
      <alignment horizontal="center" vertical="center" wrapText="1"/>
    </xf>
    <xf numFmtId="0" fontId="1" fillId="0" borderId="208" xfId="0" applyFont="1" applyFill="1" applyBorder="1" applyAlignment="1">
      <alignment horizontal="center" vertical="center" wrapText="1"/>
    </xf>
    <xf numFmtId="0" fontId="1" fillId="0" borderId="118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" fillId="0" borderId="110" xfId="0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 applyProtection="1">
      <alignment horizontal="center" vertical="center" wrapText="1"/>
    </xf>
    <xf numFmtId="167" fontId="1" fillId="0" borderId="0" xfId="0" applyNumberFormat="1" applyFont="1" applyFill="1" applyBorder="1" applyAlignment="1" applyProtection="1">
      <alignment vertical="center" wrapText="1"/>
    </xf>
    <xf numFmtId="167" fontId="0" fillId="0" borderId="0" xfId="0" applyNumberFormat="1" applyFill="1" applyAlignment="1">
      <alignment vertical="center" wrapText="1"/>
    </xf>
    <xf numFmtId="166" fontId="1" fillId="0" borderId="0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Alignment="1">
      <alignment vertical="center" wrapText="1"/>
    </xf>
    <xf numFmtId="0" fontId="5" fillId="0" borderId="0" xfId="0" applyFont="1" applyFill="1" applyBorder="1" applyAlignment="1" applyProtection="1">
      <alignment horizontal="right" vertical="center"/>
    </xf>
    <xf numFmtId="0" fontId="0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 applyProtection="1">
      <alignment horizontal="left" vertical="center"/>
    </xf>
    <xf numFmtId="0" fontId="0" fillId="0" borderId="0" xfId="0" applyFont="1" applyFill="1"/>
    <xf numFmtId="0" fontId="0" fillId="0" borderId="207" xfId="0" applyFont="1" applyFill="1" applyBorder="1"/>
    <xf numFmtId="0" fontId="0" fillId="0" borderId="107" xfId="0" applyFont="1" applyFill="1" applyBorder="1"/>
    <xf numFmtId="0" fontId="0" fillId="0" borderId="117" xfId="0" applyFont="1" applyFill="1" applyBorder="1"/>
    <xf numFmtId="0" fontId="0" fillId="0" borderId="118" xfId="0" applyFont="1" applyFill="1" applyBorder="1"/>
    <xf numFmtId="0" fontId="0" fillId="0" borderId="172" xfId="0" applyFont="1" applyFill="1" applyBorder="1"/>
    <xf numFmtId="0" fontId="0" fillId="0" borderId="122" xfId="0" applyFont="1" applyFill="1" applyBorder="1"/>
    <xf numFmtId="0" fontId="0" fillId="0" borderId="123" xfId="0" applyFont="1" applyFill="1" applyBorder="1"/>
    <xf numFmtId="0" fontId="0" fillId="0" borderId="124" xfId="0" applyFont="1" applyFill="1" applyBorder="1"/>
    <xf numFmtId="166" fontId="5" fillId="0" borderId="49" xfId="0" applyNumberFormat="1" applyFont="1" applyFill="1" applyBorder="1" applyAlignment="1" applyProtection="1">
      <alignment horizontal="center" vertical="center"/>
    </xf>
    <xf numFmtId="1" fontId="5" fillId="0" borderId="24" xfId="0" applyNumberFormat="1" applyFont="1" applyFill="1" applyBorder="1" applyAlignment="1" applyProtection="1">
      <alignment horizontal="center" vertical="center"/>
    </xf>
    <xf numFmtId="0" fontId="1" fillId="0" borderId="209" xfId="0" applyFont="1" applyFill="1" applyBorder="1"/>
    <xf numFmtId="0" fontId="1" fillId="0" borderId="0" xfId="0" applyFont="1" applyFill="1" applyAlignment="1">
      <alignment horizontal="center" vertical="center"/>
    </xf>
    <xf numFmtId="0" fontId="5" fillId="0" borderId="207" xfId="0" applyFont="1" applyFill="1" applyBorder="1" applyAlignment="1">
      <alignment horizontal="center" vertical="center"/>
    </xf>
    <xf numFmtId="0" fontId="5" fillId="0" borderId="210" xfId="0" applyFont="1" applyFill="1" applyBorder="1" applyAlignment="1">
      <alignment horizontal="center" vertical="center"/>
    </xf>
    <xf numFmtId="0" fontId="1" fillId="0" borderId="207" xfId="0" applyFont="1" applyFill="1" applyBorder="1"/>
    <xf numFmtId="0" fontId="1" fillId="0" borderId="208" xfId="0" applyFont="1" applyFill="1" applyBorder="1"/>
    <xf numFmtId="0" fontId="0" fillId="0" borderId="208" xfId="0" applyFont="1" applyFill="1" applyBorder="1"/>
    <xf numFmtId="0" fontId="0" fillId="0" borderId="209" xfId="0" applyFont="1" applyFill="1" applyBorder="1"/>
    <xf numFmtId="0" fontId="1" fillId="0" borderId="140" xfId="0" applyFont="1" applyFill="1" applyBorder="1"/>
    <xf numFmtId="0" fontId="1" fillId="0" borderId="140" xfId="0" applyFont="1" applyFill="1" applyBorder="1" applyAlignment="1">
      <alignment horizontal="center" vertical="center"/>
    </xf>
    <xf numFmtId="0" fontId="5" fillId="0" borderId="130" xfId="0" applyFont="1" applyFill="1" applyBorder="1" applyAlignment="1">
      <alignment horizontal="center" vertical="center"/>
    </xf>
    <xf numFmtId="0" fontId="0" fillId="0" borderId="140" xfId="0" applyFont="1" applyFill="1" applyBorder="1"/>
    <xf numFmtId="0" fontId="5" fillId="0" borderId="211" xfId="0" applyFont="1" applyFill="1" applyBorder="1" applyAlignment="1">
      <alignment horizontal="center" vertical="center"/>
    </xf>
    <xf numFmtId="0" fontId="1" fillId="0" borderId="130" xfId="0" applyFont="1" applyFill="1" applyBorder="1" applyAlignment="1">
      <alignment horizontal="center" vertical="center"/>
    </xf>
    <xf numFmtId="0" fontId="1" fillId="0" borderId="140" xfId="0" applyFont="1" applyFill="1" applyBorder="1" applyAlignment="1">
      <alignment wrapText="1"/>
    </xf>
    <xf numFmtId="0" fontId="1" fillId="0" borderId="107" xfId="0" applyNumberFormat="1" applyFont="1" applyFill="1" applyBorder="1" applyAlignment="1" applyProtection="1">
      <alignment horizontal="center" vertical="center"/>
    </xf>
    <xf numFmtId="0" fontId="1" fillId="0" borderId="140" xfId="0" applyNumberFormat="1" applyFont="1" applyFill="1" applyBorder="1" applyAlignment="1" applyProtection="1">
      <alignment horizontal="center" vertical="center"/>
    </xf>
    <xf numFmtId="0" fontId="1" fillId="0" borderId="117" xfId="0" applyFont="1" applyFill="1" applyBorder="1" applyAlignment="1">
      <alignment horizontal="center" vertical="center"/>
    </xf>
    <xf numFmtId="0" fontId="1" fillId="0" borderId="172" xfId="0" applyFont="1" applyFill="1" applyBorder="1"/>
    <xf numFmtId="0" fontId="1" fillId="0" borderId="17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17" xfId="0" applyFont="1" applyFill="1" applyBorder="1" applyAlignment="1">
      <alignment horizontal="center" vertical="center"/>
    </xf>
    <xf numFmtId="0" fontId="5" fillId="0" borderId="118" xfId="0" applyFont="1" applyFill="1" applyBorder="1" applyAlignment="1">
      <alignment horizontal="center" vertical="center"/>
    </xf>
    <xf numFmtId="0" fontId="1" fillId="0" borderId="118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101" xfId="0" applyFont="1" applyFill="1" applyBorder="1" applyAlignment="1">
      <alignment horizontal="center" vertical="center"/>
    </xf>
    <xf numFmtId="0" fontId="1" fillId="0" borderId="323" xfId="0" applyFont="1" applyFill="1" applyBorder="1" applyAlignment="1">
      <alignment horizontal="center" vertical="center"/>
    </xf>
    <xf numFmtId="0" fontId="5" fillId="0" borderId="324" xfId="0" applyFont="1" applyFill="1" applyBorder="1" applyAlignment="1">
      <alignment horizontal="center" vertical="center"/>
    </xf>
    <xf numFmtId="0" fontId="5" fillId="0" borderId="325" xfId="0" applyFont="1" applyFill="1" applyBorder="1" applyAlignment="1">
      <alignment horizontal="center" vertical="center"/>
    </xf>
    <xf numFmtId="0" fontId="5" fillId="0" borderId="326" xfId="0" applyFont="1" applyFill="1" applyBorder="1" applyAlignment="1">
      <alignment horizontal="center" vertical="center"/>
    </xf>
    <xf numFmtId="0" fontId="1" fillId="0" borderId="324" xfId="0" applyFont="1" applyFill="1" applyBorder="1" applyAlignment="1">
      <alignment horizontal="center" vertical="center"/>
    </xf>
    <xf numFmtId="0" fontId="1" fillId="0" borderId="325" xfId="0" applyFont="1" applyFill="1" applyBorder="1" applyAlignment="1">
      <alignment horizontal="center" vertical="center"/>
    </xf>
    <xf numFmtId="0" fontId="1" fillId="0" borderId="326" xfId="0" applyFont="1" applyFill="1" applyBorder="1" applyAlignment="1">
      <alignment horizontal="center" vertical="center"/>
    </xf>
    <xf numFmtId="0" fontId="1" fillId="0" borderId="331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27" xfId="0" applyFont="1" applyFill="1" applyBorder="1" applyAlignment="1">
      <alignment horizontal="center" vertical="center"/>
    </xf>
    <xf numFmtId="0" fontId="5" fillId="0" borderId="328" xfId="0" applyFont="1" applyFill="1" applyBorder="1" applyAlignment="1">
      <alignment horizontal="center" vertical="center"/>
    </xf>
    <xf numFmtId="0" fontId="5" fillId="0" borderId="329" xfId="0" applyFont="1" applyFill="1" applyBorder="1" applyAlignment="1">
      <alignment horizontal="center" vertical="center"/>
    </xf>
    <xf numFmtId="0" fontId="5" fillId="0" borderId="330" xfId="0" applyFont="1" applyFill="1" applyBorder="1" applyAlignment="1">
      <alignment horizontal="center" vertical="center"/>
    </xf>
    <xf numFmtId="0" fontId="1" fillId="0" borderId="328" xfId="0" applyFont="1" applyFill="1" applyBorder="1" applyAlignment="1">
      <alignment horizontal="center" vertical="center"/>
    </xf>
    <xf numFmtId="0" fontId="1" fillId="0" borderId="329" xfId="0" applyFont="1" applyFill="1" applyBorder="1" applyAlignment="1">
      <alignment horizontal="center" vertical="center"/>
    </xf>
    <xf numFmtId="0" fontId="1" fillId="0" borderId="330" xfId="0" applyFont="1" applyFill="1" applyBorder="1" applyAlignment="1">
      <alignment horizontal="center" vertical="center"/>
    </xf>
    <xf numFmtId="0" fontId="1" fillId="0" borderId="332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0" fontId="1" fillId="0" borderId="42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1" fontId="5" fillId="0" borderId="44" xfId="0" applyNumberFormat="1" applyFont="1" applyFill="1" applyBorder="1" applyAlignment="1">
      <alignment horizontal="center" vertical="center" wrapText="1"/>
    </xf>
    <xf numFmtId="0" fontId="1" fillId="0" borderId="333" xfId="0" applyFont="1" applyFill="1" applyBorder="1" applyAlignment="1">
      <alignment horizontal="center" vertical="center"/>
    </xf>
    <xf numFmtId="0" fontId="1" fillId="0" borderId="43" xfId="0" applyFont="1" applyFill="1" applyBorder="1" applyAlignment="1">
      <alignment horizontal="center" vertical="center"/>
    </xf>
    <xf numFmtId="1" fontId="5" fillId="0" borderId="334" xfId="0" applyNumberFormat="1" applyFont="1" applyFill="1" applyBorder="1" applyAlignment="1">
      <alignment horizontal="center" vertical="center" wrapText="1"/>
    </xf>
    <xf numFmtId="0" fontId="5" fillId="0" borderId="338" xfId="0" applyFont="1" applyFill="1" applyBorder="1" applyAlignment="1">
      <alignment horizontal="center" vertical="center"/>
    </xf>
    <xf numFmtId="0" fontId="5" fillId="0" borderId="334" xfId="0" applyFont="1" applyFill="1" applyBorder="1" applyAlignment="1">
      <alignment horizontal="center" vertical="center"/>
    </xf>
    <xf numFmtId="0" fontId="1" fillId="0" borderId="342" xfId="0" applyFont="1" applyFill="1" applyBorder="1" applyAlignment="1">
      <alignment vertical="center" wrapText="1"/>
    </xf>
    <xf numFmtId="0" fontId="5" fillId="0" borderId="183" xfId="0" applyFont="1" applyFill="1" applyBorder="1" applyAlignment="1">
      <alignment vertical="center" wrapText="1"/>
    </xf>
    <xf numFmtId="0" fontId="5" fillId="0" borderId="158" xfId="0" applyFont="1" applyFill="1" applyBorder="1" applyAlignment="1">
      <alignment vertical="center" wrapText="1"/>
    </xf>
    <xf numFmtId="0" fontId="5" fillId="0" borderId="184" xfId="0" applyFont="1" applyFill="1" applyBorder="1" applyAlignment="1">
      <alignment vertical="center" wrapText="1"/>
    </xf>
    <xf numFmtId="166" fontId="5" fillId="0" borderId="182" xfId="0" applyNumberFormat="1" applyFont="1" applyFill="1" applyBorder="1" applyAlignment="1">
      <alignment horizontal="center" vertical="center" wrapText="1"/>
    </xf>
    <xf numFmtId="0" fontId="5" fillId="0" borderId="183" xfId="0" applyFont="1" applyFill="1" applyBorder="1" applyAlignment="1">
      <alignment horizontal="center" vertical="center" wrapText="1"/>
    </xf>
    <xf numFmtId="0" fontId="5" fillId="0" borderId="184" xfId="0" applyFont="1" applyFill="1" applyBorder="1" applyAlignment="1">
      <alignment horizontal="center" vertical="center" wrapText="1"/>
    </xf>
    <xf numFmtId="0" fontId="1" fillId="0" borderId="183" xfId="0" applyFont="1" applyFill="1" applyBorder="1" applyAlignment="1">
      <alignment horizontal="center" vertical="center" wrapText="1"/>
    </xf>
    <xf numFmtId="0" fontId="1" fillId="0" borderId="184" xfId="0" applyFont="1" applyFill="1" applyBorder="1" applyAlignment="1">
      <alignment horizontal="center" vertical="center" wrapText="1"/>
    </xf>
    <xf numFmtId="49" fontId="1" fillId="0" borderId="346" xfId="0" applyNumberFormat="1" applyFont="1" applyFill="1" applyBorder="1" applyAlignment="1">
      <alignment horizontal="center" vertical="center" wrapText="1"/>
    </xf>
    <xf numFmtId="165" fontId="1" fillId="0" borderId="24" xfId="0" applyNumberFormat="1" applyFont="1" applyFill="1" applyBorder="1" applyAlignment="1" applyProtection="1">
      <alignment horizontal="center" vertical="center"/>
    </xf>
    <xf numFmtId="0" fontId="5" fillId="0" borderId="23" xfId="0" applyFont="1" applyFill="1" applyBorder="1" applyAlignment="1">
      <alignment horizontal="center" vertical="center" wrapText="1"/>
    </xf>
    <xf numFmtId="164" fontId="5" fillId="0" borderId="24" xfId="0" applyNumberFormat="1" applyFont="1" applyFill="1" applyBorder="1" applyAlignment="1">
      <alignment horizontal="center" vertical="center" wrapText="1"/>
    </xf>
    <xf numFmtId="0" fontId="1" fillId="0" borderId="101" xfId="0" applyFont="1" applyFill="1" applyBorder="1" applyAlignment="1">
      <alignment horizontal="left" vertical="center" wrapText="1"/>
    </xf>
    <xf numFmtId="0" fontId="5" fillId="0" borderId="32" xfId="0" applyNumberFormat="1" applyFont="1" applyFill="1" applyBorder="1" applyAlignment="1" applyProtection="1">
      <alignment horizontal="center" vertical="center"/>
    </xf>
    <xf numFmtId="0" fontId="5" fillId="0" borderId="101" xfId="0" applyFont="1" applyFill="1" applyBorder="1" applyAlignment="1">
      <alignment horizontal="center" vertical="center" wrapText="1"/>
    </xf>
    <xf numFmtId="1" fontId="5" fillId="0" borderId="93" xfId="0" applyNumberFormat="1" applyFont="1" applyFill="1" applyBorder="1" applyAlignment="1">
      <alignment horizontal="center" vertical="center" wrapText="1"/>
    </xf>
    <xf numFmtId="166" fontId="5" fillId="0" borderId="349" xfId="0" applyNumberFormat="1" applyFont="1" applyFill="1" applyBorder="1" applyAlignment="1" applyProtection="1">
      <alignment horizontal="center" vertical="center"/>
    </xf>
    <xf numFmtId="1" fontId="5" fillId="0" borderId="350" xfId="0" applyNumberFormat="1" applyFont="1" applyFill="1" applyBorder="1" applyAlignment="1" applyProtection="1">
      <alignment horizontal="center" vertical="center"/>
    </xf>
    <xf numFmtId="1" fontId="5" fillId="0" borderId="351" xfId="0" applyNumberFormat="1" applyFont="1" applyFill="1" applyBorder="1" applyAlignment="1" applyProtection="1">
      <alignment horizontal="center" vertical="center"/>
    </xf>
    <xf numFmtId="1" fontId="5" fillId="0" borderId="352" xfId="0" applyNumberFormat="1" applyFont="1" applyFill="1" applyBorder="1" applyAlignment="1" applyProtection="1">
      <alignment horizontal="center" vertical="center"/>
    </xf>
    <xf numFmtId="166" fontId="5" fillId="0" borderId="353" xfId="0" applyNumberFormat="1" applyFont="1" applyFill="1" applyBorder="1" applyAlignment="1" applyProtection="1">
      <alignment horizontal="center" vertical="center"/>
    </xf>
    <xf numFmtId="1" fontId="5" fillId="0" borderId="354" xfId="0" applyNumberFormat="1" applyFont="1" applyFill="1" applyBorder="1" applyAlignment="1" applyProtection="1">
      <alignment horizontal="center" vertical="center"/>
    </xf>
    <xf numFmtId="1" fontId="5" fillId="0" borderId="355" xfId="0" applyNumberFormat="1" applyFont="1" applyFill="1" applyBorder="1" applyAlignment="1" applyProtection="1">
      <alignment horizontal="center" vertical="center"/>
    </xf>
    <xf numFmtId="1" fontId="5" fillId="0" borderId="353" xfId="0" applyNumberFormat="1" applyFont="1" applyFill="1" applyBorder="1" applyAlignment="1" applyProtection="1">
      <alignment horizontal="center" vertical="center"/>
    </xf>
    <xf numFmtId="1" fontId="5" fillId="0" borderId="356" xfId="0" applyNumberFormat="1" applyFont="1" applyFill="1" applyBorder="1" applyAlignment="1" applyProtection="1">
      <alignment horizontal="center" vertical="center"/>
    </xf>
    <xf numFmtId="1" fontId="5" fillId="0" borderId="357" xfId="0" applyNumberFormat="1" applyFont="1" applyFill="1" applyBorder="1" applyAlignment="1" applyProtection="1">
      <alignment horizontal="center" vertical="center"/>
    </xf>
    <xf numFmtId="49" fontId="1" fillId="0" borderId="13" xfId="0" applyNumberFormat="1" applyFont="1" applyFill="1" applyBorder="1" applyAlignment="1">
      <alignment vertical="center" wrapText="1"/>
    </xf>
    <xf numFmtId="49" fontId="5" fillId="0" borderId="12" xfId="0" applyNumberFormat="1" applyFont="1" applyFill="1" applyBorder="1" applyAlignment="1">
      <alignment horizontal="center" vertical="center" wrapText="1"/>
    </xf>
    <xf numFmtId="49" fontId="5" fillId="0" borderId="18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 vertical="center" wrapText="1"/>
    </xf>
    <xf numFmtId="166" fontId="5" fillId="0" borderId="95" xfId="0" applyNumberFormat="1" applyFont="1" applyFill="1" applyBorder="1" applyAlignment="1">
      <alignment horizontal="center" vertical="center" wrapText="1"/>
    </xf>
    <xf numFmtId="49" fontId="1" fillId="0" borderId="42" xfId="0" applyNumberFormat="1" applyFont="1" applyFill="1" applyBorder="1" applyAlignment="1">
      <alignment horizontal="center" vertical="center" wrapText="1"/>
    </xf>
    <xf numFmtId="49" fontId="5" fillId="0" borderId="15" xfId="0" applyNumberFormat="1" applyFont="1" applyFill="1" applyBorder="1" applyAlignment="1">
      <alignment horizontal="center" vertical="center" wrapText="1"/>
    </xf>
    <xf numFmtId="1" fontId="1" fillId="0" borderId="62" xfId="0" applyNumberFormat="1" applyFont="1" applyFill="1" applyBorder="1" applyAlignment="1">
      <alignment horizontal="center" vertical="center" wrapText="1"/>
    </xf>
    <xf numFmtId="0" fontId="1" fillId="0" borderId="63" xfId="0" applyNumberFormat="1" applyFont="1" applyFill="1" applyBorder="1" applyAlignment="1" applyProtection="1">
      <alignment horizontal="center" vertical="center"/>
    </xf>
    <xf numFmtId="168" fontId="1" fillId="0" borderId="61" xfId="0" applyNumberFormat="1" applyFont="1" applyFill="1" applyBorder="1" applyAlignment="1" applyProtection="1">
      <alignment horizontal="center" vertical="center"/>
    </xf>
    <xf numFmtId="166" fontId="1" fillId="0" borderId="47" xfId="0" applyNumberFormat="1" applyFont="1" applyFill="1" applyBorder="1" applyAlignment="1" applyProtection="1">
      <alignment horizontal="center" vertical="center"/>
    </xf>
    <xf numFmtId="1" fontId="1" fillId="0" borderId="47" xfId="0" applyNumberFormat="1" applyFont="1" applyFill="1" applyBorder="1" applyAlignment="1" applyProtection="1">
      <alignment horizontal="center" vertical="center"/>
    </xf>
    <xf numFmtId="0" fontId="1" fillId="0" borderId="126" xfId="0" applyFont="1" applyFill="1" applyBorder="1" applyAlignment="1">
      <alignment horizontal="center" vertical="center" wrapText="1"/>
    </xf>
    <xf numFmtId="49" fontId="1" fillId="0" borderId="33" xfId="0" applyNumberFormat="1" applyFont="1" applyFill="1" applyBorder="1" applyAlignment="1" applyProtection="1">
      <alignment horizontal="left" vertical="center" wrapText="1"/>
    </xf>
    <xf numFmtId="49" fontId="5" fillId="0" borderId="64" xfId="0" applyNumberFormat="1" applyFont="1" applyFill="1" applyBorder="1" applyAlignment="1">
      <alignment horizontal="center" vertical="center" wrapText="1"/>
    </xf>
    <xf numFmtId="49" fontId="1" fillId="0" borderId="73" xfId="0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vertical="center" wrapText="1"/>
    </xf>
    <xf numFmtId="166" fontId="7" fillId="0" borderId="49" xfId="0" applyNumberFormat="1" applyFont="1" applyFill="1" applyBorder="1" applyAlignment="1" applyProtection="1">
      <alignment horizontal="center" vertical="center"/>
    </xf>
    <xf numFmtId="1" fontId="5" fillId="0" borderId="10" xfId="0" applyNumberFormat="1" applyFont="1" applyFill="1" applyBorder="1" applyAlignment="1">
      <alignment horizontal="center" vertical="center" wrapText="1"/>
    </xf>
    <xf numFmtId="49" fontId="1" fillId="0" borderId="359" xfId="0" applyNumberFormat="1" applyFont="1" applyFill="1" applyBorder="1" applyAlignment="1">
      <alignment vertical="center" wrapText="1"/>
    </xf>
    <xf numFmtId="166" fontId="7" fillId="0" borderId="360" xfId="0" applyNumberFormat="1" applyFont="1" applyFill="1" applyBorder="1" applyAlignment="1" applyProtection="1">
      <alignment horizontal="center" vertical="center"/>
    </xf>
    <xf numFmtId="0" fontId="1" fillId="0" borderId="361" xfId="0" applyFont="1" applyFill="1" applyBorder="1" applyAlignment="1">
      <alignment horizontal="center" vertical="center" wrapText="1"/>
    </xf>
    <xf numFmtId="0" fontId="1" fillId="0" borderId="362" xfId="0" applyFont="1" applyFill="1" applyBorder="1" applyAlignment="1">
      <alignment horizontal="center" vertical="center" wrapText="1"/>
    </xf>
    <xf numFmtId="165" fontId="1" fillId="0" borderId="363" xfId="0" applyNumberFormat="1" applyFont="1" applyFill="1" applyBorder="1" applyAlignment="1" applyProtection="1">
      <alignment horizontal="center" vertical="center"/>
    </xf>
    <xf numFmtId="166" fontId="5" fillId="0" borderId="360" xfId="0" applyNumberFormat="1" applyFont="1" applyFill="1" applyBorder="1" applyAlignment="1" applyProtection="1">
      <alignment horizontal="center" vertical="center"/>
    </xf>
    <xf numFmtId="0" fontId="1" fillId="0" borderId="364" xfId="0" applyFont="1" applyFill="1" applyBorder="1" applyAlignment="1">
      <alignment horizontal="center" vertical="center" wrapText="1"/>
    </xf>
    <xf numFmtId="0" fontId="1" fillId="0" borderId="359" xfId="0" applyFont="1" applyFill="1" applyBorder="1" applyAlignment="1">
      <alignment horizontal="center" vertical="center" wrapText="1"/>
    </xf>
    <xf numFmtId="0" fontId="1" fillId="0" borderId="363" xfId="0" applyFont="1" applyFill="1" applyBorder="1" applyAlignment="1">
      <alignment horizontal="center" vertical="center" wrapText="1"/>
    </xf>
    <xf numFmtId="1" fontId="1" fillId="0" borderId="361" xfId="0" applyNumberFormat="1" applyFont="1" applyFill="1" applyBorder="1" applyAlignment="1">
      <alignment horizontal="center" vertical="center" wrapText="1"/>
    </xf>
    <xf numFmtId="1" fontId="1" fillId="0" borderId="362" xfId="0" applyNumberFormat="1" applyFont="1" applyFill="1" applyBorder="1" applyAlignment="1">
      <alignment horizontal="center" vertical="center" wrapText="1"/>
    </xf>
    <xf numFmtId="1" fontId="1" fillId="0" borderId="363" xfId="0" applyNumberFormat="1" applyFont="1" applyFill="1" applyBorder="1" applyAlignment="1">
      <alignment horizontal="center" vertical="center" wrapText="1"/>
    </xf>
    <xf numFmtId="1" fontId="1" fillId="0" borderId="364" xfId="0" applyNumberFormat="1" applyFont="1" applyFill="1" applyBorder="1" applyAlignment="1">
      <alignment horizontal="center" vertical="center" wrapText="1"/>
    </xf>
    <xf numFmtId="166" fontId="1" fillId="0" borderId="360" xfId="0" applyNumberFormat="1" applyFont="1" applyFill="1" applyBorder="1" applyAlignment="1" applyProtection="1">
      <alignment horizontal="center" vertical="center"/>
    </xf>
    <xf numFmtId="0" fontId="1" fillId="0" borderId="359" xfId="0" applyFont="1" applyFill="1" applyBorder="1" applyAlignment="1">
      <alignment vertical="center" wrapText="1"/>
    </xf>
    <xf numFmtId="166" fontId="8" fillId="0" borderId="360" xfId="0" applyNumberFormat="1" applyFont="1" applyFill="1" applyBorder="1" applyAlignment="1" applyProtection="1">
      <alignment horizontal="center" vertical="center"/>
    </xf>
    <xf numFmtId="49" fontId="1" fillId="0" borderId="365" xfId="0" applyNumberFormat="1" applyFont="1" applyFill="1" applyBorder="1" applyAlignment="1">
      <alignment vertical="center" wrapText="1"/>
    </xf>
    <xf numFmtId="0" fontId="1" fillId="0" borderId="366" xfId="0" applyFont="1" applyFill="1" applyBorder="1" applyAlignment="1">
      <alignment horizontal="center" vertical="top" wrapText="1"/>
    </xf>
    <xf numFmtId="0" fontId="1" fillId="0" borderId="367" xfId="0" applyFont="1" applyFill="1" applyBorder="1" applyAlignment="1">
      <alignment horizontal="center" vertical="center" wrapText="1"/>
    </xf>
    <xf numFmtId="165" fontId="1" fillId="0" borderId="368" xfId="0" applyNumberFormat="1" applyFont="1" applyFill="1" applyBorder="1" applyAlignment="1" applyProtection="1">
      <alignment horizontal="center" vertical="center"/>
    </xf>
    <xf numFmtId="166" fontId="5" fillId="0" borderId="369" xfId="0" applyNumberFormat="1" applyFont="1" applyFill="1" applyBorder="1" applyAlignment="1" applyProtection="1">
      <alignment horizontal="center" vertical="center"/>
    </xf>
    <xf numFmtId="1" fontId="5" fillId="0" borderId="367" xfId="0" applyNumberFormat="1" applyFont="1" applyFill="1" applyBorder="1" applyAlignment="1">
      <alignment horizontal="center" vertical="center" wrapText="1"/>
    </xf>
    <xf numFmtId="0" fontId="5" fillId="0" borderId="367" xfId="0" applyFont="1" applyFill="1" applyBorder="1" applyAlignment="1">
      <alignment horizontal="center" vertical="center" wrapText="1"/>
    </xf>
    <xf numFmtId="0" fontId="1" fillId="0" borderId="370" xfId="0" applyFont="1" applyFill="1" applyBorder="1" applyAlignment="1">
      <alignment horizontal="center" vertical="center" wrapText="1"/>
    </xf>
    <xf numFmtId="0" fontId="1" fillId="0" borderId="365" xfId="0" applyFont="1" applyFill="1" applyBorder="1" applyAlignment="1">
      <alignment horizontal="center" vertical="center" wrapText="1"/>
    </xf>
    <xf numFmtId="0" fontId="1" fillId="0" borderId="366" xfId="0" applyFont="1" applyFill="1" applyBorder="1" applyAlignment="1">
      <alignment horizontal="center" vertical="center" wrapText="1"/>
    </xf>
    <xf numFmtId="0" fontId="1" fillId="0" borderId="368" xfId="0" applyFont="1" applyFill="1" applyBorder="1" applyAlignment="1">
      <alignment horizontal="center" vertical="center" wrapText="1"/>
    </xf>
    <xf numFmtId="1" fontId="1" fillId="0" borderId="366" xfId="0" applyNumberFormat="1" applyFont="1" applyFill="1" applyBorder="1" applyAlignment="1">
      <alignment horizontal="center" vertical="center" wrapText="1"/>
    </xf>
    <xf numFmtId="1" fontId="1" fillId="0" borderId="367" xfId="0" applyNumberFormat="1" applyFont="1" applyFill="1" applyBorder="1" applyAlignment="1">
      <alignment horizontal="center" vertical="center" wrapText="1"/>
    </xf>
    <xf numFmtId="1" fontId="1" fillId="0" borderId="368" xfId="0" applyNumberFormat="1" applyFont="1" applyFill="1" applyBorder="1" applyAlignment="1">
      <alignment horizontal="center" vertical="center" wrapText="1"/>
    </xf>
    <xf numFmtId="1" fontId="1" fillId="0" borderId="370" xfId="0" applyNumberFormat="1" applyFont="1" applyFill="1" applyBorder="1" applyAlignment="1">
      <alignment horizontal="center" vertical="center" wrapText="1"/>
    </xf>
    <xf numFmtId="1" fontId="5" fillId="0" borderId="362" xfId="0" applyNumberFormat="1" applyFont="1" applyFill="1" applyBorder="1" applyAlignment="1">
      <alignment horizontal="center" vertical="center" wrapText="1"/>
    </xf>
    <xf numFmtId="0" fontId="5" fillId="0" borderId="362" xfId="0" applyFont="1" applyFill="1" applyBorder="1" applyAlignment="1">
      <alignment horizontal="center" vertical="center" wrapText="1"/>
    </xf>
    <xf numFmtId="1" fontId="1" fillId="0" borderId="359" xfId="0" applyNumberFormat="1" applyFont="1" applyFill="1" applyBorder="1" applyAlignment="1">
      <alignment horizontal="center" vertical="center" wrapText="1"/>
    </xf>
    <xf numFmtId="49" fontId="1" fillId="0" borderId="359" xfId="0" applyNumberFormat="1" applyFont="1" applyFill="1" applyBorder="1" applyAlignment="1">
      <alignment horizontal="left" vertical="center" wrapText="1"/>
    </xf>
    <xf numFmtId="0" fontId="7" fillId="0" borderId="363" xfId="0" applyNumberFormat="1" applyFont="1" applyFill="1" applyBorder="1" applyAlignment="1" applyProtection="1">
      <alignment horizontal="center" vertical="center"/>
    </xf>
    <xf numFmtId="166" fontId="1" fillId="0" borderId="364" xfId="0" applyNumberFormat="1" applyFont="1" applyFill="1" applyBorder="1" applyAlignment="1">
      <alignment horizontal="center" vertical="center" wrapText="1"/>
    </xf>
    <xf numFmtId="49" fontId="1" fillId="0" borderId="365" xfId="0" applyNumberFormat="1" applyFont="1" applyFill="1" applyBorder="1" applyAlignment="1">
      <alignment horizontal="left" vertical="center" wrapText="1"/>
    </xf>
    <xf numFmtId="0" fontId="7" fillId="0" borderId="368" xfId="0" applyNumberFormat="1" applyFont="1" applyFill="1" applyBorder="1" applyAlignment="1" applyProtection="1">
      <alignment horizontal="center" vertical="center"/>
    </xf>
    <xf numFmtId="166" fontId="7" fillId="0" borderId="369" xfId="0" applyNumberFormat="1" applyFont="1" applyFill="1" applyBorder="1" applyAlignment="1" applyProtection="1">
      <alignment horizontal="center" vertical="center"/>
    </xf>
    <xf numFmtId="166" fontId="1" fillId="0" borderId="370" xfId="0" applyNumberFormat="1" applyFont="1" applyFill="1" applyBorder="1" applyAlignment="1">
      <alignment horizontal="center" vertical="center" wrapText="1"/>
    </xf>
    <xf numFmtId="0" fontId="5" fillId="0" borderId="370" xfId="0" applyFont="1" applyFill="1" applyBorder="1" applyAlignment="1">
      <alignment horizontal="center" vertical="center" wrapText="1"/>
    </xf>
    <xf numFmtId="0" fontId="5" fillId="0" borderId="365" xfId="0" applyFont="1" applyFill="1" applyBorder="1" applyAlignment="1">
      <alignment horizontal="center" vertical="center" wrapText="1"/>
    </xf>
    <xf numFmtId="166" fontId="1" fillId="0" borderId="369" xfId="0" applyNumberFormat="1" applyFont="1" applyFill="1" applyBorder="1" applyAlignment="1" applyProtection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234" xfId="0" applyNumberFormat="1" applyFont="1" applyFill="1" applyBorder="1" applyAlignment="1">
      <alignment horizontal="center" vertical="center" wrapText="1"/>
    </xf>
    <xf numFmtId="49" fontId="5" fillId="0" borderId="110" xfId="0" applyNumberFormat="1" applyFont="1" applyFill="1" applyBorder="1" applyAlignment="1">
      <alignment vertical="center" wrapText="1"/>
    </xf>
    <xf numFmtId="165" fontId="1" fillId="0" borderId="110" xfId="0" applyNumberFormat="1" applyFont="1" applyFill="1" applyBorder="1" applyAlignment="1" applyProtection="1">
      <alignment horizontal="center" vertical="center"/>
    </xf>
    <xf numFmtId="166" fontId="5" fillId="0" borderId="110" xfId="0" applyNumberFormat="1" applyFont="1" applyFill="1" applyBorder="1" applyAlignment="1" applyProtection="1">
      <alignment horizontal="center" vertical="center"/>
    </xf>
    <xf numFmtId="166" fontId="1" fillId="0" borderId="110" xfId="0" applyNumberFormat="1" applyFont="1" applyFill="1" applyBorder="1" applyAlignment="1">
      <alignment horizontal="center" vertical="center" wrapText="1"/>
    </xf>
    <xf numFmtId="49" fontId="1" fillId="0" borderId="46" xfId="0" applyNumberFormat="1" applyFont="1" applyFill="1" applyBorder="1" applyAlignment="1">
      <alignment vertical="center" wrapText="1"/>
    </xf>
    <xf numFmtId="0" fontId="1" fillId="0" borderId="130" xfId="0" applyNumberFormat="1" applyFont="1" applyFill="1" applyBorder="1" applyAlignment="1">
      <alignment horizontal="center" vertical="center" wrapText="1"/>
    </xf>
    <xf numFmtId="49" fontId="1" fillId="0" borderId="60" xfId="0" applyNumberFormat="1" applyFont="1" applyFill="1" applyBorder="1" applyAlignment="1">
      <alignment horizontal="center" vertical="center" wrapText="1"/>
    </xf>
    <xf numFmtId="164" fontId="5" fillId="0" borderId="364" xfId="0" applyNumberFormat="1" applyFont="1" applyFill="1" applyBorder="1" applyAlignment="1">
      <alignment horizontal="center" vertical="center" wrapText="1"/>
    </xf>
    <xf numFmtId="164" fontId="5" fillId="0" borderId="362" xfId="0" applyNumberFormat="1" applyFont="1" applyFill="1" applyBorder="1" applyAlignment="1">
      <alignment horizontal="center" vertical="center" wrapText="1"/>
    </xf>
    <xf numFmtId="164" fontId="5" fillId="0" borderId="359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vertical="center" wrapText="1"/>
    </xf>
    <xf numFmtId="49" fontId="1" fillId="0" borderId="60" xfId="0" applyNumberFormat="1" applyFont="1" applyFill="1" applyBorder="1" applyAlignment="1">
      <alignment vertical="center" wrapText="1"/>
    </xf>
    <xf numFmtId="166" fontId="7" fillId="0" borderId="3" xfId="0" applyNumberFormat="1" applyFont="1" applyFill="1" applyBorder="1" applyAlignment="1" applyProtection="1">
      <alignment horizontal="center" vertical="center"/>
    </xf>
    <xf numFmtId="166" fontId="1" fillId="0" borderId="3" xfId="0" applyNumberFormat="1" applyFont="1" applyFill="1" applyBorder="1" applyAlignment="1">
      <alignment horizontal="center" vertical="center" wrapText="1"/>
    </xf>
    <xf numFmtId="2" fontId="1" fillId="0" borderId="101" xfId="0" applyNumberFormat="1" applyFont="1" applyFill="1" applyBorder="1" applyAlignment="1">
      <alignment horizontal="center" vertical="center" wrapText="1"/>
    </xf>
    <xf numFmtId="0" fontId="1" fillId="0" borderId="29" xfId="0" applyNumberFormat="1" applyFont="1" applyFill="1" applyBorder="1" applyAlignment="1">
      <alignment horizontal="center" vertical="center" wrapText="1"/>
    </xf>
    <xf numFmtId="166" fontId="1" fillId="0" borderId="19" xfId="0" applyNumberFormat="1" applyFont="1" applyFill="1" applyBorder="1" applyAlignment="1" applyProtection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1" fillId="0" borderId="19" xfId="0" applyNumberFormat="1" applyFont="1" applyFill="1" applyBorder="1" applyAlignment="1" applyProtection="1">
      <alignment horizontal="center" vertical="center" wrapText="1"/>
    </xf>
    <xf numFmtId="1" fontId="1" fillId="0" borderId="32" xfId="0" applyNumberFormat="1" applyFont="1" applyFill="1" applyBorder="1" applyAlignment="1" applyProtection="1">
      <alignment horizontal="center" vertical="center" wrapText="1"/>
    </xf>
    <xf numFmtId="1" fontId="1" fillId="0" borderId="33" xfId="0" applyNumberFormat="1" applyFont="1" applyFill="1" applyBorder="1" applyAlignment="1" applyProtection="1">
      <alignment horizontal="center" vertical="center" wrapText="1"/>
    </xf>
    <xf numFmtId="0" fontId="5" fillId="0" borderId="91" xfId="0" applyFont="1" applyFill="1" applyBorder="1" applyAlignment="1" applyProtection="1">
      <alignment horizontal="right" vertical="center"/>
    </xf>
    <xf numFmtId="0" fontId="5" fillId="0" borderId="92" xfId="0" applyFont="1" applyFill="1" applyBorder="1" applyAlignment="1" applyProtection="1">
      <alignment horizontal="right" vertical="center"/>
    </xf>
    <xf numFmtId="0" fontId="5" fillId="0" borderId="19" xfId="0" applyFont="1" applyFill="1" applyBorder="1" applyAlignment="1" applyProtection="1">
      <alignment vertical="center"/>
    </xf>
    <xf numFmtId="166" fontId="5" fillId="0" borderId="19" xfId="0" applyNumberFormat="1" applyFont="1" applyFill="1" applyBorder="1" applyAlignment="1" applyProtection="1">
      <alignment vertical="center"/>
    </xf>
    <xf numFmtId="166" fontId="5" fillId="0" borderId="44" xfId="0" applyNumberFormat="1" applyFont="1" applyFill="1" applyBorder="1" applyAlignment="1" applyProtection="1">
      <alignment horizontal="center" vertical="center"/>
    </xf>
    <xf numFmtId="1" fontId="1" fillId="0" borderId="10" xfId="0" applyNumberFormat="1" applyFont="1" applyFill="1" applyBorder="1" applyAlignment="1" applyProtection="1">
      <alignment horizontal="center" vertical="center"/>
    </xf>
    <xf numFmtId="1" fontId="1" fillId="0" borderId="8" xfId="0" applyNumberFormat="1" applyFont="1" applyFill="1" applyBorder="1" applyAlignment="1" applyProtection="1">
      <alignment horizontal="center" vertical="center"/>
    </xf>
    <xf numFmtId="1" fontId="1" fillId="0" borderId="11" xfId="0" applyNumberFormat="1" applyFont="1" applyFill="1" applyBorder="1" applyAlignment="1" applyProtection="1">
      <alignment horizontal="center" vertical="center"/>
    </xf>
    <xf numFmtId="1" fontId="1" fillId="0" borderId="23" xfId="0" applyNumberFormat="1" applyFont="1" applyFill="1" applyBorder="1" applyAlignment="1" applyProtection="1">
      <alignment horizontal="center" vertical="center"/>
    </xf>
    <xf numFmtId="1" fontId="1" fillId="0" borderId="93" xfId="0" applyNumberFormat="1" applyFont="1" applyFill="1" applyBorder="1" applyAlignment="1" applyProtection="1">
      <alignment horizontal="center" vertical="center"/>
    </xf>
    <xf numFmtId="1" fontId="1" fillId="0" borderId="94" xfId="0" applyNumberFormat="1" applyFont="1" applyFill="1" applyBorder="1" applyAlignment="1" applyProtection="1">
      <alignment horizontal="center" vertical="center"/>
    </xf>
    <xf numFmtId="2" fontId="5" fillId="0" borderId="77" xfId="0" applyNumberFormat="1" applyFont="1" applyFill="1" applyBorder="1" applyAlignment="1">
      <alignment horizontal="center" vertical="center"/>
    </xf>
    <xf numFmtId="2" fontId="1" fillId="0" borderId="97" xfId="0" applyNumberFormat="1" applyFont="1" applyFill="1" applyBorder="1" applyAlignment="1">
      <alignment horizontal="center" vertical="center"/>
    </xf>
    <xf numFmtId="0" fontId="1" fillId="0" borderId="97" xfId="0" applyFont="1" applyFill="1" applyBorder="1" applyAlignment="1">
      <alignment horizontal="center" vertical="center"/>
    </xf>
    <xf numFmtId="0" fontId="1" fillId="0" borderId="77" xfId="0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 applyProtection="1">
      <alignment horizontal="right" vertical="center"/>
    </xf>
    <xf numFmtId="0" fontId="0" fillId="0" borderId="0" xfId="0" applyFont="1" applyFill="1" applyBorder="1" applyAlignment="1">
      <alignment horizontal="left" vertical="center"/>
    </xf>
    <xf numFmtId="167" fontId="6" fillId="0" borderId="0" xfId="0" applyNumberFormat="1" applyFont="1" applyFill="1" applyBorder="1" applyAlignment="1" applyProtection="1">
      <alignment vertical="center"/>
    </xf>
    <xf numFmtId="164" fontId="6" fillId="0" borderId="3" xfId="0" applyNumberFormat="1" applyFont="1" applyFill="1" applyBorder="1" applyAlignment="1" applyProtection="1">
      <alignment horizontal="center" vertical="center" wrapText="1"/>
    </xf>
    <xf numFmtId="165" fontId="6" fillId="0" borderId="3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164" fontId="70" fillId="5" borderId="3" xfId="0" applyNumberFormat="1" applyFont="1" applyFill="1" applyBorder="1" applyAlignment="1" applyProtection="1">
      <alignment vertical="center"/>
    </xf>
    <xf numFmtId="164" fontId="70" fillId="0" borderId="3" xfId="0" applyNumberFormat="1" applyFont="1" applyFill="1" applyBorder="1" applyAlignment="1" applyProtection="1">
      <alignment vertical="center"/>
    </xf>
    <xf numFmtId="164" fontId="5" fillId="5" borderId="3" xfId="0" applyNumberFormat="1" applyFont="1" applyFill="1" applyBorder="1" applyAlignment="1" applyProtection="1">
      <alignment vertical="center"/>
    </xf>
    <xf numFmtId="164" fontId="5" fillId="2" borderId="3" xfId="0" applyNumberFormat="1" applyFont="1" applyFill="1" applyBorder="1" applyAlignment="1" applyProtection="1">
      <alignment vertical="center"/>
    </xf>
    <xf numFmtId="164" fontId="58" fillId="5" borderId="3" xfId="0" applyNumberFormat="1" applyFont="1" applyFill="1" applyBorder="1" applyAlignment="1" applyProtection="1">
      <alignment vertical="center"/>
    </xf>
    <xf numFmtId="164" fontId="53" fillId="5" borderId="3" xfId="0" applyNumberFormat="1" applyFont="1" applyFill="1" applyBorder="1" applyAlignment="1" applyProtection="1">
      <alignment vertical="center"/>
    </xf>
    <xf numFmtId="164" fontId="53" fillId="0" borderId="3" xfId="0" applyNumberFormat="1" applyFont="1" applyFill="1" applyBorder="1" applyAlignment="1" applyProtection="1">
      <alignment vertical="center"/>
    </xf>
    <xf numFmtId="164" fontId="56" fillId="7" borderId="3" xfId="0" applyNumberFormat="1" applyFont="1" applyFill="1" applyBorder="1" applyAlignment="1" applyProtection="1">
      <alignment vertical="center"/>
    </xf>
    <xf numFmtId="164" fontId="70" fillId="10" borderId="3" xfId="0" applyNumberFormat="1" applyFont="1" applyFill="1" applyBorder="1" applyAlignment="1" applyProtection="1">
      <alignment vertical="center"/>
    </xf>
    <xf numFmtId="164" fontId="53" fillId="10" borderId="3" xfId="0" applyNumberFormat="1" applyFont="1" applyFill="1" applyBorder="1" applyAlignment="1" applyProtection="1">
      <alignment vertical="center"/>
    </xf>
    <xf numFmtId="164" fontId="5" fillId="10" borderId="3" xfId="0" applyNumberFormat="1" applyFont="1" applyFill="1" applyBorder="1" applyAlignment="1" applyProtection="1">
      <alignment vertical="center"/>
    </xf>
    <xf numFmtId="164" fontId="56" fillId="10" borderId="3" xfId="0" applyNumberFormat="1" applyFont="1" applyFill="1" applyBorder="1" applyAlignment="1" applyProtection="1">
      <alignment vertical="center"/>
    </xf>
    <xf numFmtId="164" fontId="6" fillId="2" borderId="3" xfId="0" applyNumberFormat="1" applyFont="1" applyFill="1" applyBorder="1" applyAlignment="1" applyProtection="1">
      <alignment vertical="center"/>
    </xf>
    <xf numFmtId="164" fontId="1" fillId="4" borderId="3" xfId="0" applyNumberFormat="1" applyFont="1" applyFill="1" applyBorder="1" applyAlignment="1" applyProtection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40" xfId="0" applyFont="1" applyFill="1" applyBorder="1" applyAlignment="1">
      <alignment horizontal="center" vertical="center" wrapText="1"/>
    </xf>
    <xf numFmtId="0" fontId="1" fillId="0" borderId="208" xfId="0" applyFont="1" applyFill="1" applyBorder="1" applyAlignment="1">
      <alignment horizontal="center" vertical="center" wrapText="1"/>
    </xf>
    <xf numFmtId="0" fontId="1" fillId="0" borderId="118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" fillId="0" borderId="63" xfId="0" applyFont="1" applyFill="1" applyBorder="1" applyAlignment="1">
      <alignment horizontal="center" vertical="center" wrapText="1"/>
    </xf>
    <xf numFmtId="168" fontId="1" fillId="0" borderId="3" xfId="0" applyNumberFormat="1" applyFont="1" applyFill="1" applyBorder="1" applyAlignment="1" applyProtection="1">
      <alignment horizontal="center" vertical="center"/>
    </xf>
    <xf numFmtId="0" fontId="0" fillId="0" borderId="0" xfId="0" applyFont="1" applyFill="1"/>
    <xf numFmtId="164" fontId="1" fillId="0" borderId="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right" vertical="center"/>
    </xf>
    <xf numFmtId="0" fontId="0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167" fontId="1" fillId="0" borderId="0" xfId="0" applyNumberFormat="1" applyFont="1" applyFill="1" applyBorder="1" applyAlignment="1" applyProtection="1">
      <alignment vertical="center" wrapText="1"/>
    </xf>
    <xf numFmtId="167" fontId="0" fillId="0" borderId="0" xfId="0" applyNumberFormat="1" applyFill="1" applyAlignment="1">
      <alignment vertical="center" wrapText="1"/>
    </xf>
    <xf numFmtId="166" fontId="0" fillId="0" borderId="0" xfId="0" applyNumberFormat="1" applyFill="1" applyAlignment="1">
      <alignment vertical="center" wrapText="1"/>
    </xf>
    <xf numFmtId="49" fontId="5" fillId="0" borderId="90" xfId="0" applyNumberFormat="1" applyFont="1" applyFill="1" applyBorder="1" applyAlignment="1" applyProtection="1">
      <alignment horizontal="right" vertical="center" wrapText="1"/>
    </xf>
    <xf numFmtId="49" fontId="5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40" xfId="0" applyFont="1" applyFill="1" applyBorder="1" applyAlignment="1">
      <alignment horizontal="center" vertical="center" wrapText="1"/>
    </xf>
    <xf numFmtId="0" fontId="1" fillId="0" borderId="208" xfId="0" applyFont="1" applyFill="1" applyBorder="1" applyAlignment="1">
      <alignment horizontal="center" vertical="center" wrapText="1"/>
    </xf>
    <xf numFmtId="0" fontId="1" fillId="0" borderId="11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right" vertical="center"/>
    </xf>
    <xf numFmtId="167" fontId="1" fillId="0" borderId="0" xfId="0" applyNumberFormat="1" applyFont="1" applyFill="1" applyBorder="1" applyAlignment="1" applyProtection="1">
      <alignment vertical="center" wrapText="1"/>
    </xf>
    <xf numFmtId="167" fontId="0" fillId="0" borderId="0" xfId="0" applyNumberFormat="1" applyFill="1" applyAlignment="1">
      <alignment vertical="center" wrapText="1"/>
    </xf>
    <xf numFmtId="166" fontId="1" fillId="0" borderId="0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Alignment="1">
      <alignment vertical="center" wrapText="1"/>
    </xf>
    <xf numFmtId="164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44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1" fillId="0" borderId="291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1" fillId="0" borderId="292" xfId="0" applyFont="1" applyFill="1" applyBorder="1" applyAlignment="1">
      <alignment horizontal="center" vertical="center" wrapText="1"/>
    </xf>
    <xf numFmtId="0" fontId="5" fillId="0" borderId="80" xfId="0" applyFont="1" applyFill="1" applyBorder="1" applyAlignment="1">
      <alignment horizontal="center" vertical="center"/>
    </xf>
    <xf numFmtId="0" fontId="5" fillId="0" borderId="81" xfId="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/>
    </xf>
    <xf numFmtId="0" fontId="5" fillId="0" borderId="296" xfId="0" applyFont="1" applyFill="1" applyBorder="1" applyAlignment="1">
      <alignment horizontal="center" vertical="center"/>
    </xf>
    <xf numFmtId="0" fontId="5" fillId="0" borderId="91" xfId="0" applyFont="1" applyFill="1" applyBorder="1" applyAlignment="1">
      <alignment horizontal="center" vertical="center"/>
    </xf>
    <xf numFmtId="0" fontId="5" fillId="0" borderId="297" xfId="0" applyFont="1" applyFill="1" applyBorder="1" applyAlignment="1">
      <alignment horizontal="center" vertical="center"/>
    </xf>
    <xf numFmtId="0" fontId="5" fillId="0" borderId="269" xfId="0" applyFont="1" applyFill="1" applyBorder="1" applyAlignment="1">
      <alignment horizontal="center" vertical="center"/>
    </xf>
    <xf numFmtId="0" fontId="1" fillId="0" borderId="288" xfId="0" applyFont="1" applyFill="1" applyBorder="1" applyAlignment="1">
      <alignment horizontal="center" vertical="center" wrapText="1"/>
    </xf>
    <xf numFmtId="0" fontId="9" fillId="0" borderId="282" xfId="0" applyFont="1" applyFill="1" applyBorder="1" applyAlignment="1">
      <alignment horizontal="center" vertical="center" wrapText="1"/>
    </xf>
    <xf numFmtId="0" fontId="1" fillId="0" borderId="130" xfId="2" applyFont="1" applyFill="1" applyBorder="1" applyAlignment="1">
      <alignment horizontal="center" vertical="center" wrapText="1"/>
    </xf>
    <xf numFmtId="0" fontId="9" fillId="0" borderId="212" xfId="2" applyFont="1" applyFill="1" applyBorder="1" applyAlignment="1">
      <alignment horizontal="center" vertical="center" wrapText="1"/>
    </xf>
    <xf numFmtId="0" fontId="9" fillId="0" borderId="129" xfId="2" applyFont="1" applyFill="1" applyBorder="1" applyAlignment="1">
      <alignment horizontal="center" vertical="center" wrapText="1"/>
    </xf>
    <xf numFmtId="0" fontId="1" fillId="0" borderId="29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vertical="center"/>
    </xf>
    <xf numFmtId="0" fontId="1" fillId="0" borderId="281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282" xfId="0" applyFont="1" applyFill="1" applyBorder="1" applyAlignment="1">
      <alignment horizontal="center" vertical="center" wrapText="1"/>
    </xf>
    <xf numFmtId="0" fontId="1" fillId="0" borderId="218" xfId="0" applyFont="1" applyFill="1" applyBorder="1" applyAlignment="1">
      <alignment horizontal="center" vertical="center" wrapText="1"/>
    </xf>
    <xf numFmtId="0" fontId="1" fillId="0" borderId="217" xfId="0" applyFont="1" applyFill="1" applyBorder="1" applyAlignment="1">
      <alignment horizontal="center" vertical="center" wrapText="1"/>
    </xf>
    <xf numFmtId="0" fontId="1" fillId="0" borderId="228" xfId="0" applyFont="1" applyFill="1" applyBorder="1" applyAlignment="1">
      <alignment horizontal="center" vertical="center" wrapText="1"/>
    </xf>
    <xf numFmtId="0" fontId="1" fillId="0" borderId="152" xfId="0" applyFont="1" applyFill="1" applyBorder="1" applyAlignment="1">
      <alignment horizontal="center" vertical="center" wrapText="1"/>
    </xf>
    <xf numFmtId="0" fontId="1" fillId="0" borderId="261" xfId="0" applyFont="1" applyFill="1" applyBorder="1" applyAlignment="1">
      <alignment horizontal="center" vertical="center" wrapText="1"/>
    </xf>
    <xf numFmtId="0" fontId="1" fillId="0" borderId="262" xfId="0" applyFont="1" applyFill="1" applyBorder="1" applyAlignment="1">
      <alignment horizontal="center" vertical="center" wrapText="1"/>
    </xf>
    <xf numFmtId="0" fontId="1" fillId="0" borderId="290" xfId="0" applyFont="1" applyFill="1" applyBorder="1" applyAlignment="1">
      <alignment horizontal="center" vertical="center" wrapText="1"/>
    </xf>
    <xf numFmtId="0" fontId="1" fillId="0" borderId="293" xfId="0" applyFont="1" applyFill="1" applyBorder="1" applyAlignment="1">
      <alignment horizontal="center" vertical="center" wrapText="1"/>
    </xf>
    <xf numFmtId="49" fontId="1" fillId="0" borderId="294" xfId="2" applyNumberFormat="1" applyFont="1" applyFill="1" applyBorder="1" applyAlignment="1" applyProtection="1">
      <alignment horizontal="left" vertical="center" wrapText="1"/>
      <protection locked="0"/>
    </xf>
    <xf numFmtId="0" fontId="1" fillId="0" borderId="212" xfId="0" applyFont="1" applyFill="1" applyBorder="1" applyAlignment="1">
      <alignment horizontal="left" vertical="center" wrapText="1"/>
    </xf>
    <xf numFmtId="0" fontId="1" fillId="0" borderId="129" xfId="0" applyFont="1" applyFill="1" applyBorder="1" applyAlignment="1">
      <alignment horizontal="left" vertical="center" wrapText="1"/>
    </xf>
    <xf numFmtId="0" fontId="1" fillId="0" borderId="130" xfId="0" applyFont="1" applyFill="1" applyBorder="1" applyAlignment="1">
      <alignment horizontal="center" vertical="center" wrapText="1"/>
    </xf>
    <xf numFmtId="0" fontId="1" fillId="0" borderId="212" xfId="0" applyFont="1" applyFill="1" applyBorder="1" applyAlignment="1">
      <alignment horizontal="center" vertical="center" wrapText="1"/>
    </xf>
    <xf numFmtId="0" fontId="1" fillId="0" borderId="129" xfId="0" applyFont="1" applyFill="1" applyBorder="1" applyAlignment="1">
      <alignment horizontal="center" vertical="center" wrapText="1"/>
    </xf>
    <xf numFmtId="0" fontId="5" fillId="0" borderId="163" xfId="2" applyFont="1" applyFill="1" applyBorder="1" applyAlignment="1">
      <alignment horizontal="center" vertical="center" wrapText="1"/>
    </xf>
    <xf numFmtId="0" fontId="1" fillId="0" borderId="214" xfId="0" applyFont="1" applyFill="1" applyBorder="1" applyAlignment="1">
      <alignment horizontal="center" vertical="center" wrapText="1"/>
    </xf>
    <xf numFmtId="0" fontId="1" fillId="0" borderId="27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21" xfId="0" applyFont="1" applyFill="1" applyBorder="1" applyAlignment="1">
      <alignment horizontal="center" vertical="center" wrapText="1"/>
    </xf>
    <xf numFmtId="0" fontId="1" fillId="0" borderId="22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40" xfId="0" applyFont="1" applyFill="1" applyBorder="1" applyAlignment="1">
      <alignment horizontal="center" vertical="center" wrapText="1"/>
    </xf>
    <xf numFmtId="0" fontId="5" fillId="0" borderId="208" xfId="2" applyFont="1" applyFill="1" applyBorder="1" applyAlignment="1">
      <alignment horizontal="center" vertical="center" wrapText="1"/>
    </xf>
    <xf numFmtId="0" fontId="1" fillId="0" borderId="208" xfId="0" applyFont="1" applyFill="1" applyBorder="1" applyAlignment="1">
      <alignment horizontal="center" vertical="center" wrapText="1"/>
    </xf>
    <xf numFmtId="0" fontId="1" fillId="0" borderId="118" xfId="0" applyFont="1" applyFill="1" applyBorder="1" applyAlignment="1">
      <alignment horizontal="center" vertical="center" wrapText="1"/>
    </xf>
    <xf numFmtId="0" fontId="5" fillId="0" borderId="163" xfId="0" applyFont="1" applyFill="1" applyBorder="1" applyAlignment="1">
      <alignment horizontal="center" vertical="center" wrapText="1"/>
    </xf>
    <xf numFmtId="0" fontId="5" fillId="0" borderId="214" xfId="0" applyFont="1" applyFill="1" applyBorder="1" applyAlignment="1">
      <alignment horizontal="center" vertical="center" wrapText="1"/>
    </xf>
    <xf numFmtId="0" fontId="5" fillId="0" borderId="295" xfId="0" applyFont="1" applyFill="1" applyBorder="1" applyAlignment="1">
      <alignment horizontal="center" vertical="center" wrapText="1"/>
    </xf>
    <xf numFmtId="0" fontId="5" fillId="0" borderId="121" xfId="0" applyFont="1" applyFill="1" applyBorder="1" applyAlignment="1">
      <alignment horizontal="center" vertical="center" wrapText="1"/>
    </xf>
    <xf numFmtId="0" fontId="5" fillId="0" borderId="224" xfId="0" applyFont="1" applyFill="1" applyBorder="1" applyAlignment="1">
      <alignment horizontal="center" vertical="center" wrapText="1"/>
    </xf>
    <xf numFmtId="0" fontId="5" fillId="0" borderId="223" xfId="0" applyFont="1" applyFill="1" applyBorder="1" applyAlignment="1">
      <alignment horizontal="center" vertical="center" wrapText="1"/>
    </xf>
    <xf numFmtId="0" fontId="1" fillId="0" borderId="295" xfId="0" applyFont="1" applyFill="1" applyBorder="1" applyAlignment="1">
      <alignment horizontal="center" vertical="center" wrapText="1"/>
    </xf>
    <xf numFmtId="0" fontId="1" fillId="0" borderId="229" xfId="0" applyFont="1" applyFill="1" applyBorder="1" applyAlignment="1">
      <alignment horizontal="center" vertical="center" wrapText="1"/>
    </xf>
    <xf numFmtId="0" fontId="1" fillId="0" borderId="22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5" fillId="0" borderId="268" xfId="0" applyFont="1" applyFill="1" applyBorder="1" applyAlignment="1">
      <alignment horizontal="center" vertical="center" wrapText="1"/>
    </xf>
    <xf numFmtId="0" fontId="0" fillId="0" borderId="269" xfId="0" applyFill="1" applyBorder="1" applyAlignment="1">
      <alignment horizontal="center" vertical="center" wrapText="1"/>
    </xf>
    <xf numFmtId="0" fontId="0" fillId="0" borderId="270" xfId="0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/>
    </xf>
    <xf numFmtId="0" fontId="5" fillId="0" borderId="296" xfId="0" applyFont="1" applyFill="1" applyBorder="1" applyAlignment="1">
      <alignment horizontal="center" vertical="center" wrapText="1"/>
    </xf>
    <xf numFmtId="0" fontId="5" fillId="0" borderId="91" xfId="0" applyFont="1" applyFill="1" applyBorder="1" applyAlignment="1">
      <alignment horizontal="center" vertical="center" wrapText="1"/>
    </xf>
    <xf numFmtId="0" fontId="5" fillId="0" borderId="269" xfId="0" applyFont="1" applyFill="1" applyBorder="1" applyAlignment="1">
      <alignment horizontal="center" vertical="center" wrapText="1"/>
    </xf>
    <xf numFmtId="0" fontId="5" fillId="0" borderId="27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5" fillId="0" borderId="298" xfId="0" applyFont="1" applyFill="1" applyBorder="1" applyAlignment="1">
      <alignment horizontal="center" vertical="center"/>
    </xf>
    <xf numFmtId="0" fontId="5" fillId="0" borderId="77" xfId="0" applyFont="1" applyFill="1" applyBorder="1" applyAlignment="1">
      <alignment horizontal="center" vertical="center"/>
    </xf>
    <xf numFmtId="0" fontId="5" fillId="0" borderId="266" xfId="0" applyFont="1" applyFill="1" applyBorder="1" applyAlignment="1">
      <alignment horizontal="center" vertical="center"/>
    </xf>
    <xf numFmtId="0" fontId="5" fillId="0" borderId="267" xfId="0" applyFont="1" applyFill="1" applyBorder="1" applyAlignment="1">
      <alignment horizontal="center" vertical="center"/>
    </xf>
    <xf numFmtId="0" fontId="5" fillId="0" borderId="268" xfId="0" applyFont="1" applyFill="1" applyBorder="1" applyAlignment="1">
      <alignment horizontal="center" vertical="center"/>
    </xf>
    <xf numFmtId="0" fontId="5" fillId="0" borderId="27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92" xfId="0" applyFont="1" applyFill="1" applyBorder="1" applyAlignment="1">
      <alignment horizontal="center" vertical="center"/>
    </xf>
    <xf numFmtId="0" fontId="1" fillId="0" borderId="196" xfId="0" applyFont="1" applyFill="1" applyBorder="1" applyAlignment="1">
      <alignment horizontal="center" vertical="center" wrapText="1"/>
    </xf>
    <xf numFmtId="0" fontId="1" fillId="0" borderId="234" xfId="0" applyFont="1" applyFill="1" applyBorder="1" applyAlignment="1">
      <alignment horizontal="center" vertical="center" wrapText="1"/>
    </xf>
    <xf numFmtId="0" fontId="1" fillId="0" borderId="179" xfId="0" applyFont="1" applyFill="1" applyBorder="1" applyAlignment="1">
      <alignment horizontal="center" vertical="center" wrapText="1"/>
    </xf>
    <xf numFmtId="49" fontId="1" fillId="0" borderId="286" xfId="2" applyNumberFormat="1" applyFont="1" applyFill="1" applyBorder="1" applyAlignment="1" applyProtection="1">
      <alignment horizontal="left" vertical="center" wrapText="1"/>
      <protection locked="0"/>
    </xf>
    <xf numFmtId="0" fontId="1" fillId="0" borderId="261" xfId="0" applyFont="1" applyFill="1" applyBorder="1" applyAlignment="1">
      <alignment horizontal="left" vertical="center" wrapText="1"/>
    </xf>
    <xf numFmtId="0" fontId="1" fillId="0" borderId="151" xfId="0" applyFont="1" applyFill="1" applyBorder="1" applyAlignment="1">
      <alignment horizontal="left" vertical="center" wrapText="1"/>
    </xf>
    <xf numFmtId="0" fontId="1" fillId="0" borderId="151" xfId="0" applyFont="1" applyFill="1" applyBorder="1" applyAlignment="1">
      <alignment horizontal="center" vertical="center" wrapText="1"/>
    </xf>
    <xf numFmtId="0" fontId="5" fillId="0" borderId="207" xfId="0" applyFont="1" applyFill="1" applyBorder="1" applyAlignment="1">
      <alignment horizontal="center" vertical="center" wrapText="1"/>
    </xf>
    <xf numFmtId="0" fontId="5" fillId="0" borderId="208" xfId="0" applyFont="1" applyFill="1" applyBorder="1" applyAlignment="1">
      <alignment horizontal="center" vertical="center" wrapText="1"/>
    </xf>
    <xf numFmtId="0" fontId="5" fillId="0" borderId="10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17" xfId="0" applyFont="1" applyFill="1" applyBorder="1" applyAlignment="1">
      <alignment horizontal="center" vertical="center" wrapText="1"/>
    </xf>
    <xf numFmtId="0" fontId="5" fillId="0" borderId="118" xfId="0" applyFont="1" applyFill="1" applyBorder="1" applyAlignment="1">
      <alignment horizontal="center" vertical="center" wrapText="1"/>
    </xf>
    <xf numFmtId="0" fontId="5" fillId="0" borderId="214" xfId="2" applyFont="1" applyFill="1" applyBorder="1" applyAlignment="1">
      <alignment horizontal="center" vertical="center" wrapText="1"/>
    </xf>
    <xf numFmtId="0" fontId="5" fillId="0" borderId="209" xfId="2" applyFont="1" applyFill="1" applyBorder="1" applyAlignment="1">
      <alignment horizontal="center" vertical="center" wrapText="1"/>
    </xf>
    <xf numFmtId="0" fontId="5" fillId="0" borderId="3" xfId="2" applyFont="1" applyFill="1" applyBorder="1" applyAlignment="1">
      <alignment horizontal="center" vertical="center" wrapText="1"/>
    </xf>
    <xf numFmtId="0" fontId="5" fillId="0" borderId="140" xfId="2" applyFont="1" applyFill="1" applyBorder="1" applyAlignment="1">
      <alignment horizontal="center" vertical="center" wrapText="1"/>
    </xf>
    <xf numFmtId="0" fontId="5" fillId="0" borderId="118" xfId="2" applyFont="1" applyFill="1" applyBorder="1" applyAlignment="1">
      <alignment horizontal="center" vertical="center" wrapText="1"/>
    </xf>
    <xf numFmtId="0" fontId="5" fillId="0" borderId="172" xfId="2" applyFont="1" applyFill="1" applyBorder="1" applyAlignment="1">
      <alignment horizontal="center" vertical="center" wrapText="1"/>
    </xf>
    <xf numFmtId="0" fontId="1" fillId="0" borderId="59" xfId="0" applyFont="1" applyFill="1" applyBorder="1" applyAlignment="1">
      <alignment horizontal="center" vertical="center" wrapText="1"/>
    </xf>
    <xf numFmtId="0" fontId="1" fillId="0" borderId="220" xfId="0" applyFont="1" applyFill="1" applyBorder="1" applyAlignment="1">
      <alignment horizontal="center" vertical="center" wrapText="1"/>
    </xf>
    <xf numFmtId="49" fontId="5" fillId="0" borderId="195" xfId="2" applyNumberFormat="1" applyFont="1" applyFill="1" applyBorder="1" applyAlignment="1">
      <alignment horizontal="center" vertical="center" wrapText="1"/>
    </xf>
    <xf numFmtId="0" fontId="1" fillId="0" borderId="22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/>
    <xf numFmtId="0" fontId="1" fillId="0" borderId="277" xfId="0" applyFont="1" applyFill="1" applyBorder="1" applyAlignment="1">
      <alignment horizontal="center" vertical="center" wrapText="1"/>
    </xf>
    <xf numFmtId="0" fontId="1" fillId="0" borderId="278" xfId="0" applyFont="1" applyFill="1" applyBorder="1" applyAlignment="1">
      <alignment horizontal="center" vertical="center" wrapText="1"/>
    </xf>
    <xf numFmtId="0" fontId="1" fillId="0" borderId="279" xfId="0" applyFont="1" applyFill="1" applyBorder="1" applyAlignment="1">
      <alignment horizontal="center" vertical="center" wrapText="1"/>
    </xf>
    <xf numFmtId="0" fontId="1" fillId="0" borderId="281" xfId="2" applyFont="1" applyFill="1" applyBorder="1" applyAlignment="1">
      <alignment horizontal="center" vertical="center" wrapText="1"/>
    </xf>
    <xf numFmtId="0" fontId="1" fillId="0" borderId="30" xfId="2" applyFont="1" applyFill="1" applyBorder="1" applyAlignment="1">
      <alignment horizontal="center" vertical="center" wrapText="1"/>
    </xf>
    <xf numFmtId="0" fontId="1" fillId="0" borderId="282" xfId="2" applyFont="1" applyFill="1" applyBorder="1" applyAlignment="1">
      <alignment horizontal="center" vertical="center" wrapText="1"/>
    </xf>
    <xf numFmtId="0" fontId="1" fillId="0" borderId="263" xfId="0" applyFont="1" applyFill="1" applyBorder="1" applyAlignment="1">
      <alignment horizontal="center" vertical="center" wrapText="1"/>
    </xf>
    <xf numFmtId="0" fontId="1" fillId="0" borderId="264" xfId="0" applyFont="1" applyFill="1" applyBorder="1" applyAlignment="1">
      <alignment horizontal="center" vertical="center" wrapText="1"/>
    </xf>
    <xf numFmtId="0" fontId="1" fillId="0" borderId="273" xfId="0" applyFont="1" applyFill="1" applyBorder="1" applyAlignment="1">
      <alignment horizontal="center" vertical="center" wrapText="1"/>
    </xf>
    <xf numFmtId="0" fontId="1" fillId="0" borderId="283" xfId="2" applyFont="1" applyFill="1" applyBorder="1" applyAlignment="1">
      <alignment horizontal="center" vertical="center" wrapText="1"/>
    </xf>
    <xf numFmtId="0" fontId="1" fillId="0" borderId="284" xfId="2" applyFont="1" applyFill="1" applyBorder="1" applyAlignment="1">
      <alignment horizontal="center" vertical="center" wrapText="1"/>
    </xf>
    <xf numFmtId="0" fontId="1" fillId="0" borderId="285" xfId="2" applyFont="1" applyFill="1" applyBorder="1" applyAlignment="1">
      <alignment horizontal="center" vertical="center" wrapText="1"/>
    </xf>
    <xf numFmtId="0" fontId="1" fillId="0" borderId="289" xfId="0" applyFont="1" applyFill="1" applyBorder="1" applyAlignment="1">
      <alignment horizontal="center" vertical="center" wrapText="1"/>
    </xf>
    <xf numFmtId="0" fontId="1" fillId="0" borderId="272" xfId="0" applyFont="1" applyFill="1" applyBorder="1" applyAlignment="1">
      <alignment horizontal="center" vertical="center" wrapText="1"/>
    </xf>
    <xf numFmtId="0" fontId="1" fillId="0" borderId="274" xfId="0" applyFont="1" applyFill="1" applyBorder="1" applyAlignment="1">
      <alignment horizontal="center" vertical="center" wrapText="1"/>
    </xf>
    <xf numFmtId="0" fontId="1" fillId="0" borderId="275" xfId="0" applyFont="1" applyFill="1" applyBorder="1" applyAlignment="1">
      <alignment horizontal="center" vertical="center" wrapText="1"/>
    </xf>
    <xf numFmtId="0" fontId="1" fillId="0" borderId="276" xfId="0" applyFont="1" applyFill="1" applyBorder="1" applyAlignment="1">
      <alignment horizontal="center" vertical="center" wrapText="1"/>
    </xf>
    <xf numFmtId="49" fontId="1" fillId="0" borderId="263" xfId="0" applyNumberFormat="1" applyFont="1" applyFill="1" applyBorder="1" applyAlignment="1">
      <alignment horizontal="center" vertical="center" wrapText="1"/>
    </xf>
    <xf numFmtId="0" fontId="1" fillId="0" borderId="263" xfId="2" applyFont="1" applyFill="1" applyBorder="1" applyAlignment="1">
      <alignment horizontal="center" vertical="center" wrapText="1"/>
    </xf>
    <xf numFmtId="0" fontId="1" fillId="0" borderId="264" xfId="2" applyFont="1" applyFill="1" applyBorder="1" applyAlignment="1">
      <alignment horizontal="center" vertical="center" wrapText="1"/>
    </xf>
    <xf numFmtId="0" fontId="1" fillId="0" borderId="273" xfId="2" applyFont="1" applyFill="1" applyBorder="1" applyAlignment="1">
      <alignment horizontal="center" vertical="center" wrapText="1"/>
    </xf>
    <xf numFmtId="0" fontId="1" fillId="0" borderId="118" xfId="2" applyFont="1" applyFill="1" applyBorder="1" applyAlignment="1">
      <alignment horizontal="center" vertical="center" wrapText="1"/>
    </xf>
    <xf numFmtId="0" fontId="9" fillId="0" borderId="118" xfId="0" applyFont="1" applyFill="1" applyBorder="1" applyAlignment="1">
      <alignment horizontal="center" vertical="center" wrapText="1"/>
    </xf>
    <xf numFmtId="49" fontId="1" fillId="0" borderId="277" xfId="0" applyNumberFormat="1" applyFont="1" applyFill="1" applyBorder="1" applyAlignment="1">
      <alignment horizontal="center" vertical="center" wrapText="1"/>
    </xf>
    <xf numFmtId="0" fontId="1" fillId="0" borderId="283" xfId="0" applyFont="1" applyFill="1" applyBorder="1" applyAlignment="1">
      <alignment horizontal="center" vertical="center" wrapText="1"/>
    </xf>
    <xf numFmtId="0" fontId="1" fillId="0" borderId="284" xfId="0" applyFont="1" applyFill="1" applyBorder="1" applyAlignment="1">
      <alignment horizontal="center" vertical="center" wrapText="1"/>
    </xf>
    <xf numFmtId="0" fontId="1" fillId="0" borderId="285" xfId="0" applyFont="1" applyFill="1" applyBorder="1" applyAlignment="1">
      <alignment horizontal="center" vertical="center" wrapText="1"/>
    </xf>
    <xf numFmtId="0" fontId="1" fillId="0" borderId="123" xfId="2" applyFont="1" applyFill="1" applyBorder="1" applyAlignment="1">
      <alignment horizontal="center" vertical="center" wrapText="1"/>
    </xf>
    <xf numFmtId="0" fontId="1" fillId="0" borderId="124" xfId="2" applyFont="1" applyFill="1" applyBorder="1" applyAlignment="1">
      <alignment horizontal="center" vertical="center" wrapText="1"/>
    </xf>
    <xf numFmtId="0" fontId="1" fillId="0" borderId="89" xfId="2" applyFont="1" applyFill="1" applyBorder="1" applyAlignment="1">
      <alignment horizontal="center" vertical="center" wrapText="1"/>
    </xf>
    <xf numFmtId="0" fontId="1" fillId="0" borderId="260" xfId="2" applyFont="1" applyFill="1" applyBorder="1" applyAlignment="1">
      <alignment horizontal="center" vertical="center" wrapText="1"/>
    </xf>
    <xf numFmtId="0" fontId="1" fillId="0" borderId="110" xfId="2" applyFont="1" applyFill="1" applyBorder="1" applyAlignment="1">
      <alignment horizontal="center" vertical="center" wrapText="1"/>
    </xf>
    <xf numFmtId="0" fontId="1" fillId="0" borderId="111" xfId="2" applyFont="1" applyFill="1" applyBorder="1" applyAlignment="1">
      <alignment horizontal="center" vertical="center" wrapText="1"/>
    </xf>
    <xf numFmtId="0" fontId="0" fillId="0" borderId="217" xfId="0" applyFill="1" applyBorder="1" applyAlignment="1">
      <alignment horizontal="center" vertical="center" wrapText="1"/>
    </xf>
    <xf numFmtId="0" fontId="0" fillId="0" borderId="258" xfId="0" applyFill="1" applyBorder="1" applyAlignment="1">
      <alignment horizontal="center" vertical="center" wrapText="1"/>
    </xf>
    <xf numFmtId="0" fontId="0" fillId="0" borderId="152" xfId="0" applyFill="1" applyBorder="1" applyAlignment="1">
      <alignment horizontal="center" vertical="center" wrapText="1"/>
    </xf>
    <xf numFmtId="0" fontId="0" fillId="0" borderId="261" xfId="0" applyFill="1" applyBorder="1" applyAlignment="1">
      <alignment horizontal="center" vertical="center" wrapText="1"/>
    </xf>
    <xf numFmtId="0" fontId="0" fillId="0" borderId="151" xfId="0" applyFill="1" applyBorder="1" applyAlignment="1">
      <alignment horizontal="center" vertical="center" wrapText="1"/>
    </xf>
    <xf numFmtId="0" fontId="0" fillId="0" borderId="228" xfId="0" applyFill="1" applyBorder="1" applyAlignment="1">
      <alignment horizontal="center" vertical="center" wrapText="1"/>
    </xf>
    <xf numFmtId="0" fontId="0" fillId="0" borderId="262" xfId="0" applyFill="1" applyBorder="1" applyAlignment="1">
      <alignment horizontal="center" vertical="center" wrapText="1"/>
    </xf>
    <xf numFmtId="1" fontId="1" fillId="0" borderId="263" xfId="0" applyNumberFormat="1" applyFont="1" applyFill="1" applyBorder="1" applyAlignment="1">
      <alignment horizontal="center" vertical="center" wrapText="1"/>
    </xf>
    <xf numFmtId="0" fontId="1" fillId="0" borderId="265" xfId="0" applyFont="1" applyFill="1" applyBorder="1" applyAlignment="1">
      <alignment horizontal="center" vertical="center" wrapText="1"/>
    </xf>
    <xf numFmtId="0" fontId="1" fillId="0" borderId="3" xfId="2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49" fontId="1" fillId="0" borderId="257" xfId="2" applyNumberFormat="1" applyFont="1" applyFill="1" applyBorder="1" applyAlignment="1">
      <alignment horizontal="left" vertical="center" wrapText="1"/>
    </xf>
    <xf numFmtId="49" fontId="1" fillId="0" borderId="217" xfId="2" applyNumberFormat="1" applyFont="1" applyFill="1" applyBorder="1" applyAlignment="1">
      <alignment horizontal="left" vertical="center" wrapText="1"/>
    </xf>
    <xf numFmtId="49" fontId="1" fillId="0" borderId="258" xfId="2" applyNumberFormat="1" applyFont="1" applyFill="1" applyBorder="1" applyAlignment="1">
      <alignment horizontal="left" vertical="center" wrapText="1"/>
    </xf>
    <xf numFmtId="49" fontId="1" fillId="0" borderId="225" xfId="2" applyNumberFormat="1" applyFont="1" applyFill="1" applyBorder="1" applyAlignment="1">
      <alignment horizontal="left" vertical="center" wrapText="1"/>
    </xf>
    <xf numFmtId="49" fontId="1" fillId="0" borderId="224" xfId="2" applyNumberFormat="1" applyFont="1" applyFill="1" applyBorder="1" applyAlignment="1">
      <alignment horizontal="left" vertical="center" wrapText="1"/>
    </xf>
    <xf numFmtId="49" fontId="1" fillId="0" borderId="179" xfId="2" applyNumberFormat="1" applyFont="1" applyFill="1" applyBorder="1" applyAlignment="1">
      <alignment horizontal="left" vertical="center" wrapText="1"/>
    </xf>
    <xf numFmtId="0" fontId="1" fillId="0" borderId="63" xfId="0" applyFont="1" applyFill="1" applyBorder="1" applyAlignment="1">
      <alignment horizontal="center" vertical="center" wrapText="1"/>
    </xf>
    <xf numFmtId="0" fontId="1" fillId="0" borderId="110" xfId="0" applyFont="1" applyFill="1" applyBorder="1" applyAlignment="1">
      <alignment horizontal="center" vertical="center" wrapText="1"/>
    </xf>
    <xf numFmtId="0" fontId="1" fillId="0" borderId="216" xfId="0" applyFont="1" applyFill="1" applyBorder="1" applyAlignment="1">
      <alignment horizontal="center" vertical="center" wrapText="1"/>
    </xf>
    <xf numFmtId="0" fontId="1" fillId="0" borderId="111" xfId="0" applyFont="1" applyFill="1" applyBorder="1" applyAlignment="1">
      <alignment horizontal="center" vertical="center" wrapText="1"/>
    </xf>
    <xf numFmtId="0" fontId="1" fillId="0" borderId="258" xfId="0" applyFont="1" applyFill="1" applyBorder="1" applyAlignment="1">
      <alignment horizontal="center" vertical="center" wrapText="1"/>
    </xf>
    <xf numFmtId="1" fontId="1" fillId="0" borderId="277" xfId="0" applyNumberFormat="1" applyFont="1" applyFill="1" applyBorder="1" applyAlignment="1">
      <alignment horizontal="center" vertical="center" wrapText="1"/>
    </xf>
    <xf numFmtId="0" fontId="1" fillId="0" borderId="280" xfId="0" applyFont="1" applyFill="1" applyBorder="1" applyAlignment="1">
      <alignment horizontal="center" vertical="center" wrapText="1"/>
    </xf>
    <xf numFmtId="0" fontId="47" fillId="0" borderId="130" xfId="2" applyFont="1" applyFill="1" applyBorder="1" applyAlignment="1">
      <alignment horizontal="center" vertical="center" wrapText="1"/>
    </xf>
    <xf numFmtId="0" fontId="9" fillId="0" borderId="284" xfId="2" applyFont="1" applyFill="1" applyBorder="1" applyAlignment="1">
      <alignment horizontal="center" vertical="center" wrapText="1"/>
    </xf>
    <xf numFmtId="0" fontId="9" fillId="0" borderId="285" xfId="2" applyFont="1" applyFill="1" applyBorder="1" applyAlignment="1">
      <alignment horizontal="center" vertical="center" wrapText="1"/>
    </xf>
    <xf numFmtId="0" fontId="1" fillId="0" borderId="283" xfId="2" applyNumberFormat="1" applyFont="1" applyFill="1" applyBorder="1" applyAlignment="1">
      <alignment horizontal="center" vertical="center" wrapText="1"/>
    </xf>
    <xf numFmtId="49" fontId="1" fillId="0" borderId="284" xfId="2" applyNumberFormat="1" applyFont="1" applyFill="1" applyBorder="1" applyAlignment="1">
      <alignment horizontal="center" vertical="center" wrapText="1"/>
    </xf>
    <xf numFmtId="49" fontId="1" fillId="0" borderId="285" xfId="2" applyNumberFormat="1" applyFont="1" applyFill="1" applyBorder="1" applyAlignment="1">
      <alignment horizontal="center" vertical="center" wrapText="1"/>
    </xf>
    <xf numFmtId="0" fontId="0" fillId="0" borderId="217" xfId="0" applyFill="1" applyBorder="1" applyAlignment="1">
      <alignment horizontal="left" vertical="center" wrapText="1"/>
    </xf>
    <xf numFmtId="0" fontId="0" fillId="0" borderId="258" xfId="0" applyFill="1" applyBorder="1" applyAlignment="1">
      <alignment horizontal="left" vertical="center" wrapText="1"/>
    </xf>
    <xf numFmtId="0" fontId="0" fillId="0" borderId="286" xfId="0" applyFill="1" applyBorder="1" applyAlignment="1">
      <alignment horizontal="left" vertical="center" wrapText="1"/>
    </xf>
    <xf numFmtId="0" fontId="0" fillId="0" borderId="261" xfId="0" applyFill="1" applyBorder="1" applyAlignment="1">
      <alignment horizontal="left" vertical="center" wrapText="1"/>
    </xf>
    <xf numFmtId="0" fontId="0" fillId="0" borderId="151" xfId="0" applyFill="1" applyBorder="1" applyAlignment="1">
      <alignment horizontal="left" vertical="center" wrapText="1"/>
    </xf>
    <xf numFmtId="1" fontId="1" fillId="0" borderId="283" xfId="2" applyNumberFormat="1" applyFont="1" applyFill="1" applyBorder="1" applyAlignment="1">
      <alignment horizontal="center" vertical="center" wrapText="1"/>
    </xf>
    <xf numFmtId="1" fontId="1" fillId="0" borderId="284" xfId="2" applyNumberFormat="1" applyFont="1" applyFill="1" applyBorder="1" applyAlignment="1">
      <alignment horizontal="center" vertical="center" wrapText="1"/>
    </xf>
    <xf numFmtId="1" fontId="1" fillId="0" borderId="287" xfId="2" applyNumberFormat="1" applyFont="1" applyFill="1" applyBorder="1" applyAlignment="1">
      <alignment horizontal="center" vertical="center" wrapText="1"/>
    </xf>
    <xf numFmtId="0" fontId="0" fillId="0" borderId="224" xfId="0" applyFill="1" applyBorder="1" applyAlignment="1">
      <alignment horizontal="center" vertical="center" wrapText="1"/>
    </xf>
    <xf numFmtId="0" fontId="0" fillId="0" borderId="233" xfId="0" applyFill="1" applyBorder="1" applyAlignment="1">
      <alignment horizontal="center" vertical="center" wrapText="1"/>
    </xf>
    <xf numFmtId="0" fontId="0" fillId="0" borderId="214" xfId="0" applyFill="1" applyBorder="1" applyAlignment="1">
      <alignment horizontal="center" vertical="center" wrapText="1"/>
    </xf>
    <xf numFmtId="0" fontId="0" fillId="0" borderId="196" xfId="0" applyFill="1" applyBorder="1" applyAlignment="1">
      <alignment horizontal="center" vertical="center" wrapText="1"/>
    </xf>
    <xf numFmtId="0" fontId="0" fillId="0" borderId="27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234" xfId="0" applyFill="1" applyBorder="1" applyAlignment="1">
      <alignment horizontal="center" vertical="center" wrapText="1"/>
    </xf>
    <xf numFmtId="0" fontId="0" fillId="0" borderId="121" xfId="0" applyFill="1" applyBorder="1" applyAlignment="1">
      <alignment horizontal="center" vertical="center" wrapText="1"/>
    </xf>
    <xf numFmtId="0" fontId="0" fillId="0" borderId="179" xfId="0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49" fontId="1" fillId="0" borderId="257" xfId="2" applyNumberFormat="1" applyFont="1" applyFill="1" applyBorder="1" applyAlignment="1" applyProtection="1">
      <alignment horizontal="left" vertical="center" wrapText="1"/>
      <protection locked="0"/>
    </xf>
    <xf numFmtId="0" fontId="1" fillId="0" borderId="217" xfId="0" applyFont="1" applyFill="1" applyBorder="1" applyAlignment="1">
      <alignment horizontal="left" vertical="center" wrapText="1"/>
    </xf>
    <xf numFmtId="0" fontId="1" fillId="0" borderId="258" xfId="0" applyFont="1" applyFill="1" applyBorder="1" applyAlignment="1">
      <alignment horizontal="left" vertical="center" wrapText="1"/>
    </xf>
    <xf numFmtId="0" fontId="1" fillId="0" borderId="286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2" fontId="17" fillId="0" borderId="0" xfId="2" applyNumberFormat="1" applyFont="1" applyFill="1" applyAlignment="1">
      <alignment horizontal="center" vertical="center" wrapText="1"/>
    </xf>
    <xf numFmtId="0" fontId="17" fillId="0" borderId="0" xfId="2" applyFont="1" applyFill="1" applyAlignment="1">
      <alignment horizontal="center" vertical="center"/>
    </xf>
    <xf numFmtId="0" fontId="5" fillId="0" borderId="195" xfId="2" applyFont="1" applyFill="1" applyBorder="1" applyAlignment="1">
      <alignment horizontal="center" vertical="center" wrapText="1"/>
    </xf>
    <xf numFmtId="0" fontId="1" fillId="0" borderId="230" xfId="0" applyFont="1" applyFill="1" applyBorder="1" applyAlignment="1">
      <alignment horizontal="center" vertical="center" wrapText="1"/>
    </xf>
    <xf numFmtId="0" fontId="1" fillId="0" borderId="122" xfId="0" applyFont="1" applyFill="1" applyBorder="1" applyAlignment="1">
      <alignment horizontal="center" vertical="center" wrapText="1"/>
    </xf>
    <xf numFmtId="0" fontId="1" fillId="0" borderId="123" xfId="0" applyFont="1" applyFill="1" applyBorder="1" applyAlignment="1">
      <alignment horizontal="center" vertical="center" wrapText="1"/>
    </xf>
    <xf numFmtId="0" fontId="1" fillId="0" borderId="259" xfId="0" applyFont="1" applyFill="1" applyBorder="1" applyAlignment="1">
      <alignment horizontal="center" vertical="center" wrapText="1"/>
    </xf>
    <xf numFmtId="0" fontId="1" fillId="0" borderId="89" xfId="0" applyFont="1" applyFill="1" applyBorder="1" applyAlignment="1">
      <alignment horizontal="center" vertical="center" wrapText="1"/>
    </xf>
    <xf numFmtId="0" fontId="1" fillId="0" borderId="109" xfId="0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horizontal="center" vertical="center" wrapText="1"/>
    </xf>
    <xf numFmtId="0" fontId="9" fillId="0" borderId="221" xfId="2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3" fillId="0" borderId="130" xfId="0" applyFont="1" applyBorder="1" applyAlignment="1"/>
    <xf numFmtId="0" fontId="3" fillId="0" borderId="129" xfId="0" applyFont="1" applyBorder="1" applyAlignment="1"/>
    <xf numFmtId="0" fontId="2" fillId="0" borderId="2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0" fillId="0" borderId="17" xfId="0" applyBorder="1" applyAlignment="1">
      <alignment vertical="center" wrapText="1"/>
    </xf>
    <xf numFmtId="0" fontId="2" fillId="0" borderId="24" xfId="0" applyFont="1" applyBorder="1" applyAlignment="1">
      <alignment horizontal="left" vertical="center" wrapText="1"/>
    </xf>
    <xf numFmtId="0" fontId="2" fillId="0" borderId="49" xfId="0" applyFont="1" applyBorder="1" applyAlignment="1">
      <alignment horizontal="left" vertical="center" wrapText="1"/>
    </xf>
    <xf numFmtId="0" fontId="0" fillId="0" borderId="23" xfId="0" applyBorder="1" applyAlignment="1">
      <alignment vertical="center" wrapText="1"/>
    </xf>
    <xf numFmtId="0" fontId="2" fillId="0" borderId="2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261" xfId="0" applyFont="1" applyBorder="1" applyAlignment="1">
      <alignment horizontal="center"/>
    </xf>
    <xf numFmtId="0" fontId="0" fillId="0" borderId="261" xfId="0" applyBorder="1" applyAlignment="1">
      <alignment horizontal="center"/>
    </xf>
    <xf numFmtId="0" fontId="20" fillId="0" borderId="217" xfId="0" applyFont="1" applyBorder="1" applyAlignment="1">
      <alignment wrapText="1"/>
    </xf>
    <xf numFmtId="0" fontId="2" fillId="0" borderId="130" xfId="0" applyFont="1" applyBorder="1" applyAlignment="1"/>
    <xf numFmtId="0" fontId="2" fillId="0" borderId="129" xfId="0" applyFont="1" applyBorder="1" applyAlignment="1"/>
    <xf numFmtId="0" fontId="2" fillId="0" borderId="130" xfId="0" applyFont="1" applyBorder="1" applyAlignment="1">
      <alignment wrapText="1"/>
    </xf>
    <xf numFmtId="0" fontId="2" fillId="0" borderId="129" xfId="0" applyFont="1" applyBorder="1" applyAlignment="1">
      <alignment wrapText="1"/>
    </xf>
    <xf numFmtId="168" fontId="1" fillId="0" borderId="3" xfId="0" applyNumberFormat="1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64" fontId="5" fillId="0" borderId="197" xfId="0" applyNumberFormat="1" applyFont="1" applyFill="1" applyBorder="1" applyAlignment="1" applyProtection="1">
      <alignment horizontal="right" vertical="center" wrapText="1"/>
    </xf>
    <xf numFmtId="164" fontId="5" fillId="0" borderId="14" xfId="0" applyNumberFormat="1" applyFont="1" applyFill="1" applyBorder="1" applyAlignment="1" applyProtection="1">
      <alignment horizontal="right" vertical="center" wrapText="1"/>
    </xf>
    <xf numFmtId="164" fontId="5" fillId="0" borderId="302" xfId="0" applyNumberFormat="1" applyFont="1" applyFill="1" applyBorder="1" applyAlignment="1" applyProtection="1">
      <alignment horizontal="right" vertical="center" wrapText="1"/>
    </xf>
    <xf numFmtId="166" fontId="5" fillId="0" borderId="47" xfId="0" applyNumberFormat="1" applyFont="1" applyFill="1" applyBorder="1" applyAlignment="1" applyProtection="1">
      <alignment horizontal="center" vertical="center" wrapText="1"/>
    </xf>
    <xf numFmtId="0" fontId="5" fillId="0" borderId="47" xfId="0" applyNumberFormat="1" applyFont="1" applyFill="1" applyBorder="1" applyAlignment="1" applyProtection="1">
      <alignment horizontal="center" vertical="center" wrapText="1"/>
    </xf>
    <xf numFmtId="49" fontId="5" fillId="0" borderId="307" xfId="0" applyNumberFormat="1" applyFont="1" applyFill="1" applyBorder="1" applyAlignment="1">
      <alignment horizontal="center" vertical="center" wrapText="1"/>
    </xf>
    <xf numFmtId="0" fontId="0" fillId="0" borderId="308" xfId="0" applyFont="1" applyFill="1" applyBorder="1" applyAlignment="1">
      <alignment vertical="center" wrapText="1"/>
    </xf>
    <xf numFmtId="0" fontId="0" fillId="0" borderId="309" xfId="0" applyFont="1" applyFill="1" applyBorder="1" applyAlignment="1">
      <alignment vertical="center" wrapText="1"/>
    </xf>
    <xf numFmtId="49" fontId="5" fillId="0" borderId="197" xfId="0" applyNumberFormat="1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302" xfId="0" applyFont="1" applyFill="1" applyBorder="1" applyAlignment="1">
      <alignment vertical="center" wrapText="1"/>
    </xf>
    <xf numFmtId="49" fontId="5" fillId="0" borderId="197" xfId="0" applyNumberFormat="1" applyFont="1" applyFill="1" applyBorder="1" applyAlignment="1" applyProtection="1">
      <alignment horizontal="center" vertical="center" wrapText="1"/>
    </xf>
    <xf numFmtId="49" fontId="5" fillId="0" borderId="14" xfId="0" applyNumberFormat="1" applyFont="1" applyFill="1" applyBorder="1" applyAlignment="1" applyProtection="1">
      <alignment horizontal="center" vertical="center" wrapText="1"/>
    </xf>
    <xf numFmtId="49" fontId="5" fillId="0" borderId="302" xfId="0" applyNumberFormat="1" applyFont="1" applyFill="1" applyBorder="1" applyAlignment="1" applyProtection="1">
      <alignment horizontal="center" vertical="center" wrapText="1"/>
    </xf>
    <xf numFmtId="49" fontId="5" fillId="0" borderId="155" xfId="0" applyNumberFormat="1" applyFont="1" applyFill="1" applyBorder="1" applyAlignment="1" applyProtection="1">
      <alignment horizontal="right" vertical="center"/>
    </xf>
    <xf numFmtId="49" fontId="5" fillId="0" borderId="91" xfId="0" applyNumberFormat="1" applyFont="1" applyFill="1" applyBorder="1" applyAlignment="1" applyProtection="1">
      <alignment horizontal="right" vertical="center"/>
    </xf>
    <xf numFmtId="49" fontId="5" fillId="0" borderId="9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95" xfId="0" applyFont="1" applyFill="1" applyBorder="1" applyAlignment="1">
      <alignment vertical="center" wrapText="1"/>
    </xf>
    <xf numFmtId="49" fontId="5" fillId="0" borderId="14" xfId="0" applyNumberFormat="1" applyFont="1" applyFill="1" applyBorder="1" applyAlignment="1">
      <alignment horizontal="center" vertical="center" wrapText="1"/>
    </xf>
    <xf numFmtId="49" fontId="5" fillId="0" borderId="302" xfId="0" applyNumberFormat="1" applyFont="1" applyFill="1" applyBorder="1" applyAlignment="1">
      <alignment horizontal="center" vertical="center" wrapText="1"/>
    </xf>
    <xf numFmtId="49" fontId="7" fillId="0" borderId="197" xfId="0" applyNumberFormat="1" applyFont="1" applyFill="1" applyBorder="1" applyAlignment="1">
      <alignment horizontal="center" vertical="center" wrapText="1"/>
    </xf>
    <xf numFmtId="49" fontId="7" fillId="0" borderId="14" xfId="0" applyNumberFormat="1" applyFont="1" applyFill="1" applyBorder="1" applyAlignment="1">
      <alignment horizontal="center" vertical="center" wrapText="1"/>
    </xf>
    <xf numFmtId="49" fontId="7" fillId="0" borderId="302" xfId="0" applyNumberFormat="1" applyFont="1" applyFill="1" applyBorder="1" applyAlignment="1">
      <alignment horizontal="center" vertical="center" wrapText="1"/>
    </xf>
    <xf numFmtId="49" fontId="5" fillId="0" borderId="100" xfId="0" applyNumberFormat="1" applyFont="1" applyFill="1" applyBorder="1" applyAlignment="1" applyProtection="1">
      <alignment horizontal="right" vertical="center" wrapText="1"/>
    </xf>
    <xf numFmtId="49" fontId="5" fillId="0" borderId="37" xfId="0" applyNumberFormat="1" applyFont="1" applyFill="1" applyBorder="1" applyAlignment="1" applyProtection="1">
      <alignment horizontal="right" vertical="center" wrapText="1"/>
    </xf>
    <xf numFmtId="49" fontId="7" fillId="0" borderId="197" xfId="0" applyNumberFormat="1" applyFont="1" applyFill="1" applyBorder="1" applyAlignment="1" applyProtection="1">
      <alignment horizontal="center" vertical="center"/>
    </xf>
    <xf numFmtId="49" fontId="7" fillId="0" borderId="14" xfId="0" applyNumberFormat="1" applyFont="1" applyFill="1" applyBorder="1" applyAlignment="1" applyProtection="1">
      <alignment horizontal="center" vertical="center"/>
    </xf>
    <xf numFmtId="49" fontId="7" fillId="0" borderId="302" xfId="0" applyNumberFormat="1" applyFont="1" applyFill="1" applyBorder="1" applyAlignment="1" applyProtection="1">
      <alignment horizontal="center" vertical="center"/>
    </xf>
    <xf numFmtId="49" fontId="5" fillId="0" borderId="197" xfId="0" applyNumberFormat="1" applyFont="1" applyFill="1" applyBorder="1" applyAlignment="1">
      <alignment horizontal="right" vertical="center" wrapText="1"/>
    </xf>
    <xf numFmtId="49" fontId="5" fillId="0" borderId="14" xfId="0" applyNumberFormat="1" applyFont="1" applyFill="1" applyBorder="1" applyAlignment="1">
      <alignment horizontal="right" vertical="center" wrapText="1"/>
    </xf>
    <xf numFmtId="49" fontId="5" fillId="0" borderId="302" xfId="0" applyNumberFormat="1" applyFont="1" applyFill="1" applyBorder="1" applyAlignment="1">
      <alignment horizontal="right" vertical="center" wrapText="1"/>
    </xf>
    <xf numFmtId="0" fontId="5" fillId="0" borderId="343" xfId="0" applyFont="1" applyFill="1" applyBorder="1" applyAlignment="1">
      <alignment horizontal="right" vertical="center"/>
    </xf>
    <xf numFmtId="0" fontId="5" fillId="0" borderId="344" xfId="0" applyFont="1" applyFill="1" applyBorder="1" applyAlignment="1">
      <alignment horizontal="right" vertical="center"/>
    </xf>
    <xf numFmtId="0" fontId="5" fillId="0" borderId="345" xfId="0" applyFont="1" applyFill="1" applyBorder="1" applyAlignment="1">
      <alignment horizontal="right" vertical="center"/>
    </xf>
    <xf numFmtId="49" fontId="5" fillId="0" borderId="347" xfId="0" applyNumberFormat="1" applyFont="1" applyFill="1" applyBorder="1" applyAlignment="1">
      <alignment horizontal="right" vertical="center" wrapText="1"/>
    </xf>
    <xf numFmtId="0" fontId="23" fillId="0" borderId="348" xfId="0" applyFont="1" applyFill="1" applyBorder="1" applyAlignment="1">
      <alignment horizontal="right" vertical="center" wrapText="1"/>
    </xf>
    <xf numFmtId="0" fontId="23" fillId="0" borderId="14" xfId="0" applyFont="1" applyFill="1" applyBorder="1" applyAlignment="1">
      <alignment horizontal="right" vertical="center" wrapText="1"/>
    </xf>
    <xf numFmtId="0" fontId="23" fillId="0" borderId="302" xfId="0" applyFont="1" applyFill="1" applyBorder="1" applyAlignment="1">
      <alignment horizontal="right" vertical="center" wrapText="1"/>
    </xf>
    <xf numFmtId="0" fontId="5" fillId="0" borderId="197" xfId="0" applyFont="1" applyFill="1" applyBorder="1" applyAlignment="1">
      <alignment horizontal="right" vertical="center" wrapText="1"/>
    </xf>
    <xf numFmtId="0" fontId="5" fillId="0" borderId="14" xfId="0" applyFont="1" applyFill="1" applyBorder="1" applyAlignment="1">
      <alignment horizontal="right" vertical="center" wrapText="1"/>
    </xf>
    <xf numFmtId="0" fontId="5" fillId="0" borderId="302" xfId="0" applyFont="1" applyFill="1" applyBorder="1" applyAlignment="1">
      <alignment horizontal="right" vertical="center" wrapText="1"/>
    </xf>
    <xf numFmtId="165" fontId="7" fillId="0" borderId="197" xfId="0" applyNumberFormat="1" applyFont="1" applyFill="1" applyBorder="1" applyAlignment="1" applyProtection="1">
      <alignment horizontal="center" vertical="center"/>
    </xf>
    <xf numFmtId="165" fontId="7" fillId="0" borderId="14" xfId="0" applyNumberFormat="1" applyFont="1" applyFill="1" applyBorder="1" applyAlignment="1" applyProtection="1">
      <alignment horizontal="center" vertical="center"/>
    </xf>
    <xf numFmtId="165" fontId="7" fillId="0" borderId="302" xfId="0" applyNumberFormat="1" applyFont="1" applyFill="1" applyBorder="1" applyAlignment="1" applyProtection="1">
      <alignment horizontal="center" vertical="center"/>
    </xf>
    <xf numFmtId="0" fontId="5" fillId="0" borderId="19" xfId="0" applyFont="1" applyFill="1" applyBorder="1" applyAlignment="1">
      <alignment horizontal="right"/>
    </xf>
    <xf numFmtId="0" fontId="5" fillId="0" borderId="97" xfId="0" applyFont="1" applyFill="1" applyBorder="1" applyAlignment="1">
      <alignment horizontal="right"/>
    </xf>
    <xf numFmtId="0" fontId="5" fillId="0" borderId="315" xfId="0" applyFont="1" applyFill="1" applyBorder="1" applyAlignment="1">
      <alignment horizontal="center" vertical="center" wrapText="1"/>
    </xf>
    <xf numFmtId="0" fontId="9" fillId="0" borderId="214" xfId="0" applyFont="1" applyFill="1" applyBorder="1" applyAlignment="1">
      <alignment horizontal="center" vertical="center" wrapText="1"/>
    </xf>
    <xf numFmtId="0" fontId="0" fillId="0" borderId="0" xfId="0" applyFont="1" applyFill="1"/>
    <xf numFmtId="0" fontId="5" fillId="0" borderId="197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302" xfId="0" applyFont="1" applyFill="1" applyBorder="1" applyAlignment="1">
      <alignment horizontal="center" vertical="center" wrapText="1"/>
    </xf>
    <xf numFmtId="0" fontId="5" fillId="0" borderId="312" xfId="0" applyFont="1" applyFill="1" applyBorder="1" applyAlignment="1">
      <alignment horizontal="right" vertical="center" wrapText="1"/>
    </xf>
    <xf numFmtId="0" fontId="9" fillId="0" borderId="87" xfId="0" applyFont="1" applyFill="1" applyBorder="1" applyAlignment="1">
      <alignment horizontal="right" vertical="center" wrapText="1"/>
    </xf>
    <xf numFmtId="0" fontId="5" fillId="0" borderId="197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302" xfId="0" applyFont="1" applyFill="1" applyBorder="1" applyAlignment="1">
      <alignment horizontal="center" vertical="center"/>
    </xf>
    <xf numFmtId="0" fontId="7" fillId="0" borderId="312" xfId="0" applyNumberFormat="1" applyFont="1" applyFill="1" applyBorder="1" applyAlignment="1" applyProtection="1">
      <alignment horizontal="center" vertical="center"/>
    </xf>
    <xf numFmtId="0" fontId="7" fillId="0" borderId="87" xfId="0" applyNumberFormat="1" applyFont="1" applyFill="1" applyBorder="1" applyAlignment="1" applyProtection="1">
      <alignment horizontal="center" vertical="center"/>
    </xf>
    <xf numFmtId="0" fontId="7" fillId="0" borderId="313" xfId="0" applyNumberFormat="1" applyFont="1" applyFill="1" applyBorder="1" applyAlignment="1" applyProtection="1">
      <alignment horizontal="center" vertical="center"/>
    </xf>
    <xf numFmtId="0" fontId="5" fillId="0" borderId="300" xfId="0" applyFont="1" applyFill="1" applyBorder="1" applyAlignment="1">
      <alignment horizontal="left" vertical="center" wrapText="1"/>
    </xf>
    <xf numFmtId="0" fontId="5" fillId="0" borderId="269" xfId="0" applyFont="1" applyFill="1" applyBorder="1" applyAlignment="1">
      <alignment horizontal="left" vertical="center" wrapText="1"/>
    </xf>
    <xf numFmtId="0" fontId="5" fillId="0" borderId="301" xfId="0" applyFont="1" applyFill="1" applyBorder="1" applyAlignment="1">
      <alignment horizontal="left" vertical="center" wrapText="1"/>
    </xf>
    <xf numFmtId="0" fontId="5" fillId="0" borderId="214" xfId="0" applyFont="1" applyFill="1" applyBorder="1" applyAlignment="1">
      <alignment horizontal="center" vertical="center"/>
    </xf>
    <xf numFmtId="0" fontId="5" fillId="0" borderId="295" xfId="0" applyFont="1" applyFill="1" applyBorder="1" applyAlignment="1">
      <alignment horizontal="center" vertical="center"/>
    </xf>
    <xf numFmtId="0" fontId="5" fillId="0" borderId="300" xfId="0" applyFont="1" applyFill="1" applyBorder="1" applyAlignment="1">
      <alignment horizontal="right" vertical="center" wrapText="1"/>
    </xf>
    <xf numFmtId="0" fontId="5" fillId="0" borderId="269" xfId="0" applyFont="1" applyFill="1" applyBorder="1" applyAlignment="1">
      <alignment horizontal="right" vertical="center" wrapText="1"/>
    </xf>
    <xf numFmtId="0" fontId="7" fillId="0" borderId="197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302" xfId="0" applyFont="1" applyFill="1" applyBorder="1" applyAlignment="1">
      <alignment horizontal="center" vertical="center"/>
    </xf>
    <xf numFmtId="0" fontId="7" fillId="0" borderId="156" xfId="0" applyFont="1" applyFill="1" applyBorder="1" applyAlignment="1">
      <alignment horizontal="center" vertical="center"/>
    </xf>
    <xf numFmtId="0" fontId="7" fillId="0" borderId="87" xfId="0" applyFont="1" applyFill="1" applyBorder="1" applyAlignment="1">
      <alignment horizontal="center" vertical="center"/>
    </xf>
    <xf numFmtId="0" fontId="7" fillId="0" borderId="222" xfId="0" applyFont="1" applyFill="1" applyBorder="1" applyAlignment="1">
      <alignment horizontal="center" vertical="center"/>
    </xf>
    <xf numFmtId="0" fontId="7" fillId="0" borderId="195" xfId="0" applyFont="1" applyFill="1" applyBorder="1" applyAlignment="1">
      <alignment horizontal="center" vertical="center"/>
    </xf>
    <xf numFmtId="0" fontId="7" fillId="0" borderId="214" xfId="0" applyFont="1" applyFill="1" applyBorder="1" applyAlignment="1">
      <alignment horizontal="center" vertical="center"/>
    </xf>
    <xf numFmtId="0" fontId="7" fillId="0" borderId="295" xfId="0" applyFont="1" applyFill="1" applyBorder="1" applyAlignment="1">
      <alignment horizontal="center" vertical="center"/>
    </xf>
    <xf numFmtId="0" fontId="5" fillId="0" borderId="156" xfId="0" applyFont="1" applyFill="1" applyBorder="1" applyAlignment="1">
      <alignment horizontal="center" vertical="center"/>
    </xf>
    <xf numFmtId="0" fontId="5" fillId="0" borderId="87" xfId="0" applyFont="1" applyFill="1" applyBorder="1" applyAlignment="1">
      <alignment horizontal="center" vertical="center"/>
    </xf>
    <xf numFmtId="0" fontId="5" fillId="0" borderId="222" xfId="0" applyFont="1" applyFill="1" applyBorder="1" applyAlignment="1">
      <alignment horizontal="center" vertical="center"/>
    </xf>
    <xf numFmtId="49" fontId="5" fillId="0" borderId="315" xfId="0" applyNumberFormat="1" applyFont="1" applyFill="1" applyBorder="1" applyAlignment="1">
      <alignment horizontal="right" vertical="center" wrapText="1"/>
    </xf>
    <xf numFmtId="0" fontId="23" fillId="0" borderId="214" xfId="0" applyFont="1" applyFill="1" applyBorder="1" applyAlignment="1">
      <alignment horizontal="right" vertical="center" wrapText="1"/>
    </xf>
    <xf numFmtId="49" fontId="5" fillId="0" borderId="300" xfId="0" applyNumberFormat="1" applyFont="1" applyFill="1" applyBorder="1" applyAlignment="1">
      <alignment horizontal="right" vertical="center" wrapText="1"/>
    </xf>
    <xf numFmtId="0" fontId="23" fillId="0" borderId="269" xfId="0" applyFont="1" applyFill="1" applyBorder="1" applyAlignment="1">
      <alignment horizontal="right" vertical="center" wrapText="1"/>
    </xf>
    <xf numFmtId="0" fontId="23" fillId="0" borderId="301" xfId="0" applyFont="1" applyFill="1" applyBorder="1" applyAlignment="1">
      <alignment horizontal="right" vertical="center" wrapText="1"/>
    </xf>
    <xf numFmtId="49" fontId="5" fillId="0" borderId="300" xfId="0" applyNumberFormat="1" applyFont="1" applyFill="1" applyBorder="1" applyAlignment="1">
      <alignment horizontal="center" vertical="center" wrapText="1"/>
    </xf>
    <xf numFmtId="0" fontId="25" fillId="0" borderId="269" xfId="0" applyFont="1" applyFill="1" applyBorder="1" applyAlignment="1">
      <alignment vertical="center" wrapText="1"/>
    </xf>
    <xf numFmtId="0" fontId="25" fillId="0" borderId="301" xfId="0" applyFont="1" applyFill="1" applyBorder="1" applyAlignment="1">
      <alignment vertical="center" wrapText="1"/>
    </xf>
    <xf numFmtId="0" fontId="5" fillId="0" borderId="335" xfId="0" applyFont="1" applyFill="1" applyBorder="1" applyAlignment="1">
      <alignment horizontal="right"/>
    </xf>
    <xf numFmtId="0" fontId="5" fillId="0" borderId="336" xfId="0" applyFont="1" applyFill="1" applyBorder="1" applyAlignment="1">
      <alignment horizontal="right"/>
    </xf>
    <xf numFmtId="0" fontId="5" fillId="0" borderId="337" xfId="0" applyFont="1" applyFill="1" applyBorder="1" applyAlignment="1">
      <alignment horizontal="right"/>
    </xf>
    <xf numFmtId="49" fontId="5" fillId="0" borderId="307" xfId="0" applyNumberFormat="1" applyFont="1" applyFill="1" applyBorder="1" applyAlignment="1">
      <alignment horizontal="right" vertical="center" wrapText="1"/>
    </xf>
    <xf numFmtId="0" fontId="23" fillId="0" borderId="308" xfId="0" applyFont="1" applyFill="1" applyBorder="1" applyAlignment="1">
      <alignment horizontal="right" vertical="center" wrapText="1"/>
    </xf>
    <xf numFmtId="0" fontId="23" fillId="0" borderId="309" xfId="0" applyFont="1" applyFill="1" applyBorder="1" applyAlignment="1">
      <alignment horizontal="right" vertical="center" wrapText="1"/>
    </xf>
    <xf numFmtId="0" fontId="5" fillId="0" borderId="339" xfId="0" applyFont="1" applyFill="1" applyBorder="1" applyAlignment="1">
      <alignment horizontal="right" wrapText="1"/>
    </xf>
    <xf numFmtId="0" fontId="5" fillId="0" borderId="340" xfId="0" applyFont="1" applyFill="1" applyBorder="1" applyAlignment="1">
      <alignment horizontal="right" wrapText="1"/>
    </xf>
    <xf numFmtId="0" fontId="5" fillId="0" borderId="341" xfId="0" applyFont="1" applyFill="1" applyBorder="1" applyAlignment="1">
      <alignment horizontal="right" wrapText="1"/>
    </xf>
    <xf numFmtId="0" fontId="5" fillId="0" borderId="343" xfId="0" applyFont="1" applyFill="1" applyBorder="1" applyAlignment="1">
      <alignment horizontal="center" vertical="center"/>
    </xf>
    <xf numFmtId="0" fontId="5" fillId="0" borderId="344" xfId="0" applyFont="1" applyFill="1" applyBorder="1" applyAlignment="1">
      <alignment horizontal="center" vertical="center"/>
    </xf>
    <xf numFmtId="0" fontId="5" fillId="0" borderId="345" xfId="0" applyFont="1" applyFill="1" applyBorder="1" applyAlignment="1">
      <alignment horizontal="center" vertical="center"/>
    </xf>
    <xf numFmtId="164" fontId="17" fillId="0" borderId="155" xfId="0" applyNumberFormat="1" applyFont="1" applyFill="1" applyBorder="1" applyAlignment="1" applyProtection="1">
      <alignment horizontal="center" vertical="center"/>
    </xf>
    <xf numFmtId="164" fontId="17" fillId="0" borderId="91" xfId="0" applyNumberFormat="1" applyFont="1" applyFill="1" applyBorder="1" applyAlignment="1" applyProtection="1">
      <alignment horizontal="center" vertical="center"/>
    </xf>
    <xf numFmtId="164" fontId="17" fillId="0" borderId="92" xfId="0" applyNumberFormat="1" applyFont="1" applyFill="1" applyBorder="1" applyAlignment="1" applyProtection="1">
      <alignment horizontal="center" vertical="center"/>
    </xf>
    <xf numFmtId="164" fontId="1" fillId="0" borderId="155" xfId="0" applyNumberFormat="1" applyFont="1" applyFill="1" applyBorder="1" applyAlignment="1" applyProtection="1">
      <alignment horizontal="center" vertical="center"/>
    </xf>
    <xf numFmtId="164" fontId="1" fillId="0" borderId="91" xfId="0" applyNumberFormat="1" applyFont="1" applyFill="1" applyBorder="1" applyAlignment="1" applyProtection="1">
      <alignment horizontal="center" vertical="center"/>
    </xf>
    <xf numFmtId="164" fontId="1" fillId="0" borderId="92" xfId="0" applyNumberFormat="1" applyFont="1" applyFill="1" applyBorder="1" applyAlignment="1" applyProtection="1">
      <alignment horizontal="center" vertical="center"/>
    </xf>
    <xf numFmtId="164" fontId="1" fillId="0" borderId="134" xfId="0" applyNumberFormat="1" applyFont="1" applyFill="1" applyBorder="1" applyAlignment="1" applyProtection="1">
      <alignment horizontal="center" vertical="center"/>
    </xf>
    <xf numFmtId="164" fontId="1" fillId="0" borderId="49" xfId="0" applyNumberFormat="1" applyFont="1" applyFill="1" applyBorder="1" applyAlignment="1" applyProtection="1">
      <alignment horizontal="center" vertical="center"/>
    </xf>
    <xf numFmtId="164" fontId="1" fillId="0" borderId="311" xfId="0" applyNumberFormat="1" applyFont="1" applyFill="1" applyBorder="1" applyAlignment="1" applyProtection="1">
      <alignment horizontal="center" vertical="center"/>
    </xf>
    <xf numFmtId="164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30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0" fillId="0" borderId="150" xfId="0" applyFont="1" applyFill="1" applyBorder="1" applyAlignment="1">
      <alignment horizontal="center" vertical="center" wrapText="1"/>
    </xf>
    <xf numFmtId="164" fontId="1" fillId="0" borderId="304" xfId="0" applyNumberFormat="1" applyFont="1" applyFill="1" applyBorder="1" applyAlignment="1" applyProtection="1">
      <alignment horizontal="center" vertical="center" wrapText="1"/>
    </xf>
    <xf numFmtId="164" fontId="1" fillId="0" borderId="305" xfId="0" applyNumberFormat="1" applyFont="1" applyFill="1" applyBorder="1" applyAlignment="1" applyProtection="1">
      <alignment horizontal="center" vertical="center" wrapText="1"/>
    </xf>
    <xf numFmtId="0" fontId="0" fillId="0" borderId="94" xfId="0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 applyProtection="1">
      <alignment horizontal="center" vertical="center"/>
    </xf>
    <xf numFmtId="164" fontId="1" fillId="0" borderId="30" xfId="0" applyNumberFormat="1" applyFont="1" applyFill="1" applyBorder="1" applyAlignment="1" applyProtection="1">
      <alignment horizontal="center" vertical="center"/>
    </xf>
    <xf numFmtId="164" fontId="1" fillId="0" borderId="16" xfId="0" applyNumberFormat="1" applyFont="1" applyFill="1" applyBorder="1" applyAlignment="1" applyProtection="1">
      <alignment horizontal="center" vertical="center"/>
    </xf>
    <xf numFmtId="164" fontId="1" fillId="0" borderId="51" xfId="0" applyNumberFormat="1" applyFont="1" applyFill="1" applyBorder="1" applyAlignment="1" applyProtection="1">
      <alignment horizontal="center" vertical="center" textRotation="90" wrapText="1"/>
    </xf>
    <xf numFmtId="164" fontId="1" fillId="0" borderId="25" xfId="0" applyNumberFormat="1" applyFont="1" applyFill="1" applyBorder="1" applyAlignment="1" applyProtection="1">
      <alignment horizontal="center" vertical="center" textRotation="90" wrapText="1"/>
    </xf>
    <xf numFmtId="164" fontId="1" fillId="0" borderId="28" xfId="0" applyNumberFormat="1" applyFont="1" applyFill="1" applyBorder="1" applyAlignment="1" applyProtection="1">
      <alignment horizontal="center" vertical="center" textRotation="90" wrapText="1"/>
    </xf>
    <xf numFmtId="164" fontId="1" fillId="0" borderId="26" xfId="0" applyNumberFormat="1" applyFont="1" applyFill="1" applyBorder="1" applyAlignment="1" applyProtection="1">
      <alignment horizontal="center" textRotation="90" wrapText="1"/>
    </xf>
    <xf numFmtId="0" fontId="0" fillId="0" borderId="34" xfId="0" applyFont="1" applyFill="1" applyBorder="1" applyAlignment="1">
      <alignment horizontal="center" textRotation="90" wrapText="1"/>
    </xf>
    <xf numFmtId="164" fontId="1" fillId="0" borderId="18" xfId="0" applyNumberFormat="1" applyFont="1" applyFill="1" applyBorder="1" applyAlignment="1" applyProtection="1">
      <alignment horizontal="center" textRotation="90" wrapText="1"/>
    </xf>
    <xf numFmtId="164" fontId="1" fillId="0" borderId="35" xfId="0" applyNumberFormat="1" applyFont="1" applyFill="1" applyBorder="1" applyAlignment="1" applyProtection="1">
      <alignment horizontal="center" textRotation="90" wrapText="1"/>
    </xf>
    <xf numFmtId="164" fontId="1" fillId="0" borderId="27" xfId="0" applyNumberFormat="1" applyFont="1" applyFill="1" applyBorder="1" applyAlignment="1" applyProtection="1">
      <alignment horizontal="center" textRotation="90" wrapText="1"/>
    </xf>
    <xf numFmtId="0" fontId="0" fillId="0" borderId="36" xfId="0" applyFont="1" applyFill="1" applyBorder="1" applyAlignment="1">
      <alignment horizontal="center" textRotation="90" wrapText="1"/>
    </xf>
    <xf numFmtId="164" fontId="1" fillId="0" borderId="34" xfId="0" applyNumberFormat="1" applyFont="1" applyFill="1" applyBorder="1" applyAlignment="1" applyProtection="1">
      <alignment horizontal="center" textRotation="90" wrapText="1"/>
    </xf>
    <xf numFmtId="164" fontId="1" fillId="0" borderId="26" xfId="0" applyNumberFormat="1" applyFont="1" applyFill="1" applyBorder="1" applyAlignment="1" applyProtection="1">
      <alignment horizontal="left" textRotation="90" wrapText="1"/>
    </xf>
    <xf numFmtId="0" fontId="0" fillId="0" borderId="34" xfId="0" applyFont="1" applyFill="1" applyBorder="1" applyAlignment="1">
      <alignment horizontal="left" textRotation="90" wrapText="1"/>
    </xf>
    <xf numFmtId="164" fontId="1" fillId="0" borderId="29" xfId="0" applyNumberFormat="1" applyFont="1" applyFill="1" applyBorder="1" applyAlignment="1" applyProtection="1">
      <alignment horizontal="center" textRotation="90" wrapText="1"/>
    </xf>
    <xf numFmtId="164" fontId="1" fillId="0" borderId="48" xfId="0" applyNumberFormat="1" applyFont="1" applyFill="1" applyBorder="1" applyAlignment="1" applyProtection="1">
      <alignment horizontal="center" textRotation="90" wrapText="1"/>
    </xf>
    <xf numFmtId="164" fontId="5" fillId="0" borderId="197" xfId="0" applyNumberFormat="1" applyFont="1" applyFill="1" applyBorder="1" applyAlignment="1" applyProtection="1">
      <alignment horizontal="center" vertical="center"/>
    </xf>
    <xf numFmtId="164" fontId="5" fillId="0" borderId="14" xfId="0" applyNumberFormat="1" applyFont="1" applyFill="1" applyBorder="1" applyAlignment="1" applyProtection="1">
      <alignment horizontal="center" vertical="center"/>
    </xf>
    <xf numFmtId="164" fontId="5" fillId="0" borderId="302" xfId="0" applyNumberFormat="1" applyFont="1" applyFill="1" applyBorder="1" applyAlignment="1" applyProtection="1">
      <alignment horizontal="center" vertical="center"/>
    </xf>
    <xf numFmtId="164" fontId="1" fillId="0" borderId="12" xfId="0" applyNumberFormat="1" applyFont="1" applyFill="1" applyBorder="1" applyAlignment="1" applyProtection="1">
      <alignment horizontal="center" textRotation="90" wrapText="1"/>
    </xf>
    <xf numFmtId="0" fontId="1" fillId="0" borderId="15" xfId="0" applyNumberFormat="1" applyFont="1" applyFill="1" applyBorder="1" applyAlignment="1" applyProtection="1">
      <alignment horizontal="center" vertical="center" textRotation="90"/>
    </xf>
    <xf numFmtId="0" fontId="1" fillId="0" borderId="12" xfId="0" applyNumberFormat="1" applyFont="1" applyFill="1" applyBorder="1" applyAlignment="1" applyProtection="1">
      <alignment horizontal="center" vertical="center" textRotation="90"/>
    </xf>
    <xf numFmtId="0" fontId="1" fillId="0" borderId="18" xfId="0" applyNumberFormat="1" applyFont="1" applyFill="1" applyBorder="1" applyAlignment="1" applyProtection="1">
      <alignment horizontal="center" vertical="center" textRotation="90"/>
    </xf>
    <xf numFmtId="164" fontId="1" fillId="0" borderId="80" xfId="0" applyNumberFormat="1" applyFont="1" applyFill="1" applyBorder="1" applyAlignment="1" applyProtection="1">
      <alignment horizontal="center" vertical="center"/>
    </xf>
    <xf numFmtId="164" fontId="1" fillId="0" borderId="81" xfId="0" applyNumberFormat="1" applyFont="1" applyFill="1" applyBorder="1" applyAlignment="1" applyProtection="1">
      <alignment horizontal="center" vertical="center"/>
    </xf>
    <xf numFmtId="164" fontId="1" fillId="0" borderId="82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textRotation="90" wrapText="1"/>
    </xf>
    <xf numFmtId="164" fontId="1" fillId="0" borderId="310" xfId="0" applyNumberFormat="1" applyFont="1" applyFill="1" applyBorder="1" applyAlignment="1" applyProtection="1">
      <alignment horizontal="center" vertical="center" wrapText="1"/>
    </xf>
    <xf numFmtId="164" fontId="1" fillId="0" borderId="48" xfId="0" applyNumberFormat="1" applyFont="1" applyFill="1" applyBorder="1" applyAlignment="1" applyProtection="1">
      <alignment horizontal="center" vertical="center" wrapText="1"/>
    </xf>
    <xf numFmtId="0" fontId="1" fillId="0" borderId="155" xfId="0" applyNumberFormat="1" applyFont="1" applyFill="1" applyBorder="1" applyAlignment="1" applyProtection="1">
      <alignment horizontal="center" vertical="center" wrapText="1"/>
    </xf>
    <xf numFmtId="0" fontId="1" fillId="0" borderId="91" xfId="0" applyNumberFormat="1" applyFont="1" applyFill="1" applyBorder="1" applyAlignment="1" applyProtection="1">
      <alignment horizontal="center" vertical="center" wrapText="1"/>
    </xf>
    <xf numFmtId="0" fontId="9" fillId="0" borderId="91" xfId="0" applyFont="1" applyFill="1" applyBorder="1" applyAlignment="1">
      <alignment horizontal="center" vertical="center" wrapText="1"/>
    </xf>
    <xf numFmtId="0" fontId="9" fillId="0" borderId="92" xfId="0" applyFont="1" applyFill="1" applyBorder="1" applyAlignment="1">
      <alignment horizontal="center" vertical="center" wrapText="1"/>
    </xf>
    <xf numFmtId="0" fontId="1" fillId="0" borderId="134" xfId="0" applyNumberFormat="1" applyFont="1" applyFill="1" applyBorder="1" applyAlignment="1" applyProtection="1">
      <alignment horizontal="center" vertical="center" wrapText="1"/>
    </xf>
    <xf numFmtId="0" fontId="1" fillId="0" borderId="49" xfId="0" applyNumberFormat="1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311" xfId="0" applyFont="1" applyFill="1" applyBorder="1" applyAlignment="1">
      <alignment horizontal="center" vertical="center" wrapText="1"/>
    </xf>
    <xf numFmtId="164" fontId="1" fillId="0" borderId="300" xfId="0" applyNumberFormat="1" applyFont="1" applyFill="1" applyBorder="1" applyAlignment="1" applyProtection="1">
      <alignment horizontal="center" vertical="center"/>
    </xf>
    <xf numFmtId="164" fontId="1" fillId="0" borderId="269" xfId="0" applyNumberFormat="1" applyFont="1" applyFill="1" applyBorder="1" applyAlignment="1" applyProtection="1">
      <alignment horizontal="center" vertical="center"/>
    </xf>
    <xf numFmtId="164" fontId="1" fillId="0" borderId="301" xfId="0" applyNumberFormat="1" applyFont="1" applyFill="1" applyBorder="1" applyAlignment="1" applyProtection="1">
      <alignment horizontal="center" vertical="center"/>
    </xf>
    <xf numFmtId="0" fontId="5" fillId="0" borderId="19" xfId="0" applyFont="1" applyFill="1" applyBorder="1" applyAlignment="1" applyProtection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5" fillId="0" borderId="261" xfId="0" applyFont="1" applyFill="1" applyBorder="1" applyAlignment="1" applyProtection="1">
      <alignment horizontal="right" vertical="center"/>
    </xf>
    <xf numFmtId="0" fontId="0" fillId="0" borderId="261" xfId="0" applyFont="1" applyFill="1" applyBorder="1" applyAlignment="1">
      <alignment horizontal="right" vertical="center"/>
    </xf>
    <xf numFmtId="166" fontId="5" fillId="0" borderId="156" xfId="0" applyNumberFormat="1" applyFont="1" applyFill="1" applyBorder="1" applyAlignment="1" applyProtection="1">
      <alignment horizontal="center" vertical="center" wrapText="1"/>
    </xf>
    <xf numFmtId="0" fontId="23" fillId="0" borderId="87" xfId="0" applyFont="1" applyFill="1" applyBorder="1" applyAlignment="1">
      <alignment horizontal="center" vertical="center" wrapText="1"/>
    </xf>
    <xf numFmtId="0" fontId="23" fillId="0" borderId="306" xfId="0" applyFont="1" applyFill="1" applyBorder="1" applyAlignment="1">
      <alignment horizontal="center" vertical="center" wrapText="1"/>
    </xf>
    <xf numFmtId="0" fontId="5" fillId="0" borderId="189" xfId="0" applyFont="1" applyFill="1" applyBorder="1" applyAlignment="1" applyProtection="1">
      <alignment horizontal="right" vertical="center"/>
    </xf>
    <xf numFmtId="0" fontId="5" fillId="0" borderId="190" xfId="0" applyFont="1" applyFill="1" applyBorder="1" applyAlignment="1" applyProtection="1">
      <alignment horizontal="right" vertical="center"/>
    </xf>
    <xf numFmtId="0" fontId="5" fillId="0" borderId="303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right" vertical="center"/>
    </xf>
    <xf numFmtId="0" fontId="0" fillId="0" borderId="0" xfId="0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138" xfId="0" applyFont="1" applyFill="1" applyBorder="1" applyAlignment="1" applyProtection="1">
      <alignment horizontal="right" vertical="center"/>
    </xf>
    <xf numFmtId="0" fontId="5" fillId="0" borderId="30" xfId="0" applyFont="1" applyFill="1" applyBorder="1" applyAlignment="1" applyProtection="1">
      <alignment horizontal="right" vertical="center"/>
    </xf>
    <xf numFmtId="0" fontId="5" fillId="0" borderId="150" xfId="0" applyFont="1" applyFill="1" applyBorder="1" applyAlignment="1" applyProtection="1">
      <alignment horizontal="right" vertical="center"/>
    </xf>
    <xf numFmtId="0" fontId="5" fillId="0" borderId="9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97" xfId="0" applyFont="1" applyFill="1" applyBorder="1" applyAlignment="1">
      <alignment horizontal="center" vertical="center"/>
    </xf>
    <xf numFmtId="0" fontId="0" fillId="0" borderId="87" xfId="0" applyFont="1" applyFill="1" applyBorder="1" applyAlignment="1">
      <alignment horizontal="center" vertical="center" wrapText="1"/>
    </xf>
    <xf numFmtId="0" fontId="0" fillId="0" borderId="22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166" fontId="5" fillId="0" borderId="237" xfId="0" applyNumberFormat="1" applyFont="1" applyFill="1" applyBorder="1" applyAlignment="1" applyProtection="1">
      <alignment horizontal="center" vertical="center" wrapText="1"/>
    </xf>
    <xf numFmtId="0" fontId="23" fillId="0" borderId="222" xfId="0" applyFont="1" applyFill="1" applyBorder="1" applyAlignment="1">
      <alignment horizontal="center" vertical="center" wrapText="1"/>
    </xf>
    <xf numFmtId="166" fontId="5" fillId="0" borderId="87" xfId="0" applyNumberFormat="1" applyFont="1" applyFill="1" applyBorder="1" applyAlignment="1" applyProtection="1">
      <alignment horizontal="center" vertical="center" wrapText="1"/>
    </xf>
    <xf numFmtId="166" fontId="5" fillId="0" borderId="306" xfId="0" applyNumberFormat="1" applyFont="1" applyFill="1" applyBorder="1" applyAlignment="1" applyProtection="1">
      <alignment horizontal="center" vertical="center" wrapText="1"/>
    </xf>
    <xf numFmtId="164" fontId="3" fillId="0" borderId="156" xfId="0" applyNumberFormat="1" applyFont="1" applyFill="1" applyBorder="1" applyAlignment="1" applyProtection="1">
      <alignment horizontal="center" vertical="center" wrapText="1"/>
    </xf>
    <xf numFmtId="164" fontId="3" fillId="0" borderId="87" xfId="0" applyNumberFormat="1" applyFont="1" applyFill="1" applyBorder="1" applyAlignment="1" applyProtection="1">
      <alignment horizontal="center" vertical="center" wrapText="1"/>
    </xf>
    <xf numFmtId="164" fontId="3" fillId="0" borderId="222" xfId="0" applyNumberFormat="1" applyFont="1" applyFill="1" applyBorder="1" applyAlignment="1" applyProtection="1">
      <alignment horizontal="center" vertical="center" wrapText="1"/>
    </xf>
    <xf numFmtId="0" fontId="5" fillId="0" borderId="304" xfId="0" applyFont="1" applyFill="1" applyBorder="1" applyAlignment="1">
      <alignment horizontal="right" vertical="center"/>
    </xf>
    <xf numFmtId="0" fontId="5" fillId="0" borderId="305" xfId="0" applyFont="1" applyFill="1" applyBorder="1" applyAlignment="1">
      <alignment horizontal="right" vertical="center"/>
    </xf>
    <xf numFmtId="0" fontId="5" fillId="0" borderId="94" xfId="0" applyFont="1" applyFill="1" applyBorder="1" applyAlignment="1">
      <alignment horizontal="right" vertical="center"/>
    </xf>
    <xf numFmtId="167" fontId="1" fillId="0" borderId="0" xfId="0" applyNumberFormat="1" applyFont="1" applyFill="1" applyBorder="1" applyAlignment="1" applyProtection="1">
      <alignment vertical="center" wrapText="1"/>
    </xf>
    <xf numFmtId="167" fontId="0" fillId="0" borderId="0" xfId="0" applyNumberFormat="1" applyFill="1" applyAlignment="1">
      <alignment vertical="center" wrapText="1"/>
    </xf>
    <xf numFmtId="166" fontId="5" fillId="0" borderId="181" xfId="0" applyNumberFormat="1" applyFont="1" applyFill="1" applyBorder="1" applyAlignment="1" applyProtection="1">
      <alignment horizontal="center" vertical="center" wrapText="1"/>
    </xf>
    <xf numFmtId="0" fontId="23" fillId="0" borderId="181" xfId="0" applyFont="1" applyFill="1" applyBorder="1" applyAlignment="1">
      <alignment horizontal="center" vertical="center" wrapText="1"/>
    </xf>
    <xf numFmtId="166" fontId="5" fillId="0" borderId="197" xfId="0" applyNumberFormat="1" applyFont="1" applyFill="1" applyBorder="1" applyAlignment="1" applyProtection="1">
      <alignment horizontal="center" vertical="center" wrapText="1"/>
    </xf>
    <xf numFmtId="166" fontId="5" fillId="0" borderId="14" xfId="0" applyNumberFormat="1" applyFont="1" applyFill="1" applyBorder="1" applyAlignment="1" applyProtection="1">
      <alignment horizontal="center" vertical="center" wrapText="1"/>
    </xf>
    <xf numFmtId="166" fontId="5" fillId="0" borderId="302" xfId="0" applyNumberFormat="1" applyFont="1" applyFill="1" applyBorder="1" applyAlignment="1" applyProtection="1">
      <alignment horizontal="center" vertical="center" wrapText="1"/>
    </xf>
    <xf numFmtId="164" fontId="5" fillId="0" borderId="197" xfId="0" applyNumberFormat="1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302" xfId="0" applyFont="1" applyFill="1" applyBorder="1" applyAlignment="1">
      <alignment horizontal="center" vertical="center" wrapText="1"/>
    </xf>
    <xf numFmtId="0" fontId="1" fillId="0" borderId="14" xfId="0" applyNumberFormat="1" applyFont="1" applyFill="1" applyBorder="1" applyAlignment="1" applyProtection="1">
      <alignment horizontal="center" vertical="center"/>
    </xf>
    <xf numFmtId="164" fontId="3" fillId="0" borderId="197" xfId="0" applyNumberFormat="1" applyFont="1" applyFill="1" applyBorder="1" applyAlignment="1" applyProtection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302" xfId="0" applyFont="1" applyFill="1" applyBorder="1" applyAlignment="1">
      <alignment horizontal="center" vertical="center" wrapText="1"/>
    </xf>
    <xf numFmtId="0" fontId="5" fillId="0" borderId="197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/>
    </xf>
    <xf numFmtId="0" fontId="5" fillId="0" borderId="302" xfId="0" applyFont="1" applyFill="1" applyBorder="1" applyAlignment="1" applyProtection="1">
      <alignment horizontal="center" vertical="center"/>
    </xf>
    <xf numFmtId="166" fontId="5" fillId="0" borderId="222" xfId="0" applyNumberFormat="1" applyFont="1" applyFill="1" applyBorder="1" applyAlignment="1" applyProtection="1">
      <alignment horizontal="center" vertical="center" wrapText="1"/>
    </xf>
    <xf numFmtId="0" fontId="5" fillId="0" borderId="47" xfId="0" applyFont="1" applyFill="1" applyBorder="1" applyAlignment="1">
      <alignment horizontal="right" vertical="center"/>
    </xf>
    <xf numFmtId="0" fontId="5" fillId="0" borderId="0" xfId="0" applyFont="1" applyFill="1" applyBorder="1" applyAlignment="1" applyProtection="1">
      <alignment horizontal="center" vertical="center" wrapText="1"/>
    </xf>
    <xf numFmtId="166" fontId="1" fillId="0" borderId="0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Alignment="1">
      <alignment vertical="center" wrapText="1"/>
    </xf>
    <xf numFmtId="0" fontId="5" fillId="0" borderId="218" xfId="0" applyFont="1" applyFill="1" applyBorder="1" applyAlignment="1" applyProtection="1">
      <alignment horizontal="right" vertical="center" wrapText="1"/>
    </xf>
    <xf numFmtId="0" fontId="0" fillId="0" borderId="217" xfId="0" applyFont="1" applyFill="1" applyBorder="1" applyAlignment="1">
      <alignment horizontal="right" vertical="center" wrapText="1"/>
    </xf>
    <xf numFmtId="49" fontId="5" fillId="0" borderId="232" xfId="0" applyNumberFormat="1" applyFont="1" applyFill="1" applyBorder="1" applyAlignment="1" applyProtection="1">
      <alignment horizontal="right" vertical="center" wrapText="1"/>
    </xf>
    <xf numFmtId="49" fontId="5" fillId="0" borderId="224" xfId="0" applyNumberFormat="1" applyFont="1" applyFill="1" applyBorder="1" applyAlignment="1" applyProtection="1">
      <alignment horizontal="right" vertical="center" wrapText="1"/>
    </xf>
    <xf numFmtId="49" fontId="5" fillId="0" borderId="233" xfId="0" applyNumberFormat="1" applyFont="1" applyFill="1" applyBorder="1" applyAlignment="1" applyProtection="1">
      <alignment horizontal="right" vertical="center" wrapText="1"/>
    </xf>
    <xf numFmtId="49" fontId="5" fillId="0" borderId="197" xfId="0" applyNumberFormat="1" applyFont="1" applyFill="1" applyBorder="1" applyAlignment="1" applyProtection="1">
      <alignment horizontal="right" vertical="center" wrapText="1"/>
    </xf>
    <xf numFmtId="49" fontId="5" fillId="0" borderId="14" xfId="0" applyNumberFormat="1" applyFont="1" applyFill="1" applyBorder="1" applyAlignment="1" applyProtection="1">
      <alignment horizontal="right" vertical="center" wrapText="1"/>
    </xf>
    <xf numFmtId="49" fontId="5" fillId="0" borderId="302" xfId="0" applyNumberFormat="1" applyFont="1" applyFill="1" applyBorder="1" applyAlignment="1" applyProtection="1">
      <alignment horizontal="right" vertical="center" wrapText="1"/>
    </xf>
    <xf numFmtId="49" fontId="5" fillId="0" borderId="300" xfId="0" applyNumberFormat="1" applyFont="1" applyFill="1" applyBorder="1" applyAlignment="1" applyProtection="1">
      <alignment horizontal="right" vertical="center" wrapText="1"/>
    </xf>
    <xf numFmtId="49" fontId="5" fillId="0" borderId="269" xfId="0" applyNumberFormat="1" applyFont="1" applyFill="1" applyBorder="1" applyAlignment="1" applyProtection="1">
      <alignment horizontal="right" vertical="center" wrapText="1"/>
    </xf>
    <xf numFmtId="49" fontId="5" fillId="0" borderId="301" xfId="0" applyNumberFormat="1" applyFont="1" applyFill="1" applyBorder="1" applyAlignment="1" applyProtection="1">
      <alignment horizontal="right" vertical="center" wrapText="1"/>
    </xf>
    <xf numFmtId="49" fontId="5" fillId="0" borderId="90" xfId="0" applyNumberFormat="1" applyFont="1" applyFill="1" applyBorder="1" applyAlignment="1" applyProtection="1">
      <alignment horizontal="right" vertical="center" wrapText="1"/>
    </xf>
    <xf numFmtId="49" fontId="5" fillId="0" borderId="0" xfId="0" applyNumberFormat="1" applyFont="1" applyFill="1" applyBorder="1" applyAlignment="1" applyProtection="1">
      <alignment horizontal="right" vertical="center" wrapText="1"/>
    </xf>
    <xf numFmtId="49" fontId="5" fillId="0" borderId="95" xfId="0" applyNumberFormat="1" applyFont="1" applyFill="1" applyBorder="1" applyAlignment="1" applyProtection="1">
      <alignment horizontal="right" vertical="center" wrapText="1"/>
    </xf>
    <xf numFmtId="49" fontId="5" fillId="0" borderId="19" xfId="0" applyNumberFormat="1" applyFont="1" applyFill="1" applyBorder="1" applyAlignment="1" applyProtection="1">
      <alignment horizontal="center" vertical="center" wrapText="1"/>
    </xf>
    <xf numFmtId="49" fontId="1" fillId="0" borderId="316" xfId="0" applyNumberFormat="1" applyFont="1" applyFill="1" applyBorder="1" applyAlignment="1">
      <alignment horizontal="center" vertical="center" wrapText="1"/>
    </xf>
    <xf numFmtId="49" fontId="1" fillId="0" borderId="217" xfId="0" applyNumberFormat="1" applyFont="1" applyFill="1" applyBorder="1" applyAlignment="1">
      <alignment horizontal="center" vertical="center" wrapText="1"/>
    </xf>
    <xf numFmtId="49" fontId="1" fillId="0" borderId="317" xfId="0" applyNumberFormat="1" applyFont="1" applyFill="1" applyBorder="1" applyAlignment="1">
      <alignment horizontal="center" vertical="center" wrapText="1"/>
    </xf>
    <xf numFmtId="0" fontId="5" fillId="0" borderId="201" xfId="0" applyFont="1" applyFill="1" applyBorder="1" applyAlignment="1" applyProtection="1">
      <alignment horizontal="right" vertical="center"/>
    </xf>
    <xf numFmtId="0" fontId="5" fillId="0" borderId="31" xfId="0" applyFont="1" applyFill="1" applyBorder="1" applyAlignment="1" applyProtection="1">
      <alignment horizontal="right" vertical="center"/>
    </xf>
    <xf numFmtId="0" fontId="5" fillId="0" borderId="314" xfId="0" applyFont="1" applyFill="1" applyBorder="1" applyAlignment="1" applyProtection="1">
      <alignment horizontal="right"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164" fontId="5" fillId="0" borderId="95" xfId="0" applyNumberFormat="1" applyFont="1" applyFill="1" applyBorder="1" applyAlignment="1" applyProtection="1">
      <alignment horizontal="center" vertical="center"/>
    </xf>
    <xf numFmtId="168" fontId="1" fillId="0" borderId="195" xfId="0" applyNumberFormat="1" applyFont="1" applyFill="1" applyBorder="1" applyAlignment="1" applyProtection="1">
      <alignment horizontal="center" vertical="center"/>
    </xf>
    <xf numFmtId="168" fontId="1" fillId="0" borderId="214" xfId="0" applyNumberFormat="1" applyFont="1" applyFill="1" applyBorder="1" applyAlignment="1" applyProtection="1">
      <alignment horizontal="center" vertical="center"/>
    </xf>
    <xf numFmtId="168" fontId="1" fillId="0" borderId="295" xfId="0" applyNumberFormat="1" applyFont="1" applyFill="1" applyBorder="1" applyAlignment="1" applyProtection="1">
      <alignment horizontal="center" vertical="center"/>
    </xf>
    <xf numFmtId="168" fontId="1" fillId="0" borderId="225" xfId="0" applyNumberFormat="1" applyFont="1" applyFill="1" applyBorder="1" applyAlignment="1" applyProtection="1">
      <alignment horizontal="center" vertical="center"/>
    </xf>
    <xf numFmtId="168" fontId="1" fillId="0" borderId="224" xfId="0" applyNumberFormat="1" applyFont="1" applyFill="1" applyBorder="1" applyAlignment="1" applyProtection="1">
      <alignment horizontal="center" vertical="center"/>
    </xf>
    <xf numFmtId="168" fontId="1" fillId="0" borderId="223" xfId="0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/>
    </xf>
    <xf numFmtId="0" fontId="0" fillId="0" borderId="214" xfId="0" applyFont="1" applyFill="1" applyBorder="1" applyAlignment="1">
      <alignment horizontal="center" vertical="center"/>
    </xf>
    <xf numFmtId="0" fontId="0" fillId="0" borderId="295" xfId="0" applyFont="1" applyFill="1" applyBorder="1" applyAlignment="1">
      <alignment horizontal="center" vertical="center"/>
    </xf>
    <xf numFmtId="0" fontId="0" fillId="0" borderId="225" xfId="0" applyFont="1" applyFill="1" applyBorder="1" applyAlignment="1">
      <alignment horizontal="center" vertical="center"/>
    </xf>
    <xf numFmtId="0" fontId="0" fillId="0" borderId="224" xfId="0" applyFont="1" applyFill="1" applyBorder="1" applyAlignment="1">
      <alignment horizontal="center" vertical="center"/>
    </xf>
    <xf numFmtId="0" fontId="0" fillId="0" borderId="223" xfId="0" applyFont="1" applyFill="1" applyBorder="1" applyAlignment="1">
      <alignment horizontal="center" vertical="center"/>
    </xf>
    <xf numFmtId="0" fontId="0" fillId="0" borderId="14" xfId="0" applyFill="1" applyBorder="1" applyAlignment="1">
      <alignment vertical="center" wrapText="1"/>
    </xf>
    <xf numFmtId="0" fontId="0" fillId="0" borderId="302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95" xfId="0" applyFill="1" applyBorder="1" applyAlignment="1">
      <alignment vertical="center" wrapText="1"/>
    </xf>
    <xf numFmtId="0" fontId="0" fillId="0" borderId="94" xfId="0" applyFill="1" applyBorder="1" applyAlignment="1">
      <alignment horizontal="center" vertical="center" wrapText="1"/>
    </xf>
    <xf numFmtId="0" fontId="0" fillId="0" borderId="150" xfId="0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34" xfId="0" applyFill="1" applyBorder="1" applyAlignment="1">
      <alignment horizontal="left" textRotation="90" wrapText="1"/>
    </xf>
    <xf numFmtId="0" fontId="0" fillId="0" borderId="36" xfId="0" applyFill="1" applyBorder="1" applyAlignment="1">
      <alignment horizontal="center" textRotation="90" wrapText="1"/>
    </xf>
    <xf numFmtId="0" fontId="0" fillId="0" borderId="34" xfId="0" applyFill="1" applyBorder="1" applyAlignment="1">
      <alignment horizontal="center" textRotation="90" wrapText="1"/>
    </xf>
    <xf numFmtId="0" fontId="5" fillId="0" borderId="301" xfId="0" applyFont="1" applyFill="1" applyBorder="1" applyAlignment="1">
      <alignment horizontal="right" vertical="center" wrapText="1"/>
    </xf>
    <xf numFmtId="0" fontId="9" fillId="0" borderId="222" xfId="0" applyFont="1" applyFill="1" applyBorder="1" applyAlignment="1">
      <alignment horizontal="right" vertical="center" wrapText="1"/>
    </xf>
    <xf numFmtId="0" fontId="50" fillId="0" borderId="300" xfId="0" applyFont="1" applyFill="1" applyBorder="1" applyAlignment="1">
      <alignment horizontal="left" vertical="center" wrapText="1"/>
    </xf>
    <xf numFmtId="0" fontId="50" fillId="0" borderId="269" xfId="0" applyFont="1" applyFill="1" applyBorder="1" applyAlignment="1">
      <alignment horizontal="left" vertical="center" wrapText="1"/>
    </xf>
    <xf numFmtId="0" fontId="50" fillId="0" borderId="301" xfId="0" applyFont="1" applyFill="1" applyBorder="1" applyAlignment="1">
      <alignment horizontal="left" vertical="center" wrapText="1"/>
    </xf>
    <xf numFmtId="0" fontId="5" fillId="0" borderId="312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9" fillId="0" borderId="313" xfId="0" applyFont="1" applyFill="1" applyBorder="1" applyAlignment="1">
      <alignment horizontal="center" vertical="center" wrapText="1"/>
    </xf>
    <xf numFmtId="49" fontId="52" fillId="0" borderId="96" xfId="0" applyNumberFormat="1" applyFont="1" applyFill="1" applyBorder="1" applyAlignment="1">
      <alignment horizontal="center" vertical="center" wrapText="1"/>
    </xf>
    <xf numFmtId="49" fontId="52" fillId="0" borderId="19" xfId="0" applyNumberFormat="1" applyFont="1" applyFill="1" applyBorder="1" applyAlignment="1">
      <alignment horizontal="center" vertical="center" wrapText="1"/>
    </xf>
    <xf numFmtId="49" fontId="52" fillId="0" borderId="97" xfId="0" applyNumberFormat="1" applyFont="1" applyFill="1" applyBorder="1" applyAlignment="1">
      <alignment horizontal="center" vertical="center" wrapText="1"/>
    </xf>
    <xf numFmtId="49" fontId="27" fillId="0" borderId="307" xfId="0" applyNumberFormat="1" applyFont="1" applyFill="1" applyBorder="1" applyAlignment="1">
      <alignment horizontal="center" vertical="center" wrapText="1"/>
    </xf>
    <xf numFmtId="0" fontId="9" fillId="0" borderId="308" xfId="0" applyFont="1" applyFill="1" applyBorder="1" applyAlignment="1">
      <alignment vertical="center" wrapText="1"/>
    </xf>
    <xf numFmtId="0" fontId="9" fillId="0" borderId="309" xfId="0" applyFont="1" applyFill="1" applyBorder="1" applyAlignment="1">
      <alignment vertical="center" wrapText="1"/>
    </xf>
    <xf numFmtId="49" fontId="7" fillId="0" borderId="96" xfId="0" applyNumberFormat="1" applyFont="1" applyFill="1" applyBorder="1" applyAlignment="1">
      <alignment horizontal="center" vertical="center" wrapText="1"/>
    </xf>
    <xf numFmtId="0" fontId="37" fillId="0" borderId="19" xfId="0" applyFont="1" applyFill="1" applyBorder="1" applyAlignment="1">
      <alignment vertical="center" wrapText="1"/>
    </xf>
    <xf numFmtId="0" fontId="37" fillId="0" borderId="97" xfId="0" applyFont="1" applyFill="1" applyBorder="1" applyAlignment="1">
      <alignment vertical="center" wrapText="1"/>
    </xf>
    <xf numFmtId="49" fontId="27" fillId="0" borderId="300" xfId="0" applyNumberFormat="1" applyFont="1" applyFill="1" applyBorder="1" applyAlignment="1">
      <alignment horizontal="center" vertical="center" wrapText="1"/>
    </xf>
    <xf numFmtId="0" fontId="5" fillId="0" borderId="225" xfId="4" applyFont="1" applyFill="1" applyBorder="1" applyAlignment="1">
      <alignment horizontal="center" vertical="center" wrapText="1"/>
    </xf>
    <xf numFmtId="0" fontId="5" fillId="0" borderId="224" xfId="4" applyFont="1" applyFill="1" applyBorder="1" applyAlignment="1">
      <alignment horizontal="center" vertical="center" wrapText="1"/>
    </xf>
    <xf numFmtId="49" fontId="26" fillId="0" borderId="96" xfId="0" applyNumberFormat="1" applyFont="1" applyFill="1" applyBorder="1" applyAlignment="1">
      <alignment horizontal="center" vertical="center" wrapText="1"/>
    </xf>
    <xf numFmtId="0" fontId="36" fillId="0" borderId="19" xfId="0" applyFont="1" applyFill="1" applyBorder="1" applyAlignment="1">
      <alignment vertical="center" wrapText="1"/>
    </xf>
    <xf numFmtId="0" fontId="36" fillId="0" borderId="97" xfId="0" applyFont="1" applyFill="1" applyBorder="1" applyAlignment="1">
      <alignment vertical="center" wrapText="1"/>
    </xf>
    <xf numFmtId="49" fontId="27" fillId="0" borderId="312" xfId="0" applyNumberFormat="1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vertical="center" wrapText="1"/>
    </xf>
    <xf numFmtId="0" fontId="9" fillId="0" borderId="313" xfId="0" applyFont="1" applyFill="1" applyBorder="1" applyAlignment="1">
      <alignment vertical="center" wrapText="1"/>
    </xf>
    <xf numFmtId="49" fontId="5" fillId="4" borderId="232" xfId="0" applyNumberFormat="1" applyFont="1" applyFill="1" applyBorder="1" applyAlignment="1" applyProtection="1">
      <alignment horizontal="center" vertical="center"/>
    </xf>
    <xf numFmtId="0" fontId="23" fillId="4" borderId="224" xfId="0" applyFont="1" applyFill="1" applyBorder="1" applyAlignment="1">
      <alignment vertical="center"/>
    </xf>
    <xf numFmtId="0" fontId="23" fillId="4" borderId="233" xfId="0" applyFont="1" applyFill="1" applyBorder="1" applyAlignment="1">
      <alignment vertical="center"/>
    </xf>
    <xf numFmtId="0" fontId="5" fillId="4" borderId="300" xfId="0" applyFont="1" applyFill="1" applyBorder="1" applyAlignment="1">
      <alignment horizontal="right" vertical="center" wrapText="1"/>
    </xf>
    <xf numFmtId="0" fontId="5" fillId="4" borderId="269" xfId="0" applyFont="1" applyFill="1" applyBorder="1" applyAlignment="1">
      <alignment horizontal="right" vertical="center" wrapText="1"/>
    </xf>
    <xf numFmtId="0" fontId="5" fillId="4" borderId="301" xfId="0" applyFont="1" applyFill="1" applyBorder="1" applyAlignment="1">
      <alignment horizontal="right" vertical="center" wrapText="1"/>
    </xf>
    <xf numFmtId="49" fontId="5" fillId="0" borderId="312" xfId="0" applyNumberFormat="1" applyFont="1" applyFill="1" applyBorder="1" applyAlignment="1">
      <alignment horizontal="right" vertical="center" wrapText="1"/>
    </xf>
    <xf numFmtId="0" fontId="23" fillId="0" borderId="87" xfId="0" applyFont="1" applyFill="1" applyBorder="1" applyAlignment="1">
      <alignment horizontal="right" vertical="center" wrapText="1"/>
    </xf>
    <xf numFmtId="49" fontId="50" fillId="0" borderId="307" xfId="0" applyNumberFormat="1" applyFont="1" applyFill="1" applyBorder="1" applyAlignment="1">
      <alignment horizontal="center" vertical="center" wrapText="1"/>
    </xf>
    <xf numFmtId="0" fontId="68" fillId="0" borderId="308" xfId="0" applyFont="1" applyFill="1" applyBorder="1" applyAlignment="1">
      <alignment vertical="center" wrapText="1"/>
    </xf>
    <xf numFmtId="0" fontId="68" fillId="0" borderId="309" xfId="0" applyFont="1" applyFill="1" applyBorder="1" applyAlignment="1">
      <alignment vertical="center" wrapText="1"/>
    </xf>
    <xf numFmtId="0" fontId="0" fillId="0" borderId="308" xfId="0" applyFill="1" applyBorder="1" applyAlignment="1">
      <alignment vertical="center" wrapText="1"/>
    </xf>
    <xf numFmtId="0" fontId="0" fillId="0" borderId="309" xfId="0" applyFill="1" applyBorder="1" applyAlignment="1">
      <alignment vertical="center" wrapText="1"/>
    </xf>
    <xf numFmtId="49" fontId="56" fillId="5" borderId="197" xfId="0" applyNumberFormat="1" applyFont="1" applyFill="1" applyBorder="1" applyAlignment="1" applyProtection="1">
      <alignment horizontal="right" vertical="center" wrapText="1"/>
    </xf>
    <xf numFmtId="49" fontId="56" fillId="5" borderId="14" xfId="0" applyNumberFormat="1" applyFont="1" applyFill="1" applyBorder="1" applyAlignment="1" applyProtection="1">
      <alignment horizontal="right" vertical="center" wrapText="1"/>
    </xf>
    <xf numFmtId="49" fontId="56" fillId="5" borderId="302" xfId="0" applyNumberFormat="1" applyFont="1" applyFill="1" applyBorder="1" applyAlignment="1" applyProtection="1">
      <alignment horizontal="right" vertical="center" wrapText="1"/>
    </xf>
    <xf numFmtId="164" fontId="50" fillId="0" borderId="0" xfId="0" applyNumberFormat="1" applyFont="1" applyFill="1" applyBorder="1" applyAlignment="1" applyProtection="1">
      <alignment horizontal="center" vertical="center"/>
    </xf>
    <xf numFmtId="164" fontId="50" fillId="0" borderId="95" xfId="0" applyNumberFormat="1" applyFont="1" applyFill="1" applyBorder="1" applyAlignment="1" applyProtection="1">
      <alignment horizontal="center" vertical="center"/>
    </xf>
    <xf numFmtId="49" fontId="1" fillId="5" borderId="316" xfId="0" applyNumberFormat="1" applyFont="1" applyFill="1" applyBorder="1" applyAlignment="1">
      <alignment horizontal="center" vertical="center" wrapText="1"/>
    </xf>
    <xf numFmtId="49" fontId="1" fillId="5" borderId="217" xfId="0" applyNumberFormat="1" applyFont="1" applyFill="1" applyBorder="1" applyAlignment="1">
      <alignment horizontal="center" vertical="center" wrapText="1"/>
    </xf>
    <xf numFmtId="49" fontId="1" fillId="5" borderId="317" xfId="0" applyNumberFormat="1" applyFont="1" applyFill="1" applyBorder="1" applyAlignment="1">
      <alignment horizontal="center" vertical="center" wrapText="1"/>
    </xf>
    <xf numFmtId="0" fontId="0" fillId="0" borderId="217" xfId="0" applyFill="1" applyBorder="1" applyAlignment="1">
      <alignment horizontal="right" vertical="center" wrapText="1"/>
    </xf>
    <xf numFmtId="0" fontId="27" fillId="0" borderId="138" xfId="0" applyFont="1" applyFill="1" applyBorder="1" applyAlignment="1" applyProtection="1">
      <alignment horizontal="right" vertical="center"/>
    </xf>
    <xf numFmtId="0" fontId="31" fillId="0" borderId="30" xfId="0" applyFont="1" applyFill="1" applyBorder="1" applyAlignment="1" applyProtection="1">
      <alignment horizontal="right" vertical="center"/>
    </xf>
    <xf numFmtId="0" fontId="31" fillId="0" borderId="150" xfId="0" applyFont="1" applyFill="1" applyBorder="1" applyAlignment="1" applyProtection="1">
      <alignment horizontal="right" vertical="center"/>
    </xf>
    <xf numFmtId="0" fontId="27" fillId="7" borderId="304" xfId="0" applyFont="1" applyFill="1" applyBorder="1" applyAlignment="1">
      <alignment horizontal="right" vertical="center"/>
    </xf>
    <xf numFmtId="0" fontId="31" fillId="7" borderId="305" xfId="0" applyFont="1" applyFill="1" applyBorder="1" applyAlignment="1">
      <alignment horizontal="right" vertical="center"/>
    </xf>
    <xf numFmtId="0" fontId="31" fillId="7" borderId="94" xfId="0" applyFont="1" applyFill="1" applyBorder="1" applyAlignment="1">
      <alignment horizontal="right" vertical="center"/>
    </xf>
    <xf numFmtId="0" fontId="27" fillId="7" borderId="138" xfId="0" applyFont="1" applyFill="1" applyBorder="1" applyAlignment="1" applyProtection="1">
      <alignment horizontal="right" vertical="center"/>
    </xf>
    <xf numFmtId="0" fontId="31" fillId="7" borderId="30" xfId="0" applyFont="1" applyFill="1" applyBorder="1" applyAlignment="1" applyProtection="1">
      <alignment horizontal="right" vertical="center"/>
    </xf>
    <xf numFmtId="0" fontId="31" fillId="7" borderId="150" xfId="0" applyFont="1" applyFill="1" applyBorder="1" applyAlignment="1" applyProtection="1">
      <alignment horizontal="right" vertical="center"/>
    </xf>
    <xf numFmtId="0" fontId="31" fillId="7" borderId="189" xfId="0" applyFont="1" applyFill="1" applyBorder="1" applyAlignment="1" applyProtection="1">
      <alignment horizontal="right" vertical="center"/>
    </xf>
    <xf numFmtId="0" fontId="31" fillId="7" borderId="190" xfId="0" applyFont="1" applyFill="1" applyBorder="1" applyAlignment="1" applyProtection="1">
      <alignment horizontal="right" vertical="center"/>
    </xf>
    <xf numFmtId="0" fontId="31" fillId="7" borderId="303" xfId="0" applyFont="1" applyFill="1" applyBorder="1" applyAlignment="1" applyProtection="1">
      <alignment horizontal="right" vertical="center"/>
    </xf>
    <xf numFmtId="164" fontId="27" fillId="7" borderId="197" xfId="0" applyNumberFormat="1" applyFont="1" applyFill="1" applyBorder="1" applyAlignment="1" applyProtection="1">
      <alignment horizontal="center" vertical="center" wrapText="1"/>
    </xf>
    <xf numFmtId="0" fontId="33" fillId="7" borderId="14" xfId="0" applyFont="1" applyFill="1" applyBorder="1" applyAlignment="1">
      <alignment horizontal="center" vertical="center" wrapText="1"/>
    </xf>
    <xf numFmtId="0" fontId="33" fillId="7" borderId="302" xfId="0" applyFont="1" applyFill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right" vertical="center"/>
    </xf>
    <xf numFmtId="0" fontId="5" fillId="7" borderId="197" xfId="0" applyFont="1" applyFill="1" applyBorder="1" applyAlignment="1">
      <alignment horizontal="right" vertical="center" wrapText="1"/>
    </xf>
    <xf numFmtId="0" fontId="5" fillId="7" borderId="14" xfId="0" applyFont="1" applyFill="1" applyBorder="1" applyAlignment="1">
      <alignment horizontal="right" vertical="center" wrapText="1"/>
    </xf>
    <xf numFmtId="0" fontId="5" fillId="7" borderId="302" xfId="0" applyFont="1" applyFill="1" applyBorder="1" applyAlignment="1">
      <alignment horizontal="right" vertical="center" wrapText="1"/>
    </xf>
    <xf numFmtId="0" fontId="27" fillId="0" borderId="189" xfId="0" applyFont="1" applyFill="1" applyBorder="1" applyAlignment="1" applyProtection="1">
      <alignment horizontal="right" vertical="center"/>
    </xf>
    <xf numFmtId="0" fontId="31" fillId="0" borderId="190" xfId="0" applyFont="1" applyFill="1" applyBorder="1" applyAlignment="1" applyProtection="1">
      <alignment horizontal="right" vertical="center"/>
    </xf>
    <xf numFmtId="0" fontId="31" fillId="0" borderId="303" xfId="0" applyFont="1" applyFill="1" applyBorder="1" applyAlignment="1" applyProtection="1">
      <alignment horizontal="right" vertical="center"/>
    </xf>
    <xf numFmtId="166" fontId="27" fillId="0" borderId="47" xfId="0" applyNumberFormat="1" applyFont="1" applyFill="1" applyBorder="1" applyAlignment="1" applyProtection="1">
      <alignment horizontal="center" vertical="center" wrapText="1"/>
    </xf>
    <xf numFmtId="0" fontId="27" fillId="5" borderId="197" xfId="0" applyFont="1" applyFill="1" applyBorder="1" applyAlignment="1" applyProtection="1">
      <alignment horizontal="center" vertical="center"/>
    </xf>
    <xf numFmtId="0" fontId="31" fillId="5" borderId="14" xfId="0" applyFont="1" applyFill="1" applyBorder="1" applyAlignment="1" applyProtection="1">
      <alignment horizontal="center" vertical="center"/>
    </xf>
    <xf numFmtId="0" fontId="31" fillId="5" borderId="302" xfId="0" applyFont="1" applyFill="1" applyBorder="1" applyAlignment="1" applyProtection="1">
      <alignment horizontal="center" vertical="center"/>
    </xf>
    <xf numFmtId="0" fontId="5" fillId="5" borderId="47" xfId="0" applyFont="1" applyFill="1" applyBorder="1" applyAlignment="1">
      <alignment horizontal="right" vertical="center"/>
    </xf>
    <xf numFmtId="0" fontId="5" fillId="5" borderId="197" xfId="0" applyFont="1" applyFill="1" applyBorder="1" applyAlignment="1">
      <alignment horizontal="right" vertical="center" wrapText="1"/>
    </xf>
    <xf numFmtId="0" fontId="5" fillId="5" borderId="14" xfId="0" applyFont="1" applyFill="1" applyBorder="1" applyAlignment="1">
      <alignment horizontal="right" vertical="center" wrapText="1"/>
    </xf>
    <xf numFmtId="0" fontId="5" fillId="5" borderId="302" xfId="0" applyFont="1" applyFill="1" applyBorder="1" applyAlignment="1">
      <alignment horizontal="right" vertical="center" wrapText="1"/>
    </xf>
    <xf numFmtId="0" fontId="31" fillId="5" borderId="304" xfId="0" applyFont="1" applyFill="1" applyBorder="1" applyAlignment="1">
      <alignment horizontal="right" vertical="center"/>
    </xf>
    <xf numFmtId="0" fontId="31" fillId="5" borderId="305" xfId="0" applyFont="1" applyFill="1" applyBorder="1" applyAlignment="1">
      <alignment horizontal="right" vertical="center"/>
    </xf>
    <xf numFmtId="0" fontId="31" fillId="5" borderId="94" xfId="0" applyFont="1" applyFill="1" applyBorder="1" applyAlignment="1">
      <alignment horizontal="right" vertical="center"/>
    </xf>
    <xf numFmtId="0" fontId="31" fillId="5" borderId="138" xfId="0" applyFont="1" applyFill="1" applyBorder="1" applyAlignment="1" applyProtection="1">
      <alignment horizontal="right" vertical="center"/>
    </xf>
    <xf numFmtId="0" fontId="31" fillId="5" borderId="30" xfId="0" applyFont="1" applyFill="1" applyBorder="1" applyAlignment="1" applyProtection="1">
      <alignment horizontal="right" vertical="center"/>
    </xf>
    <xf numFmtId="0" fontId="31" fillId="5" borderId="150" xfId="0" applyFont="1" applyFill="1" applyBorder="1" applyAlignment="1" applyProtection="1">
      <alignment horizontal="right" vertical="center"/>
    </xf>
    <xf numFmtId="0" fontId="31" fillId="7" borderId="138" xfId="0" applyFont="1" applyFill="1" applyBorder="1" applyAlignment="1" applyProtection="1">
      <alignment horizontal="right" vertical="center"/>
    </xf>
    <xf numFmtId="166" fontId="27" fillId="7" borderId="47" xfId="0" applyNumberFormat="1" applyFont="1" applyFill="1" applyBorder="1" applyAlignment="1" applyProtection="1">
      <alignment horizontal="center" vertical="center" wrapText="1"/>
    </xf>
    <xf numFmtId="166" fontId="27" fillId="0" borderId="197" xfId="0" applyNumberFormat="1" applyFont="1" applyFill="1" applyBorder="1" applyAlignment="1" applyProtection="1">
      <alignment horizontal="center" vertical="center" wrapText="1"/>
    </xf>
    <xf numFmtId="166" fontId="27" fillId="0" borderId="14" xfId="0" applyNumberFormat="1" applyFont="1" applyFill="1" applyBorder="1" applyAlignment="1" applyProtection="1">
      <alignment horizontal="center" vertical="center" wrapText="1"/>
    </xf>
    <xf numFmtId="166" fontId="27" fillId="0" borderId="302" xfId="0" applyNumberFormat="1" applyFont="1" applyFill="1" applyBorder="1" applyAlignment="1" applyProtection="1">
      <alignment horizontal="center" vertical="center" wrapText="1"/>
    </xf>
    <xf numFmtId="0" fontId="27" fillId="7" borderId="197" xfId="0" applyFont="1" applyFill="1" applyBorder="1" applyAlignment="1" applyProtection="1">
      <alignment horizontal="center" vertical="center"/>
    </xf>
    <xf numFmtId="0" fontId="31" fillId="7" borderId="14" xfId="0" applyFont="1" applyFill="1" applyBorder="1" applyAlignment="1" applyProtection="1">
      <alignment horizontal="center" vertical="center"/>
    </xf>
    <xf numFmtId="0" fontId="31" fillId="7" borderId="302" xfId="0" applyFont="1" applyFill="1" applyBorder="1" applyAlignment="1" applyProtection="1">
      <alignment horizontal="center" vertical="center"/>
    </xf>
    <xf numFmtId="0" fontId="31" fillId="7" borderId="304" xfId="0" applyFont="1" applyFill="1" applyBorder="1" applyAlignment="1">
      <alignment horizontal="right" vertical="center"/>
    </xf>
    <xf numFmtId="0" fontId="31" fillId="5" borderId="47" xfId="0" applyFont="1" applyFill="1" applyBorder="1" applyAlignment="1">
      <alignment horizontal="center" vertical="center"/>
    </xf>
    <xf numFmtId="0" fontId="31" fillId="0" borderId="304" xfId="0" applyFont="1" applyFill="1" applyBorder="1" applyAlignment="1">
      <alignment horizontal="right" vertical="center"/>
    </xf>
    <xf numFmtId="0" fontId="31" fillId="0" borderId="305" xfId="0" applyFont="1" applyFill="1" applyBorder="1" applyAlignment="1">
      <alignment horizontal="right" vertical="center"/>
    </xf>
    <xf numFmtId="0" fontId="31" fillId="0" borderId="94" xfId="0" applyFont="1" applyFill="1" applyBorder="1" applyAlignment="1">
      <alignment horizontal="right" vertical="center"/>
    </xf>
    <xf numFmtId="0" fontId="31" fillId="0" borderId="138" xfId="0" applyFont="1" applyFill="1" applyBorder="1" applyAlignment="1" applyProtection="1">
      <alignment horizontal="right" vertical="center"/>
    </xf>
    <xf numFmtId="0" fontId="31" fillId="0" borderId="189" xfId="0" applyFont="1" applyFill="1" applyBorder="1" applyAlignment="1" applyProtection="1">
      <alignment horizontal="right" vertical="center"/>
    </xf>
    <xf numFmtId="166" fontId="5" fillId="7" borderId="47" xfId="0" applyNumberFormat="1" applyFont="1" applyFill="1" applyBorder="1" applyAlignment="1" applyProtection="1">
      <alignment horizontal="center" vertical="center" wrapText="1"/>
    </xf>
    <xf numFmtId="0" fontId="5" fillId="7" borderId="47" xfId="0" applyNumberFormat="1" applyFont="1" applyFill="1" applyBorder="1" applyAlignment="1" applyProtection="1">
      <alignment horizontal="center" vertical="center" wrapText="1"/>
    </xf>
    <xf numFmtId="166" fontId="27" fillId="7" borderId="197" xfId="0" applyNumberFormat="1" applyFont="1" applyFill="1" applyBorder="1" applyAlignment="1" applyProtection="1">
      <alignment horizontal="center" vertical="center" wrapText="1"/>
    </xf>
    <xf numFmtId="166" fontId="27" fillId="7" borderId="14" xfId="0" applyNumberFormat="1" applyFont="1" applyFill="1" applyBorder="1" applyAlignment="1" applyProtection="1">
      <alignment horizontal="center" vertical="center" wrapText="1"/>
    </xf>
    <xf numFmtId="166" fontId="27" fillId="7" borderId="302" xfId="0" applyNumberFormat="1" applyFont="1" applyFill="1" applyBorder="1" applyAlignment="1" applyProtection="1">
      <alignment horizontal="center" vertical="center" wrapText="1"/>
    </xf>
    <xf numFmtId="164" fontId="38" fillId="0" borderId="197" xfId="0" applyNumberFormat="1" applyFont="1" applyFill="1" applyBorder="1" applyAlignment="1" applyProtection="1">
      <alignment horizontal="center" vertical="center" wrapText="1"/>
    </xf>
    <xf numFmtId="0" fontId="39" fillId="0" borderId="14" xfId="0" applyFont="1" applyFill="1" applyBorder="1" applyAlignment="1">
      <alignment horizontal="center" vertical="center" wrapText="1"/>
    </xf>
    <xf numFmtId="0" fontId="39" fillId="0" borderId="302" xfId="0" applyFont="1" applyFill="1" applyBorder="1" applyAlignment="1">
      <alignment horizontal="center" vertical="center" wrapText="1"/>
    </xf>
    <xf numFmtId="0" fontId="27" fillId="5" borderId="9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97" xfId="0" applyFont="1" applyFill="1" applyBorder="1" applyAlignment="1">
      <alignment horizontal="center" vertical="center"/>
    </xf>
    <xf numFmtId="0" fontId="27" fillId="5" borderId="304" xfId="0" applyFont="1" applyFill="1" applyBorder="1" applyAlignment="1">
      <alignment horizontal="right" vertical="center"/>
    </xf>
    <xf numFmtId="0" fontId="27" fillId="5" borderId="305" xfId="0" applyFont="1" applyFill="1" applyBorder="1" applyAlignment="1">
      <alignment horizontal="right" vertical="center"/>
    </xf>
    <xf numFmtId="0" fontId="27" fillId="5" borderId="94" xfId="0" applyFont="1" applyFill="1" applyBorder="1" applyAlignment="1">
      <alignment horizontal="right" vertical="center"/>
    </xf>
    <xf numFmtId="0" fontId="27" fillId="0" borderId="30" xfId="0" applyFont="1" applyFill="1" applyBorder="1" applyAlignment="1" applyProtection="1">
      <alignment horizontal="right" vertical="center"/>
    </xf>
    <xf numFmtId="0" fontId="27" fillId="0" borderId="150" xfId="0" applyFont="1" applyFill="1" applyBorder="1" applyAlignment="1" applyProtection="1">
      <alignment horizontal="right" vertical="center"/>
    </xf>
    <xf numFmtId="0" fontId="27" fillId="0" borderId="190" xfId="0" applyFont="1" applyFill="1" applyBorder="1" applyAlignment="1" applyProtection="1">
      <alignment horizontal="right" vertical="center"/>
    </xf>
    <xf numFmtId="0" fontId="27" fillId="0" borderId="303" xfId="0" applyFont="1" applyFill="1" applyBorder="1" applyAlignment="1" applyProtection="1">
      <alignment horizontal="right" vertical="center"/>
    </xf>
    <xf numFmtId="166" fontId="27" fillId="0" borderId="156" xfId="0" applyNumberFormat="1" applyFont="1" applyFill="1" applyBorder="1" applyAlignment="1" applyProtection="1">
      <alignment horizontal="center" vertical="center" wrapText="1"/>
    </xf>
    <xf numFmtId="166" fontId="27" fillId="0" borderId="87" xfId="0" applyNumberFormat="1" applyFont="1" applyFill="1" applyBorder="1" applyAlignment="1" applyProtection="1">
      <alignment horizontal="center" vertical="center" wrapText="1"/>
    </xf>
    <xf numFmtId="166" fontId="27" fillId="0" borderId="306" xfId="0" applyNumberFormat="1" applyFont="1" applyFill="1" applyBorder="1" applyAlignment="1" applyProtection="1">
      <alignment horizontal="center" vertical="center" wrapText="1"/>
    </xf>
    <xf numFmtId="166" fontId="27" fillId="0" borderId="237" xfId="0" applyNumberFormat="1" applyFont="1" applyFill="1" applyBorder="1" applyAlignment="1" applyProtection="1">
      <alignment horizontal="center" vertical="center" wrapText="1"/>
    </xf>
    <xf numFmtId="166" fontId="50" fillId="0" borderId="237" xfId="0" applyNumberFormat="1" applyFont="1" applyFill="1" applyBorder="1" applyAlignment="1" applyProtection="1">
      <alignment horizontal="center" vertical="center" wrapText="1"/>
    </xf>
    <xf numFmtId="0" fontId="67" fillId="0" borderId="87" xfId="0" applyFont="1" applyFill="1" applyBorder="1" applyAlignment="1">
      <alignment horizontal="center" vertical="center" wrapText="1"/>
    </xf>
    <xf numFmtId="0" fontId="67" fillId="0" borderId="306" xfId="0" applyFont="1" applyFill="1" applyBorder="1" applyAlignment="1">
      <alignment horizontal="center" vertical="center" wrapText="1"/>
    </xf>
    <xf numFmtId="0" fontId="0" fillId="0" borderId="87" xfId="0" applyFill="1" applyBorder="1" applyAlignment="1">
      <alignment horizontal="center" vertical="center" wrapText="1"/>
    </xf>
    <xf numFmtId="0" fontId="0" fillId="0" borderId="222" xfId="0" applyFill="1" applyBorder="1" applyAlignment="1">
      <alignment horizontal="center" vertical="center" wrapText="1"/>
    </xf>
    <xf numFmtId="164" fontId="38" fillId="5" borderId="156" xfId="0" applyNumberFormat="1" applyFont="1" applyFill="1" applyBorder="1" applyAlignment="1" applyProtection="1">
      <alignment horizontal="center" vertical="center" wrapText="1"/>
    </xf>
    <xf numFmtId="164" fontId="38" fillId="5" borderId="87" xfId="0" applyNumberFormat="1" applyFont="1" applyFill="1" applyBorder="1" applyAlignment="1" applyProtection="1">
      <alignment horizontal="center" vertical="center" wrapText="1"/>
    </xf>
    <xf numFmtId="164" fontId="38" fillId="5" borderId="222" xfId="0" applyNumberFormat="1" applyFont="1" applyFill="1" applyBorder="1" applyAlignment="1" applyProtection="1">
      <alignment horizontal="center" vertical="center" wrapText="1"/>
    </xf>
    <xf numFmtId="0" fontId="0" fillId="0" borderId="261" xfId="0" applyFill="1" applyBorder="1" applyAlignment="1">
      <alignment horizontal="right" vertical="center"/>
    </xf>
    <xf numFmtId="0" fontId="0" fillId="0" borderId="19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67" fillId="0" borderId="222" xfId="0" applyFont="1" applyFill="1" applyBorder="1" applyAlignment="1">
      <alignment horizontal="center" vertical="center" wrapText="1"/>
    </xf>
    <xf numFmtId="166" fontId="27" fillId="7" borderId="181" xfId="0" applyNumberFormat="1" applyFont="1" applyFill="1" applyBorder="1" applyAlignment="1" applyProtection="1">
      <alignment horizontal="center" vertical="center" wrapText="1"/>
    </xf>
    <xf numFmtId="0" fontId="23" fillId="7" borderId="181" xfId="0" applyFont="1" applyFill="1" applyBorder="1" applyAlignment="1">
      <alignment horizontal="center" vertical="center" wrapText="1"/>
    </xf>
    <xf numFmtId="166" fontId="5" fillId="7" borderId="181" xfId="0" applyNumberFormat="1" applyFont="1" applyFill="1" applyBorder="1" applyAlignment="1" applyProtection="1">
      <alignment horizontal="center" vertical="center" wrapText="1"/>
    </xf>
    <xf numFmtId="166" fontId="27" fillId="7" borderId="156" xfId="0" applyNumberFormat="1" applyFont="1" applyFill="1" applyBorder="1" applyAlignment="1" applyProtection="1">
      <alignment horizontal="center" vertical="center" wrapText="1"/>
    </xf>
    <xf numFmtId="166" fontId="27" fillId="7" borderId="87" xfId="0" applyNumberFormat="1" applyFont="1" applyFill="1" applyBorder="1" applyAlignment="1" applyProtection="1">
      <alignment horizontal="center" vertical="center" wrapText="1"/>
    </xf>
    <xf numFmtId="166" fontId="27" fillId="7" borderId="222" xfId="0" applyNumberFormat="1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302" xfId="0" applyFill="1" applyBorder="1" applyAlignment="1">
      <alignment horizontal="center" vertical="center" wrapText="1"/>
    </xf>
    <xf numFmtId="49" fontId="7" fillId="0" borderId="19" xfId="0" applyNumberFormat="1" applyFont="1" applyFill="1" applyBorder="1" applyAlignment="1">
      <alignment horizontal="center" vertical="center" wrapText="1"/>
    </xf>
    <xf numFmtId="49" fontId="7" fillId="0" borderId="97" xfId="0" applyNumberFormat="1" applyFont="1" applyFill="1" applyBorder="1" applyAlignment="1">
      <alignment horizontal="center" vertical="center" wrapText="1"/>
    </xf>
    <xf numFmtId="49" fontId="5" fillId="0" borderId="232" xfId="0" applyNumberFormat="1" applyFont="1" applyFill="1" applyBorder="1" applyAlignment="1" applyProtection="1">
      <alignment horizontal="center" vertical="center"/>
    </xf>
    <xf numFmtId="0" fontId="23" fillId="0" borderId="224" xfId="0" applyFont="1" applyFill="1" applyBorder="1" applyAlignment="1">
      <alignment vertical="center"/>
    </xf>
    <xf numFmtId="0" fontId="23" fillId="0" borderId="233" xfId="0" applyFont="1" applyFill="1" applyBorder="1" applyAlignment="1">
      <alignment vertical="center"/>
    </xf>
    <xf numFmtId="164" fontId="38" fillId="0" borderId="156" xfId="0" applyNumberFormat="1" applyFont="1" applyFill="1" applyBorder="1" applyAlignment="1" applyProtection="1">
      <alignment horizontal="center" vertical="center" wrapText="1"/>
    </xf>
    <xf numFmtId="164" fontId="38" fillId="0" borderId="87" xfId="0" applyNumberFormat="1" applyFont="1" applyFill="1" applyBorder="1" applyAlignment="1" applyProtection="1">
      <alignment horizontal="center" vertical="center" wrapText="1"/>
    </xf>
    <xf numFmtId="164" fontId="38" fillId="0" borderId="222" xfId="0" applyNumberFormat="1" applyFont="1" applyFill="1" applyBorder="1" applyAlignment="1" applyProtection="1">
      <alignment horizontal="center" vertical="center" wrapText="1"/>
    </xf>
    <xf numFmtId="0" fontId="27" fillId="0" borderId="96" xfId="0" applyFont="1" applyFill="1" applyBorder="1" applyAlignment="1">
      <alignment horizontal="center" vertical="center"/>
    </xf>
    <xf numFmtId="0" fontId="27" fillId="0" borderId="19" xfId="0" applyFont="1" applyFill="1" applyBorder="1" applyAlignment="1">
      <alignment horizontal="center" vertical="center"/>
    </xf>
    <xf numFmtId="0" fontId="27" fillId="0" borderId="97" xfId="0" applyFont="1" applyFill="1" applyBorder="1" applyAlignment="1">
      <alignment horizontal="center" vertical="center"/>
    </xf>
    <xf numFmtId="0" fontId="27" fillId="0" borderId="304" xfId="0" applyFont="1" applyFill="1" applyBorder="1" applyAlignment="1">
      <alignment horizontal="right" vertical="center"/>
    </xf>
    <xf numFmtId="0" fontId="27" fillId="0" borderId="305" xfId="0" applyFont="1" applyFill="1" applyBorder="1" applyAlignment="1">
      <alignment horizontal="right" vertical="center"/>
    </xf>
    <xf numFmtId="0" fontId="27" fillId="0" borderId="94" xfId="0" applyFont="1" applyFill="1" applyBorder="1" applyAlignment="1">
      <alignment horizontal="right" vertical="center"/>
    </xf>
    <xf numFmtId="0" fontId="31" fillId="4" borderId="47" xfId="0" applyFont="1" applyFill="1" applyBorder="1" applyAlignment="1">
      <alignment horizontal="center" vertical="center"/>
    </xf>
    <xf numFmtId="0" fontId="27" fillId="0" borderId="197" xfId="0" applyFont="1" applyFill="1" applyBorder="1" applyAlignment="1" applyProtection="1">
      <alignment horizontal="center" vertical="center"/>
    </xf>
    <xf numFmtId="0" fontId="31" fillId="0" borderId="14" xfId="0" applyFont="1" applyFill="1" applyBorder="1" applyAlignment="1" applyProtection="1">
      <alignment horizontal="center" vertical="center"/>
    </xf>
    <xf numFmtId="0" fontId="31" fillId="0" borderId="302" xfId="0" applyFont="1" applyFill="1" applyBorder="1" applyAlignment="1" applyProtection="1">
      <alignment horizontal="center" vertical="center"/>
    </xf>
    <xf numFmtId="166" fontId="27" fillId="0" borderId="181" xfId="0" applyNumberFormat="1" applyFont="1" applyFill="1" applyBorder="1" applyAlignment="1" applyProtection="1">
      <alignment horizontal="center" vertical="center" wrapText="1"/>
    </xf>
    <xf numFmtId="166" fontId="27" fillId="0" borderId="222" xfId="0" applyNumberFormat="1" applyFont="1" applyFill="1" applyBorder="1" applyAlignment="1" applyProtection="1">
      <alignment horizontal="center" vertical="center" wrapText="1"/>
    </xf>
    <xf numFmtId="164" fontId="27" fillId="0" borderId="197" xfId="0" applyNumberFormat="1" applyFont="1" applyFill="1" applyBorder="1" applyAlignment="1" applyProtection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02" xfId="0" applyFont="1" applyFill="1" applyBorder="1" applyAlignment="1">
      <alignment horizontal="center" vertical="center" wrapText="1"/>
    </xf>
    <xf numFmtId="49" fontId="5" fillId="0" borderId="92" xfId="0" applyNumberFormat="1" applyFont="1" applyFill="1" applyBorder="1" applyAlignment="1" applyProtection="1">
      <alignment horizontal="right" vertical="center"/>
    </xf>
    <xf numFmtId="49" fontId="56" fillId="7" borderId="197" xfId="0" applyNumberFormat="1" applyFont="1" applyFill="1" applyBorder="1" applyAlignment="1" applyProtection="1">
      <alignment horizontal="right" vertical="center" wrapText="1"/>
    </xf>
    <xf numFmtId="49" fontId="56" fillId="7" borderId="14" xfId="0" applyNumberFormat="1" applyFont="1" applyFill="1" applyBorder="1" applyAlignment="1" applyProtection="1">
      <alignment horizontal="right" vertical="center" wrapText="1"/>
    </xf>
    <xf numFmtId="49" fontId="56" fillId="7" borderId="302" xfId="0" applyNumberFormat="1" applyFont="1" applyFill="1" applyBorder="1" applyAlignment="1" applyProtection="1">
      <alignment horizontal="right" vertical="center" wrapText="1"/>
    </xf>
    <xf numFmtId="0" fontId="36" fillId="0" borderId="14" xfId="0" applyFont="1" applyFill="1" applyBorder="1" applyAlignment="1">
      <alignment vertical="center" wrapText="1"/>
    </xf>
    <xf numFmtId="0" fontId="36" fillId="0" borderId="302" xfId="0" applyFont="1" applyFill="1" applyBorder="1" applyAlignment="1">
      <alignment vertical="center" wrapText="1"/>
    </xf>
    <xf numFmtId="2" fontId="5" fillId="4" borderId="214" xfId="0" applyNumberFormat="1" applyFont="1" applyFill="1" applyBorder="1" applyAlignment="1">
      <alignment horizontal="center"/>
    </xf>
    <xf numFmtId="2" fontId="48" fillId="0" borderId="214" xfId="0" applyNumberFormat="1" applyFont="1" applyFill="1" applyBorder="1" applyAlignment="1">
      <alignment horizontal="center" vertical="center" wrapText="1"/>
    </xf>
    <xf numFmtId="49" fontId="5" fillId="0" borderId="48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164" fontId="38" fillId="8" borderId="156" xfId="0" applyNumberFormat="1" applyFont="1" applyFill="1" applyBorder="1" applyAlignment="1" applyProtection="1">
      <alignment horizontal="center" vertical="center" wrapText="1"/>
    </xf>
    <xf numFmtId="164" fontId="38" fillId="8" borderId="87" xfId="0" applyNumberFormat="1" applyFont="1" applyFill="1" applyBorder="1" applyAlignment="1" applyProtection="1">
      <alignment horizontal="center" vertical="center" wrapText="1"/>
    </xf>
    <xf numFmtId="164" fontId="38" fillId="8" borderId="222" xfId="0" applyNumberFormat="1" applyFont="1" applyFill="1" applyBorder="1" applyAlignment="1" applyProtection="1">
      <alignment horizontal="center" vertical="center" wrapText="1"/>
    </xf>
    <xf numFmtId="0" fontId="27" fillId="8" borderId="96" xfId="0" applyFont="1" applyFill="1" applyBorder="1" applyAlignment="1">
      <alignment horizontal="center" vertical="center"/>
    </xf>
    <xf numFmtId="0" fontId="27" fillId="8" borderId="19" xfId="0" applyFont="1" applyFill="1" applyBorder="1" applyAlignment="1">
      <alignment horizontal="center" vertical="center"/>
    </xf>
    <xf numFmtId="0" fontId="27" fillId="8" borderId="97" xfId="0" applyFont="1" applyFill="1" applyBorder="1" applyAlignment="1">
      <alignment horizontal="center" vertical="center"/>
    </xf>
    <xf numFmtId="0" fontId="27" fillId="8" borderId="304" xfId="0" applyFont="1" applyFill="1" applyBorder="1" applyAlignment="1">
      <alignment horizontal="right" vertical="center"/>
    </xf>
    <xf numFmtId="0" fontId="27" fillId="8" borderId="305" xfId="0" applyFont="1" applyFill="1" applyBorder="1" applyAlignment="1">
      <alignment horizontal="right" vertical="center"/>
    </xf>
    <xf numFmtId="0" fontId="27" fillId="8" borderId="94" xfId="0" applyFont="1" applyFill="1" applyBorder="1" applyAlignment="1">
      <alignment horizontal="right" vertical="center"/>
    </xf>
    <xf numFmtId="166" fontId="5" fillId="0" borderId="308" xfId="0" applyNumberFormat="1" applyFont="1" applyFill="1" applyBorder="1" applyAlignment="1" applyProtection="1">
      <alignment horizontal="center" vertical="center"/>
    </xf>
    <xf numFmtId="166" fontId="5" fillId="0" borderId="309" xfId="0" applyNumberFormat="1" applyFont="1" applyFill="1" applyBorder="1" applyAlignment="1" applyProtection="1">
      <alignment horizontal="center" vertical="center"/>
    </xf>
    <xf numFmtId="2" fontId="48" fillId="0" borderId="318" xfId="0" applyNumberFormat="1" applyFont="1" applyFill="1" applyBorder="1" applyAlignment="1">
      <alignment horizontal="center" vertical="center" wrapText="1"/>
    </xf>
    <xf numFmtId="2" fontId="5" fillId="0" borderId="87" xfId="0" applyNumberFormat="1" applyFont="1" applyFill="1" applyBorder="1" applyAlignment="1" applyProtection="1">
      <alignment horizontal="center" vertical="center"/>
    </xf>
    <xf numFmtId="2" fontId="5" fillId="0" borderId="313" xfId="0" applyNumberFormat="1" applyFont="1" applyFill="1" applyBorder="1" applyAlignment="1" applyProtection="1">
      <alignment horizontal="center" vertical="center"/>
    </xf>
    <xf numFmtId="2" fontId="5" fillId="0" borderId="308" xfId="0" applyNumberFormat="1" applyFont="1" applyFill="1" applyBorder="1" applyAlignment="1" applyProtection="1">
      <alignment horizontal="center" vertical="center"/>
    </xf>
    <xf numFmtId="2" fontId="5" fillId="0" borderId="14" xfId="0" applyNumberFormat="1" applyFont="1" applyFill="1" applyBorder="1" applyAlignment="1" applyProtection="1">
      <alignment horizontal="center" vertical="center"/>
    </xf>
  </cellXfs>
  <cellStyles count="5">
    <cellStyle name="Excel Built-in Excel Built-in Excel Built-in Excel Built-in Excel Built-in Normal" xfId="1"/>
    <cellStyle name="Обычный" xfId="0" builtinId="0"/>
    <cellStyle name="Обычный 2" xfId="2"/>
    <cellStyle name="Обычный 2 2" xfId="3"/>
    <cellStyle name="Обычный_Plan Уч(бакал.) д_о 2013_14а" xfId="4"/>
  </cellStyles>
  <dxfs count="44"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4"/>
      </font>
      <fill>
        <patternFill>
          <bgColor indexed="4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6"/>
  <sheetViews>
    <sheetView view="pageBreakPreview" topLeftCell="A13" zoomScale="60" zoomScaleNormal="50" workbookViewId="0">
      <selection activeCell="G13" sqref="G13"/>
    </sheetView>
  </sheetViews>
  <sheetFormatPr defaultColWidth="3.28515625" defaultRowHeight="15.75" x14ac:dyDescent="0.25"/>
  <cols>
    <col min="1" max="1" width="15.7109375" style="1" customWidth="1"/>
    <col min="2" max="2" width="6.140625" style="1" customWidth="1"/>
    <col min="3" max="3" width="4.5703125" style="1" customWidth="1"/>
    <col min="4" max="4" width="4.85546875" style="1" customWidth="1"/>
    <col min="5" max="5" width="5.140625" style="1" customWidth="1"/>
    <col min="6" max="6" width="6.140625" style="1" customWidth="1"/>
    <col min="7" max="7" width="4.42578125" style="1" customWidth="1"/>
    <col min="8" max="8" width="4.5703125" style="1" customWidth="1"/>
    <col min="9" max="9" width="4.7109375" style="1" customWidth="1"/>
    <col min="10" max="10" width="4.42578125" style="1" customWidth="1"/>
    <col min="11" max="11" width="4.5703125" style="1" customWidth="1"/>
    <col min="12" max="13" width="4.42578125" style="1" customWidth="1"/>
    <col min="14" max="14" width="5.42578125" style="1" customWidth="1"/>
    <col min="15" max="17" width="6" style="1" customWidth="1"/>
    <col min="18" max="18" width="4" style="1" customWidth="1"/>
    <col min="19" max="19" width="4.5703125" style="1" customWidth="1"/>
    <col min="20" max="20" width="6.42578125" style="1" customWidth="1"/>
    <col min="21" max="22" width="5.28515625" style="1" customWidth="1"/>
    <col min="23" max="23" width="5" style="1" customWidth="1"/>
    <col min="24" max="24" width="5.28515625" style="1" customWidth="1"/>
    <col min="25" max="25" width="5.7109375" style="1" customWidth="1"/>
    <col min="26" max="28" width="5.28515625" style="1" customWidth="1"/>
    <col min="29" max="29" width="5" style="1" customWidth="1"/>
    <col min="30" max="30" width="4.85546875" style="1" customWidth="1"/>
    <col min="31" max="31" width="5" style="1" customWidth="1"/>
    <col min="32" max="32" width="6.85546875" style="1" bestFit="1" customWidth="1"/>
    <col min="33" max="33" width="7" style="1" customWidth="1"/>
    <col min="34" max="34" width="6.85546875" style="1" bestFit="1" customWidth="1"/>
    <col min="35" max="35" width="7" style="1" customWidth="1"/>
    <col min="36" max="36" width="6.85546875" style="1" bestFit="1" customWidth="1"/>
    <col min="37" max="38" width="6.42578125" style="1" customWidth="1"/>
    <col min="39" max="39" width="6.28515625" style="1" customWidth="1"/>
    <col min="40" max="40" width="6.42578125" style="1" customWidth="1"/>
    <col min="41" max="42" width="4.42578125" style="1" customWidth="1"/>
    <col min="43" max="43" width="4.140625" style="1" customWidth="1"/>
    <col min="44" max="44" width="3.5703125" style="1" customWidth="1"/>
    <col min="45" max="45" width="3.85546875" style="1" customWidth="1"/>
    <col min="46" max="47" width="4" style="1" customWidth="1"/>
    <col min="48" max="48" width="4.140625" style="1" customWidth="1"/>
    <col min="49" max="49" width="4" style="1" customWidth="1"/>
    <col min="50" max="50" width="4.140625" style="1" customWidth="1"/>
    <col min="51" max="51" width="4" style="1" customWidth="1"/>
    <col min="52" max="52" width="5.140625" style="1" customWidth="1"/>
    <col min="53" max="53" width="5" style="1" customWidth="1"/>
    <col min="54" max="54" width="2.85546875" style="1" hidden="1" customWidth="1"/>
    <col min="55" max="55" width="1.140625" style="1" hidden="1" customWidth="1"/>
    <col min="56" max="57" width="3.28515625" style="1" hidden="1" customWidth="1"/>
    <col min="58" max="16384" width="3.28515625" style="1"/>
  </cols>
  <sheetData>
    <row r="1" spans="1:57" ht="25.5" customHeight="1" x14ac:dyDescent="0.3">
      <c r="A1" s="2797"/>
      <c r="B1" s="2797"/>
      <c r="C1" s="2797"/>
      <c r="D1" s="2797"/>
      <c r="E1" s="2797"/>
      <c r="F1" s="2797"/>
      <c r="G1" s="2797"/>
      <c r="H1" s="2797"/>
      <c r="I1" s="2797"/>
      <c r="J1" s="2797"/>
      <c r="K1" s="2797"/>
      <c r="L1" s="2797"/>
      <c r="M1" s="2797"/>
      <c r="N1" s="2797"/>
      <c r="O1" s="2797"/>
      <c r="P1" s="2840" t="s">
        <v>88</v>
      </c>
      <c r="Q1" s="2840"/>
      <c r="R1" s="2840"/>
      <c r="S1" s="2840"/>
      <c r="T1" s="2840"/>
      <c r="U1" s="2840"/>
      <c r="V1" s="2840"/>
      <c r="W1" s="2840"/>
      <c r="X1" s="2840"/>
      <c r="Y1" s="2840"/>
      <c r="Z1" s="2840"/>
      <c r="AA1" s="2840"/>
      <c r="AB1" s="2840"/>
      <c r="AC1" s="2840"/>
      <c r="AD1" s="2840"/>
      <c r="AE1" s="2840"/>
      <c r="AF1" s="2840"/>
      <c r="AG1" s="2840"/>
      <c r="AH1" s="2840"/>
      <c r="AI1" s="2840"/>
      <c r="AJ1" s="2840"/>
      <c r="AK1" s="2840"/>
      <c r="AL1" s="2840"/>
      <c r="AM1" s="2840"/>
      <c r="AN1" s="2840"/>
      <c r="AO1" s="2840"/>
      <c r="AP1" s="2839"/>
      <c r="AQ1" s="2839"/>
      <c r="AR1" s="2839"/>
      <c r="AS1" s="2839"/>
      <c r="AT1" s="2839"/>
      <c r="AU1" s="2839"/>
      <c r="AV1" s="2839"/>
      <c r="AW1" s="2839"/>
      <c r="AX1" s="2839"/>
      <c r="AY1" s="2839"/>
      <c r="AZ1" s="2839"/>
      <c r="BA1" s="2839"/>
      <c r="BB1" s="2839"/>
      <c r="BC1" s="2839"/>
      <c r="BD1" s="2839"/>
      <c r="BE1" s="2839"/>
    </row>
    <row r="2" spans="1:57" ht="26.25" customHeight="1" x14ac:dyDescent="0.4">
      <c r="A2" s="2800" t="s">
        <v>650</v>
      </c>
      <c r="B2" s="2800"/>
      <c r="C2" s="2800"/>
      <c r="D2" s="2800"/>
      <c r="E2" s="2800"/>
      <c r="F2" s="2800"/>
      <c r="G2" s="2800"/>
      <c r="H2" s="2800"/>
      <c r="I2" s="2800"/>
      <c r="J2" s="2800"/>
      <c r="K2" s="2800"/>
      <c r="L2" s="2800"/>
      <c r="M2" s="2800"/>
      <c r="N2" s="2800"/>
      <c r="O2" s="2800"/>
      <c r="P2" s="2443"/>
      <c r="Q2" s="2443"/>
      <c r="R2" s="2443"/>
      <c r="S2" s="2443"/>
      <c r="T2" s="2443"/>
      <c r="U2" s="2443"/>
      <c r="V2" s="2443"/>
      <c r="W2" s="2443"/>
      <c r="X2" s="2443"/>
      <c r="Y2" s="2443"/>
      <c r="Z2" s="2443"/>
      <c r="AA2" s="2443"/>
      <c r="AB2" s="2443"/>
      <c r="AC2" s="2443"/>
      <c r="AD2" s="2443"/>
      <c r="AE2" s="2443"/>
      <c r="AF2" s="2443"/>
      <c r="AG2" s="2443"/>
      <c r="AH2" s="2443"/>
      <c r="AI2" s="2443"/>
      <c r="AJ2" s="2443"/>
      <c r="AK2" s="2443"/>
      <c r="AL2" s="2443"/>
      <c r="AM2" s="2443"/>
      <c r="AN2" s="2443"/>
      <c r="AO2" s="2443"/>
      <c r="AP2" s="2839"/>
      <c r="AQ2" s="2839"/>
      <c r="AR2" s="2839"/>
      <c r="AS2" s="2839"/>
      <c r="AT2" s="2839"/>
      <c r="AU2" s="2839"/>
      <c r="AV2" s="2839"/>
      <c r="AW2" s="2839"/>
      <c r="AX2" s="2839"/>
      <c r="AY2" s="2839"/>
      <c r="AZ2" s="2839"/>
      <c r="BA2" s="2839"/>
      <c r="BB2" s="2839"/>
      <c r="BC2" s="2839"/>
      <c r="BD2" s="2839"/>
      <c r="BE2" s="2839"/>
    </row>
    <row r="3" spans="1:57" ht="26.25" x14ac:dyDescent="0.4">
      <c r="A3" s="2800" t="s">
        <v>651</v>
      </c>
      <c r="B3" s="2800"/>
      <c r="C3" s="2800"/>
      <c r="D3" s="2800"/>
      <c r="E3" s="2800"/>
      <c r="F3" s="2800"/>
      <c r="G3" s="2800"/>
      <c r="H3" s="2800"/>
      <c r="I3" s="2800"/>
      <c r="J3" s="2800"/>
      <c r="K3" s="2800"/>
      <c r="L3" s="2800"/>
      <c r="M3" s="2800"/>
      <c r="N3" s="2800"/>
      <c r="O3" s="2800"/>
      <c r="P3" s="2844" t="s">
        <v>0</v>
      </c>
      <c r="Q3" s="2844"/>
      <c r="R3" s="2844"/>
      <c r="S3" s="2844"/>
      <c r="T3" s="2844"/>
      <c r="U3" s="2844"/>
      <c r="V3" s="2844"/>
      <c r="W3" s="2844"/>
      <c r="X3" s="2844"/>
      <c r="Y3" s="2844"/>
      <c r="Z3" s="2844"/>
      <c r="AA3" s="2844"/>
      <c r="AB3" s="2844"/>
      <c r="AC3" s="2844"/>
      <c r="AD3" s="2844"/>
      <c r="AE3" s="2844"/>
      <c r="AF3" s="2844"/>
      <c r="AG3" s="2844"/>
      <c r="AH3" s="2844"/>
      <c r="AI3" s="2844"/>
      <c r="AJ3" s="2844"/>
      <c r="AK3" s="2844"/>
      <c r="AL3" s="2844"/>
      <c r="AM3" s="2844"/>
      <c r="AN3" s="2844"/>
      <c r="AO3" s="2844"/>
      <c r="AP3" s="2839"/>
      <c r="AQ3" s="2839"/>
      <c r="AR3" s="2839"/>
      <c r="AS3" s="2839"/>
      <c r="AT3" s="2839"/>
      <c r="AU3" s="2839"/>
      <c r="AV3" s="2839"/>
      <c r="AW3" s="2839"/>
      <c r="AX3" s="2839"/>
      <c r="AY3" s="2839"/>
      <c r="AZ3" s="2839"/>
      <c r="BA3" s="2839"/>
      <c r="BB3" s="2839"/>
      <c r="BC3" s="2839"/>
      <c r="BD3" s="2839"/>
      <c r="BE3" s="2839"/>
    </row>
    <row r="4" spans="1:57" ht="22.5" customHeight="1" x14ac:dyDescent="0.4">
      <c r="A4" s="2800" t="s">
        <v>798</v>
      </c>
      <c r="B4" s="2800"/>
      <c r="C4" s="2800"/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41"/>
      <c r="Q4" s="2841"/>
      <c r="R4" s="2841"/>
      <c r="S4" s="2841"/>
      <c r="T4" s="2841"/>
      <c r="U4" s="2841"/>
      <c r="V4" s="2841"/>
      <c r="W4" s="2841"/>
      <c r="X4" s="2841"/>
      <c r="Y4" s="2841"/>
      <c r="Z4" s="2841"/>
      <c r="AA4" s="2841"/>
      <c r="AB4" s="2841"/>
      <c r="AC4" s="2841"/>
      <c r="AD4" s="2841"/>
      <c r="AE4" s="2841"/>
      <c r="AF4" s="2841"/>
      <c r="AG4" s="2841"/>
      <c r="AH4" s="2841"/>
      <c r="AI4" s="2841"/>
      <c r="AJ4" s="2841"/>
      <c r="AK4" s="2841"/>
      <c r="AL4" s="2841"/>
      <c r="AM4" s="2841"/>
      <c r="AN4" s="2841"/>
      <c r="AO4" s="2841"/>
      <c r="AP4" s="2842"/>
      <c r="AQ4" s="2843"/>
      <c r="AR4" s="2843"/>
      <c r="AS4" s="2843"/>
      <c r="AT4" s="2843"/>
      <c r="AU4" s="2843"/>
      <c r="AV4" s="2843"/>
      <c r="AW4" s="2843"/>
      <c r="AX4" s="2843"/>
      <c r="AY4" s="2843"/>
      <c r="AZ4" s="2843"/>
      <c r="BA4" s="2843"/>
      <c r="BB4" s="2843"/>
      <c r="BC4" s="2779"/>
      <c r="BD4" s="2779"/>
      <c r="BE4" s="2779"/>
    </row>
    <row r="5" spans="1:57" s="3" customFormat="1" ht="26.25" x14ac:dyDescent="0.4">
      <c r="A5" s="2798" t="s">
        <v>758</v>
      </c>
      <c r="B5" s="2798"/>
      <c r="C5" s="2798"/>
      <c r="D5" s="2798"/>
      <c r="E5" s="2798"/>
      <c r="F5" s="2798"/>
      <c r="G5" s="2798"/>
      <c r="H5" s="2798"/>
      <c r="I5" s="2798"/>
      <c r="J5" s="2798"/>
      <c r="K5" s="2798"/>
      <c r="L5" s="2798"/>
      <c r="M5" s="2798"/>
      <c r="N5" s="2798"/>
      <c r="O5" s="2798"/>
      <c r="P5" s="2846"/>
      <c r="Q5" s="2846"/>
      <c r="R5" s="2846"/>
      <c r="S5" s="2846"/>
      <c r="T5" s="2846"/>
      <c r="U5" s="2846"/>
      <c r="V5" s="2846"/>
      <c r="W5" s="2846"/>
      <c r="X5" s="2846"/>
      <c r="Y5" s="2846"/>
      <c r="Z5" s="2846"/>
      <c r="AA5" s="2846"/>
      <c r="AB5" s="2846"/>
      <c r="AC5" s="2846"/>
      <c r="AD5" s="2846"/>
      <c r="AE5" s="2846"/>
      <c r="AF5" s="2846"/>
      <c r="AG5" s="2846"/>
      <c r="AH5" s="2846"/>
      <c r="AI5" s="2846"/>
      <c r="AJ5" s="2846"/>
      <c r="AK5" s="2846"/>
      <c r="AL5" s="2846"/>
      <c r="AM5" s="2846"/>
      <c r="AN5" s="2846"/>
      <c r="AO5" s="2846"/>
      <c r="AP5" s="2843"/>
      <c r="AQ5" s="2843"/>
      <c r="AR5" s="2843"/>
      <c r="AS5" s="2843"/>
      <c r="AT5" s="2843"/>
      <c r="AU5" s="2843"/>
      <c r="AV5" s="2843"/>
      <c r="AW5" s="2843"/>
      <c r="AX5" s="2843"/>
      <c r="AY5" s="2843"/>
      <c r="AZ5" s="2843"/>
      <c r="BA5" s="2843"/>
      <c r="BB5" s="2843"/>
      <c r="BC5" s="2779"/>
      <c r="BD5" s="2779"/>
      <c r="BE5" s="2779"/>
    </row>
    <row r="6" spans="1:57" s="3" customFormat="1" ht="26.25" x14ac:dyDescent="0.4">
      <c r="A6" s="2778"/>
      <c r="B6" s="2778"/>
      <c r="C6" s="2778"/>
      <c r="D6" s="2778"/>
      <c r="E6" s="2778"/>
      <c r="F6" s="2778"/>
      <c r="G6" s="2778"/>
      <c r="H6" s="2778"/>
      <c r="I6" s="2778"/>
      <c r="J6" s="2778"/>
      <c r="K6" s="2778"/>
      <c r="L6" s="2778"/>
      <c r="M6" s="2778"/>
      <c r="N6" s="2778"/>
      <c r="O6" s="2778"/>
      <c r="P6" s="2799" t="s">
        <v>1</v>
      </c>
      <c r="Q6" s="2799"/>
      <c r="R6" s="2799"/>
      <c r="S6" s="2799"/>
      <c r="T6" s="2799"/>
      <c r="U6" s="2799"/>
      <c r="V6" s="2799"/>
      <c r="W6" s="2799"/>
      <c r="X6" s="2799"/>
      <c r="Y6" s="2799"/>
      <c r="Z6" s="2799"/>
      <c r="AA6" s="2799"/>
      <c r="AB6" s="2799"/>
      <c r="AC6" s="2799"/>
      <c r="AD6" s="2799"/>
      <c r="AE6" s="2799"/>
      <c r="AF6" s="2799"/>
      <c r="AG6" s="2799"/>
      <c r="AH6" s="2799"/>
      <c r="AI6" s="2799"/>
      <c r="AJ6" s="2799"/>
      <c r="AK6" s="2799"/>
      <c r="AL6" s="2799"/>
      <c r="AM6" s="2799"/>
      <c r="AN6" s="2799"/>
      <c r="AO6" s="2799"/>
      <c r="AP6" s="2842" t="s">
        <v>588</v>
      </c>
      <c r="AQ6" s="2843"/>
      <c r="AR6" s="2843"/>
      <c r="AS6" s="2843"/>
      <c r="AT6" s="2843"/>
      <c r="AU6" s="2843"/>
      <c r="AV6" s="2843"/>
      <c r="AW6" s="2843"/>
      <c r="AX6" s="2843"/>
      <c r="AY6" s="2843"/>
      <c r="AZ6" s="2843"/>
      <c r="BA6" s="2843"/>
      <c r="BB6" s="2843"/>
      <c r="BC6" s="2438"/>
      <c r="BD6" s="2438"/>
      <c r="BE6" s="2438"/>
    </row>
    <row r="7" spans="1:57" s="3" customFormat="1" ht="27" customHeight="1" x14ac:dyDescent="0.4">
      <c r="A7" s="2845" t="s">
        <v>668</v>
      </c>
      <c r="B7" s="2845"/>
      <c r="C7" s="2845"/>
      <c r="D7" s="2845"/>
      <c r="E7" s="2845"/>
      <c r="F7" s="2845"/>
      <c r="G7" s="2845"/>
      <c r="H7" s="2845"/>
      <c r="I7" s="2845"/>
      <c r="J7" s="2845"/>
      <c r="K7" s="2845"/>
      <c r="L7" s="2845"/>
      <c r="M7" s="2845"/>
      <c r="N7" s="2845"/>
      <c r="O7" s="2845"/>
      <c r="P7" s="2801" t="s">
        <v>89</v>
      </c>
      <c r="Q7" s="2801"/>
      <c r="R7" s="2801"/>
      <c r="S7" s="2801"/>
      <c r="T7" s="2801"/>
      <c r="U7" s="2801"/>
      <c r="V7" s="2801"/>
      <c r="W7" s="2801"/>
      <c r="X7" s="2801"/>
      <c r="Y7" s="2801"/>
      <c r="Z7" s="2801"/>
      <c r="AA7" s="2801"/>
      <c r="AB7" s="2801"/>
      <c r="AC7" s="2801"/>
      <c r="AD7" s="2801"/>
      <c r="AE7" s="2801"/>
      <c r="AF7" s="2801"/>
      <c r="AG7" s="2801"/>
      <c r="AH7" s="2801"/>
      <c r="AI7" s="2801"/>
      <c r="AJ7" s="2801"/>
      <c r="AK7" s="2801"/>
      <c r="AL7" s="2801"/>
      <c r="AM7" s="2801"/>
      <c r="AN7" s="2801"/>
      <c r="AO7" s="2801"/>
      <c r="AP7" s="2843"/>
      <c r="AQ7" s="2843"/>
      <c r="AR7" s="2843"/>
      <c r="AS7" s="2843"/>
      <c r="AT7" s="2843"/>
      <c r="AU7" s="2843"/>
      <c r="AV7" s="2843"/>
      <c r="AW7" s="2843"/>
      <c r="AX7" s="2843"/>
      <c r="AY7" s="2843"/>
      <c r="AZ7" s="2843"/>
      <c r="BA7" s="2843"/>
      <c r="BB7" s="2843"/>
      <c r="BC7" s="2439"/>
      <c r="BD7" s="2439"/>
      <c r="BE7" s="2439"/>
    </row>
    <row r="8" spans="1:57" s="3" customFormat="1" ht="24" customHeight="1" x14ac:dyDescent="0.4">
      <c r="A8" s="2800" t="s">
        <v>652</v>
      </c>
      <c r="B8" s="2800"/>
      <c r="C8" s="2800"/>
      <c r="D8" s="2800"/>
      <c r="E8" s="2800"/>
      <c r="F8" s="2800"/>
      <c r="G8" s="2800"/>
      <c r="H8" s="2800"/>
      <c r="I8" s="2800"/>
      <c r="J8" s="2800"/>
      <c r="K8" s="2800"/>
      <c r="L8" s="2800"/>
      <c r="M8" s="2800"/>
      <c r="N8" s="2800"/>
      <c r="O8" s="2800"/>
      <c r="P8" s="2801" t="s">
        <v>272</v>
      </c>
      <c r="Q8" s="2801"/>
      <c r="R8" s="2801"/>
      <c r="S8" s="2801"/>
      <c r="T8" s="2801"/>
      <c r="U8" s="2801"/>
      <c r="V8" s="2801"/>
      <c r="W8" s="2801"/>
      <c r="X8" s="2801"/>
      <c r="Y8" s="2801"/>
      <c r="Z8" s="2801"/>
      <c r="AA8" s="2801"/>
      <c r="AB8" s="2801"/>
      <c r="AC8" s="2801"/>
      <c r="AD8" s="2801"/>
      <c r="AE8" s="2801"/>
      <c r="AF8" s="2801"/>
      <c r="AG8" s="2801"/>
      <c r="AH8" s="2801"/>
      <c r="AI8" s="2801"/>
      <c r="AJ8" s="2801"/>
      <c r="AK8" s="2801"/>
      <c r="AL8" s="2801"/>
      <c r="AM8" s="2801"/>
      <c r="AN8" s="2801"/>
      <c r="AO8" s="2801"/>
      <c r="AP8" s="30"/>
      <c r="AQ8" s="2440"/>
      <c r="AR8" s="2440"/>
      <c r="AS8" s="2440"/>
      <c r="AT8" s="2440"/>
      <c r="AU8" s="2440"/>
      <c r="AV8" s="2440"/>
      <c r="AW8" s="2440"/>
      <c r="AX8" s="2440"/>
      <c r="AY8" s="2440"/>
      <c r="AZ8" s="2440"/>
      <c r="BA8" s="2440"/>
      <c r="BB8" s="2440"/>
      <c r="BC8" s="2440"/>
      <c r="BD8" s="2440"/>
      <c r="BE8" s="2440"/>
    </row>
    <row r="9" spans="1:57" s="3" customFormat="1" ht="25.5" customHeight="1" x14ac:dyDescent="0.3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2801" t="s">
        <v>327</v>
      </c>
      <c r="Q9" s="2801"/>
      <c r="R9" s="2801"/>
      <c r="S9" s="2801"/>
      <c r="T9" s="2801"/>
      <c r="U9" s="2801"/>
      <c r="V9" s="2801"/>
      <c r="W9" s="2801"/>
      <c r="X9" s="2801"/>
      <c r="Y9" s="2801"/>
      <c r="Z9" s="2801"/>
      <c r="AA9" s="2801"/>
      <c r="AB9" s="2801"/>
      <c r="AC9" s="2801"/>
      <c r="AD9" s="2801"/>
      <c r="AE9" s="2801"/>
      <c r="AF9" s="2801"/>
      <c r="AG9" s="2801"/>
      <c r="AH9" s="2801"/>
      <c r="AI9" s="2801"/>
      <c r="AJ9" s="2801"/>
      <c r="AK9" s="2801"/>
      <c r="AL9" s="2801"/>
      <c r="AM9" s="2801"/>
      <c r="AN9" s="2801"/>
      <c r="AO9" s="2801"/>
      <c r="AP9" s="2842" t="s">
        <v>178</v>
      </c>
      <c r="AQ9" s="2842"/>
      <c r="AR9" s="2842"/>
      <c r="AS9" s="2842"/>
      <c r="AT9" s="2842"/>
      <c r="AU9" s="2842"/>
      <c r="AV9" s="2842"/>
      <c r="AW9" s="2842"/>
      <c r="AX9" s="2842"/>
      <c r="AY9" s="2842"/>
      <c r="AZ9" s="2842"/>
      <c r="BA9" s="2842"/>
      <c r="BB9" s="2440"/>
      <c r="BC9" s="2440"/>
      <c r="BD9" s="2440"/>
      <c r="BE9" s="2440"/>
    </row>
    <row r="10" spans="1:57" s="3" customFormat="1" ht="24" customHeight="1" x14ac:dyDescent="0.3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2801" t="s">
        <v>518</v>
      </c>
      <c r="Q10" s="2801"/>
      <c r="R10" s="2801"/>
      <c r="S10" s="2801"/>
      <c r="T10" s="2801"/>
      <c r="U10" s="2801"/>
      <c r="V10" s="2801"/>
      <c r="W10" s="2801"/>
      <c r="X10" s="2801"/>
      <c r="Y10" s="2801"/>
      <c r="Z10" s="2801"/>
      <c r="AA10" s="2801"/>
      <c r="AB10" s="2801"/>
      <c r="AC10" s="2801"/>
      <c r="AD10" s="2801"/>
      <c r="AE10" s="2801"/>
      <c r="AF10" s="2801"/>
      <c r="AG10" s="2801"/>
      <c r="AH10" s="2801"/>
      <c r="AI10" s="2801"/>
      <c r="AJ10" s="2801"/>
      <c r="AK10" s="2801"/>
      <c r="AL10" s="2801"/>
      <c r="AM10" s="2801"/>
      <c r="AN10" s="2801"/>
      <c r="AO10" s="2801"/>
      <c r="AP10" s="2842" t="s">
        <v>91</v>
      </c>
      <c r="AQ10" s="2842"/>
      <c r="AR10" s="2842"/>
      <c r="AS10" s="2842"/>
      <c r="AT10" s="2842"/>
      <c r="AU10" s="2842"/>
      <c r="AV10" s="2842"/>
      <c r="AW10" s="2842"/>
      <c r="AX10" s="2842"/>
      <c r="AY10" s="2842"/>
      <c r="AZ10" s="2842"/>
      <c r="BA10" s="2842"/>
      <c r="BB10" s="2440"/>
      <c r="BC10" s="2779"/>
      <c r="BD10" s="2779"/>
      <c r="BE10" s="2779"/>
    </row>
    <row r="11" spans="1:57" s="3" customFormat="1" ht="24" customHeight="1" x14ac:dyDescent="0.3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2855" t="s">
        <v>519</v>
      </c>
      <c r="Q11" s="2856"/>
      <c r="R11" s="2856"/>
      <c r="S11" s="2856"/>
      <c r="T11" s="2856"/>
      <c r="U11" s="2856"/>
      <c r="V11" s="2856"/>
      <c r="W11" s="2856"/>
      <c r="X11" s="2856"/>
      <c r="Y11" s="2856"/>
      <c r="Z11" s="2856"/>
      <c r="AA11" s="2856"/>
      <c r="AB11" s="2856"/>
      <c r="AC11" s="2856"/>
      <c r="AD11" s="2856"/>
      <c r="AE11" s="2856"/>
      <c r="AF11" s="2856"/>
      <c r="AG11" s="2856"/>
      <c r="AH11" s="2856"/>
      <c r="AI11" s="2856"/>
      <c r="AJ11" s="2856"/>
      <c r="AK11" s="2856"/>
      <c r="AL11" s="2856"/>
      <c r="AM11" s="2856"/>
      <c r="AN11" s="2856"/>
      <c r="AO11" s="2856"/>
      <c r="AP11" s="2842"/>
      <c r="AQ11" s="2842"/>
      <c r="AR11" s="2842"/>
      <c r="AS11" s="2842"/>
      <c r="AT11" s="2842"/>
      <c r="AU11" s="2842"/>
      <c r="AV11" s="2842"/>
      <c r="AW11" s="2842"/>
      <c r="AX11" s="2842"/>
      <c r="AY11" s="2842"/>
      <c r="AZ11" s="2842"/>
      <c r="BA11" s="2842"/>
      <c r="BB11" s="2440"/>
      <c r="BC11" s="2779"/>
      <c r="BD11" s="2779"/>
      <c r="BE11" s="2779"/>
    </row>
    <row r="12" spans="1:57" s="3" customFormat="1" ht="24" customHeight="1" x14ac:dyDescent="0.3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2855" t="s">
        <v>659</v>
      </c>
      <c r="Q12" s="2856"/>
      <c r="R12" s="2856"/>
      <c r="S12" s="2856"/>
      <c r="T12" s="2856"/>
      <c r="U12" s="2856"/>
      <c r="V12" s="2856"/>
      <c r="W12" s="2856"/>
      <c r="X12" s="2856"/>
      <c r="Y12" s="2856"/>
      <c r="Z12" s="2856"/>
      <c r="AA12" s="2856"/>
      <c r="AB12" s="2856"/>
      <c r="AC12" s="2856"/>
      <c r="AD12" s="2856"/>
      <c r="AE12" s="2856"/>
      <c r="AF12" s="2856"/>
      <c r="AG12" s="2856"/>
      <c r="AH12" s="2856"/>
      <c r="AI12" s="2856"/>
      <c r="AJ12" s="2856"/>
      <c r="AK12" s="2856"/>
      <c r="AL12" s="2856"/>
      <c r="AM12" s="2856"/>
      <c r="AN12" s="2856"/>
      <c r="AO12" s="2856"/>
      <c r="AP12" s="2779"/>
      <c r="AQ12" s="2780"/>
      <c r="AR12" s="2780"/>
      <c r="AS12" s="2780"/>
      <c r="AT12" s="2780"/>
      <c r="AU12" s="2780"/>
      <c r="AV12" s="2780"/>
      <c r="AW12" s="2780"/>
      <c r="AX12" s="2780"/>
      <c r="AY12" s="2780"/>
      <c r="AZ12" s="2780"/>
      <c r="BA12" s="2780"/>
      <c r="BB12" s="2780"/>
      <c r="BC12" s="2779"/>
      <c r="BD12" s="2779"/>
      <c r="BE12" s="2779"/>
    </row>
    <row r="13" spans="1:57" s="3" customFormat="1" ht="24" customHeight="1" x14ac:dyDescent="0.3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2855" t="s">
        <v>658</v>
      </c>
      <c r="Q13" s="2856"/>
      <c r="R13" s="2856"/>
      <c r="S13" s="2856"/>
      <c r="T13" s="2856"/>
      <c r="U13" s="2856"/>
      <c r="V13" s="2856"/>
      <c r="W13" s="2856"/>
      <c r="X13" s="2856"/>
      <c r="Y13" s="2856"/>
      <c r="Z13" s="2856"/>
      <c r="AA13" s="2856"/>
      <c r="AB13" s="2856"/>
      <c r="AC13" s="2856"/>
      <c r="AD13" s="2856"/>
      <c r="AE13" s="2856"/>
      <c r="AF13" s="2856"/>
      <c r="AG13" s="2856"/>
      <c r="AH13" s="2856"/>
      <c r="AI13" s="2856"/>
      <c r="AJ13" s="2856"/>
      <c r="AK13" s="2856"/>
      <c r="AL13" s="2856"/>
      <c r="AM13" s="2856"/>
      <c r="AN13" s="2856"/>
      <c r="AO13" s="2856"/>
      <c r="AP13" s="2779"/>
      <c r="AQ13" s="2780"/>
      <c r="AR13" s="2780"/>
      <c r="AS13" s="2780"/>
      <c r="AT13" s="2780"/>
      <c r="AU13" s="2780"/>
      <c r="AV13" s="2780"/>
      <c r="AW13" s="2780"/>
      <c r="AX13" s="2780"/>
      <c r="AY13" s="2780"/>
      <c r="AZ13" s="2780"/>
      <c r="BA13" s="2780"/>
      <c r="BB13" s="2780"/>
      <c r="BC13" s="2779"/>
      <c r="BD13" s="2779"/>
      <c r="BE13" s="2779"/>
    </row>
    <row r="14" spans="1:57" s="3" customFormat="1" ht="24" customHeight="1" x14ac:dyDescent="0.3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2855" t="s">
        <v>517</v>
      </c>
      <c r="Q14" s="2856"/>
      <c r="R14" s="2856"/>
      <c r="S14" s="2856"/>
      <c r="T14" s="2856"/>
      <c r="U14" s="2856"/>
      <c r="V14" s="2856"/>
      <c r="W14" s="2856"/>
      <c r="X14" s="2856"/>
      <c r="Y14" s="2856"/>
      <c r="Z14" s="2856"/>
      <c r="AA14" s="2856"/>
      <c r="AB14" s="2856"/>
      <c r="AC14" s="2856"/>
      <c r="AD14" s="2856"/>
      <c r="AE14" s="2856"/>
      <c r="AF14" s="2856"/>
      <c r="AG14" s="2856"/>
      <c r="AH14" s="2856"/>
      <c r="AI14" s="2856"/>
      <c r="AJ14" s="2856"/>
      <c r="AK14" s="2856"/>
      <c r="AL14" s="2856"/>
      <c r="AM14" s="2856"/>
      <c r="AN14" s="2856"/>
      <c r="AO14" s="2856"/>
      <c r="AP14" s="2779"/>
      <c r="AQ14" s="2780"/>
      <c r="AR14" s="2780"/>
      <c r="AS14" s="2780"/>
      <c r="AT14" s="2780"/>
      <c r="AU14" s="2780"/>
      <c r="AV14" s="2780"/>
      <c r="AW14" s="2780"/>
      <c r="AX14" s="2780"/>
      <c r="AY14" s="2780"/>
      <c r="AZ14" s="2780"/>
      <c r="BA14" s="2780"/>
      <c r="BB14" s="2780"/>
      <c r="BC14" s="2779"/>
      <c r="BD14" s="2779"/>
      <c r="BE14" s="2779"/>
    </row>
    <row r="15" spans="1:57" s="3" customFormat="1" ht="24" customHeight="1" x14ac:dyDescent="0.3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2855" t="s">
        <v>520</v>
      </c>
      <c r="Q15" s="2856"/>
      <c r="R15" s="2856"/>
      <c r="S15" s="2856"/>
      <c r="T15" s="2856"/>
      <c r="U15" s="2856"/>
      <c r="V15" s="2856"/>
      <c r="W15" s="2856"/>
      <c r="X15" s="2856"/>
      <c r="Y15" s="2856"/>
      <c r="Z15" s="2856"/>
      <c r="AA15" s="2856"/>
      <c r="AB15" s="2856"/>
      <c r="AC15" s="2856"/>
      <c r="AD15" s="2856"/>
      <c r="AE15" s="2856"/>
      <c r="AF15" s="2856"/>
      <c r="AG15" s="2856"/>
      <c r="AH15" s="2856"/>
      <c r="AI15" s="2856"/>
      <c r="AJ15" s="2856"/>
      <c r="AK15" s="2856"/>
      <c r="AL15" s="2856"/>
      <c r="AM15" s="2856"/>
      <c r="AN15" s="2856"/>
      <c r="AO15" s="2856"/>
      <c r="AP15" s="2779"/>
      <c r="AQ15" s="2780"/>
      <c r="AR15" s="2780"/>
      <c r="AS15" s="2780"/>
      <c r="AT15" s="2780"/>
      <c r="AU15" s="2780"/>
      <c r="AV15" s="2780"/>
      <c r="AW15" s="2780"/>
      <c r="AX15" s="2780"/>
      <c r="AY15" s="2780"/>
      <c r="AZ15" s="2780"/>
      <c r="BA15" s="2780"/>
      <c r="BB15" s="2780"/>
      <c r="BC15" s="2779"/>
      <c r="BD15" s="2779"/>
      <c r="BE15" s="2779"/>
    </row>
    <row r="16" spans="1:57" s="3" customFormat="1" ht="24" customHeight="1" x14ac:dyDescent="0.3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2855" t="s">
        <v>521</v>
      </c>
      <c r="Q16" s="2856"/>
      <c r="R16" s="2856"/>
      <c r="S16" s="2856"/>
      <c r="T16" s="2856"/>
      <c r="U16" s="2856"/>
      <c r="V16" s="2856"/>
      <c r="W16" s="2856"/>
      <c r="X16" s="2856"/>
      <c r="Y16" s="2856"/>
      <c r="Z16" s="2856"/>
      <c r="AA16" s="2856"/>
      <c r="AB16" s="2856"/>
      <c r="AC16" s="2856"/>
      <c r="AD16" s="2856"/>
      <c r="AE16" s="2856"/>
      <c r="AF16" s="2856"/>
      <c r="AG16" s="2856"/>
      <c r="AH16" s="2856"/>
      <c r="AI16" s="2856"/>
      <c r="AJ16" s="2856"/>
      <c r="AK16" s="2856"/>
      <c r="AL16" s="2856"/>
      <c r="AM16" s="2856"/>
      <c r="AN16" s="2856"/>
      <c r="AO16" s="2856"/>
      <c r="AP16" s="2779"/>
      <c r="AQ16" s="2780"/>
      <c r="AR16" s="2780"/>
      <c r="AS16" s="2780"/>
      <c r="AT16" s="2780"/>
      <c r="AU16" s="2780"/>
      <c r="AV16" s="2780"/>
      <c r="AW16" s="2780"/>
      <c r="AX16" s="2780"/>
      <c r="AY16" s="2780"/>
      <c r="AZ16" s="2780"/>
      <c r="BA16" s="2780"/>
      <c r="BB16" s="2780"/>
      <c r="BC16" s="2779"/>
      <c r="BD16" s="2779"/>
      <c r="BE16" s="2779"/>
    </row>
    <row r="17" spans="1:58" s="3" customFormat="1" ht="24" customHeight="1" x14ac:dyDescent="0.3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2850" t="s">
        <v>522</v>
      </c>
      <c r="Q17" s="2801"/>
      <c r="R17" s="2801"/>
      <c r="S17" s="2801"/>
      <c r="T17" s="2801"/>
      <c r="U17" s="2801"/>
      <c r="V17" s="2801"/>
      <c r="W17" s="2801"/>
      <c r="X17" s="2801"/>
      <c r="Y17" s="2801"/>
      <c r="Z17" s="2801"/>
      <c r="AA17" s="2801"/>
      <c r="AB17" s="2801"/>
      <c r="AC17" s="2801"/>
      <c r="AD17" s="2801"/>
      <c r="AE17" s="2801"/>
      <c r="AF17" s="2801"/>
      <c r="AG17" s="2801"/>
      <c r="AH17" s="2801"/>
      <c r="AI17" s="2801"/>
      <c r="AJ17" s="2801"/>
      <c r="AK17" s="2801"/>
      <c r="AL17" s="2801"/>
      <c r="AM17" s="2801"/>
      <c r="AN17" s="2801"/>
      <c r="AO17" s="2801"/>
      <c r="AP17" s="2779"/>
      <c r="AQ17" s="2780"/>
      <c r="AR17" s="2780"/>
      <c r="AS17" s="2780"/>
      <c r="AT17" s="2780"/>
      <c r="AU17" s="2780"/>
      <c r="AV17" s="2780"/>
      <c r="AW17" s="2780"/>
      <c r="AX17" s="2780"/>
      <c r="AY17" s="2780"/>
      <c r="AZ17" s="2780"/>
      <c r="BA17" s="2780"/>
      <c r="BB17" s="2780"/>
      <c r="BC17" s="2779"/>
      <c r="BD17" s="2779"/>
      <c r="BE17" s="2779"/>
      <c r="BF17" s="68"/>
    </row>
    <row r="18" spans="1:58" s="3" customFormat="1" ht="24" customHeight="1" x14ac:dyDescent="0.3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2855" t="s">
        <v>523</v>
      </c>
      <c r="Q18" s="2855"/>
      <c r="R18" s="2855"/>
      <c r="S18" s="2855"/>
      <c r="T18" s="2855"/>
      <c r="U18" s="2855"/>
      <c r="V18" s="2855"/>
      <c r="W18" s="2855"/>
      <c r="X18" s="2855"/>
      <c r="Y18" s="2855"/>
      <c r="Z18" s="2855"/>
      <c r="AA18" s="2855"/>
      <c r="AB18" s="2855"/>
      <c r="AC18" s="2855"/>
      <c r="AD18" s="2855"/>
      <c r="AE18" s="2855"/>
      <c r="AF18" s="2855"/>
      <c r="AG18" s="2855"/>
      <c r="AH18" s="2855"/>
      <c r="AI18" s="2855"/>
      <c r="AJ18" s="2855"/>
      <c r="AK18" s="2855"/>
      <c r="AL18" s="2855"/>
      <c r="AM18" s="2855"/>
      <c r="AN18" s="2855"/>
      <c r="AO18" s="2855"/>
      <c r="AP18" s="2441"/>
      <c r="AQ18" s="2441"/>
      <c r="AR18" s="2441"/>
      <c r="AS18" s="2441"/>
      <c r="AT18" s="2441"/>
      <c r="AU18" s="2441"/>
      <c r="AV18" s="2780"/>
      <c r="AW18" s="2780"/>
      <c r="AX18" s="2780"/>
      <c r="AY18" s="2780"/>
      <c r="AZ18" s="2780"/>
      <c r="BA18" s="2780"/>
      <c r="BB18" s="2780"/>
      <c r="BC18" s="2779"/>
      <c r="BD18" s="2779"/>
      <c r="BE18" s="2779"/>
    </row>
    <row r="19" spans="1:58" s="3" customFormat="1" ht="24" customHeight="1" x14ac:dyDescent="0.3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2801" t="s">
        <v>804</v>
      </c>
      <c r="Q19" s="2801"/>
      <c r="R19" s="2801"/>
      <c r="S19" s="2801"/>
      <c r="T19" s="2801"/>
      <c r="U19" s="2801"/>
      <c r="V19" s="2801"/>
      <c r="W19" s="2801"/>
      <c r="X19" s="2801"/>
      <c r="Y19" s="2801"/>
      <c r="Z19" s="2801"/>
      <c r="AA19" s="2801"/>
      <c r="AB19" s="2801"/>
      <c r="AC19" s="2801"/>
      <c r="AD19" s="2801"/>
      <c r="AE19" s="2801"/>
      <c r="AF19" s="2801"/>
      <c r="AG19" s="2801"/>
      <c r="AH19" s="2801"/>
      <c r="AI19" s="2801"/>
      <c r="AJ19" s="2801"/>
      <c r="AK19" s="2801"/>
      <c r="AL19" s="2801"/>
      <c r="AM19" s="2801"/>
      <c r="AN19" s="2801"/>
      <c r="AO19" s="2801"/>
      <c r="AP19" s="2842"/>
      <c r="AQ19" s="2842"/>
      <c r="AR19" s="2842"/>
      <c r="AS19" s="2842"/>
      <c r="AT19" s="2842"/>
      <c r="AU19" s="2842"/>
      <c r="AV19" s="2842"/>
      <c r="AW19" s="2842"/>
      <c r="AX19" s="2842"/>
      <c r="AY19" s="2842"/>
      <c r="AZ19" s="2842"/>
      <c r="BA19" s="2842"/>
      <c r="BB19" s="2842"/>
      <c r="BC19" s="2842"/>
      <c r="BD19" s="2842"/>
      <c r="BE19" s="2842"/>
    </row>
    <row r="20" spans="1:58" s="3" customFormat="1" ht="18.75" x14ac:dyDescent="0.3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2442"/>
      <c r="AQ20" s="2442"/>
      <c r="AR20" s="2442"/>
      <c r="AS20" s="2442"/>
      <c r="AT20" s="2442"/>
      <c r="AU20" s="2442"/>
      <c r="AV20" s="2442"/>
      <c r="AW20" s="2442"/>
      <c r="AX20" s="2442"/>
      <c r="AY20" s="2442"/>
      <c r="AZ20" s="2442"/>
      <c r="BA20" s="2442"/>
      <c r="BB20" s="2442"/>
      <c r="BC20" s="2442"/>
      <c r="BD20" s="2442"/>
      <c r="BE20" s="2442"/>
    </row>
    <row r="21" spans="1:58" s="3" customFormat="1" ht="24.75" customHeight="1" x14ac:dyDescent="0.3">
      <c r="A21" s="2799" t="s">
        <v>79</v>
      </c>
      <c r="B21" s="2799"/>
      <c r="C21" s="2799"/>
      <c r="D21" s="2799"/>
      <c r="E21" s="2799"/>
      <c r="F21" s="2799"/>
      <c r="G21" s="2799"/>
      <c r="H21" s="2799"/>
      <c r="I21" s="2799"/>
      <c r="J21" s="2799"/>
      <c r="K21" s="2799"/>
      <c r="L21" s="2799"/>
      <c r="M21" s="2799"/>
      <c r="N21" s="2799"/>
      <c r="O21" s="2799"/>
      <c r="P21" s="2799"/>
      <c r="Q21" s="2799"/>
      <c r="R21" s="2799"/>
      <c r="S21" s="2799"/>
      <c r="T21" s="2799"/>
      <c r="U21" s="2799"/>
      <c r="V21" s="2799"/>
      <c r="W21" s="2799"/>
      <c r="X21" s="2799"/>
      <c r="Y21" s="2799"/>
      <c r="Z21" s="2799"/>
      <c r="AA21" s="2799"/>
      <c r="AB21" s="2799"/>
      <c r="AC21" s="2799"/>
      <c r="AD21" s="2799"/>
      <c r="AE21" s="2799"/>
      <c r="AF21" s="2799"/>
      <c r="AG21" s="2799"/>
      <c r="AH21" s="2799"/>
      <c r="AI21" s="2799"/>
      <c r="AJ21" s="2799"/>
      <c r="AK21" s="2799"/>
      <c r="AL21" s="2799"/>
      <c r="AM21" s="2799"/>
      <c r="AN21" s="2799"/>
      <c r="AO21" s="2799"/>
      <c r="AP21" s="2799"/>
      <c r="AQ21" s="2799"/>
      <c r="AR21" s="2799"/>
      <c r="AS21" s="2799"/>
      <c r="AT21" s="2799"/>
      <c r="AU21" s="2799"/>
      <c r="AV21" s="2799"/>
      <c r="AW21" s="2799"/>
      <c r="AX21" s="2799"/>
      <c r="AY21" s="2799"/>
      <c r="AZ21" s="2799"/>
      <c r="BA21" s="2799"/>
      <c r="BB21" s="2799"/>
      <c r="BC21" s="2799"/>
      <c r="BD21" s="2799"/>
      <c r="BE21" s="2799"/>
    </row>
    <row r="22" spans="1:58" ht="16.5" thickBot="1" x14ac:dyDescent="0.3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</row>
    <row r="23" spans="1:58" ht="23.25" customHeight="1" thickBot="1" x14ac:dyDescent="0.3">
      <c r="A23" s="2857" t="s">
        <v>2</v>
      </c>
      <c r="B23" s="2784" t="s">
        <v>3</v>
      </c>
      <c r="C23" s="2785"/>
      <c r="D23" s="2785"/>
      <c r="E23" s="2786"/>
      <c r="F23" s="2784" t="s">
        <v>4</v>
      </c>
      <c r="G23" s="2785"/>
      <c r="H23" s="2785"/>
      <c r="I23" s="2786"/>
      <c r="J23" s="2847" t="s">
        <v>5</v>
      </c>
      <c r="K23" s="2848"/>
      <c r="L23" s="2848"/>
      <c r="M23" s="2849"/>
      <c r="N23" s="2851" t="s">
        <v>6</v>
      </c>
      <c r="O23" s="2852"/>
      <c r="P23" s="2853"/>
      <c r="Q23" s="2853"/>
      <c r="R23" s="2854"/>
      <c r="S23" s="2787" t="s">
        <v>7</v>
      </c>
      <c r="T23" s="2788"/>
      <c r="U23" s="2788"/>
      <c r="V23" s="2788"/>
      <c r="W23" s="2789"/>
      <c r="X23" s="2788" t="s">
        <v>8</v>
      </c>
      <c r="Y23" s="2788"/>
      <c r="Z23" s="2788"/>
      <c r="AA23" s="2788"/>
      <c r="AB23" s="2787" t="s">
        <v>9</v>
      </c>
      <c r="AC23" s="2788"/>
      <c r="AD23" s="2788"/>
      <c r="AE23" s="2789"/>
      <c r="AF23" s="2787" t="s">
        <v>10</v>
      </c>
      <c r="AG23" s="2788"/>
      <c r="AH23" s="2788"/>
      <c r="AI23" s="2789"/>
      <c r="AJ23" s="2790" t="s">
        <v>11</v>
      </c>
      <c r="AK23" s="2790"/>
      <c r="AL23" s="2790"/>
      <c r="AM23" s="2790"/>
      <c r="AN23" s="2790"/>
      <c r="AO23" s="2859" t="s">
        <v>12</v>
      </c>
      <c r="AP23" s="2785"/>
      <c r="AQ23" s="2785"/>
      <c r="AR23" s="2860"/>
      <c r="AS23" s="2861" t="s">
        <v>13</v>
      </c>
      <c r="AT23" s="2790"/>
      <c r="AU23" s="2790"/>
      <c r="AV23" s="2790"/>
      <c r="AW23" s="2862"/>
      <c r="AX23" s="2788" t="s">
        <v>14</v>
      </c>
      <c r="AY23" s="2788"/>
      <c r="AZ23" s="2788"/>
      <c r="BA23" s="2864"/>
      <c r="BB23" s="2863"/>
      <c r="BC23" s="2863"/>
      <c r="BD23" s="2863"/>
      <c r="BE23" s="2863"/>
    </row>
    <row r="24" spans="1:58" s="6" customFormat="1" ht="20.25" customHeight="1" thickBot="1" x14ac:dyDescent="0.25">
      <c r="A24" s="2858"/>
      <c r="B24" s="2370">
        <v>1</v>
      </c>
      <c r="C24" s="2371">
        <v>2</v>
      </c>
      <c r="D24" s="2371">
        <v>3</v>
      </c>
      <c r="E24" s="2372">
        <v>4</v>
      </c>
      <c r="F24" s="2370">
        <v>5</v>
      </c>
      <c r="G24" s="2371">
        <v>6</v>
      </c>
      <c r="H24" s="2371">
        <v>7</v>
      </c>
      <c r="I24" s="2372">
        <v>8</v>
      </c>
      <c r="J24" s="2375">
        <v>9</v>
      </c>
      <c r="K24" s="2376">
        <v>10</v>
      </c>
      <c r="L24" s="2376">
        <v>11</v>
      </c>
      <c r="M24" s="2444">
        <v>12</v>
      </c>
      <c r="N24" s="2427">
        <v>13</v>
      </c>
      <c r="O24" s="2445">
        <v>14</v>
      </c>
      <c r="P24" s="2446">
        <v>15</v>
      </c>
      <c r="Q24" s="2376">
        <v>16</v>
      </c>
      <c r="R24" s="2447">
        <v>17</v>
      </c>
      <c r="S24" s="2448">
        <v>18</v>
      </c>
      <c r="T24" s="2449">
        <v>19</v>
      </c>
      <c r="U24" s="2449">
        <v>20</v>
      </c>
      <c r="V24" s="2449">
        <v>21</v>
      </c>
      <c r="W24" s="2450">
        <v>22</v>
      </c>
      <c r="X24" s="2451">
        <v>23</v>
      </c>
      <c r="Y24" s="2371">
        <v>24</v>
      </c>
      <c r="Z24" s="2371">
        <v>25</v>
      </c>
      <c r="AA24" s="2452">
        <v>26</v>
      </c>
      <c r="AB24" s="2453">
        <v>27</v>
      </c>
      <c r="AC24" s="2371">
        <v>28</v>
      </c>
      <c r="AD24" s="2371">
        <v>29</v>
      </c>
      <c r="AE24" s="2454">
        <v>30</v>
      </c>
      <c r="AF24" s="2453">
        <v>31</v>
      </c>
      <c r="AG24" s="2371">
        <v>32</v>
      </c>
      <c r="AH24" s="2371">
        <v>33</v>
      </c>
      <c r="AI24" s="2454">
        <v>34</v>
      </c>
      <c r="AJ24" s="2455">
        <v>35</v>
      </c>
      <c r="AK24" s="2456">
        <v>36</v>
      </c>
      <c r="AL24" s="2456">
        <v>37</v>
      </c>
      <c r="AM24" s="2456">
        <v>38</v>
      </c>
      <c r="AN24" s="2457">
        <v>39</v>
      </c>
      <c r="AO24" s="2458">
        <v>40</v>
      </c>
      <c r="AP24" s="2459">
        <v>41</v>
      </c>
      <c r="AQ24" s="2459">
        <v>42</v>
      </c>
      <c r="AR24" s="2460">
        <v>43</v>
      </c>
      <c r="AS24" s="2461">
        <v>44</v>
      </c>
      <c r="AT24" s="2462">
        <v>45</v>
      </c>
      <c r="AU24" s="2462">
        <v>46</v>
      </c>
      <c r="AV24" s="2462">
        <v>47</v>
      </c>
      <c r="AW24" s="2463">
        <v>48</v>
      </c>
      <c r="AX24" s="2451">
        <v>49</v>
      </c>
      <c r="AY24" s="2371">
        <v>50</v>
      </c>
      <c r="AZ24" s="2371">
        <v>51</v>
      </c>
      <c r="BA24" s="2372">
        <v>52</v>
      </c>
      <c r="BB24" s="48"/>
      <c r="BC24" s="48"/>
      <c r="BD24" s="48"/>
      <c r="BE24" s="48"/>
    </row>
    <row r="25" spans="1:58" ht="20.100000000000001" customHeight="1" x14ac:dyDescent="0.25">
      <c r="A25" s="2464">
        <v>1</v>
      </c>
      <c r="B25" s="456" t="s">
        <v>78</v>
      </c>
      <c r="C25" s="457" t="s">
        <v>78</v>
      </c>
      <c r="D25" s="457" t="s">
        <v>78</v>
      </c>
      <c r="E25" s="458" t="s">
        <v>78</v>
      </c>
      <c r="F25" s="459" t="s">
        <v>78</v>
      </c>
      <c r="G25" s="457" t="s">
        <v>78</v>
      </c>
      <c r="H25" s="457" t="s">
        <v>78</v>
      </c>
      <c r="I25" s="458" t="s">
        <v>78</v>
      </c>
      <c r="J25" s="459" t="s">
        <v>78</v>
      </c>
      <c r="K25" s="457" t="s">
        <v>78</v>
      </c>
      <c r="L25" s="457" t="s">
        <v>78</v>
      </c>
      <c r="M25" s="460" t="s">
        <v>78</v>
      </c>
      <c r="N25" s="461" t="s">
        <v>78</v>
      </c>
      <c r="O25" s="462" t="s">
        <v>78</v>
      </c>
      <c r="P25" s="462" t="s">
        <v>78</v>
      </c>
      <c r="Q25" s="463" t="s">
        <v>15</v>
      </c>
      <c r="R25" s="463" t="s">
        <v>15</v>
      </c>
      <c r="S25" s="463" t="s">
        <v>16</v>
      </c>
      <c r="T25" s="457" t="s">
        <v>78</v>
      </c>
      <c r="U25" s="466" t="s">
        <v>78</v>
      </c>
      <c r="V25" s="457" t="s">
        <v>78</v>
      </c>
      <c r="W25" s="466" t="s">
        <v>78</v>
      </c>
      <c r="X25" s="456" t="s">
        <v>78</v>
      </c>
      <c r="Y25" s="457" t="s">
        <v>78</v>
      </c>
      <c r="Z25" s="457" t="s">
        <v>78</v>
      </c>
      <c r="AA25" s="460" t="s">
        <v>78</v>
      </c>
      <c r="AB25" s="460" t="s">
        <v>78</v>
      </c>
      <c r="AC25" s="2306" t="s">
        <v>745</v>
      </c>
      <c r="AD25" s="457" t="s">
        <v>747</v>
      </c>
      <c r="AE25" s="464" t="s">
        <v>747</v>
      </c>
      <c r="AF25" s="467" t="s">
        <v>78</v>
      </c>
      <c r="AG25" s="457" t="s">
        <v>78</v>
      </c>
      <c r="AH25" s="457" t="s">
        <v>78</v>
      </c>
      <c r="AI25" s="466" t="s">
        <v>78</v>
      </c>
      <c r="AJ25" s="456" t="s">
        <v>78</v>
      </c>
      <c r="AK25" s="457" t="s">
        <v>78</v>
      </c>
      <c r="AL25" s="457" t="s">
        <v>78</v>
      </c>
      <c r="AM25" s="457" t="s">
        <v>78</v>
      </c>
      <c r="AN25" s="460" t="s">
        <v>78</v>
      </c>
      <c r="AO25" s="460" t="s">
        <v>78</v>
      </c>
      <c r="AP25" s="468" t="s">
        <v>15</v>
      </c>
      <c r="AQ25" s="468" t="s">
        <v>15</v>
      </c>
      <c r="AR25" s="469" t="s">
        <v>15</v>
      </c>
      <c r="AS25" s="465" t="s">
        <v>16</v>
      </c>
      <c r="AT25" s="463" t="s">
        <v>16</v>
      </c>
      <c r="AU25" s="463" t="s">
        <v>16</v>
      </c>
      <c r="AV25" s="463" t="s">
        <v>16</v>
      </c>
      <c r="AW25" s="464" t="s">
        <v>16</v>
      </c>
      <c r="AX25" s="470" t="s">
        <v>16</v>
      </c>
      <c r="AY25" s="471" t="s">
        <v>16</v>
      </c>
      <c r="AZ25" s="471" t="s">
        <v>16</v>
      </c>
      <c r="BA25" s="472" t="s">
        <v>16</v>
      </c>
      <c r="BB25" s="28"/>
      <c r="BC25" s="28"/>
      <c r="BD25" s="28"/>
      <c r="BE25" s="28"/>
    </row>
    <row r="26" spans="1:58" ht="20.100000000000001" customHeight="1" x14ac:dyDescent="0.25">
      <c r="A26" s="2465">
        <v>2</v>
      </c>
      <c r="B26" s="473" t="s">
        <v>78</v>
      </c>
      <c r="C26" s="474" t="s">
        <v>78</v>
      </c>
      <c r="D26" s="474" t="s">
        <v>78</v>
      </c>
      <c r="E26" s="475" t="s">
        <v>78</v>
      </c>
      <c r="F26" s="476" t="s">
        <v>78</v>
      </c>
      <c r="G26" s="474" t="s">
        <v>78</v>
      </c>
      <c r="H26" s="474" t="s">
        <v>78</v>
      </c>
      <c r="I26" s="475" t="s">
        <v>78</v>
      </c>
      <c r="J26" s="476" t="s">
        <v>78</v>
      </c>
      <c r="K26" s="474" t="s">
        <v>78</v>
      </c>
      <c r="L26" s="474" t="s">
        <v>78</v>
      </c>
      <c r="M26" s="477" t="s">
        <v>78</v>
      </c>
      <c r="N26" s="478" t="s">
        <v>78</v>
      </c>
      <c r="O26" s="479" t="s">
        <v>78</v>
      </c>
      <c r="P26" s="479" t="s">
        <v>78</v>
      </c>
      <c r="Q26" s="471" t="s">
        <v>15</v>
      </c>
      <c r="R26" s="471" t="s">
        <v>15</v>
      </c>
      <c r="S26" s="471" t="s">
        <v>16</v>
      </c>
      <c r="T26" s="474" t="s">
        <v>78</v>
      </c>
      <c r="U26" s="482" t="s">
        <v>78</v>
      </c>
      <c r="V26" s="474" t="s">
        <v>78</v>
      </c>
      <c r="W26" s="482" t="s">
        <v>78</v>
      </c>
      <c r="X26" s="473" t="s">
        <v>78</v>
      </c>
      <c r="Y26" s="474" t="s">
        <v>78</v>
      </c>
      <c r="Z26" s="474" t="s">
        <v>78</v>
      </c>
      <c r="AA26" s="477" t="s">
        <v>78</v>
      </c>
      <c r="AB26" s="477" t="s">
        <v>78</v>
      </c>
      <c r="AC26" s="484" t="s">
        <v>745</v>
      </c>
      <c r="AD26" s="474" t="s">
        <v>747</v>
      </c>
      <c r="AE26" s="480" t="s">
        <v>747</v>
      </c>
      <c r="AF26" s="483" t="s">
        <v>78</v>
      </c>
      <c r="AG26" s="474" t="s">
        <v>78</v>
      </c>
      <c r="AH26" s="474" t="s">
        <v>78</v>
      </c>
      <c r="AI26" s="482" t="s">
        <v>78</v>
      </c>
      <c r="AJ26" s="473" t="s">
        <v>78</v>
      </c>
      <c r="AK26" s="474" t="s">
        <v>78</v>
      </c>
      <c r="AL26" s="474" t="s">
        <v>78</v>
      </c>
      <c r="AM26" s="474" t="s">
        <v>78</v>
      </c>
      <c r="AN26" s="477" t="s">
        <v>78</v>
      </c>
      <c r="AO26" s="477" t="s">
        <v>78</v>
      </c>
      <c r="AP26" s="471" t="s">
        <v>15</v>
      </c>
      <c r="AQ26" s="471" t="s">
        <v>15</v>
      </c>
      <c r="AR26" s="480" t="s">
        <v>15</v>
      </c>
      <c r="AS26" s="481" t="s">
        <v>17</v>
      </c>
      <c r="AT26" s="471" t="s">
        <v>17</v>
      </c>
      <c r="AU26" s="471" t="s">
        <v>16</v>
      </c>
      <c r="AV26" s="471" t="s">
        <v>16</v>
      </c>
      <c r="AW26" s="480" t="s">
        <v>16</v>
      </c>
      <c r="AX26" s="470" t="s">
        <v>16</v>
      </c>
      <c r="AY26" s="471" t="s">
        <v>16</v>
      </c>
      <c r="AZ26" s="471" t="s">
        <v>16</v>
      </c>
      <c r="BA26" s="472" t="s">
        <v>16</v>
      </c>
      <c r="BB26" s="28"/>
      <c r="BC26" s="28"/>
      <c r="BD26" s="28"/>
      <c r="BE26" s="28"/>
    </row>
    <row r="27" spans="1:58" ht="42.75" customHeight="1" x14ac:dyDescent="0.25">
      <c r="A27" s="2466" t="s">
        <v>328</v>
      </c>
      <c r="B27" s="470" t="s">
        <v>81</v>
      </c>
      <c r="C27" s="471" t="s">
        <v>81</v>
      </c>
      <c r="D27" s="471" t="s">
        <v>81</v>
      </c>
      <c r="E27" s="472" t="s">
        <v>81</v>
      </c>
      <c r="F27" s="484" t="s">
        <v>81</v>
      </c>
      <c r="G27" s="471" t="s">
        <v>81</v>
      </c>
      <c r="H27" s="471" t="s">
        <v>81</v>
      </c>
      <c r="I27" s="472" t="s">
        <v>81</v>
      </c>
      <c r="J27" s="484" t="s">
        <v>81</v>
      </c>
      <c r="K27" s="471" t="s">
        <v>81</v>
      </c>
      <c r="L27" s="471" t="s">
        <v>81</v>
      </c>
      <c r="M27" s="485" t="s">
        <v>81</v>
      </c>
      <c r="N27" s="486" t="s">
        <v>81</v>
      </c>
      <c r="O27" s="487" t="s">
        <v>81</v>
      </c>
      <c r="P27" s="487" t="s">
        <v>81</v>
      </c>
      <c r="Q27" s="485" t="s">
        <v>15</v>
      </c>
      <c r="R27" s="485" t="s">
        <v>15</v>
      </c>
      <c r="S27" s="471" t="s">
        <v>16</v>
      </c>
      <c r="T27" s="474" t="s">
        <v>78</v>
      </c>
      <c r="U27" s="471" t="s">
        <v>16</v>
      </c>
      <c r="V27" s="474" t="s">
        <v>78</v>
      </c>
      <c r="W27" s="482" t="s">
        <v>78</v>
      </c>
      <c r="X27" s="473" t="s">
        <v>78</v>
      </c>
      <c r="Y27" s="474" t="s">
        <v>78</v>
      </c>
      <c r="Z27" s="474" t="s">
        <v>78</v>
      </c>
      <c r="AA27" s="477" t="s">
        <v>78</v>
      </c>
      <c r="AB27" s="477" t="s">
        <v>78</v>
      </c>
      <c r="AC27" s="484" t="s">
        <v>745</v>
      </c>
      <c r="AD27" s="474" t="s">
        <v>747</v>
      </c>
      <c r="AE27" s="480" t="s">
        <v>747</v>
      </c>
      <c r="AF27" s="483" t="s">
        <v>78</v>
      </c>
      <c r="AG27" s="474" t="s">
        <v>78</v>
      </c>
      <c r="AH27" s="474" t="s">
        <v>78</v>
      </c>
      <c r="AI27" s="482" t="s">
        <v>78</v>
      </c>
      <c r="AJ27" s="473" t="s">
        <v>78</v>
      </c>
      <c r="AK27" s="474" t="s">
        <v>78</v>
      </c>
      <c r="AL27" s="474" t="s">
        <v>78</v>
      </c>
      <c r="AM27" s="474" t="s">
        <v>78</v>
      </c>
      <c r="AN27" s="477" t="s">
        <v>78</v>
      </c>
      <c r="AO27" s="477" t="s">
        <v>78</v>
      </c>
      <c r="AP27" s="471" t="s">
        <v>15</v>
      </c>
      <c r="AQ27" s="471" t="s">
        <v>15</v>
      </c>
      <c r="AR27" s="480" t="s">
        <v>15</v>
      </c>
      <c r="AS27" s="481" t="s">
        <v>16</v>
      </c>
      <c r="AT27" s="471" t="s">
        <v>16</v>
      </c>
      <c r="AU27" s="471" t="s">
        <v>16</v>
      </c>
      <c r="AV27" s="471" t="s">
        <v>16</v>
      </c>
      <c r="AW27" s="480" t="s">
        <v>16</v>
      </c>
      <c r="AX27" s="488" t="s">
        <v>16</v>
      </c>
      <c r="AY27" s="489" t="s">
        <v>16</v>
      </c>
      <c r="AZ27" s="489" t="s">
        <v>17</v>
      </c>
      <c r="BA27" s="490" t="s">
        <v>17</v>
      </c>
      <c r="BB27" s="28"/>
      <c r="BC27" s="28"/>
      <c r="BD27" s="28"/>
      <c r="BE27" s="28"/>
    </row>
    <row r="28" spans="1:58" ht="39.75" customHeight="1" thickBot="1" x14ac:dyDescent="0.3">
      <c r="A28" s="2467" t="s">
        <v>329</v>
      </c>
      <c r="B28" s="488" t="s">
        <v>265</v>
      </c>
      <c r="C28" s="489" t="s">
        <v>265</v>
      </c>
      <c r="D28" s="489" t="s">
        <v>265</v>
      </c>
      <c r="E28" s="491" t="s">
        <v>265</v>
      </c>
      <c r="F28" s="488" t="s">
        <v>265</v>
      </c>
      <c r="G28" s="489" t="s">
        <v>265</v>
      </c>
      <c r="H28" s="489" t="s">
        <v>265</v>
      </c>
      <c r="I28" s="491" t="s">
        <v>265</v>
      </c>
      <c r="J28" s="488" t="s">
        <v>265</v>
      </c>
      <c r="K28" s="489" t="s">
        <v>265</v>
      </c>
      <c r="L28" s="489" t="s">
        <v>265</v>
      </c>
      <c r="M28" s="492" t="s">
        <v>265</v>
      </c>
      <c r="N28" s="493" t="s">
        <v>265</v>
      </c>
      <c r="O28" s="494" t="s">
        <v>265</v>
      </c>
      <c r="P28" s="494" t="s">
        <v>265</v>
      </c>
      <c r="Q28" s="489" t="s">
        <v>15</v>
      </c>
      <c r="R28" s="489" t="s">
        <v>15</v>
      </c>
      <c r="S28" s="471" t="s">
        <v>16</v>
      </c>
      <c r="T28" s="474" t="s">
        <v>78</v>
      </c>
      <c r="U28" s="489" t="s">
        <v>16</v>
      </c>
      <c r="V28" s="489" t="s">
        <v>265</v>
      </c>
      <c r="W28" s="491" t="s">
        <v>265</v>
      </c>
      <c r="X28" s="488" t="s">
        <v>265</v>
      </c>
      <c r="Y28" s="489" t="s">
        <v>265</v>
      </c>
      <c r="Z28" s="489" t="s">
        <v>265</v>
      </c>
      <c r="AA28" s="492" t="s">
        <v>265</v>
      </c>
      <c r="AB28" s="492" t="s">
        <v>265</v>
      </c>
      <c r="AC28" s="484" t="s">
        <v>745</v>
      </c>
      <c r="AD28" s="2307" t="s">
        <v>747</v>
      </c>
      <c r="AE28" s="480" t="s">
        <v>747</v>
      </c>
      <c r="AF28" s="495" t="s">
        <v>265</v>
      </c>
      <c r="AG28" s="489" t="s">
        <v>265</v>
      </c>
      <c r="AH28" s="489" t="s">
        <v>265</v>
      </c>
      <c r="AI28" s="491" t="s">
        <v>265</v>
      </c>
      <c r="AJ28" s="488" t="s">
        <v>265</v>
      </c>
      <c r="AK28" s="489" t="s">
        <v>265</v>
      </c>
      <c r="AL28" s="489" t="s">
        <v>265</v>
      </c>
      <c r="AM28" s="489" t="s">
        <v>265</v>
      </c>
      <c r="AN28" s="492" t="s">
        <v>265</v>
      </c>
      <c r="AO28" s="492" t="s">
        <v>265</v>
      </c>
      <c r="AP28" s="489" t="s">
        <v>15</v>
      </c>
      <c r="AQ28" s="489" t="s">
        <v>15</v>
      </c>
      <c r="AR28" s="491" t="s">
        <v>15</v>
      </c>
      <c r="AS28" s="496" t="s">
        <v>16</v>
      </c>
      <c r="AT28" s="497" t="s">
        <v>16</v>
      </c>
      <c r="AU28" s="497" t="s">
        <v>16</v>
      </c>
      <c r="AV28" s="497" t="s">
        <v>16</v>
      </c>
      <c r="AW28" s="498" t="s">
        <v>16</v>
      </c>
      <c r="AX28" s="499" t="s">
        <v>16</v>
      </c>
      <c r="AY28" s="500" t="s">
        <v>16</v>
      </c>
      <c r="AZ28" s="500" t="s">
        <v>17</v>
      </c>
      <c r="BA28" s="501" t="s">
        <v>17</v>
      </c>
      <c r="BB28" s="28"/>
      <c r="BC28" s="28"/>
      <c r="BD28" s="28"/>
      <c r="BE28" s="28"/>
    </row>
    <row r="29" spans="1:58" ht="19.5" customHeight="1" thickBot="1" x14ac:dyDescent="0.3">
      <c r="A29" s="2468">
        <v>4</v>
      </c>
      <c r="B29" s="502" t="s">
        <v>78</v>
      </c>
      <c r="C29" s="503" t="s">
        <v>78</v>
      </c>
      <c r="D29" s="503" t="s">
        <v>78</v>
      </c>
      <c r="E29" s="504" t="s">
        <v>78</v>
      </c>
      <c r="F29" s="505" t="s">
        <v>78</v>
      </c>
      <c r="G29" s="503" t="s">
        <v>78</v>
      </c>
      <c r="H29" s="503" t="s">
        <v>78</v>
      </c>
      <c r="I29" s="504" t="s">
        <v>78</v>
      </c>
      <c r="J29" s="505" t="s">
        <v>78</v>
      </c>
      <c r="K29" s="503" t="s">
        <v>78</v>
      </c>
      <c r="L29" s="503" t="s">
        <v>78</v>
      </c>
      <c r="M29" s="506" t="s">
        <v>78</v>
      </c>
      <c r="N29" s="507" t="s">
        <v>78</v>
      </c>
      <c r="O29" s="508" t="s">
        <v>78</v>
      </c>
      <c r="P29" s="508" t="s">
        <v>78</v>
      </c>
      <c r="Q29" s="500" t="s">
        <v>15</v>
      </c>
      <c r="R29" s="500" t="s">
        <v>15</v>
      </c>
      <c r="S29" s="510" t="s">
        <v>16</v>
      </c>
      <c r="T29" s="511" t="s">
        <v>81</v>
      </c>
      <c r="U29" s="511" t="s">
        <v>81</v>
      </c>
      <c r="V29" s="503" t="s">
        <v>81</v>
      </c>
      <c r="W29" s="511" t="s">
        <v>81</v>
      </c>
      <c r="X29" s="502" t="s">
        <v>81</v>
      </c>
      <c r="Y29" s="503" t="s">
        <v>81</v>
      </c>
      <c r="Z29" s="503" t="s">
        <v>81</v>
      </c>
      <c r="AA29" s="506" t="s">
        <v>81</v>
      </c>
      <c r="AB29" s="506" t="s">
        <v>81</v>
      </c>
      <c r="AC29" s="505" t="s">
        <v>748</v>
      </c>
      <c r="AD29" s="503" t="s">
        <v>17</v>
      </c>
      <c r="AE29" s="511" t="s">
        <v>17</v>
      </c>
      <c r="AF29" s="510" t="s">
        <v>80</v>
      </c>
      <c r="AG29" s="500" t="s">
        <v>80</v>
      </c>
      <c r="AH29" s="500" t="s">
        <v>80</v>
      </c>
      <c r="AI29" s="509" t="s">
        <v>80</v>
      </c>
      <c r="AJ29" s="499" t="s">
        <v>80</v>
      </c>
      <c r="AK29" s="500" t="s">
        <v>80</v>
      </c>
      <c r="AL29" s="500" t="s">
        <v>82</v>
      </c>
      <c r="AM29" s="500" t="s">
        <v>82</v>
      </c>
      <c r="AN29" s="512" t="s">
        <v>15</v>
      </c>
      <c r="AO29" s="510" t="s">
        <v>18</v>
      </c>
      <c r="AP29" s="500" t="s">
        <v>18</v>
      </c>
      <c r="AQ29" s="500" t="s">
        <v>18</v>
      </c>
      <c r="AR29" s="509" t="s">
        <v>806</v>
      </c>
      <c r="AS29" s="2887"/>
      <c r="AT29" s="2824"/>
      <c r="AU29" s="2824"/>
      <c r="AV29" s="2824"/>
      <c r="AW29" s="2824"/>
      <c r="AX29" s="2961"/>
      <c r="AY29" s="2961"/>
      <c r="AZ29" s="2961"/>
      <c r="BA29" s="2962"/>
      <c r="BB29" s="28"/>
      <c r="BC29" s="32"/>
      <c r="BD29" s="28"/>
      <c r="BE29" s="32"/>
    </row>
    <row r="30" spans="1:58" ht="10.5" customHeight="1" x14ac:dyDescent="0.3">
      <c r="A30" s="2469"/>
      <c r="B30" s="2470"/>
      <c r="C30" s="2470"/>
      <c r="D30" s="2470"/>
      <c r="E30" s="2470"/>
      <c r="F30" s="2471"/>
      <c r="G30" s="2471"/>
      <c r="H30" s="2471"/>
      <c r="I30" s="2471"/>
      <c r="J30" s="2471"/>
      <c r="K30" s="2471"/>
      <c r="L30" s="2471"/>
      <c r="M30" s="2471"/>
      <c r="N30" s="2471"/>
      <c r="O30" s="2471"/>
      <c r="P30" s="2471"/>
      <c r="Q30" s="2471"/>
      <c r="R30" s="2471"/>
      <c r="S30" s="2471"/>
      <c r="T30" s="2471"/>
      <c r="U30" s="2471"/>
      <c r="V30" s="2471"/>
      <c r="W30" s="2471"/>
      <c r="X30" s="2471"/>
      <c r="Y30" s="2470"/>
      <c r="Z30" s="2470"/>
      <c r="AA30" s="2471"/>
      <c r="AB30" s="2471"/>
      <c r="AC30" s="2471"/>
      <c r="AD30" s="2471"/>
      <c r="AE30" s="2471"/>
      <c r="AF30" s="2471"/>
      <c r="AG30" s="2471"/>
      <c r="AH30" s="2471"/>
      <c r="AI30" s="2471"/>
      <c r="AJ30" s="2471"/>
      <c r="AK30" s="2471"/>
      <c r="AL30" s="2471"/>
      <c r="AM30" s="2471"/>
      <c r="AN30" s="2471"/>
      <c r="AO30" s="2471"/>
      <c r="AP30" s="2471"/>
      <c r="AQ30" s="2471"/>
      <c r="AR30" s="2471"/>
      <c r="AS30" s="2471"/>
      <c r="AT30" s="2470"/>
      <c r="AU30" s="2470"/>
      <c r="AV30" s="2470"/>
      <c r="AW30" s="2470"/>
      <c r="AX30" s="2470"/>
      <c r="AY30" s="2470"/>
      <c r="AZ30" s="2470"/>
      <c r="BA30" s="2470"/>
      <c r="BB30" s="28"/>
      <c r="BC30" s="32"/>
      <c r="BD30" s="28"/>
      <c r="BE30" s="32"/>
    </row>
    <row r="31" spans="1:58" s="8" customFormat="1" ht="23.25" customHeight="1" x14ac:dyDescent="0.25">
      <c r="A31" s="2975" t="s">
        <v>807</v>
      </c>
      <c r="B31" s="2975"/>
      <c r="C31" s="2975"/>
      <c r="D31" s="2975"/>
      <c r="E31" s="2975"/>
      <c r="F31" s="2975"/>
      <c r="G31" s="2975"/>
      <c r="H31" s="2975"/>
      <c r="I31" s="2975"/>
      <c r="J31" s="2975"/>
      <c r="K31" s="2975"/>
      <c r="L31" s="2975"/>
      <c r="M31" s="2975"/>
      <c r="N31" s="2975"/>
      <c r="O31" s="2975"/>
      <c r="P31" s="2975"/>
      <c r="Q31" s="2975"/>
      <c r="R31" s="2975"/>
      <c r="S31" s="2975"/>
      <c r="T31" s="2975"/>
      <c r="U31" s="2975"/>
      <c r="V31" s="2975"/>
      <c r="W31" s="2975"/>
      <c r="X31" s="2975"/>
      <c r="Y31" s="2975"/>
      <c r="Z31" s="2975"/>
      <c r="AA31" s="2975"/>
      <c r="AB31" s="2975"/>
      <c r="AC31" s="2975"/>
      <c r="AD31" s="2975"/>
      <c r="AE31" s="2975"/>
      <c r="AF31" s="2975"/>
      <c r="AG31" s="2975"/>
      <c r="AH31" s="2975"/>
      <c r="AI31" s="2975"/>
      <c r="AJ31" s="2975"/>
      <c r="AK31" s="2975"/>
      <c r="AL31" s="2975"/>
      <c r="AM31" s="2975"/>
      <c r="AN31" s="2975"/>
      <c r="AO31" s="2975"/>
      <c r="AP31" s="2975"/>
      <c r="AQ31" s="2975"/>
      <c r="AR31" s="2975"/>
      <c r="AS31" s="2975"/>
      <c r="AT31" s="2975"/>
      <c r="AU31" s="2975"/>
      <c r="AV31" s="2975"/>
      <c r="AW31" s="2975"/>
      <c r="AX31" s="2975"/>
      <c r="AY31" s="2975"/>
      <c r="AZ31" s="2975"/>
      <c r="BA31" s="2975"/>
      <c r="BB31" s="31"/>
      <c r="BC31" s="31"/>
      <c r="BD31" s="31"/>
      <c r="BE31" s="31"/>
    </row>
    <row r="32" spans="1:58" s="8" customFormat="1" ht="18.75" x14ac:dyDescent="0.3">
      <c r="A32" s="2472"/>
      <c r="B32" s="2472"/>
      <c r="C32" s="2472"/>
      <c r="D32" s="2472"/>
      <c r="E32" s="2472"/>
      <c r="F32" s="2472"/>
      <c r="G32" s="2472"/>
      <c r="H32" s="2472"/>
      <c r="I32" s="2472"/>
      <c r="J32" s="2473"/>
      <c r="K32" s="2473"/>
      <c r="L32" s="2473"/>
      <c r="M32" s="2473"/>
      <c r="N32" s="2473"/>
      <c r="O32" s="2473"/>
      <c r="P32" s="2473"/>
      <c r="Q32" s="2473"/>
      <c r="R32" s="2473"/>
      <c r="S32" s="2473"/>
      <c r="T32" s="2473"/>
      <c r="U32" s="2473"/>
      <c r="V32" s="2473"/>
      <c r="W32" s="2473"/>
      <c r="X32" s="2473"/>
      <c r="Y32" s="2474"/>
      <c r="Z32" s="2473"/>
      <c r="AA32" s="2473"/>
      <c r="AB32" s="2473"/>
      <c r="AC32" s="2473"/>
      <c r="AD32" s="2473"/>
      <c r="AE32" s="2473"/>
      <c r="AF32" s="2473"/>
      <c r="AG32" s="2473"/>
      <c r="AH32" s="2473"/>
      <c r="AI32" s="2473"/>
      <c r="AJ32" s="2473"/>
      <c r="AK32" s="2473"/>
      <c r="AL32" s="2473"/>
      <c r="AM32" s="2473" t="s">
        <v>805</v>
      </c>
      <c r="AN32" s="2473"/>
      <c r="AO32" s="2473"/>
      <c r="AP32" s="2473"/>
      <c r="AQ32" s="2473"/>
      <c r="AR32" s="2473"/>
      <c r="AS32" s="2473"/>
      <c r="AT32" s="2473"/>
      <c r="AU32" s="2473"/>
      <c r="AV32" s="2473"/>
      <c r="AW32" s="2475"/>
      <c r="AX32" s="2475"/>
      <c r="AY32" s="2475"/>
      <c r="AZ32" s="2475"/>
      <c r="BA32" s="2475"/>
      <c r="BB32" s="31"/>
      <c r="BC32" s="31"/>
      <c r="BD32" s="31"/>
      <c r="BE32" s="31"/>
    </row>
    <row r="33" spans="1:57" ht="20.25" x14ac:dyDescent="0.3">
      <c r="A33" s="2976" t="s">
        <v>181</v>
      </c>
      <c r="B33" s="2976"/>
      <c r="C33" s="2976"/>
      <c r="D33" s="2976"/>
      <c r="E33" s="2976"/>
      <c r="F33" s="2976"/>
      <c r="G33" s="2976"/>
      <c r="H33" s="2976"/>
      <c r="I33" s="2976"/>
      <c r="J33" s="2976"/>
      <c r="K33" s="2976"/>
      <c r="L33" s="2976"/>
      <c r="M33" s="2976"/>
      <c r="N33" s="2976"/>
      <c r="O33" s="2976"/>
      <c r="P33" s="2976"/>
      <c r="Q33" s="2976"/>
      <c r="R33" s="2976"/>
      <c r="S33" s="2976"/>
      <c r="T33" s="2976"/>
      <c r="U33" s="2976"/>
      <c r="V33" s="2976"/>
      <c r="W33" s="2976"/>
      <c r="X33" s="2976"/>
      <c r="Y33" s="2976"/>
      <c r="Z33" s="2976"/>
      <c r="AA33" s="2476"/>
      <c r="AB33" s="2977" t="s">
        <v>179</v>
      </c>
      <c r="AC33" s="2977"/>
      <c r="AD33" s="2977"/>
      <c r="AE33" s="2977"/>
      <c r="AF33" s="2977"/>
      <c r="AG33" s="2977"/>
      <c r="AH33" s="2977"/>
      <c r="AI33" s="2977"/>
      <c r="AJ33" s="2977"/>
      <c r="AK33" s="2977"/>
      <c r="AL33" s="2977"/>
      <c r="AM33" s="2977"/>
      <c r="AN33" s="2977"/>
      <c r="AO33" s="2476"/>
      <c r="AP33" s="2977" t="s">
        <v>180</v>
      </c>
      <c r="AQ33" s="2977"/>
      <c r="AR33" s="2977"/>
      <c r="AS33" s="2977"/>
      <c r="AT33" s="2977"/>
      <c r="AU33" s="2977"/>
      <c r="AV33" s="2977"/>
      <c r="AW33" s="2977"/>
      <c r="AX33" s="2977"/>
      <c r="AY33" s="2977"/>
      <c r="AZ33" s="2977"/>
      <c r="BA33" s="2977"/>
      <c r="BB33" s="31"/>
      <c r="BC33" s="31"/>
      <c r="BD33" s="31"/>
      <c r="BE33" s="31"/>
    </row>
    <row r="34" spans="1:57" ht="16.5" customHeight="1" thickBot="1" x14ac:dyDescent="0.35">
      <c r="A34" s="2477"/>
      <c r="B34" s="2478"/>
      <c r="C34" s="2478"/>
      <c r="D34" s="2478"/>
      <c r="E34" s="2478"/>
      <c r="F34" s="2478"/>
      <c r="G34" s="2478"/>
      <c r="H34" s="2478"/>
      <c r="I34" s="2478"/>
      <c r="J34" s="2478"/>
      <c r="K34" s="2478"/>
      <c r="L34" s="2478"/>
      <c r="M34" s="2478"/>
      <c r="N34" s="2478"/>
      <c r="O34" s="2478"/>
      <c r="P34" s="2478"/>
      <c r="Q34" s="2478"/>
      <c r="R34" s="2478"/>
      <c r="S34" s="2478"/>
      <c r="T34" s="2478"/>
      <c r="U34" s="2478"/>
      <c r="V34" s="2478"/>
      <c r="W34" s="2478"/>
      <c r="X34" s="2478"/>
      <c r="Y34" s="2478"/>
      <c r="Z34" s="2478"/>
      <c r="AA34" s="2478"/>
      <c r="AB34" s="2478"/>
      <c r="AC34" s="2478"/>
      <c r="AD34" s="2478"/>
      <c r="AE34" s="2478"/>
      <c r="AF34" s="2478"/>
      <c r="AG34" s="2478"/>
      <c r="AH34" s="2478"/>
      <c r="AI34" s="2478"/>
      <c r="AJ34" s="2478"/>
      <c r="AK34" s="2478"/>
      <c r="AL34" s="2478"/>
      <c r="AM34" s="2478"/>
      <c r="AN34" s="2478"/>
      <c r="AO34" s="2478"/>
      <c r="AP34" s="2478"/>
      <c r="AQ34" s="2478"/>
      <c r="AR34" s="2478"/>
      <c r="AS34" s="2478"/>
      <c r="AT34" s="2478"/>
      <c r="AU34" s="2478"/>
      <c r="AV34" s="2478"/>
      <c r="AW34" s="2478"/>
      <c r="AX34" s="2478"/>
      <c r="AY34" s="2478"/>
      <c r="AZ34" s="2478"/>
      <c r="BA34" s="2478"/>
      <c r="BB34" s="31"/>
      <c r="BC34" s="31"/>
      <c r="BD34" s="31"/>
      <c r="BE34" s="31"/>
    </row>
    <row r="35" spans="1:57" ht="15.75" customHeight="1" x14ac:dyDescent="0.25">
      <c r="A35" s="2978" t="s">
        <v>2</v>
      </c>
      <c r="B35" s="2865"/>
      <c r="C35" s="2830" t="s">
        <v>19</v>
      </c>
      <c r="D35" s="2820"/>
      <c r="E35" s="2820"/>
      <c r="F35" s="2865"/>
      <c r="G35" s="2819" t="s">
        <v>182</v>
      </c>
      <c r="H35" s="2820"/>
      <c r="I35" s="2865"/>
      <c r="J35" s="2819" t="s">
        <v>21</v>
      </c>
      <c r="K35" s="2820"/>
      <c r="L35" s="2820"/>
      <c r="M35" s="2865"/>
      <c r="N35" s="2819" t="s">
        <v>128</v>
      </c>
      <c r="O35" s="2820"/>
      <c r="P35" s="2820"/>
      <c r="Q35" s="2819" t="s">
        <v>129</v>
      </c>
      <c r="R35" s="2963"/>
      <c r="S35" s="2963"/>
      <c r="T35" s="2964"/>
      <c r="U35" s="2878" t="s">
        <v>22</v>
      </c>
      <c r="V35" s="2820"/>
      <c r="W35" s="2865"/>
      <c r="X35" s="2819" t="s">
        <v>97</v>
      </c>
      <c r="Y35" s="2820"/>
      <c r="Z35" s="2836"/>
      <c r="AA35" s="2479"/>
      <c r="AB35" s="2886" t="s">
        <v>130</v>
      </c>
      <c r="AC35" s="2820"/>
      <c r="AD35" s="2820"/>
      <c r="AE35" s="2820"/>
      <c r="AF35" s="2820"/>
      <c r="AG35" s="2820"/>
      <c r="AH35" s="2865"/>
      <c r="AI35" s="2827" t="s">
        <v>743</v>
      </c>
      <c r="AJ35" s="2828"/>
      <c r="AK35" s="2828"/>
      <c r="AL35" s="2830" t="s">
        <v>101</v>
      </c>
      <c r="AM35" s="2831"/>
      <c r="AN35" s="2832"/>
      <c r="AO35" s="2308"/>
      <c r="AP35" s="2872" t="s">
        <v>109</v>
      </c>
      <c r="AQ35" s="2873"/>
      <c r="AR35" s="2873"/>
      <c r="AS35" s="2873"/>
      <c r="AT35" s="2819" t="s">
        <v>131</v>
      </c>
      <c r="AU35" s="2820"/>
      <c r="AV35" s="2820"/>
      <c r="AW35" s="2820"/>
      <c r="AX35" s="2865"/>
      <c r="AY35" s="2827" t="s">
        <v>743</v>
      </c>
      <c r="AZ35" s="2827"/>
      <c r="BA35" s="2879"/>
      <c r="BB35" s="31"/>
      <c r="BC35" s="31"/>
      <c r="BD35" s="31"/>
      <c r="BE35" s="31"/>
    </row>
    <row r="36" spans="1:57" ht="22.5" customHeight="1" thickBot="1" x14ac:dyDescent="0.3">
      <c r="A36" s="2979"/>
      <c r="B36" s="2866"/>
      <c r="C36" s="2821"/>
      <c r="D36" s="2822"/>
      <c r="E36" s="2822"/>
      <c r="F36" s="2866"/>
      <c r="G36" s="2821"/>
      <c r="H36" s="2822"/>
      <c r="I36" s="2866"/>
      <c r="J36" s="2821"/>
      <c r="K36" s="2822"/>
      <c r="L36" s="2822"/>
      <c r="M36" s="2866"/>
      <c r="N36" s="2821"/>
      <c r="O36" s="2822"/>
      <c r="P36" s="2822"/>
      <c r="Q36" s="2965"/>
      <c r="R36" s="2966"/>
      <c r="S36" s="2966"/>
      <c r="T36" s="2967"/>
      <c r="U36" s="2822"/>
      <c r="V36" s="2822"/>
      <c r="W36" s="2866"/>
      <c r="X36" s="2821"/>
      <c r="Y36" s="2822"/>
      <c r="Z36" s="2837"/>
      <c r="AA36" s="2479"/>
      <c r="AB36" s="2887"/>
      <c r="AC36" s="2824"/>
      <c r="AD36" s="2824"/>
      <c r="AE36" s="2824"/>
      <c r="AF36" s="2824"/>
      <c r="AG36" s="2824"/>
      <c r="AH36" s="2867"/>
      <c r="AI36" s="2829"/>
      <c r="AJ36" s="2829"/>
      <c r="AK36" s="2829"/>
      <c r="AL36" s="2833"/>
      <c r="AM36" s="2834"/>
      <c r="AN36" s="2835"/>
      <c r="AO36" s="2308"/>
      <c r="AP36" s="2874"/>
      <c r="AQ36" s="2875"/>
      <c r="AR36" s="2875"/>
      <c r="AS36" s="2875"/>
      <c r="AT36" s="2821"/>
      <c r="AU36" s="2822"/>
      <c r="AV36" s="2822"/>
      <c r="AW36" s="2822"/>
      <c r="AX36" s="2866"/>
      <c r="AY36" s="2880"/>
      <c r="AZ36" s="2880"/>
      <c r="BA36" s="2881"/>
      <c r="BB36" s="31"/>
      <c r="BC36" s="31"/>
      <c r="BD36" s="31"/>
      <c r="BE36" s="31"/>
    </row>
    <row r="37" spans="1:57" ht="23.25" customHeight="1" thickBot="1" x14ac:dyDescent="0.3">
      <c r="A37" s="2887"/>
      <c r="B37" s="2867"/>
      <c r="C37" s="2823"/>
      <c r="D37" s="2824"/>
      <c r="E37" s="2824"/>
      <c r="F37" s="2867"/>
      <c r="G37" s="2823"/>
      <c r="H37" s="2824"/>
      <c r="I37" s="2867"/>
      <c r="J37" s="2823"/>
      <c r="K37" s="2824"/>
      <c r="L37" s="2824"/>
      <c r="M37" s="2867"/>
      <c r="N37" s="2823"/>
      <c r="O37" s="2824"/>
      <c r="P37" s="2824"/>
      <c r="Q37" s="2968"/>
      <c r="R37" s="2961"/>
      <c r="S37" s="2961"/>
      <c r="T37" s="2969"/>
      <c r="U37" s="2824"/>
      <c r="V37" s="2824"/>
      <c r="W37" s="2867"/>
      <c r="X37" s="2823"/>
      <c r="Y37" s="2824"/>
      <c r="Z37" s="2838"/>
      <c r="AA37" s="2479"/>
      <c r="AB37" s="2868" t="s">
        <v>102</v>
      </c>
      <c r="AC37" s="2869"/>
      <c r="AD37" s="2869"/>
      <c r="AE37" s="2869"/>
      <c r="AF37" s="2869"/>
      <c r="AG37" s="2869"/>
      <c r="AH37" s="2870"/>
      <c r="AI37" s="2808" t="s">
        <v>731</v>
      </c>
      <c r="AJ37" s="2809"/>
      <c r="AK37" s="2871"/>
      <c r="AL37" s="2884">
        <v>2</v>
      </c>
      <c r="AM37" s="2884"/>
      <c r="AN37" s="2885"/>
      <c r="AO37" s="2308"/>
      <c r="AP37" s="2874"/>
      <c r="AQ37" s="2875"/>
      <c r="AR37" s="2875"/>
      <c r="AS37" s="2875"/>
      <c r="AT37" s="2821"/>
      <c r="AU37" s="2822"/>
      <c r="AV37" s="2822"/>
      <c r="AW37" s="2822"/>
      <c r="AX37" s="2866"/>
      <c r="AY37" s="2880"/>
      <c r="AZ37" s="2880"/>
      <c r="BA37" s="2881"/>
      <c r="BB37" s="31"/>
      <c r="BC37" s="31"/>
      <c r="BD37" s="31"/>
      <c r="BE37" s="31"/>
    </row>
    <row r="38" spans="1:57" ht="35.25" customHeight="1" thickBot="1" x14ac:dyDescent="0.3">
      <c r="A38" s="2796">
        <v>1</v>
      </c>
      <c r="B38" s="2783"/>
      <c r="C38" s="2781">
        <v>34</v>
      </c>
      <c r="D38" s="2782"/>
      <c r="E38" s="2782"/>
      <c r="F38" s="2783"/>
      <c r="G38" s="2781">
        <v>6</v>
      </c>
      <c r="H38" s="2782"/>
      <c r="I38" s="2783"/>
      <c r="J38" s="2781"/>
      <c r="K38" s="2782"/>
      <c r="L38" s="2782"/>
      <c r="M38" s="2783"/>
      <c r="N38" s="2781"/>
      <c r="O38" s="2782"/>
      <c r="P38" s="2783"/>
      <c r="Q38" s="2884"/>
      <c r="R38" s="2970"/>
      <c r="S38" s="2970"/>
      <c r="T38" s="2970"/>
      <c r="U38" s="2781">
        <v>12</v>
      </c>
      <c r="V38" s="2782"/>
      <c r="W38" s="2783"/>
      <c r="X38" s="2781">
        <f>C38+G38+J38+N38+Q38+U38</f>
        <v>52</v>
      </c>
      <c r="Y38" s="2782"/>
      <c r="Z38" s="2812"/>
      <c r="AA38" s="2479"/>
      <c r="AB38" s="2813" t="s">
        <v>334</v>
      </c>
      <c r="AC38" s="2814"/>
      <c r="AD38" s="2814"/>
      <c r="AE38" s="2814"/>
      <c r="AF38" s="2814"/>
      <c r="AG38" s="2814"/>
      <c r="AH38" s="2815"/>
      <c r="AI38" s="2816">
        <v>5</v>
      </c>
      <c r="AJ38" s="2817"/>
      <c r="AK38" s="2818"/>
      <c r="AL38" s="2825" t="s">
        <v>184</v>
      </c>
      <c r="AM38" s="2825"/>
      <c r="AN38" s="2826"/>
      <c r="AO38" s="2308"/>
      <c r="AP38" s="2876"/>
      <c r="AQ38" s="2877"/>
      <c r="AR38" s="2877"/>
      <c r="AS38" s="2877"/>
      <c r="AT38" s="2823"/>
      <c r="AU38" s="2824"/>
      <c r="AV38" s="2824"/>
      <c r="AW38" s="2824"/>
      <c r="AX38" s="2867"/>
      <c r="AY38" s="2882"/>
      <c r="AZ38" s="2882"/>
      <c r="BA38" s="2883"/>
      <c r="BB38" s="31"/>
      <c r="BC38" s="31"/>
      <c r="BD38" s="31"/>
      <c r="BE38" s="31"/>
    </row>
    <row r="39" spans="1:57" ht="23.25" customHeight="1" x14ac:dyDescent="0.25">
      <c r="A39" s="2791">
        <v>2</v>
      </c>
      <c r="B39" s="2804"/>
      <c r="C39" s="2914">
        <v>34</v>
      </c>
      <c r="D39" s="2915"/>
      <c r="E39" s="2915"/>
      <c r="F39" s="2916"/>
      <c r="G39" s="2802">
        <v>6</v>
      </c>
      <c r="H39" s="2803"/>
      <c r="I39" s="2804"/>
      <c r="J39" s="2802">
        <v>2</v>
      </c>
      <c r="K39" s="2803"/>
      <c r="L39" s="2803"/>
      <c r="M39" s="2804"/>
      <c r="N39" s="2802"/>
      <c r="O39" s="2803"/>
      <c r="P39" s="2804"/>
      <c r="Q39" s="2825"/>
      <c r="R39" s="2933"/>
      <c r="S39" s="2933"/>
      <c r="T39" s="2933"/>
      <c r="U39" s="2802">
        <v>10</v>
      </c>
      <c r="V39" s="2803"/>
      <c r="W39" s="2804"/>
      <c r="X39" s="2802">
        <f>C39+G39+J39+N39+Q39+U39</f>
        <v>52</v>
      </c>
      <c r="Y39" s="2803"/>
      <c r="Z39" s="2811"/>
      <c r="AA39" s="2479"/>
      <c r="AB39" s="2971" t="s">
        <v>132</v>
      </c>
      <c r="AC39" s="2972"/>
      <c r="AD39" s="2972"/>
      <c r="AE39" s="2972"/>
      <c r="AF39" s="2972"/>
      <c r="AG39" s="2972"/>
      <c r="AH39" s="2973"/>
      <c r="AI39" s="2805" t="s">
        <v>733</v>
      </c>
      <c r="AJ39" s="2806"/>
      <c r="AK39" s="2944"/>
      <c r="AL39" s="2805">
        <v>2</v>
      </c>
      <c r="AM39" s="2806"/>
      <c r="AN39" s="2807"/>
      <c r="AO39" s="2308"/>
      <c r="AP39" s="2980" t="s">
        <v>28</v>
      </c>
      <c r="AQ39" s="2981"/>
      <c r="AR39" s="2981"/>
      <c r="AS39" s="2981"/>
      <c r="AT39" s="2917" t="s">
        <v>513</v>
      </c>
      <c r="AU39" s="2917"/>
      <c r="AV39" s="2917"/>
      <c r="AW39" s="2917"/>
      <c r="AX39" s="2917"/>
      <c r="AY39" s="2917" t="s">
        <v>735</v>
      </c>
      <c r="AZ39" s="2917"/>
      <c r="BA39" s="2918"/>
      <c r="BB39" s="31"/>
      <c r="BC39" s="31"/>
      <c r="BD39" s="31"/>
      <c r="BE39" s="31"/>
    </row>
    <row r="40" spans="1:57" ht="33" customHeight="1" x14ac:dyDescent="0.25">
      <c r="A40" s="2791" t="s">
        <v>328</v>
      </c>
      <c r="B40" s="2804"/>
      <c r="C40" s="2914">
        <v>34</v>
      </c>
      <c r="D40" s="2915"/>
      <c r="E40" s="2915"/>
      <c r="F40" s="2916"/>
      <c r="G40" s="2802">
        <v>6</v>
      </c>
      <c r="H40" s="2803"/>
      <c r="I40" s="2804"/>
      <c r="J40" s="2802" t="s">
        <v>414</v>
      </c>
      <c r="K40" s="2803"/>
      <c r="L40" s="2803"/>
      <c r="M40" s="2804"/>
      <c r="N40" s="2802"/>
      <c r="O40" s="2803"/>
      <c r="P40" s="2804"/>
      <c r="Q40" s="2825"/>
      <c r="R40" s="2933"/>
      <c r="S40" s="2933"/>
      <c r="T40" s="2933"/>
      <c r="U40" s="2802">
        <v>10</v>
      </c>
      <c r="V40" s="2803"/>
      <c r="W40" s="2804"/>
      <c r="X40" s="2802">
        <f>C40+G40+2+N40+Q40+U40</f>
        <v>52</v>
      </c>
      <c r="Y40" s="2803"/>
      <c r="Z40" s="2811"/>
      <c r="AA40" s="2479"/>
      <c r="AB40" s="2974"/>
      <c r="AC40" s="2869"/>
      <c r="AD40" s="2869"/>
      <c r="AE40" s="2869"/>
      <c r="AF40" s="2869"/>
      <c r="AG40" s="2869"/>
      <c r="AH40" s="2870"/>
      <c r="AI40" s="2808"/>
      <c r="AJ40" s="2809"/>
      <c r="AK40" s="2871"/>
      <c r="AL40" s="2808"/>
      <c r="AM40" s="2809"/>
      <c r="AN40" s="2810"/>
      <c r="AO40" s="2308"/>
      <c r="AP40" s="2982"/>
      <c r="AQ40" s="2983"/>
      <c r="AR40" s="2983"/>
      <c r="AS40" s="2983"/>
      <c r="AT40" s="2919"/>
      <c r="AU40" s="2919"/>
      <c r="AV40" s="2919"/>
      <c r="AW40" s="2919"/>
      <c r="AX40" s="2919"/>
      <c r="AY40" s="2919"/>
      <c r="AZ40" s="2919"/>
      <c r="BA40" s="2920"/>
      <c r="BB40" s="31"/>
      <c r="BC40" s="31"/>
      <c r="BD40" s="31"/>
      <c r="BE40" s="31"/>
    </row>
    <row r="41" spans="1:57" ht="34.5" customHeight="1" x14ac:dyDescent="0.25">
      <c r="A41" s="2791" t="s">
        <v>330</v>
      </c>
      <c r="B41" s="2792"/>
      <c r="C41" s="2793">
        <v>34</v>
      </c>
      <c r="D41" s="2794"/>
      <c r="E41" s="2794"/>
      <c r="F41" s="2795"/>
      <c r="G41" s="2947">
        <v>6</v>
      </c>
      <c r="H41" s="2794"/>
      <c r="I41" s="2795"/>
      <c r="J41" s="2947">
        <v>2</v>
      </c>
      <c r="K41" s="2794"/>
      <c r="L41" s="2794"/>
      <c r="M41" s="2795"/>
      <c r="N41" s="2899"/>
      <c r="O41" s="2948"/>
      <c r="P41" s="2949"/>
      <c r="Q41" s="2985"/>
      <c r="R41" s="2933"/>
      <c r="S41" s="2933"/>
      <c r="T41" s="2933"/>
      <c r="U41" s="2947">
        <v>10</v>
      </c>
      <c r="V41" s="2794"/>
      <c r="W41" s="2795"/>
      <c r="X41" s="2793">
        <f>C41+G41+J41+N41+Q41+U41</f>
        <v>52</v>
      </c>
      <c r="Y41" s="2794"/>
      <c r="Z41" s="2986"/>
      <c r="AA41" s="2479"/>
      <c r="AB41" s="2934" t="s">
        <v>105</v>
      </c>
      <c r="AC41" s="2953"/>
      <c r="AD41" s="2953"/>
      <c r="AE41" s="2953"/>
      <c r="AF41" s="2953"/>
      <c r="AG41" s="2953"/>
      <c r="AH41" s="2954"/>
      <c r="AI41" s="2805" t="s">
        <v>744</v>
      </c>
      <c r="AJ41" s="2923"/>
      <c r="AK41" s="2924"/>
      <c r="AL41" s="2805" t="s">
        <v>808</v>
      </c>
      <c r="AM41" s="2923"/>
      <c r="AN41" s="2928"/>
      <c r="AO41" s="2480"/>
      <c r="AP41" s="2982"/>
      <c r="AQ41" s="2983"/>
      <c r="AR41" s="2983"/>
      <c r="AS41" s="2983"/>
      <c r="AT41" s="2919"/>
      <c r="AU41" s="2919"/>
      <c r="AV41" s="2919"/>
      <c r="AW41" s="2919"/>
      <c r="AX41" s="2919"/>
      <c r="AY41" s="2919"/>
      <c r="AZ41" s="2919"/>
      <c r="BA41" s="2920"/>
      <c r="BB41" s="31"/>
      <c r="BC41" s="31"/>
      <c r="BD41" s="31"/>
      <c r="BE41" s="31"/>
    </row>
    <row r="42" spans="1:57" ht="28.5" customHeight="1" x14ac:dyDescent="0.25">
      <c r="A42" s="2791">
        <v>4</v>
      </c>
      <c r="B42" s="2804"/>
      <c r="C42" s="2816" t="s">
        <v>333</v>
      </c>
      <c r="D42" s="2817"/>
      <c r="E42" s="2817"/>
      <c r="F42" s="2818"/>
      <c r="G42" s="2899">
        <v>4</v>
      </c>
      <c r="H42" s="2900"/>
      <c r="I42" s="2901"/>
      <c r="J42" s="2899" t="s">
        <v>808</v>
      </c>
      <c r="K42" s="2900"/>
      <c r="L42" s="2900"/>
      <c r="M42" s="2901"/>
      <c r="N42" s="2893" t="s">
        <v>183</v>
      </c>
      <c r="O42" s="2894"/>
      <c r="P42" s="2895"/>
      <c r="Q42" s="2932">
        <v>1</v>
      </c>
      <c r="R42" s="2933"/>
      <c r="S42" s="2933"/>
      <c r="T42" s="2933"/>
      <c r="U42" s="2950">
        <v>1</v>
      </c>
      <c r="V42" s="2951"/>
      <c r="W42" s="2952"/>
      <c r="X42" s="2958">
        <f>24+8+G42+2+3+Q42+U42</f>
        <v>43</v>
      </c>
      <c r="Y42" s="2959"/>
      <c r="Z42" s="2960"/>
      <c r="AA42" s="2479"/>
      <c r="AB42" s="2955"/>
      <c r="AC42" s="2956"/>
      <c r="AD42" s="2956"/>
      <c r="AE42" s="2956"/>
      <c r="AF42" s="2956"/>
      <c r="AG42" s="2956"/>
      <c r="AH42" s="2957"/>
      <c r="AI42" s="2925"/>
      <c r="AJ42" s="2926"/>
      <c r="AK42" s="2927"/>
      <c r="AL42" s="2925"/>
      <c r="AM42" s="2926"/>
      <c r="AN42" s="2929"/>
      <c r="AO42" s="2480"/>
      <c r="AP42" s="2982"/>
      <c r="AQ42" s="2983"/>
      <c r="AR42" s="2983"/>
      <c r="AS42" s="2983"/>
      <c r="AT42" s="2919"/>
      <c r="AU42" s="2919"/>
      <c r="AV42" s="2919"/>
      <c r="AW42" s="2919"/>
      <c r="AX42" s="2919"/>
      <c r="AY42" s="2919"/>
      <c r="AZ42" s="2919"/>
      <c r="BA42" s="2920"/>
      <c r="BB42" s="31"/>
      <c r="BC42" s="31"/>
      <c r="BD42" s="31"/>
      <c r="BE42" s="31"/>
    </row>
    <row r="43" spans="1:57" ht="29.25" customHeight="1" x14ac:dyDescent="0.25">
      <c r="A43" s="2902" t="s">
        <v>331</v>
      </c>
      <c r="B43" s="2892"/>
      <c r="C43" s="2816" t="s">
        <v>809</v>
      </c>
      <c r="D43" s="2817"/>
      <c r="E43" s="2817"/>
      <c r="F43" s="2818"/>
      <c r="G43" s="2890">
        <f>G38+G39+G40+G42</f>
        <v>22</v>
      </c>
      <c r="H43" s="2891"/>
      <c r="I43" s="2892"/>
      <c r="J43" s="2913" t="s">
        <v>810</v>
      </c>
      <c r="K43" s="2891"/>
      <c r="L43" s="2891"/>
      <c r="M43" s="2892"/>
      <c r="N43" s="2893" t="s">
        <v>183</v>
      </c>
      <c r="O43" s="2894"/>
      <c r="P43" s="2895"/>
      <c r="Q43" s="2932">
        <f>Q38+Q39+Q40+Q42</f>
        <v>1</v>
      </c>
      <c r="R43" s="2933"/>
      <c r="S43" s="2933"/>
      <c r="T43" s="2933"/>
      <c r="U43" s="2890">
        <f>U38+U39+U40+U42</f>
        <v>33</v>
      </c>
      <c r="V43" s="2891"/>
      <c r="W43" s="2892"/>
      <c r="X43" s="2945">
        <f>X38+X39+X40+X42</f>
        <v>199</v>
      </c>
      <c r="Y43" s="2891"/>
      <c r="Z43" s="2946"/>
      <c r="AA43" s="2479"/>
      <c r="AB43" s="2934" t="s">
        <v>24</v>
      </c>
      <c r="AC43" s="2935"/>
      <c r="AD43" s="2935"/>
      <c r="AE43" s="2935"/>
      <c r="AF43" s="2935"/>
      <c r="AG43" s="2935"/>
      <c r="AH43" s="2936"/>
      <c r="AI43" s="2940" t="s">
        <v>735</v>
      </c>
      <c r="AJ43" s="2940"/>
      <c r="AK43" s="2940"/>
      <c r="AL43" s="2940" t="s">
        <v>183</v>
      </c>
      <c r="AM43" s="2940"/>
      <c r="AN43" s="2942"/>
      <c r="AO43" s="164"/>
      <c r="AP43" s="2982"/>
      <c r="AQ43" s="2983"/>
      <c r="AR43" s="2983"/>
      <c r="AS43" s="2983"/>
      <c r="AT43" s="2919"/>
      <c r="AU43" s="2919"/>
      <c r="AV43" s="2919"/>
      <c r="AW43" s="2919"/>
      <c r="AX43" s="2919"/>
      <c r="AY43" s="2919"/>
      <c r="AZ43" s="2919"/>
      <c r="BA43" s="2920"/>
      <c r="BB43" s="31"/>
      <c r="BC43" s="31"/>
      <c r="BD43" s="31"/>
      <c r="BE43" s="31"/>
    </row>
    <row r="44" spans="1:57" ht="34.5" customHeight="1" thickBot="1" x14ac:dyDescent="0.35">
      <c r="A44" s="2903" t="s">
        <v>332</v>
      </c>
      <c r="B44" s="2898"/>
      <c r="C44" s="2904" t="s">
        <v>809</v>
      </c>
      <c r="D44" s="2905"/>
      <c r="E44" s="2905"/>
      <c r="F44" s="2906"/>
      <c r="G44" s="2896">
        <f>G38+G39+G41+G42</f>
        <v>22</v>
      </c>
      <c r="H44" s="2897"/>
      <c r="I44" s="2898"/>
      <c r="J44" s="2907" t="s">
        <v>811</v>
      </c>
      <c r="K44" s="2897"/>
      <c r="L44" s="2897"/>
      <c r="M44" s="2898"/>
      <c r="N44" s="2908" t="s">
        <v>183</v>
      </c>
      <c r="O44" s="2909"/>
      <c r="P44" s="2910"/>
      <c r="Q44" s="2911">
        <f>Q38+Q39+Q41+Q42</f>
        <v>1</v>
      </c>
      <c r="R44" s="2912"/>
      <c r="S44" s="2912"/>
      <c r="T44" s="2912"/>
      <c r="U44" s="2896">
        <f>U38+U39+U41+U42</f>
        <v>33</v>
      </c>
      <c r="V44" s="2897"/>
      <c r="W44" s="2898"/>
      <c r="X44" s="2930">
        <f>X38+X39+X41+X42</f>
        <v>199</v>
      </c>
      <c r="Y44" s="2897"/>
      <c r="Z44" s="2931"/>
      <c r="AA44" s="2481"/>
      <c r="AB44" s="2937"/>
      <c r="AC44" s="2938"/>
      <c r="AD44" s="2938"/>
      <c r="AE44" s="2938"/>
      <c r="AF44" s="2938"/>
      <c r="AG44" s="2938"/>
      <c r="AH44" s="2939"/>
      <c r="AI44" s="2941"/>
      <c r="AJ44" s="2941"/>
      <c r="AK44" s="2941"/>
      <c r="AL44" s="2941"/>
      <c r="AM44" s="2941"/>
      <c r="AN44" s="2943"/>
      <c r="AO44" s="34"/>
      <c r="AP44" s="2984"/>
      <c r="AQ44" s="2941"/>
      <c r="AR44" s="2941"/>
      <c r="AS44" s="2941"/>
      <c r="AT44" s="2921"/>
      <c r="AU44" s="2921"/>
      <c r="AV44" s="2921"/>
      <c r="AW44" s="2921"/>
      <c r="AX44" s="2921"/>
      <c r="AY44" s="2921"/>
      <c r="AZ44" s="2921"/>
      <c r="BA44" s="2922"/>
      <c r="BB44" s="34"/>
      <c r="BC44" s="30"/>
      <c r="BD44" s="30"/>
      <c r="BE44" s="30"/>
    </row>
    <row r="45" spans="1:57" ht="19.5" customHeight="1" x14ac:dyDescent="0.3">
      <c r="A45" s="31"/>
      <c r="B45" s="2888" t="s">
        <v>795</v>
      </c>
      <c r="C45" s="2888"/>
      <c r="D45" s="2888"/>
      <c r="E45" s="2888"/>
      <c r="F45" s="2889"/>
      <c r="G45" s="2889"/>
      <c r="H45" s="2889"/>
      <c r="I45" s="2889"/>
      <c r="J45" s="2889"/>
      <c r="K45" s="2889"/>
      <c r="L45" s="2889"/>
      <c r="M45" s="2889"/>
      <c r="N45" s="2889"/>
      <c r="O45" s="2889"/>
      <c r="P45" s="2889"/>
      <c r="Q45" s="2889"/>
      <c r="R45" s="2889"/>
      <c r="S45" s="2889"/>
      <c r="T45" s="2889"/>
      <c r="U45" s="2889"/>
      <c r="V45" s="2889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162"/>
      <c r="AM45" s="2481"/>
      <c r="AN45" s="2481"/>
      <c r="AO45" s="2481"/>
      <c r="AP45" s="2481"/>
      <c r="AQ45" s="2481"/>
      <c r="AR45" s="2481"/>
      <c r="AS45" s="34"/>
      <c r="AT45" s="34"/>
      <c r="AU45" s="28"/>
      <c r="AV45" s="28"/>
      <c r="AW45" s="28"/>
      <c r="AX45" s="28"/>
      <c r="AY45" s="34"/>
      <c r="AZ45" s="34"/>
      <c r="BA45" s="162"/>
      <c r="BB45" s="34"/>
      <c r="BC45" s="30"/>
      <c r="BD45" s="30"/>
      <c r="BE45" s="30"/>
    </row>
    <row r="46" spans="1:57" ht="18.75" x14ac:dyDescent="0.3">
      <c r="A46" s="31"/>
      <c r="B46" s="31"/>
      <c r="C46" s="31"/>
      <c r="D46" s="31"/>
      <c r="E46" s="31"/>
      <c r="F46" s="31"/>
      <c r="G46" s="33"/>
      <c r="H46" s="35"/>
      <c r="I46" s="35"/>
      <c r="J46" s="35"/>
      <c r="K46" s="35"/>
      <c r="L46" s="35"/>
      <c r="M46" s="36"/>
      <c r="N46" s="36"/>
      <c r="O46" s="29"/>
      <c r="P46" s="29"/>
      <c r="Q46" s="29"/>
      <c r="R46" s="29"/>
      <c r="S46" s="29"/>
      <c r="T46" s="29"/>
      <c r="U46" s="37"/>
      <c r="V46" s="37"/>
      <c r="W46" s="443"/>
      <c r="X46" s="443"/>
      <c r="Y46" s="443"/>
      <c r="Z46" s="443"/>
      <c r="AA46" s="443"/>
      <c r="AB46" s="443"/>
      <c r="AC46" s="37"/>
      <c r="AD46" s="37"/>
      <c r="AE46" s="29"/>
      <c r="AF46" s="29"/>
      <c r="AG46" s="29"/>
      <c r="AH46" s="29"/>
      <c r="AI46" s="37"/>
      <c r="AJ46" s="37"/>
      <c r="AK46" s="29"/>
      <c r="AL46" s="29"/>
      <c r="AM46" s="29"/>
      <c r="AN46" s="29"/>
      <c r="AO46" s="37"/>
      <c r="AP46" s="37"/>
      <c r="AQ46" s="29"/>
      <c r="AR46" s="29"/>
      <c r="AS46" s="29"/>
      <c r="AT46" s="29"/>
      <c r="AU46" s="37"/>
      <c r="AV46" s="37"/>
      <c r="AW46" s="38"/>
      <c r="AX46" s="38"/>
      <c r="AY46" s="38"/>
      <c r="AZ46" s="38"/>
      <c r="BA46" s="38"/>
      <c r="BB46" s="34"/>
      <c r="BC46" s="30"/>
      <c r="BD46" s="30"/>
      <c r="BE46" s="30"/>
    </row>
  </sheetData>
  <sheetProtection selectLockedCells="1" selectUnlockedCells="1"/>
  <mergeCells count="140">
    <mergeCell ref="AS29:BA29"/>
    <mergeCell ref="Q35:T37"/>
    <mergeCell ref="Q38:T38"/>
    <mergeCell ref="U39:W39"/>
    <mergeCell ref="X39:Z39"/>
    <mergeCell ref="AB39:AH40"/>
    <mergeCell ref="U40:W40"/>
    <mergeCell ref="A31:BA31"/>
    <mergeCell ref="A33:Z33"/>
    <mergeCell ref="AB33:AN33"/>
    <mergeCell ref="AP33:BA33"/>
    <mergeCell ref="J38:M38"/>
    <mergeCell ref="C35:F37"/>
    <mergeCell ref="G35:I37"/>
    <mergeCell ref="G38:I38"/>
    <mergeCell ref="A35:B37"/>
    <mergeCell ref="AP39:AS44"/>
    <mergeCell ref="AT39:AX44"/>
    <mergeCell ref="Q39:T39"/>
    <mergeCell ref="Q40:T40"/>
    <mergeCell ref="Q41:T41"/>
    <mergeCell ref="Q42:T42"/>
    <mergeCell ref="X41:Z41"/>
    <mergeCell ref="A40:B40"/>
    <mergeCell ref="C40:F40"/>
    <mergeCell ref="G40:I40"/>
    <mergeCell ref="A39:B39"/>
    <mergeCell ref="C39:F39"/>
    <mergeCell ref="J40:M40"/>
    <mergeCell ref="AY39:BA44"/>
    <mergeCell ref="AI41:AK42"/>
    <mergeCell ref="AL41:AN42"/>
    <mergeCell ref="X44:Z44"/>
    <mergeCell ref="Q43:T43"/>
    <mergeCell ref="AB43:AH44"/>
    <mergeCell ref="AI43:AK44"/>
    <mergeCell ref="AL43:AN44"/>
    <mergeCell ref="AI39:AK40"/>
    <mergeCell ref="X43:Z43"/>
    <mergeCell ref="J39:M39"/>
    <mergeCell ref="G41:I41"/>
    <mergeCell ref="J41:M41"/>
    <mergeCell ref="N41:P41"/>
    <mergeCell ref="U41:W41"/>
    <mergeCell ref="U42:W42"/>
    <mergeCell ref="AB41:AH42"/>
    <mergeCell ref="X42:Z42"/>
    <mergeCell ref="G39:I39"/>
    <mergeCell ref="B45:V45"/>
    <mergeCell ref="U43:W43"/>
    <mergeCell ref="A42:B42"/>
    <mergeCell ref="N42:P42"/>
    <mergeCell ref="U44:W44"/>
    <mergeCell ref="G42:I42"/>
    <mergeCell ref="A43:B43"/>
    <mergeCell ref="N43:P43"/>
    <mergeCell ref="C43:F43"/>
    <mergeCell ref="G43:I43"/>
    <mergeCell ref="C42:F42"/>
    <mergeCell ref="J42:M42"/>
    <mergeCell ref="A44:B44"/>
    <mergeCell ref="C44:F44"/>
    <mergeCell ref="G44:I44"/>
    <mergeCell ref="J44:M44"/>
    <mergeCell ref="N44:P44"/>
    <mergeCell ref="Q44:T44"/>
    <mergeCell ref="J43:M43"/>
    <mergeCell ref="AP9:BA9"/>
    <mergeCell ref="AP10:BA11"/>
    <mergeCell ref="BB23:BE23"/>
    <mergeCell ref="AX23:BA23"/>
    <mergeCell ref="P9:AO9"/>
    <mergeCell ref="AB23:AE23"/>
    <mergeCell ref="J35:M37"/>
    <mergeCell ref="AB37:AH37"/>
    <mergeCell ref="AI37:AK37"/>
    <mergeCell ref="AP35:AS38"/>
    <mergeCell ref="AT35:AX38"/>
    <mergeCell ref="U35:W37"/>
    <mergeCell ref="U38:W38"/>
    <mergeCell ref="AY35:BA38"/>
    <mergeCell ref="AL37:AN37"/>
    <mergeCell ref="P10:AO10"/>
    <mergeCell ref="P19:AO19"/>
    <mergeCell ref="P11:AO11"/>
    <mergeCell ref="P12:AO12"/>
    <mergeCell ref="P18:AO18"/>
    <mergeCell ref="P14:AO14"/>
    <mergeCell ref="P16:AO16"/>
    <mergeCell ref="N38:P38"/>
    <mergeCell ref="AB35:AH36"/>
    <mergeCell ref="AP19:BE19"/>
    <mergeCell ref="J23:M23"/>
    <mergeCell ref="P17:AO17"/>
    <mergeCell ref="S23:W23"/>
    <mergeCell ref="N23:R23"/>
    <mergeCell ref="X23:AA23"/>
    <mergeCell ref="P15:AO15"/>
    <mergeCell ref="P13:AO13"/>
    <mergeCell ref="A21:BE21"/>
    <mergeCell ref="A23:A24"/>
    <mergeCell ref="AO23:AR23"/>
    <mergeCell ref="AS23:AW23"/>
    <mergeCell ref="F23:I23"/>
    <mergeCell ref="AP1:BE3"/>
    <mergeCell ref="P1:AO1"/>
    <mergeCell ref="P4:AO4"/>
    <mergeCell ref="AP4:BB5"/>
    <mergeCell ref="A4:O4"/>
    <mergeCell ref="A3:O3"/>
    <mergeCell ref="A2:O2"/>
    <mergeCell ref="P3:AO3"/>
    <mergeCell ref="P7:AO7"/>
    <mergeCell ref="A7:O7"/>
    <mergeCell ref="P5:AO5"/>
    <mergeCell ref="AP6:BB7"/>
    <mergeCell ref="C38:F38"/>
    <mergeCell ref="B23:E23"/>
    <mergeCell ref="AF23:AI23"/>
    <mergeCell ref="AJ23:AN23"/>
    <mergeCell ref="A41:B41"/>
    <mergeCell ref="C41:F41"/>
    <mergeCell ref="A38:B38"/>
    <mergeCell ref="A1:O1"/>
    <mergeCell ref="A5:O5"/>
    <mergeCell ref="P6:AO6"/>
    <mergeCell ref="A8:O8"/>
    <mergeCell ref="P8:AO8"/>
    <mergeCell ref="N40:P40"/>
    <mergeCell ref="AL39:AN40"/>
    <mergeCell ref="N39:P39"/>
    <mergeCell ref="X40:Z40"/>
    <mergeCell ref="X38:Z38"/>
    <mergeCell ref="AB38:AH38"/>
    <mergeCell ref="AI38:AK38"/>
    <mergeCell ref="N35:P37"/>
    <mergeCell ref="AL38:AN38"/>
    <mergeCell ref="AI35:AK36"/>
    <mergeCell ref="AL35:AN36"/>
    <mergeCell ref="X35:Z37"/>
  </mergeCells>
  <phoneticPr fontId="15" type="noConversion"/>
  <printOptions horizontalCentered="1"/>
  <pageMargins left="0.39370078740157483" right="0.39370078740157483" top="0.59055118110236227" bottom="0.39370078740157483" header="0" footer="0"/>
  <pageSetup paperSize="9" scale="49" firstPageNumber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34"/>
  <sheetViews>
    <sheetView view="pageBreakPreview" topLeftCell="A278" zoomScale="75" zoomScaleNormal="50" zoomScaleSheetLayoutView="75" workbookViewId="0">
      <selection activeCell="B271" sqref="B271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2.285156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5" width="6.7109375" style="13" customWidth="1"/>
    <col min="16" max="17" width="8.85546875" style="13" customWidth="1"/>
    <col min="18" max="18" width="9.42578125" style="13" customWidth="1"/>
    <col min="19" max="19" width="12" style="13" customWidth="1"/>
    <col min="20" max="20" width="9.42578125" style="13" customWidth="1"/>
    <col min="21" max="21" width="7.42578125" style="13" customWidth="1"/>
    <col min="22" max="22" width="10.28515625" style="13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customWidth="1"/>
    <col min="27" max="27" width="8.85546875" style="13" customWidth="1"/>
    <col min="28" max="16384" width="9.140625" style="13"/>
  </cols>
  <sheetData>
    <row r="1" spans="1:26" s="16" customFormat="1" ht="21" thickBot="1" x14ac:dyDescent="0.25">
      <c r="A1" s="3115" t="s">
        <v>592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</row>
    <row r="2" spans="1:26" s="16" customFormat="1" ht="16.5" customHeight="1" thickBot="1" x14ac:dyDescent="0.25">
      <c r="A2" s="3152" t="s">
        <v>32</v>
      </c>
      <c r="B2" s="3159" t="s">
        <v>112</v>
      </c>
      <c r="C2" s="3161" t="s">
        <v>113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267"/>
      <c r="N2" s="3155" t="s">
        <v>127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</row>
    <row r="3" spans="1:26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</row>
    <row r="4" spans="1:26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268"/>
      <c r="G4" s="3135"/>
      <c r="H4" s="3140"/>
      <c r="I4" s="3137" t="s">
        <v>121</v>
      </c>
      <c r="J4" s="3124" t="s">
        <v>122</v>
      </c>
      <c r="K4" s="3269"/>
      <c r="L4" s="3270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</row>
    <row r="5" spans="1:26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>
        <v>2</v>
      </c>
      <c r="P5" s="517">
        <v>3</v>
      </c>
      <c r="Q5" s="515">
        <v>4</v>
      </c>
      <c r="R5" s="516">
        <v>5</v>
      </c>
      <c r="S5" s="517">
        <v>6</v>
      </c>
      <c r="T5" s="515">
        <v>7</v>
      </c>
      <c r="U5" s="516">
        <v>8</v>
      </c>
      <c r="V5" s="517">
        <v>9</v>
      </c>
      <c r="W5" s="515">
        <v>10</v>
      </c>
      <c r="X5" s="516">
        <v>11</v>
      </c>
      <c r="Y5" s="517">
        <v>12</v>
      </c>
    </row>
    <row r="6" spans="1:26" s="16" customFormat="1" ht="16.5" thickBot="1" x14ac:dyDescent="0.25">
      <c r="A6" s="3153"/>
      <c r="B6" s="3160"/>
      <c r="C6" s="3151"/>
      <c r="D6" s="3158"/>
      <c r="E6" s="3271"/>
      <c r="F6" s="3272"/>
      <c r="G6" s="3135"/>
      <c r="H6" s="3140"/>
      <c r="I6" s="3143"/>
      <c r="J6" s="3273"/>
      <c r="K6" s="3273"/>
      <c r="L6" s="3273"/>
      <c r="M6" s="3147"/>
      <c r="N6" s="3169" t="s">
        <v>186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</row>
    <row r="7" spans="1:26" s="16" customFormat="1" ht="50.25" customHeight="1" thickBot="1" x14ac:dyDescent="0.25">
      <c r="A7" s="3154"/>
      <c r="B7" s="3160"/>
      <c r="C7" s="3139"/>
      <c r="D7" s="3137"/>
      <c r="E7" s="3271"/>
      <c r="F7" s="3272"/>
      <c r="G7" s="3136"/>
      <c r="H7" s="3140"/>
      <c r="I7" s="3143"/>
      <c r="J7" s="3273"/>
      <c r="K7" s="3273"/>
      <c r="L7" s="3273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</row>
    <row r="8" spans="1:26" s="16" customFormat="1" ht="18.75" customHeight="1" thickBot="1" x14ac:dyDescent="0.25">
      <c r="A8" s="522">
        <v>1</v>
      </c>
      <c r="B8" s="523">
        <v>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</row>
    <row r="9" spans="1:26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</row>
    <row r="10" spans="1:26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</row>
    <row r="11" spans="1:26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</row>
    <row r="12" spans="1:26" s="16" customFormat="1" ht="36" customHeight="1" x14ac:dyDescent="0.2">
      <c r="A12" s="541" t="s">
        <v>135</v>
      </c>
      <c r="B12" s="542" t="s">
        <v>38</v>
      </c>
      <c r="C12" s="82"/>
      <c r="D12" s="543">
        <v>1</v>
      </c>
      <c r="E12" s="544"/>
      <c r="F12" s="514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</row>
    <row r="13" spans="1:26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514"/>
      <c r="G13" s="165">
        <v>1.5</v>
      </c>
      <c r="H13" s="83">
        <f t="shared" ref="H13:H20" si="0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1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</row>
    <row r="14" spans="1:26" s="16" customFormat="1" ht="36" customHeight="1" x14ac:dyDescent="0.2">
      <c r="A14" s="541" t="s">
        <v>137</v>
      </c>
      <c r="B14" s="542" t="s">
        <v>38</v>
      </c>
      <c r="C14" s="82">
        <v>3</v>
      </c>
      <c r="D14" s="544"/>
      <c r="E14" s="544"/>
      <c r="F14" s="514"/>
      <c r="G14" s="165">
        <v>1.5</v>
      </c>
      <c r="H14" s="83">
        <f t="shared" si="0"/>
        <v>45</v>
      </c>
      <c r="I14" s="84">
        <f>J14+K14+L14</f>
        <v>18</v>
      </c>
      <c r="J14" s="85"/>
      <c r="K14" s="85"/>
      <c r="L14" s="85">
        <v>18</v>
      </c>
      <c r="M14" s="545">
        <f t="shared" si="1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</row>
    <row r="15" spans="1:26" s="16" customFormat="1" ht="36" customHeight="1" x14ac:dyDescent="0.2">
      <c r="A15" s="547" t="s">
        <v>276</v>
      </c>
      <c r="B15" s="548" t="s">
        <v>277</v>
      </c>
      <c r="C15" s="549"/>
      <c r="D15" s="550" t="s">
        <v>438</v>
      </c>
      <c r="E15" s="550"/>
      <c r="F15" s="551"/>
      <c r="G15" s="552"/>
      <c r="H15" s="553"/>
      <c r="I15" s="554"/>
      <c r="J15" s="554"/>
      <c r="K15" s="554"/>
      <c r="L15" s="554"/>
      <c r="M15" s="555"/>
      <c r="N15" s="556"/>
      <c r="O15" s="557"/>
      <c r="P15" s="558"/>
      <c r="Q15" s="556" t="s">
        <v>278</v>
      </c>
      <c r="R15" s="557" t="s">
        <v>278</v>
      </c>
      <c r="S15" s="558" t="s">
        <v>278</v>
      </c>
      <c r="T15" s="549" t="s">
        <v>278</v>
      </c>
      <c r="U15" s="554" t="s">
        <v>278</v>
      </c>
      <c r="V15" s="555" t="s">
        <v>278</v>
      </c>
      <c r="W15" s="559" t="s">
        <v>278</v>
      </c>
      <c r="X15" s="560" t="s">
        <v>278</v>
      </c>
      <c r="Y15" s="561"/>
    </row>
    <row r="16" spans="1:26" s="16" customFormat="1" ht="36" customHeight="1" x14ac:dyDescent="0.2">
      <c r="A16" s="562" t="s">
        <v>287</v>
      </c>
      <c r="B16" s="563" t="s">
        <v>277</v>
      </c>
      <c r="C16" s="564"/>
      <c r="D16" s="565" t="s">
        <v>524</v>
      </c>
      <c r="E16" s="565"/>
      <c r="F16" s="566"/>
      <c r="G16" s="552">
        <v>1.5</v>
      </c>
      <c r="H16" s="567">
        <f>G16*30</f>
        <v>45</v>
      </c>
      <c r="I16" s="568">
        <f>J16+K16+L16</f>
        <v>16</v>
      </c>
      <c r="J16" s="568"/>
      <c r="K16" s="568"/>
      <c r="L16" s="568">
        <v>16</v>
      </c>
      <c r="M16" s="569">
        <f>H16-I16</f>
        <v>29</v>
      </c>
      <c r="N16" s="570"/>
      <c r="O16" s="571"/>
      <c r="P16" s="572"/>
      <c r="Q16" s="573"/>
      <c r="R16" s="574"/>
      <c r="S16" s="575"/>
      <c r="T16" s="564"/>
      <c r="U16" s="568"/>
      <c r="V16" s="569"/>
      <c r="W16" s="559"/>
      <c r="X16" s="560"/>
      <c r="Y16" s="561">
        <v>2</v>
      </c>
    </row>
    <row r="17" spans="1:25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1256">
        <v>4</v>
      </c>
      <c r="H17" s="91">
        <f t="shared" si="0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1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</row>
    <row r="18" spans="1:25" s="16" customFormat="1" ht="24" customHeight="1" x14ac:dyDescent="0.2">
      <c r="A18" s="576" t="s">
        <v>139</v>
      </c>
      <c r="B18" s="542" t="s">
        <v>589</v>
      </c>
      <c r="C18" s="82"/>
      <c r="D18" s="85">
        <v>6</v>
      </c>
      <c r="E18" s="85"/>
      <c r="F18" s="577"/>
      <c r="G18" s="1256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</row>
    <row r="19" spans="1:25" s="16" customFormat="1" ht="36.75" customHeight="1" x14ac:dyDescent="0.2">
      <c r="A19" s="578" t="s">
        <v>140</v>
      </c>
      <c r="B19" s="542" t="s">
        <v>40</v>
      </c>
      <c r="C19" s="97">
        <v>4</v>
      </c>
      <c r="D19" s="98"/>
      <c r="E19" s="98"/>
      <c r="F19" s="579"/>
      <c r="G19" s="90">
        <v>3</v>
      </c>
      <c r="H19" s="91">
        <f t="shared" si="0"/>
        <v>90</v>
      </c>
      <c r="I19" s="92">
        <f>J19+K19+L19</f>
        <v>30</v>
      </c>
      <c r="J19" s="92"/>
      <c r="K19" s="92"/>
      <c r="L19" s="92">
        <v>30</v>
      </c>
      <c r="M19" s="93">
        <f t="shared" si="1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</row>
    <row r="20" spans="1:25" s="16" customFormat="1" ht="23.25" customHeight="1" thickBot="1" x14ac:dyDescent="0.25">
      <c r="A20" s="581" t="s">
        <v>141</v>
      </c>
      <c r="B20" s="582" t="s">
        <v>41</v>
      </c>
      <c r="C20" s="97">
        <v>5</v>
      </c>
      <c r="D20" s="98"/>
      <c r="E20" s="98"/>
      <c r="F20" s="583"/>
      <c r="G20" s="1257">
        <v>3</v>
      </c>
      <c r="H20" s="91">
        <f t="shared" si="0"/>
        <v>90</v>
      </c>
      <c r="I20" s="104">
        <f>J20+K20+L20</f>
        <v>45</v>
      </c>
      <c r="J20" s="105">
        <v>27</v>
      </c>
      <c r="K20" s="105"/>
      <c r="L20" s="105">
        <v>18</v>
      </c>
      <c r="M20" s="93">
        <f t="shared" si="1"/>
        <v>45</v>
      </c>
      <c r="N20" s="584"/>
      <c r="O20" s="98"/>
      <c r="P20" s="106"/>
      <c r="Q20" s="100"/>
      <c r="R20" s="99">
        <v>5</v>
      </c>
      <c r="S20" s="106"/>
      <c r="T20" s="100"/>
      <c r="U20" s="98"/>
      <c r="V20" s="101"/>
      <c r="W20" s="97"/>
      <c r="X20" s="98"/>
      <c r="Y20" s="101"/>
    </row>
    <row r="21" spans="1:25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2">H11+H17+H18+H19+H20</f>
        <v>555</v>
      </c>
      <c r="I21" s="587">
        <f t="shared" si="2"/>
        <v>232</v>
      </c>
      <c r="J21" s="587">
        <f t="shared" si="2"/>
        <v>77</v>
      </c>
      <c r="K21" s="587"/>
      <c r="L21" s="587">
        <f t="shared" si="2"/>
        <v>155</v>
      </c>
      <c r="M21" s="588">
        <f t="shared" si="2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2</v>
      </c>
      <c r="R21" s="587">
        <f>SUM(R16:R20)</f>
        <v>5</v>
      </c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</row>
    <row r="22" spans="1:25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3">G23+G24+G25+G26+G27+G28</f>
        <v>13</v>
      </c>
      <c r="H22" s="591">
        <f t="shared" si="3"/>
        <v>390</v>
      </c>
      <c r="I22" s="27">
        <f t="shared" si="3"/>
        <v>252</v>
      </c>
      <c r="J22" s="27">
        <f t="shared" si="3"/>
        <v>12</v>
      </c>
      <c r="K22" s="27">
        <f t="shared" si="3"/>
        <v>0</v>
      </c>
      <c r="L22" s="27">
        <f t="shared" si="3"/>
        <v>240</v>
      </c>
      <c r="M22" s="27">
        <f t="shared" si="3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</row>
    <row r="23" spans="1:25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514"/>
      <c r="G23" s="601">
        <v>3</v>
      </c>
      <c r="H23" s="602">
        <f t="shared" ref="H23:H28" si="4">G23*30</f>
        <v>90</v>
      </c>
      <c r="I23" s="168">
        <f t="shared" ref="I23:I28" si="5">J23+K23+L23</f>
        <v>60</v>
      </c>
      <c r="J23" s="85">
        <v>8</v>
      </c>
      <c r="K23" s="85"/>
      <c r="L23" s="85">
        <v>52</v>
      </c>
      <c r="M23" s="545">
        <f t="shared" ref="M23:M28" si="6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</row>
    <row r="24" spans="1:25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514"/>
      <c r="G24" s="601">
        <v>2</v>
      </c>
      <c r="H24" s="602">
        <f t="shared" si="4"/>
        <v>60</v>
      </c>
      <c r="I24" s="168">
        <f t="shared" si="5"/>
        <v>36</v>
      </c>
      <c r="J24" s="85"/>
      <c r="K24" s="85"/>
      <c r="L24" s="85">
        <v>36</v>
      </c>
      <c r="M24" s="545">
        <f t="shared" si="6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</row>
    <row r="25" spans="1:25" s="16" customFormat="1" ht="18.75" customHeight="1" x14ac:dyDescent="0.2">
      <c r="A25" s="541" t="s">
        <v>145</v>
      </c>
      <c r="B25" s="542" t="s">
        <v>42</v>
      </c>
      <c r="C25" s="82"/>
      <c r="D25" s="543" t="s">
        <v>590</v>
      </c>
      <c r="E25" s="544"/>
      <c r="F25" s="514"/>
      <c r="G25" s="601">
        <v>2</v>
      </c>
      <c r="H25" s="602">
        <f t="shared" si="4"/>
        <v>60</v>
      </c>
      <c r="I25" s="168">
        <f t="shared" si="5"/>
        <v>36</v>
      </c>
      <c r="J25" s="85"/>
      <c r="K25" s="85"/>
      <c r="L25" s="85">
        <v>36</v>
      </c>
      <c r="M25" s="545">
        <f t="shared" si="6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</row>
    <row r="26" spans="1:25" s="16" customFormat="1" ht="18.75" customHeight="1" x14ac:dyDescent="0.2">
      <c r="A26" s="541" t="s">
        <v>146</v>
      </c>
      <c r="B26" s="542" t="s">
        <v>42</v>
      </c>
      <c r="C26" s="82"/>
      <c r="D26" s="543">
        <v>4</v>
      </c>
      <c r="E26" s="544"/>
      <c r="F26" s="514"/>
      <c r="G26" s="601">
        <v>3</v>
      </c>
      <c r="H26" s="602">
        <f t="shared" si="4"/>
        <v>90</v>
      </c>
      <c r="I26" s="168">
        <f t="shared" si="5"/>
        <v>60</v>
      </c>
      <c r="J26" s="85">
        <v>4</v>
      </c>
      <c r="K26" s="85"/>
      <c r="L26" s="85">
        <v>56</v>
      </c>
      <c r="M26" s="545">
        <f t="shared" si="6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</row>
    <row r="27" spans="1:25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514"/>
      <c r="G27" s="601">
        <v>1.5</v>
      </c>
      <c r="H27" s="602">
        <f t="shared" si="4"/>
        <v>45</v>
      </c>
      <c r="I27" s="168">
        <f t="shared" si="5"/>
        <v>30</v>
      </c>
      <c r="J27" s="85"/>
      <c r="K27" s="85"/>
      <c r="L27" s="85">
        <v>30</v>
      </c>
      <c r="M27" s="545">
        <f t="shared" si="6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</row>
    <row r="28" spans="1:25" s="16" customFormat="1" ht="18.75" customHeight="1" x14ac:dyDescent="0.2">
      <c r="A28" s="541" t="s">
        <v>148</v>
      </c>
      <c r="B28" s="542" t="s">
        <v>42</v>
      </c>
      <c r="C28" s="82"/>
      <c r="D28" s="543" t="s">
        <v>591</v>
      </c>
      <c r="E28" s="544"/>
      <c r="F28" s="514"/>
      <c r="G28" s="601">
        <v>1.5</v>
      </c>
      <c r="H28" s="602">
        <f t="shared" si="4"/>
        <v>45</v>
      </c>
      <c r="I28" s="168">
        <f t="shared" si="5"/>
        <v>30</v>
      </c>
      <c r="J28" s="85"/>
      <c r="K28" s="85"/>
      <c r="L28" s="85">
        <v>30</v>
      </c>
      <c r="M28" s="545">
        <f t="shared" si="6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</row>
    <row r="29" spans="1:25" s="16" customFormat="1" ht="70.5" customHeight="1" thickBot="1" x14ac:dyDescent="0.25">
      <c r="A29" s="607" t="s">
        <v>149</v>
      </c>
      <c r="B29" s="608" t="s">
        <v>42</v>
      </c>
      <c r="C29" s="549"/>
      <c r="D29" s="544" t="s">
        <v>593</v>
      </c>
      <c r="E29" s="544"/>
      <c r="F29" s="514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611" t="s">
        <v>43</v>
      </c>
      <c r="U29" s="611" t="s">
        <v>43</v>
      </c>
      <c r="V29" s="612" t="s">
        <v>43</v>
      </c>
      <c r="W29" s="611" t="s">
        <v>43</v>
      </c>
      <c r="X29" s="611" t="s">
        <v>43</v>
      </c>
      <c r="Y29" s="613"/>
    </row>
    <row r="30" spans="1:25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7">H22</f>
        <v>390</v>
      </c>
      <c r="I30" s="587">
        <f t="shared" si="7"/>
        <v>252</v>
      </c>
      <c r="J30" s="587">
        <f t="shared" si="7"/>
        <v>12</v>
      </c>
      <c r="K30" s="587"/>
      <c r="L30" s="587">
        <f t="shared" si="7"/>
        <v>240</v>
      </c>
      <c r="M30" s="588">
        <f t="shared" si="7"/>
        <v>138</v>
      </c>
      <c r="N30" s="614">
        <f t="shared" ref="N30:S30" si="8">SUM(N22:N29)</f>
        <v>4</v>
      </c>
      <c r="O30" s="615">
        <f t="shared" si="8"/>
        <v>4</v>
      </c>
      <c r="P30" s="616">
        <f t="shared" si="8"/>
        <v>4</v>
      </c>
      <c r="Q30" s="614">
        <f t="shared" si="8"/>
        <v>4</v>
      </c>
      <c r="R30" s="615">
        <f t="shared" si="8"/>
        <v>4</v>
      </c>
      <c r="S30" s="616">
        <f t="shared" si="8"/>
        <v>4</v>
      </c>
      <c r="T30" s="617"/>
      <c r="U30" s="618"/>
      <c r="V30" s="619"/>
      <c r="W30" s="617"/>
      <c r="X30" s="618"/>
      <c r="Y30" s="619"/>
    </row>
    <row r="31" spans="1:25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9">H21+H30</f>
        <v>945</v>
      </c>
      <c r="I31" s="587">
        <f t="shared" si="9"/>
        <v>484</v>
      </c>
      <c r="J31" s="587">
        <f t="shared" si="9"/>
        <v>89</v>
      </c>
      <c r="K31" s="587"/>
      <c r="L31" s="587">
        <f t="shared" si="9"/>
        <v>395</v>
      </c>
      <c r="M31" s="588">
        <f t="shared" si="9"/>
        <v>461</v>
      </c>
      <c r="N31" s="586">
        <f>N21+N30</f>
        <v>9</v>
      </c>
      <c r="O31" s="587">
        <f t="shared" ref="O31:Y31" si="10">O21+O30</f>
        <v>6</v>
      </c>
      <c r="P31" s="588">
        <f t="shared" si="10"/>
        <v>6</v>
      </c>
      <c r="Q31" s="620">
        <f t="shared" si="10"/>
        <v>6</v>
      </c>
      <c r="R31" s="587">
        <f t="shared" si="10"/>
        <v>9</v>
      </c>
      <c r="S31" s="588">
        <f t="shared" si="10"/>
        <v>7</v>
      </c>
      <c r="T31" s="586"/>
      <c r="U31" s="587"/>
      <c r="V31" s="588"/>
      <c r="W31" s="586"/>
      <c r="X31" s="587"/>
      <c r="Y31" s="588">
        <f t="shared" si="10"/>
        <v>2</v>
      </c>
    </row>
    <row r="32" spans="1:25" s="16" customFormat="1" ht="24" customHeight="1" thickBot="1" x14ac:dyDescent="0.25">
      <c r="A32" s="3276" t="s">
        <v>600</v>
      </c>
      <c r="B32" s="3277"/>
      <c r="C32" s="3277"/>
      <c r="D32" s="3277"/>
      <c r="E32" s="3277"/>
      <c r="F32" s="3277"/>
      <c r="G32" s="3277"/>
      <c r="H32" s="3277"/>
      <c r="I32" s="3277"/>
      <c r="J32" s="3277"/>
      <c r="K32" s="3277"/>
      <c r="L32" s="3277"/>
      <c r="M32" s="3277"/>
      <c r="N32" s="3277"/>
      <c r="O32" s="3277"/>
      <c r="P32" s="3277"/>
      <c r="Q32" s="3277"/>
      <c r="R32" s="3277"/>
      <c r="S32" s="3277"/>
      <c r="T32" s="3277"/>
      <c r="U32" s="3277"/>
      <c r="V32" s="3277"/>
      <c r="W32" s="3277"/>
      <c r="X32" s="3277"/>
      <c r="Y32" s="3278"/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</row>
    <row r="34" spans="1:65" s="16" customFormat="1" ht="43.5" customHeight="1" x14ac:dyDescent="0.2">
      <c r="A34" s="621" t="s">
        <v>150</v>
      </c>
      <c r="B34" s="622" t="s">
        <v>46</v>
      </c>
      <c r="C34" s="623">
        <v>7</v>
      </c>
      <c r="D34" s="624"/>
      <c r="E34" s="625"/>
      <c r="F34" s="626"/>
      <c r="G34" s="1258">
        <v>4</v>
      </c>
      <c r="H34" s="627">
        <f>G34*30</f>
        <v>120</v>
      </c>
      <c r="I34" s="628">
        <f>J34+K34+L34</f>
        <v>60</v>
      </c>
      <c r="J34" s="629">
        <v>30</v>
      </c>
      <c r="K34" s="630">
        <v>15</v>
      </c>
      <c r="L34" s="630">
        <v>15</v>
      </c>
      <c r="M34" s="631">
        <f>H34-I34</f>
        <v>60</v>
      </c>
      <c r="N34" s="632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</row>
    <row r="35" spans="1:65" s="16" customFormat="1" ht="21" customHeight="1" x14ac:dyDescent="0.2">
      <c r="A35" s="576" t="s">
        <v>151</v>
      </c>
      <c r="B35" s="112" t="s">
        <v>274</v>
      </c>
      <c r="C35" s="637"/>
      <c r="D35" s="638"/>
      <c r="E35" s="638"/>
      <c r="F35" s="639"/>
      <c r="G35" s="1260">
        <f>G36+G37+G38+G39</f>
        <v>16</v>
      </c>
      <c r="H35" s="640">
        <f>H36+H37+H38+H39</f>
        <v>480</v>
      </c>
      <c r="I35" s="535">
        <f>I36+I37+I38+I39</f>
        <v>258</v>
      </c>
      <c r="J35" s="535">
        <f>J36+J37+J38+J39</f>
        <v>129</v>
      </c>
      <c r="K35" s="535"/>
      <c r="L35" s="535">
        <f>L36+L37+L38+L39</f>
        <v>129</v>
      </c>
      <c r="M35" s="641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639"/>
      <c r="G36" s="643">
        <v>5.5</v>
      </c>
      <c r="H36" s="644">
        <f>G36*30</f>
        <v>165</v>
      </c>
      <c r="I36" s="84">
        <f t="shared" ref="I36:I41" si="11">J36+K36+L36</f>
        <v>90</v>
      </c>
      <c r="J36" s="645">
        <v>45</v>
      </c>
      <c r="K36" s="642"/>
      <c r="L36" s="642">
        <v>45</v>
      </c>
      <c r="M36" s="94">
        <f t="shared" ref="M36:M41" si="12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</row>
    <row r="37" spans="1:65" s="16" customFormat="1" ht="21" customHeight="1" x14ac:dyDescent="0.2">
      <c r="A37" s="541" t="s">
        <v>492</v>
      </c>
      <c r="B37" s="112" t="s">
        <v>274</v>
      </c>
      <c r="C37" s="646">
        <v>2</v>
      </c>
      <c r="D37" s="638"/>
      <c r="E37" s="638"/>
      <c r="F37" s="639"/>
      <c r="G37" s="643">
        <v>3.5</v>
      </c>
      <c r="H37" s="644">
        <f>G37*30</f>
        <v>105</v>
      </c>
      <c r="I37" s="84">
        <f t="shared" si="11"/>
        <v>54</v>
      </c>
      <c r="J37" s="645">
        <v>27</v>
      </c>
      <c r="K37" s="642"/>
      <c r="L37" s="642">
        <v>27</v>
      </c>
      <c r="M37" s="94">
        <f t="shared" si="12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>
        <v>3</v>
      </c>
      <c r="E38" s="638"/>
      <c r="F38" s="639"/>
      <c r="G38" s="643">
        <v>3.5</v>
      </c>
      <c r="H38" s="644">
        <f>G38*30</f>
        <v>105</v>
      </c>
      <c r="I38" s="84">
        <f t="shared" si="11"/>
        <v>54</v>
      </c>
      <c r="J38" s="645">
        <v>27</v>
      </c>
      <c r="K38" s="642"/>
      <c r="L38" s="642">
        <v>27</v>
      </c>
      <c r="M38" s="94">
        <f t="shared" si="12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</row>
    <row r="39" spans="1:65" s="16" customFormat="1" ht="21" customHeight="1" x14ac:dyDescent="0.2">
      <c r="A39" s="541" t="s">
        <v>494</v>
      </c>
      <c r="B39" s="112" t="s">
        <v>274</v>
      </c>
      <c r="C39" s="646">
        <v>4</v>
      </c>
      <c r="D39" s="638"/>
      <c r="E39" s="638"/>
      <c r="F39" s="639"/>
      <c r="G39" s="1259">
        <v>3.5</v>
      </c>
      <c r="H39" s="644">
        <f>G39*30</f>
        <v>105</v>
      </c>
      <c r="I39" s="84">
        <f t="shared" si="11"/>
        <v>60</v>
      </c>
      <c r="J39" s="645">
        <v>30</v>
      </c>
      <c r="K39" s="642"/>
      <c r="L39" s="642">
        <v>30</v>
      </c>
      <c r="M39" s="94">
        <f t="shared" si="12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1261">
        <v>2</v>
      </c>
      <c r="H40" s="653">
        <f>G40*30</f>
        <v>60</v>
      </c>
      <c r="I40" s="654">
        <f t="shared" si="11"/>
        <v>30</v>
      </c>
      <c r="J40" s="655">
        <v>15</v>
      </c>
      <c r="K40" s="656"/>
      <c r="L40" s="657">
        <v>15</v>
      </c>
      <c r="M40" s="658">
        <f t="shared" si="12"/>
        <v>30</v>
      </c>
      <c r="N40" s="659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>
        <v>8</v>
      </c>
      <c r="D41" s="80"/>
      <c r="E41" s="80"/>
      <c r="F41" s="188"/>
      <c r="G41" s="1260">
        <v>3</v>
      </c>
      <c r="H41" s="640">
        <f t="shared" ref="H41:H46" si="13">G41*30</f>
        <v>90</v>
      </c>
      <c r="I41" s="27">
        <f t="shared" si="11"/>
        <v>45</v>
      </c>
      <c r="J41" s="670">
        <v>27</v>
      </c>
      <c r="K41" s="671">
        <v>9</v>
      </c>
      <c r="L41" s="671">
        <v>9</v>
      </c>
      <c r="M41" s="672">
        <f t="shared" si="12"/>
        <v>45</v>
      </c>
      <c r="N41" s="659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89"/>
      <c r="G42" s="1262">
        <f>G43+G44+G45</f>
        <v>7.5</v>
      </c>
      <c r="H42" s="130">
        <f t="shared" ref="H42:M42" si="14">H43+H44+H45</f>
        <v>225</v>
      </c>
      <c r="I42" s="109">
        <f t="shared" si="14"/>
        <v>126</v>
      </c>
      <c r="J42" s="109">
        <f t="shared" si="14"/>
        <v>60</v>
      </c>
      <c r="K42" s="109">
        <f t="shared" si="14"/>
        <v>15</v>
      </c>
      <c r="L42" s="109">
        <f t="shared" si="14"/>
        <v>51</v>
      </c>
      <c r="M42" s="673">
        <f t="shared" si="14"/>
        <v>99</v>
      </c>
      <c r="N42" s="659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</row>
    <row r="43" spans="1:65" s="16" customFormat="1" ht="22.5" customHeight="1" x14ac:dyDescent="0.2">
      <c r="A43" s="576" t="s">
        <v>495</v>
      </c>
      <c r="B43" s="112" t="s">
        <v>48</v>
      </c>
      <c r="C43" s="646">
        <v>7</v>
      </c>
      <c r="D43" s="638"/>
      <c r="E43" s="638"/>
      <c r="F43" s="639"/>
      <c r="G43" s="1259">
        <v>5.5</v>
      </c>
      <c r="H43" s="644">
        <f t="shared" si="13"/>
        <v>165</v>
      </c>
      <c r="I43" s="84">
        <f>J43+K43+L43</f>
        <v>90</v>
      </c>
      <c r="J43" s="645">
        <v>60</v>
      </c>
      <c r="K43" s="642">
        <v>15</v>
      </c>
      <c r="L43" s="642">
        <v>15</v>
      </c>
      <c r="M43" s="94">
        <f>H43-I43</f>
        <v>75</v>
      </c>
      <c r="N43" s="659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639"/>
      <c r="G44" s="1259">
        <v>1</v>
      </c>
      <c r="H44" s="644">
        <f t="shared" si="13"/>
        <v>30</v>
      </c>
      <c r="I44" s="84">
        <f>J44+K44+L44</f>
        <v>18</v>
      </c>
      <c r="J44" s="645"/>
      <c r="K44" s="642"/>
      <c r="L44" s="642">
        <v>18</v>
      </c>
      <c r="M44" s="94">
        <f>H44-I44</f>
        <v>12</v>
      </c>
      <c r="N44" s="659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>
        <v>9</v>
      </c>
      <c r="F45" s="639"/>
      <c r="G45" s="1259">
        <v>1</v>
      </c>
      <c r="H45" s="644">
        <f t="shared" si="13"/>
        <v>30</v>
      </c>
      <c r="I45" s="84">
        <f>J45+K45+L45</f>
        <v>18</v>
      </c>
      <c r="J45" s="645"/>
      <c r="K45" s="642"/>
      <c r="L45" s="642">
        <v>18</v>
      </c>
      <c r="M45" s="94">
        <f>H45-I45</f>
        <v>12</v>
      </c>
      <c r="N45" s="659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>
        <v>5</v>
      </c>
      <c r="E46" s="642"/>
      <c r="F46" s="189"/>
      <c r="G46" s="1262">
        <v>2</v>
      </c>
      <c r="H46" s="190">
        <f t="shared" si="13"/>
        <v>60</v>
      </c>
      <c r="I46" s="92">
        <f>J46+K46+L46</f>
        <v>30</v>
      </c>
      <c r="J46" s="191">
        <v>20</v>
      </c>
      <c r="K46" s="192"/>
      <c r="L46" s="192">
        <v>10</v>
      </c>
      <c r="M46" s="193">
        <f>H46-I46</f>
        <v>30</v>
      </c>
      <c r="N46" s="659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639"/>
      <c r="G47" s="1262">
        <v>7</v>
      </c>
      <c r="H47" s="190">
        <f t="shared" ref="H47:M47" si="15">H48+H49</f>
        <v>210</v>
      </c>
      <c r="I47" s="109">
        <f t="shared" si="15"/>
        <v>105</v>
      </c>
      <c r="J47" s="109">
        <f t="shared" si="15"/>
        <v>57</v>
      </c>
      <c r="K47" s="109">
        <f t="shared" si="15"/>
        <v>33</v>
      </c>
      <c r="L47" s="109">
        <f t="shared" si="15"/>
        <v>15</v>
      </c>
      <c r="M47" s="110">
        <f t="shared" si="15"/>
        <v>105</v>
      </c>
      <c r="N47" s="659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7</v>
      </c>
      <c r="E48" s="642"/>
      <c r="F48" s="639"/>
      <c r="G48" s="1259">
        <v>4</v>
      </c>
      <c r="H48" s="644">
        <f>G48*30</f>
        <v>120</v>
      </c>
      <c r="I48" s="84">
        <f>J48+K48+L48</f>
        <v>60</v>
      </c>
      <c r="J48" s="645">
        <v>30</v>
      </c>
      <c r="K48" s="642">
        <v>15</v>
      </c>
      <c r="L48" s="642">
        <v>15</v>
      </c>
      <c r="M48" s="94">
        <f>H48-I48</f>
        <v>60</v>
      </c>
      <c r="N48" s="659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</row>
    <row r="49" spans="1:25" s="16" customFormat="1" ht="34.5" customHeight="1" x14ac:dyDescent="0.2">
      <c r="A49" s="576" t="s">
        <v>336</v>
      </c>
      <c r="B49" s="112" t="s">
        <v>50</v>
      </c>
      <c r="C49" s="646">
        <v>8</v>
      </c>
      <c r="D49" s="642"/>
      <c r="E49" s="642"/>
      <c r="F49" s="639"/>
      <c r="G49" s="1259">
        <v>3</v>
      </c>
      <c r="H49" s="644">
        <f>G49*30</f>
        <v>90</v>
      </c>
      <c r="I49" s="84">
        <f>J49+K49+L49</f>
        <v>45</v>
      </c>
      <c r="J49" s="645">
        <v>27</v>
      </c>
      <c r="K49" s="642">
        <v>18</v>
      </c>
      <c r="L49" s="642"/>
      <c r="M49" s="94">
        <f>H49-I49</f>
        <v>45</v>
      </c>
      <c r="N49" s="659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</row>
    <row r="50" spans="1:25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639"/>
      <c r="G50" s="108">
        <f t="shared" ref="G50:M50" si="16">G51+G52+G53</f>
        <v>6.5</v>
      </c>
      <c r="H50" s="190">
        <f t="shared" si="16"/>
        <v>195</v>
      </c>
      <c r="I50" s="92">
        <f t="shared" si="16"/>
        <v>99</v>
      </c>
      <c r="J50" s="92">
        <f t="shared" si="16"/>
        <v>33</v>
      </c>
      <c r="K50" s="92">
        <f t="shared" si="16"/>
        <v>66</v>
      </c>
      <c r="L50" s="92">
        <f t="shared" si="16"/>
        <v>0</v>
      </c>
      <c r="M50" s="96">
        <f t="shared" si="16"/>
        <v>96</v>
      </c>
      <c r="N50" s="659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</row>
    <row r="51" spans="1:25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639"/>
      <c r="G51" s="643">
        <v>3</v>
      </c>
      <c r="H51" s="644">
        <f>G51*30</f>
        <v>90</v>
      </c>
      <c r="I51" s="84">
        <f>J51+K51+L51</f>
        <v>45</v>
      </c>
      <c r="J51" s="645">
        <v>15</v>
      </c>
      <c r="K51" s="642">
        <v>30</v>
      </c>
      <c r="L51" s="642"/>
      <c r="M51" s="94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</row>
    <row r="52" spans="1:25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639"/>
      <c r="G52" s="643">
        <v>1.5</v>
      </c>
      <c r="H52" s="644">
        <f>G52*30</f>
        <v>45</v>
      </c>
      <c r="I52" s="84">
        <f>J52+K52+L52</f>
        <v>27</v>
      </c>
      <c r="J52" s="645">
        <v>9</v>
      </c>
      <c r="K52" s="642">
        <v>18</v>
      </c>
      <c r="L52" s="642"/>
      <c r="M52" s="94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</row>
    <row r="53" spans="1:25" s="16" customFormat="1" ht="21.75" customHeight="1" x14ac:dyDescent="0.2">
      <c r="A53" s="576" t="s">
        <v>500</v>
      </c>
      <c r="B53" s="112" t="s">
        <v>51</v>
      </c>
      <c r="C53" s="646">
        <v>3</v>
      </c>
      <c r="D53" s="638"/>
      <c r="E53" s="638"/>
      <c r="F53" s="639"/>
      <c r="G53" s="643">
        <v>2</v>
      </c>
      <c r="H53" s="644">
        <f>G53*30</f>
        <v>60</v>
      </c>
      <c r="I53" s="84">
        <f>J53+K53+L53</f>
        <v>27</v>
      </c>
      <c r="J53" s="645">
        <v>9</v>
      </c>
      <c r="K53" s="642">
        <v>18</v>
      </c>
      <c r="L53" s="642"/>
      <c r="M53" s="94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</row>
    <row r="54" spans="1:25" s="16" customFormat="1" ht="22.5" customHeight="1" x14ac:dyDescent="0.2">
      <c r="A54" s="576" t="s">
        <v>158</v>
      </c>
      <c r="B54" s="112" t="s">
        <v>52</v>
      </c>
      <c r="C54" s="646">
        <v>6</v>
      </c>
      <c r="D54" s="638"/>
      <c r="E54" s="638"/>
      <c r="F54" s="639"/>
      <c r="G54" s="108">
        <v>3</v>
      </c>
      <c r="H54" s="190">
        <f>G54*30</f>
        <v>90</v>
      </c>
      <c r="I54" s="92">
        <f>J54+K54+L54</f>
        <v>54</v>
      </c>
      <c r="J54" s="191">
        <v>36</v>
      </c>
      <c r="K54" s="192">
        <v>18</v>
      </c>
      <c r="L54" s="192"/>
      <c r="M54" s="193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</row>
    <row r="55" spans="1:25" s="16" customFormat="1" ht="39" customHeight="1" x14ac:dyDescent="0.2">
      <c r="A55" s="541" t="s">
        <v>159</v>
      </c>
      <c r="B55" s="194" t="s">
        <v>86</v>
      </c>
      <c r="C55" s="674"/>
      <c r="D55" s="642">
        <v>12</v>
      </c>
      <c r="E55" s="675"/>
      <c r="F55" s="676"/>
      <c r="G55" s="108">
        <v>3</v>
      </c>
      <c r="H55" s="190">
        <f>G55*30</f>
        <v>90</v>
      </c>
      <c r="I55" s="92">
        <f>J55+K55+L55</f>
        <v>30</v>
      </c>
      <c r="J55" s="191">
        <v>20</v>
      </c>
      <c r="K55" s="192"/>
      <c r="L55" s="192">
        <v>10</v>
      </c>
      <c r="M55" s="193">
        <f>H55-I55</f>
        <v>60</v>
      </c>
      <c r="N55" s="606"/>
      <c r="O55" s="543"/>
      <c r="P55" s="604"/>
      <c r="Q55" s="677"/>
      <c r="R55" s="543"/>
      <c r="S55" s="605"/>
      <c r="T55" s="603"/>
      <c r="U55" s="543"/>
      <c r="V55" s="605"/>
      <c r="W55" s="606"/>
      <c r="X55" s="543"/>
      <c r="Y55" s="94">
        <v>3</v>
      </c>
    </row>
    <row r="56" spans="1:25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639"/>
      <c r="G56" s="108">
        <f>G57+G58+G59</f>
        <v>8</v>
      </c>
      <c r="H56" s="190">
        <f>H57+H58+H59</f>
        <v>240</v>
      </c>
      <c r="I56" s="109">
        <f>I57+I58+I59</f>
        <v>123</v>
      </c>
      <c r="J56" s="109">
        <f>J57+J58+J59</f>
        <v>30</v>
      </c>
      <c r="K56" s="109"/>
      <c r="L56" s="109">
        <f>L57+L58+L59</f>
        <v>93</v>
      </c>
      <c r="M56" s="11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</row>
    <row r="57" spans="1:25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639"/>
      <c r="G57" s="643">
        <v>4</v>
      </c>
      <c r="H57" s="644">
        <f>G57*30</f>
        <v>120</v>
      </c>
      <c r="I57" s="84">
        <f>J57+K57+L57</f>
        <v>60</v>
      </c>
      <c r="J57" s="645">
        <v>30</v>
      </c>
      <c r="K57" s="642"/>
      <c r="L57" s="642">
        <v>30</v>
      </c>
      <c r="M57" s="94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</row>
    <row r="58" spans="1:25" s="16" customFormat="1" ht="36.75" customHeight="1" x14ac:dyDescent="0.2">
      <c r="A58" s="83" t="s">
        <v>209</v>
      </c>
      <c r="B58" s="112" t="s">
        <v>53</v>
      </c>
      <c r="C58" s="646"/>
      <c r="D58" s="642">
        <v>2</v>
      </c>
      <c r="E58" s="675"/>
      <c r="F58" s="639"/>
      <c r="G58" s="643">
        <v>2</v>
      </c>
      <c r="H58" s="644">
        <f>G58*30</f>
        <v>60</v>
      </c>
      <c r="I58" s="84">
        <f>J58+K58+L58</f>
        <v>36</v>
      </c>
      <c r="J58" s="645"/>
      <c r="K58" s="642"/>
      <c r="L58" s="642">
        <v>36</v>
      </c>
      <c r="M58" s="94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</row>
    <row r="59" spans="1:25" s="16" customFormat="1" ht="36.75" customHeight="1" x14ac:dyDescent="0.2">
      <c r="A59" s="83" t="s">
        <v>337</v>
      </c>
      <c r="B59" s="112" t="s">
        <v>53</v>
      </c>
      <c r="C59" s="646"/>
      <c r="D59" s="642" t="s">
        <v>270</v>
      </c>
      <c r="E59" s="638"/>
      <c r="F59" s="639"/>
      <c r="G59" s="643">
        <v>2</v>
      </c>
      <c r="H59" s="644">
        <f>G59*30</f>
        <v>60</v>
      </c>
      <c r="I59" s="84">
        <f>J59+K59+L59</f>
        <v>27</v>
      </c>
      <c r="J59" s="645"/>
      <c r="K59" s="642"/>
      <c r="L59" s="642">
        <v>27</v>
      </c>
      <c r="M59" s="94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</row>
    <row r="60" spans="1:25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639"/>
      <c r="G60" s="1262">
        <f>G61+G62+G63</f>
        <v>7.5</v>
      </c>
      <c r="H60" s="190">
        <f>H61+H62+H63</f>
        <v>225</v>
      </c>
      <c r="I60" s="109">
        <f>I61+I62+I63</f>
        <v>132</v>
      </c>
      <c r="J60" s="109">
        <f>J61+J62+J63</f>
        <v>66</v>
      </c>
      <c r="K60" s="109"/>
      <c r="L60" s="109">
        <f>L61+L62+L63</f>
        <v>66</v>
      </c>
      <c r="M60" s="11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</row>
    <row r="61" spans="1:25" s="16" customFormat="1" ht="22.5" customHeight="1" x14ac:dyDescent="0.2">
      <c r="A61" s="576" t="s">
        <v>338</v>
      </c>
      <c r="B61" s="112" t="s">
        <v>54</v>
      </c>
      <c r="C61" s="637"/>
      <c r="D61" s="642">
        <v>4</v>
      </c>
      <c r="E61" s="638"/>
      <c r="F61" s="639"/>
      <c r="G61" s="1259">
        <v>3.5</v>
      </c>
      <c r="H61" s="644">
        <f t="shared" ref="H61:H67" si="17">G61*30</f>
        <v>105</v>
      </c>
      <c r="I61" s="84">
        <f>J61+K61+L61</f>
        <v>60</v>
      </c>
      <c r="J61" s="645">
        <v>30</v>
      </c>
      <c r="K61" s="642"/>
      <c r="L61" s="642">
        <v>30</v>
      </c>
      <c r="M61" s="94">
        <f t="shared" ref="M61:M67" si="18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</row>
    <row r="62" spans="1:25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639"/>
      <c r="G62" s="1259">
        <v>2</v>
      </c>
      <c r="H62" s="644">
        <f t="shared" si="17"/>
        <v>60</v>
      </c>
      <c r="I62" s="84">
        <f>J62+K62+L62</f>
        <v>36</v>
      </c>
      <c r="J62" s="645">
        <v>18</v>
      </c>
      <c r="K62" s="642"/>
      <c r="L62" s="642">
        <v>18</v>
      </c>
      <c r="M62" s="94">
        <f t="shared" si="18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</row>
    <row r="63" spans="1:25" s="16" customFormat="1" ht="21" customHeight="1" x14ac:dyDescent="0.2">
      <c r="A63" s="576" t="s">
        <v>501</v>
      </c>
      <c r="B63" s="112" t="s">
        <v>54</v>
      </c>
      <c r="C63" s="646">
        <v>6</v>
      </c>
      <c r="D63" s="638"/>
      <c r="E63" s="638"/>
      <c r="F63" s="639"/>
      <c r="G63" s="1259">
        <v>2</v>
      </c>
      <c r="H63" s="644">
        <f>G63*30</f>
        <v>60</v>
      </c>
      <c r="I63" s="84">
        <f>J63+K63+L63</f>
        <v>36</v>
      </c>
      <c r="J63" s="645">
        <v>18</v>
      </c>
      <c r="K63" s="642"/>
      <c r="L63" s="642">
        <v>18</v>
      </c>
      <c r="M63" s="94">
        <f t="shared" si="18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</row>
    <row r="64" spans="1:25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639"/>
      <c r="G64" s="108">
        <f t="shared" ref="G64:M64" si="19">G65+G66</f>
        <v>4</v>
      </c>
      <c r="H64" s="130">
        <f t="shared" si="19"/>
        <v>120</v>
      </c>
      <c r="I64" s="109">
        <f t="shared" si="19"/>
        <v>51</v>
      </c>
      <c r="J64" s="109">
        <f t="shared" si="19"/>
        <v>34</v>
      </c>
      <c r="K64" s="109">
        <f t="shared" si="19"/>
        <v>9</v>
      </c>
      <c r="L64" s="109">
        <f t="shared" si="19"/>
        <v>8</v>
      </c>
      <c r="M64" s="110">
        <f t="shared" si="19"/>
        <v>69</v>
      </c>
      <c r="N64" s="603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</row>
    <row r="65" spans="1:25" s="16" customFormat="1" ht="22.5" customHeight="1" x14ac:dyDescent="0.2">
      <c r="A65" s="576" t="s">
        <v>502</v>
      </c>
      <c r="B65" s="112" t="s">
        <v>275</v>
      </c>
      <c r="C65" s="646"/>
      <c r="D65" s="642">
        <v>2</v>
      </c>
      <c r="E65" s="638"/>
      <c r="F65" s="189"/>
      <c r="G65" s="643">
        <v>2</v>
      </c>
      <c r="H65" s="644">
        <f t="shared" si="17"/>
        <v>60</v>
      </c>
      <c r="I65" s="84">
        <f>J65+K65+L65</f>
        <v>24</v>
      </c>
      <c r="J65" s="645">
        <v>16</v>
      </c>
      <c r="K65" s="642"/>
      <c r="L65" s="642">
        <v>8</v>
      </c>
      <c r="M65" s="166">
        <f t="shared" si="18"/>
        <v>36</v>
      </c>
      <c r="N65" s="677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</row>
    <row r="66" spans="1:25" s="16" customFormat="1" ht="25.5" customHeight="1" x14ac:dyDescent="0.2">
      <c r="A66" s="576" t="s">
        <v>503</v>
      </c>
      <c r="B66" s="112" t="s">
        <v>210</v>
      </c>
      <c r="C66" s="646">
        <v>11</v>
      </c>
      <c r="D66" s="638"/>
      <c r="E66" s="638"/>
      <c r="F66" s="189"/>
      <c r="G66" s="643">
        <v>2</v>
      </c>
      <c r="H66" s="644">
        <f t="shared" si="17"/>
        <v>60</v>
      </c>
      <c r="I66" s="84">
        <f>J66+K66+L66</f>
        <v>27</v>
      </c>
      <c r="J66" s="645">
        <v>18</v>
      </c>
      <c r="K66" s="642">
        <v>9</v>
      </c>
      <c r="L66" s="642"/>
      <c r="M66" s="166">
        <f t="shared" si="18"/>
        <v>33</v>
      </c>
      <c r="N66" s="603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</row>
    <row r="67" spans="1:25" s="16" customFormat="1" ht="34.5" customHeight="1" x14ac:dyDescent="0.2">
      <c r="A67" s="576" t="s">
        <v>163</v>
      </c>
      <c r="B67" s="112" t="s">
        <v>85</v>
      </c>
      <c r="C67" s="646">
        <v>10</v>
      </c>
      <c r="D67" s="638"/>
      <c r="E67" s="638"/>
      <c r="F67" s="189"/>
      <c r="G67" s="108">
        <v>3</v>
      </c>
      <c r="H67" s="190">
        <f t="shared" si="17"/>
        <v>90</v>
      </c>
      <c r="I67" s="92">
        <f>J67+K67+L67</f>
        <v>45</v>
      </c>
      <c r="J67" s="191">
        <v>30</v>
      </c>
      <c r="K67" s="192"/>
      <c r="L67" s="192">
        <v>15</v>
      </c>
      <c r="M67" s="679">
        <f t="shared" si="18"/>
        <v>45</v>
      </c>
      <c r="N67" s="603"/>
      <c r="O67" s="543"/>
      <c r="P67" s="604"/>
      <c r="Q67" s="603"/>
      <c r="R67" s="543"/>
      <c r="S67" s="605"/>
      <c r="T67" s="603"/>
      <c r="U67" s="543"/>
      <c r="V67" s="605"/>
      <c r="W67" s="95">
        <v>3</v>
      </c>
      <c r="X67" s="87"/>
      <c r="Y67" s="605"/>
    </row>
    <row r="68" spans="1:25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639"/>
      <c r="G68" s="108">
        <f t="shared" ref="G68:M68" si="20">G69+G70+G71</f>
        <v>8.5</v>
      </c>
      <c r="H68" s="190">
        <f t="shared" si="20"/>
        <v>255</v>
      </c>
      <c r="I68" s="92">
        <f t="shared" si="20"/>
        <v>156</v>
      </c>
      <c r="J68" s="92">
        <f t="shared" si="20"/>
        <v>66</v>
      </c>
      <c r="K68" s="92">
        <f t="shared" si="20"/>
        <v>0</v>
      </c>
      <c r="L68" s="92">
        <f t="shared" si="20"/>
        <v>90</v>
      </c>
      <c r="M68" s="93">
        <f t="shared" si="20"/>
        <v>99</v>
      </c>
      <c r="N68" s="603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</row>
    <row r="69" spans="1:25" s="16" customFormat="1" ht="21.75" customHeight="1" x14ac:dyDescent="0.2">
      <c r="A69" s="576" t="s">
        <v>340</v>
      </c>
      <c r="B69" s="112" t="s">
        <v>55</v>
      </c>
      <c r="C69" s="637"/>
      <c r="D69" s="642">
        <v>3</v>
      </c>
      <c r="E69" s="638"/>
      <c r="F69" s="639"/>
      <c r="G69" s="643">
        <v>2</v>
      </c>
      <c r="H69" s="644">
        <f>G69*30</f>
        <v>60</v>
      </c>
      <c r="I69" s="84">
        <f>J69+K69+L69</f>
        <v>36</v>
      </c>
      <c r="J69" s="645">
        <v>18</v>
      </c>
      <c r="K69" s="642"/>
      <c r="L69" s="642">
        <v>18</v>
      </c>
      <c r="M69" s="166">
        <f>H69-I69</f>
        <v>24</v>
      </c>
      <c r="N69" s="603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</row>
    <row r="70" spans="1:25" s="16" customFormat="1" ht="22.5" customHeight="1" x14ac:dyDescent="0.2">
      <c r="A70" s="576" t="s">
        <v>341</v>
      </c>
      <c r="B70" s="112" t="s">
        <v>55</v>
      </c>
      <c r="C70" s="637"/>
      <c r="D70" s="642">
        <v>4</v>
      </c>
      <c r="E70" s="638"/>
      <c r="F70" s="639"/>
      <c r="G70" s="1259">
        <v>4</v>
      </c>
      <c r="H70" s="644">
        <f>G70*30</f>
        <v>120</v>
      </c>
      <c r="I70" s="84">
        <f>J70+K70+L70</f>
        <v>75</v>
      </c>
      <c r="J70" s="645">
        <v>30</v>
      </c>
      <c r="K70" s="642"/>
      <c r="L70" s="642">
        <v>45</v>
      </c>
      <c r="M70" s="166">
        <f>H70-I70</f>
        <v>45</v>
      </c>
      <c r="N70" s="603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</row>
    <row r="71" spans="1:25" s="16" customFormat="1" ht="23.25" customHeight="1" x14ac:dyDescent="0.2">
      <c r="A71" s="576" t="s">
        <v>504</v>
      </c>
      <c r="B71" s="112" t="s">
        <v>55</v>
      </c>
      <c r="C71" s="646">
        <v>5</v>
      </c>
      <c r="D71" s="638"/>
      <c r="E71" s="638"/>
      <c r="F71" s="639"/>
      <c r="G71" s="643">
        <v>2.5</v>
      </c>
      <c r="H71" s="644">
        <f>G71*30</f>
        <v>75</v>
      </c>
      <c r="I71" s="84">
        <f>J71+K71+L71</f>
        <v>45</v>
      </c>
      <c r="J71" s="645">
        <v>18</v>
      </c>
      <c r="K71" s="642"/>
      <c r="L71" s="642">
        <v>27</v>
      </c>
      <c r="M71" s="166">
        <f>H71-I71</f>
        <v>30</v>
      </c>
      <c r="N71" s="603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</row>
    <row r="72" spans="1:25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639"/>
      <c r="G72" s="108">
        <f t="shared" ref="G72:M72" si="21">G73+G74</f>
        <v>4.5</v>
      </c>
      <c r="H72" s="190">
        <f t="shared" si="21"/>
        <v>135</v>
      </c>
      <c r="I72" s="191">
        <f t="shared" si="21"/>
        <v>81</v>
      </c>
      <c r="J72" s="191">
        <f t="shared" si="21"/>
        <v>45</v>
      </c>
      <c r="K72" s="191">
        <f t="shared" si="21"/>
        <v>9</v>
      </c>
      <c r="L72" s="191">
        <f t="shared" si="21"/>
        <v>27</v>
      </c>
      <c r="M72" s="680">
        <f t="shared" si="21"/>
        <v>54</v>
      </c>
      <c r="N72" s="603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</row>
    <row r="73" spans="1:25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639"/>
      <c r="G73" s="1259">
        <v>2.5</v>
      </c>
      <c r="H73" s="644">
        <f>G73*30</f>
        <v>75</v>
      </c>
      <c r="I73" s="84">
        <f>J73+K73+L73</f>
        <v>45</v>
      </c>
      <c r="J73" s="645">
        <v>27</v>
      </c>
      <c r="K73" s="642"/>
      <c r="L73" s="642">
        <v>18</v>
      </c>
      <c r="M73" s="94">
        <f>H73-I73</f>
        <v>30</v>
      </c>
      <c r="N73" s="606"/>
      <c r="O73" s="543"/>
      <c r="P73" s="166"/>
      <c r="Q73" s="86"/>
      <c r="R73" s="87">
        <v>5</v>
      </c>
      <c r="S73" s="681"/>
      <c r="T73" s="86"/>
      <c r="U73" s="543"/>
      <c r="V73" s="605"/>
      <c r="W73" s="606"/>
      <c r="X73" s="543"/>
      <c r="Y73" s="605"/>
    </row>
    <row r="74" spans="1:25" s="16" customFormat="1" ht="23.25" customHeight="1" x14ac:dyDescent="0.2">
      <c r="A74" s="576" t="s">
        <v>506</v>
      </c>
      <c r="B74" s="112" t="s">
        <v>56</v>
      </c>
      <c r="C74" s="646">
        <v>6</v>
      </c>
      <c r="D74" s="638"/>
      <c r="E74" s="638"/>
      <c r="F74" s="639"/>
      <c r="G74" s="643">
        <v>2</v>
      </c>
      <c r="H74" s="644">
        <f>G74*30</f>
        <v>60</v>
      </c>
      <c r="I74" s="84">
        <f>J74+K74+L74</f>
        <v>36</v>
      </c>
      <c r="J74" s="645">
        <v>18</v>
      </c>
      <c r="K74" s="642">
        <v>9</v>
      </c>
      <c r="L74" s="642">
        <v>9</v>
      </c>
      <c r="M74" s="94">
        <f>H74-I74</f>
        <v>24</v>
      </c>
      <c r="N74" s="606"/>
      <c r="O74" s="543"/>
      <c r="P74" s="166"/>
      <c r="Q74" s="86"/>
      <c r="R74" s="682"/>
      <c r="S74" s="94">
        <v>4</v>
      </c>
      <c r="T74" s="86"/>
      <c r="U74" s="543"/>
      <c r="V74" s="605"/>
      <c r="W74" s="606"/>
      <c r="X74" s="543"/>
      <c r="Y74" s="605"/>
    </row>
    <row r="75" spans="1:25" s="16" customFormat="1" ht="23.25" customHeight="1" x14ac:dyDescent="0.2">
      <c r="A75" s="576" t="s">
        <v>166</v>
      </c>
      <c r="B75" s="112" t="s">
        <v>508</v>
      </c>
      <c r="C75" s="646"/>
      <c r="D75" s="642">
        <v>6</v>
      </c>
      <c r="E75" s="638"/>
      <c r="F75" s="639"/>
      <c r="G75" s="1262">
        <v>2</v>
      </c>
      <c r="H75" s="190">
        <f>G75*30</f>
        <v>60</v>
      </c>
      <c r="I75" s="92">
        <f>J75+K75+L75</f>
        <v>30</v>
      </c>
      <c r="J75" s="191">
        <v>20</v>
      </c>
      <c r="K75" s="192"/>
      <c r="L75" s="192">
        <v>10</v>
      </c>
      <c r="M75" s="193">
        <f>H75-I75</f>
        <v>30</v>
      </c>
      <c r="N75" s="606"/>
      <c r="O75" s="543"/>
      <c r="P75" s="166"/>
      <c r="Q75" s="86"/>
      <c r="R75" s="682"/>
      <c r="S75" s="94">
        <v>3</v>
      </c>
      <c r="T75" s="86"/>
      <c r="U75" s="543"/>
      <c r="V75" s="605"/>
      <c r="W75" s="606"/>
      <c r="X75" s="543"/>
      <c r="Y75" s="605"/>
    </row>
    <row r="76" spans="1:25" s="16" customFormat="1" ht="39.75" customHeight="1" x14ac:dyDescent="0.2">
      <c r="A76" s="576" t="s">
        <v>326</v>
      </c>
      <c r="B76" s="112" t="s">
        <v>585</v>
      </c>
      <c r="C76" s="646">
        <v>4</v>
      </c>
      <c r="D76" s="642"/>
      <c r="E76" s="642"/>
      <c r="F76" s="639"/>
      <c r="G76" s="1262">
        <v>3</v>
      </c>
      <c r="H76" s="190">
        <f>G76*30</f>
        <v>90</v>
      </c>
      <c r="I76" s="92">
        <f>J76+K76+L76</f>
        <v>45</v>
      </c>
      <c r="J76" s="191">
        <v>30</v>
      </c>
      <c r="K76" s="192">
        <v>15</v>
      </c>
      <c r="L76" s="192"/>
      <c r="M76" s="193">
        <f>H76-I76</f>
        <v>45</v>
      </c>
      <c r="N76" s="606"/>
      <c r="O76" s="543"/>
      <c r="P76" s="604"/>
      <c r="Q76" s="603">
        <v>3</v>
      </c>
      <c r="R76" s="87"/>
      <c r="S76" s="94"/>
      <c r="T76" s="86"/>
      <c r="U76" s="543"/>
      <c r="V76" s="605"/>
      <c r="W76" s="606"/>
      <c r="X76" s="543"/>
      <c r="Y76" s="605"/>
    </row>
    <row r="77" spans="1:25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639"/>
      <c r="G77" s="2029">
        <f t="shared" ref="G77:M77" si="22">G78+G79+G80</f>
        <v>11</v>
      </c>
      <c r="H77" s="190">
        <f t="shared" si="22"/>
        <v>330</v>
      </c>
      <c r="I77" s="92">
        <f t="shared" si="22"/>
        <v>165</v>
      </c>
      <c r="J77" s="92">
        <f t="shared" si="22"/>
        <v>99</v>
      </c>
      <c r="K77" s="92">
        <f t="shared" si="22"/>
        <v>33</v>
      </c>
      <c r="L77" s="92">
        <f t="shared" si="22"/>
        <v>33</v>
      </c>
      <c r="M77" s="96">
        <f t="shared" si="22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</row>
    <row r="78" spans="1:25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639"/>
      <c r="G78" s="643">
        <v>3</v>
      </c>
      <c r="H78" s="644">
        <f>G78*30</f>
        <v>90</v>
      </c>
      <c r="I78" s="84">
        <f>J78+K78+L78</f>
        <v>45</v>
      </c>
      <c r="J78" s="645">
        <v>27</v>
      </c>
      <c r="K78" s="642">
        <v>9</v>
      </c>
      <c r="L78" s="642">
        <v>9</v>
      </c>
      <c r="M78" s="94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</row>
    <row r="79" spans="1:25" s="16" customFormat="1" ht="22.5" customHeight="1" x14ac:dyDescent="0.2">
      <c r="A79" s="576" t="s">
        <v>510</v>
      </c>
      <c r="B79" s="112" t="s">
        <v>57</v>
      </c>
      <c r="C79" s="646">
        <v>3</v>
      </c>
      <c r="D79" s="638"/>
      <c r="E79" s="638"/>
      <c r="F79" s="639"/>
      <c r="G79" s="643">
        <v>3</v>
      </c>
      <c r="H79" s="644">
        <f>G79*30</f>
        <v>90</v>
      </c>
      <c r="I79" s="84">
        <f>J79+K79+L79</f>
        <v>45</v>
      </c>
      <c r="J79" s="645">
        <v>27</v>
      </c>
      <c r="K79" s="642">
        <v>9</v>
      </c>
      <c r="L79" s="642">
        <v>9</v>
      </c>
      <c r="M79" s="94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</row>
    <row r="80" spans="1:25" s="16" customFormat="1" ht="23.25" customHeight="1" x14ac:dyDescent="0.2">
      <c r="A80" s="576" t="s">
        <v>511</v>
      </c>
      <c r="B80" s="112" t="s">
        <v>57</v>
      </c>
      <c r="C80" s="646">
        <v>4</v>
      </c>
      <c r="D80" s="638"/>
      <c r="E80" s="638"/>
      <c r="F80" s="639"/>
      <c r="G80" s="1259">
        <v>5</v>
      </c>
      <c r="H80" s="644">
        <f>G80*30</f>
        <v>150</v>
      </c>
      <c r="I80" s="84">
        <f>J80+K80+L80</f>
        <v>75</v>
      </c>
      <c r="J80" s="645">
        <v>45</v>
      </c>
      <c r="K80" s="642">
        <v>15</v>
      </c>
      <c r="L80" s="642">
        <v>15</v>
      </c>
      <c r="M80" s="94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</row>
    <row r="81" spans="1:25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686"/>
      <c r="G81" s="118">
        <v>5</v>
      </c>
      <c r="H81" s="190">
        <f>G81*30</f>
        <v>150</v>
      </c>
      <c r="I81" s="104">
        <f>J81+K81+L81</f>
        <v>75</v>
      </c>
      <c r="J81" s="687">
        <v>45</v>
      </c>
      <c r="K81" s="688">
        <v>30</v>
      </c>
      <c r="L81" s="688"/>
      <c r="M81" s="689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4"/>
    </row>
    <row r="82" spans="1:25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274"/>
      <c r="G82" s="695">
        <f>G34+G35+G40+G41+G42+G46+G47+G50+G54+G55+G56+G60+G64+G67+G68+G72+G75+G76+G77+G81</f>
        <v>110.5</v>
      </c>
      <c r="H82" s="696">
        <f t="shared" ref="H82:M82" si="23">H34+H35+H40+H41+H42+H46+H47+H50+H54+H55+H56+H60+H64+H67+H68+H72+H75+H76+H77+H81</f>
        <v>3315</v>
      </c>
      <c r="I82" s="697">
        <f t="shared" si="23"/>
        <v>1740</v>
      </c>
      <c r="J82" s="697">
        <f t="shared" si="23"/>
        <v>892</v>
      </c>
      <c r="K82" s="697">
        <f t="shared" si="23"/>
        <v>252</v>
      </c>
      <c r="L82" s="697">
        <f t="shared" si="23"/>
        <v>596</v>
      </c>
      <c r="M82" s="698">
        <f t="shared" si="23"/>
        <v>1575</v>
      </c>
      <c r="N82" s="696">
        <f>SUM(N34:N81)</f>
        <v>20</v>
      </c>
      <c r="O82" s="697">
        <f t="shared" ref="O82:Y82" si="24">SUM(O34:O81)</f>
        <v>21</v>
      </c>
      <c r="P82" s="698">
        <f t="shared" si="24"/>
        <v>21</v>
      </c>
      <c r="Q82" s="696">
        <f t="shared" si="24"/>
        <v>21</v>
      </c>
      <c r="R82" s="697">
        <f t="shared" si="24"/>
        <v>17</v>
      </c>
      <c r="S82" s="698">
        <f t="shared" si="24"/>
        <v>17</v>
      </c>
      <c r="T82" s="696">
        <f t="shared" si="24"/>
        <v>14</v>
      </c>
      <c r="U82" s="697">
        <f t="shared" si="24"/>
        <v>12</v>
      </c>
      <c r="V82" s="698">
        <f t="shared" si="24"/>
        <v>2</v>
      </c>
      <c r="W82" s="696">
        <f t="shared" si="24"/>
        <v>3</v>
      </c>
      <c r="X82" s="697">
        <f t="shared" si="24"/>
        <v>3</v>
      </c>
      <c r="Y82" s="698">
        <f t="shared" si="24"/>
        <v>3</v>
      </c>
    </row>
    <row r="83" spans="1:25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275"/>
      <c r="G83" s="699">
        <f t="shared" ref="G83:Y83" si="25">G31+G82</f>
        <v>142</v>
      </c>
      <c r="H83" s="700">
        <f t="shared" si="25"/>
        <v>4260</v>
      </c>
      <c r="I83" s="701">
        <f t="shared" si="25"/>
        <v>2224</v>
      </c>
      <c r="J83" s="701">
        <f t="shared" si="25"/>
        <v>981</v>
      </c>
      <c r="K83" s="701">
        <f t="shared" si="25"/>
        <v>252</v>
      </c>
      <c r="L83" s="701">
        <f t="shared" si="25"/>
        <v>991</v>
      </c>
      <c r="M83" s="702">
        <f t="shared" si="25"/>
        <v>2036</v>
      </c>
      <c r="N83" s="700">
        <f t="shared" si="25"/>
        <v>29</v>
      </c>
      <c r="O83" s="701">
        <f t="shared" si="25"/>
        <v>27</v>
      </c>
      <c r="P83" s="702">
        <f t="shared" si="25"/>
        <v>27</v>
      </c>
      <c r="Q83" s="700">
        <f t="shared" si="25"/>
        <v>27</v>
      </c>
      <c r="R83" s="701">
        <f t="shared" si="25"/>
        <v>26</v>
      </c>
      <c r="S83" s="702">
        <f t="shared" si="25"/>
        <v>24</v>
      </c>
      <c r="T83" s="700">
        <f t="shared" si="25"/>
        <v>14</v>
      </c>
      <c r="U83" s="701">
        <f t="shared" si="25"/>
        <v>12</v>
      </c>
      <c r="V83" s="702">
        <f t="shared" si="25"/>
        <v>2</v>
      </c>
      <c r="W83" s="700">
        <f t="shared" si="25"/>
        <v>3</v>
      </c>
      <c r="X83" s="701">
        <f t="shared" si="25"/>
        <v>3</v>
      </c>
      <c r="Y83" s="702">
        <f t="shared" si="25"/>
        <v>5</v>
      </c>
    </row>
    <row r="84" spans="1:25" s="16" customFormat="1" ht="24.75" customHeight="1" thickBot="1" x14ac:dyDescent="0.25">
      <c r="A84" s="3276" t="s">
        <v>486</v>
      </c>
      <c r="B84" s="3277"/>
      <c r="C84" s="3277"/>
      <c r="D84" s="3277"/>
      <c r="E84" s="3277"/>
      <c r="F84" s="3277"/>
      <c r="G84" s="3277"/>
      <c r="H84" s="3277"/>
      <c r="I84" s="3277"/>
      <c r="J84" s="3277"/>
      <c r="K84" s="3277"/>
      <c r="L84" s="3277"/>
      <c r="M84" s="3277"/>
      <c r="N84" s="3277"/>
      <c r="O84" s="3277"/>
      <c r="P84" s="3277"/>
      <c r="Q84" s="3277"/>
      <c r="R84" s="3277"/>
      <c r="S84" s="3277"/>
      <c r="T84" s="3277"/>
      <c r="U84" s="3277"/>
      <c r="V84" s="3277"/>
      <c r="W84" s="3277"/>
      <c r="X84" s="3277"/>
      <c r="Y84" s="3278"/>
    </row>
    <row r="85" spans="1:25" s="16" customFormat="1" ht="24.75" customHeight="1" thickBot="1" x14ac:dyDescent="0.25">
      <c r="A85" s="3279" t="s">
        <v>211</v>
      </c>
      <c r="B85" s="3280"/>
      <c r="C85" s="3280"/>
      <c r="D85" s="3280"/>
      <c r="E85" s="3280"/>
      <c r="F85" s="3280"/>
      <c r="G85" s="3280"/>
      <c r="H85" s="3280"/>
      <c r="I85" s="3280"/>
      <c r="J85" s="3280"/>
      <c r="K85" s="3280"/>
      <c r="L85" s="3280"/>
      <c r="M85" s="3280"/>
      <c r="N85" s="3280"/>
      <c r="O85" s="3280"/>
      <c r="P85" s="3280"/>
      <c r="Q85" s="3280"/>
      <c r="R85" s="3280"/>
      <c r="S85" s="3280"/>
      <c r="T85" s="3280"/>
      <c r="U85" s="3280"/>
      <c r="V85" s="3280"/>
      <c r="W85" s="3280"/>
      <c r="X85" s="3280"/>
      <c r="Y85" s="3281"/>
    </row>
    <row r="86" spans="1:25" s="16" customFormat="1" ht="24" customHeight="1" thickBot="1" x14ac:dyDescent="0.25">
      <c r="A86" s="3288" t="s">
        <v>212</v>
      </c>
      <c r="B86" s="3415"/>
      <c r="C86" s="3415"/>
      <c r="D86" s="3415"/>
      <c r="E86" s="3415"/>
      <c r="F86" s="3415"/>
      <c r="G86" s="3415"/>
      <c r="H86" s="3415"/>
      <c r="I86" s="3415"/>
      <c r="J86" s="3415"/>
      <c r="K86" s="3415"/>
      <c r="L86" s="3415"/>
      <c r="M86" s="3415"/>
      <c r="N86" s="3415"/>
      <c r="O86" s="3415"/>
      <c r="P86" s="3415"/>
      <c r="Q86" s="3415"/>
      <c r="R86" s="3415"/>
      <c r="S86" s="3415"/>
      <c r="T86" s="3415"/>
      <c r="U86" s="3415"/>
      <c r="V86" s="3415"/>
      <c r="W86" s="3415"/>
      <c r="X86" s="3415"/>
      <c r="Y86" s="3416"/>
    </row>
    <row r="87" spans="1:25" s="16" customFormat="1" ht="20.25" customHeight="1" thickBot="1" x14ac:dyDescent="0.3">
      <c r="A87" s="1985">
        <v>1</v>
      </c>
      <c r="B87" s="1986" t="s">
        <v>603</v>
      </c>
      <c r="C87" s="1987"/>
      <c r="D87" s="1988">
        <v>4</v>
      </c>
      <c r="E87" s="1988"/>
      <c r="F87" s="1989"/>
      <c r="G87" s="1990">
        <v>1</v>
      </c>
      <c r="H87" s="1991">
        <f t="shared" ref="H87:H92" si="26">G87*30</f>
        <v>30</v>
      </c>
      <c r="I87" s="1992">
        <f>J87+K87+L87</f>
        <v>14</v>
      </c>
      <c r="J87" s="1993">
        <v>10</v>
      </c>
      <c r="K87" s="1993"/>
      <c r="L87" s="1994">
        <v>4</v>
      </c>
      <c r="M87" s="1944">
        <f t="shared" ref="M87:M92" si="27">H87-I87</f>
        <v>16</v>
      </c>
      <c r="N87" s="1995"/>
      <c r="O87" s="1995"/>
      <c r="P87" s="1995"/>
      <c r="Q87" s="1996">
        <v>1</v>
      </c>
      <c r="R87" s="1996"/>
      <c r="S87" s="1996"/>
      <c r="T87" s="1996"/>
      <c r="U87" s="1996"/>
      <c r="V87" s="1996"/>
      <c r="W87" s="1997"/>
      <c r="X87" s="1998"/>
      <c r="Y87" s="1999"/>
    </row>
    <row r="88" spans="1:25" s="16" customFormat="1" ht="21" customHeight="1" thickBot="1" x14ac:dyDescent="0.3">
      <c r="A88" s="2000">
        <v>2</v>
      </c>
      <c r="B88" s="1986" t="s">
        <v>604</v>
      </c>
      <c r="C88" s="1987"/>
      <c r="D88" s="1988">
        <v>5</v>
      </c>
      <c r="E88" s="1988"/>
      <c r="F88" s="1989"/>
      <c r="G88" s="1990">
        <v>1.5</v>
      </c>
      <c r="H88" s="1991">
        <f t="shared" si="26"/>
        <v>45</v>
      </c>
      <c r="I88" s="1992">
        <f>J88+K88+L88</f>
        <v>16</v>
      </c>
      <c r="J88" s="1993">
        <v>16</v>
      </c>
      <c r="K88" s="1993"/>
      <c r="L88" s="1994"/>
      <c r="M88" s="1944">
        <f t="shared" si="27"/>
        <v>29</v>
      </c>
      <c r="N88" s="1995"/>
      <c r="O88" s="1995"/>
      <c r="P88" s="1995"/>
      <c r="Q88" s="1996"/>
      <c r="R88" s="1996">
        <v>2</v>
      </c>
      <c r="S88" s="1996"/>
      <c r="T88" s="1996"/>
      <c r="U88" s="1996"/>
      <c r="V88" s="1996"/>
      <c r="W88" s="2001"/>
      <c r="X88" s="2002"/>
      <c r="Y88" s="2003"/>
    </row>
    <row r="89" spans="1:25" s="16" customFormat="1" ht="18.75" customHeight="1" thickBot="1" x14ac:dyDescent="0.3">
      <c r="A89" s="2000">
        <v>3</v>
      </c>
      <c r="B89" s="1986" t="s">
        <v>605</v>
      </c>
      <c r="C89" s="2004"/>
      <c r="D89" s="2005">
        <v>6</v>
      </c>
      <c r="E89" s="2005"/>
      <c r="F89" s="2006"/>
      <c r="G89" s="2007">
        <v>1.5</v>
      </c>
      <c r="H89" s="1991">
        <f t="shared" si="26"/>
        <v>45</v>
      </c>
      <c r="I89" s="1992">
        <v>16</v>
      </c>
      <c r="J89" s="1996">
        <v>16</v>
      </c>
      <c r="K89" s="1996"/>
      <c r="L89" s="2008"/>
      <c r="M89" s="1944">
        <f t="shared" si="27"/>
        <v>29</v>
      </c>
      <c r="N89" s="1995"/>
      <c r="O89" s="1995"/>
      <c r="P89" s="1995"/>
      <c r="Q89" s="1996"/>
      <c r="R89" s="1996"/>
      <c r="S89" s="1996">
        <v>2</v>
      </c>
      <c r="T89" s="1996"/>
      <c r="U89" s="1996"/>
      <c r="V89" s="1996"/>
      <c r="W89" s="1855"/>
      <c r="X89" s="1836"/>
      <c r="Y89" s="1837"/>
    </row>
    <row r="90" spans="1:25" s="16" customFormat="1" ht="18.75" customHeight="1" thickBot="1" x14ac:dyDescent="0.3">
      <c r="A90" s="2000">
        <v>4</v>
      </c>
      <c r="B90" s="1986" t="s">
        <v>606</v>
      </c>
      <c r="C90" s="2004"/>
      <c r="D90" s="2005">
        <v>7.7</v>
      </c>
      <c r="E90" s="2005"/>
      <c r="F90" s="2006"/>
      <c r="G90" s="2007">
        <v>3</v>
      </c>
      <c r="H90" s="1991">
        <f t="shared" si="26"/>
        <v>90</v>
      </c>
      <c r="I90" s="1992">
        <f>J90+K90+L90</f>
        <v>40</v>
      </c>
      <c r="J90" s="1996">
        <v>28</v>
      </c>
      <c r="K90" s="1996"/>
      <c r="L90" s="2008">
        <v>12</v>
      </c>
      <c r="M90" s="1944">
        <f t="shared" si="27"/>
        <v>50</v>
      </c>
      <c r="N90" s="1995"/>
      <c r="O90" s="1995"/>
      <c r="P90" s="1995"/>
      <c r="Q90" s="1996"/>
      <c r="R90" s="1996"/>
      <c r="S90" s="1996"/>
      <c r="T90" s="1996">
        <v>3</v>
      </c>
      <c r="U90" s="1996"/>
      <c r="V90" s="1996"/>
      <c r="W90" s="1855"/>
      <c r="X90" s="1836"/>
      <c r="Y90" s="1837"/>
    </row>
    <row r="91" spans="1:25" s="16" customFormat="1" ht="19.5" customHeight="1" thickBot="1" x14ac:dyDescent="0.3">
      <c r="A91" s="2009">
        <v>5</v>
      </c>
      <c r="B91" s="2010" t="s">
        <v>607</v>
      </c>
      <c r="C91" s="2011"/>
      <c r="D91" s="2012">
        <v>8</v>
      </c>
      <c r="E91" s="2012"/>
      <c r="F91" s="2013"/>
      <c r="G91" s="2014">
        <v>1.5</v>
      </c>
      <c r="H91" s="2015">
        <f t="shared" si="26"/>
        <v>45</v>
      </c>
      <c r="I91" s="2016">
        <f>J91+K91+L91</f>
        <v>16</v>
      </c>
      <c r="J91" s="2017">
        <v>16</v>
      </c>
      <c r="K91" s="2017"/>
      <c r="L91" s="2018"/>
      <c r="M91" s="1944">
        <f t="shared" si="27"/>
        <v>29</v>
      </c>
      <c r="N91" s="1995"/>
      <c r="O91" s="1995"/>
      <c r="P91" s="1995"/>
      <c r="Q91" s="1996"/>
      <c r="R91" s="1996"/>
      <c r="S91" s="1996"/>
      <c r="T91" s="1996"/>
      <c r="U91" s="1996">
        <v>2</v>
      </c>
      <c r="V91" s="1996"/>
      <c r="W91" s="1855"/>
      <c r="X91" s="1836"/>
      <c r="Y91" s="1837"/>
    </row>
    <row r="92" spans="1:25" s="16" customFormat="1" ht="20.25" customHeight="1" x14ac:dyDescent="0.25">
      <c r="A92" s="2019">
        <v>6</v>
      </c>
      <c r="B92" s="2028" t="s">
        <v>608</v>
      </c>
      <c r="C92" s="2020"/>
      <c r="D92" s="2019">
        <v>9</v>
      </c>
      <c r="E92" s="2019"/>
      <c r="F92" s="2020"/>
      <c r="G92" s="2021">
        <v>1.5</v>
      </c>
      <c r="H92" s="2022">
        <f t="shared" si="26"/>
        <v>45</v>
      </c>
      <c r="I92" s="1965">
        <v>18</v>
      </c>
      <c r="J92" s="2023">
        <v>9</v>
      </c>
      <c r="K92" s="2023"/>
      <c r="L92" s="2023">
        <v>9</v>
      </c>
      <c r="M92" s="1944">
        <f t="shared" si="27"/>
        <v>27</v>
      </c>
      <c r="N92" s="2024"/>
      <c r="O92" s="2024"/>
      <c r="P92" s="2024"/>
      <c r="Q92" s="2023"/>
      <c r="R92" s="2023"/>
      <c r="S92" s="2023"/>
      <c r="T92" s="2023"/>
      <c r="U92" s="2023"/>
      <c r="V92" s="2023">
        <v>2</v>
      </c>
      <c r="W92" s="2025"/>
      <c r="X92" s="2026"/>
      <c r="Y92" s="2027"/>
    </row>
    <row r="93" spans="1:25" s="16" customFormat="1" ht="20.25" customHeight="1" thickBot="1" x14ac:dyDescent="0.25">
      <c r="A93" s="3292" t="s">
        <v>609</v>
      </c>
      <c r="B93" s="3293"/>
      <c r="C93" s="3293"/>
      <c r="D93" s="3293"/>
      <c r="E93" s="3293"/>
      <c r="F93" s="3293"/>
      <c r="G93" s="1311">
        <f>SUM(G87:G92)</f>
        <v>10</v>
      </c>
      <c r="H93" s="1311">
        <f>SUM(H87:H92)</f>
        <v>300</v>
      </c>
      <c r="I93" s="1311">
        <f>SUM(I87:I92)</f>
        <v>120</v>
      </c>
      <c r="J93" s="1311">
        <f>SUM(J87:J92)</f>
        <v>95</v>
      </c>
      <c r="K93" s="1311">
        <f>SUM(K87:K91)</f>
        <v>0</v>
      </c>
      <c r="L93" s="1311">
        <f>SUM(L87:L92)</f>
        <v>25</v>
      </c>
      <c r="M93" s="1311">
        <f>SUM(M87:M92)</f>
        <v>180</v>
      </c>
      <c r="N93" s="1311"/>
      <c r="O93" s="1311"/>
      <c r="P93" s="1311"/>
      <c r="Q93" s="1311">
        <f>SUM(Q87:Q91)</f>
        <v>1</v>
      </c>
      <c r="R93" s="1311">
        <f>SUM(R87:R91)</f>
        <v>2</v>
      </c>
      <c r="S93" s="1311">
        <f>SUM(S87:S91)</f>
        <v>2</v>
      </c>
      <c r="T93" s="1311">
        <f>SUM(T87:T91)</f>
        <v>3</v>
      </c>
      <c r="U93" s="1311">
        <f>SUM(U87:U91)</f>
        <v>2</v>
      </c>
      <c r="V93" s="1311" t="s">
        <v>612</v>
      </c>
      <c r="W93" s="82"/>
      <c r="X93" s="85"/>
      <c r="Y93" s="89"/>
    </row>
    <row r="94" spans="1:25" s="16" customFormat="1" ht="19.5" customHeight="1" thickBot="1" x14ac:dyDescent="0.3">
      <c r="A94" s="1312" t="s">
        <v>167</v>
      </c>
      <c r="B94" s="1313" t="s">
        <v>613</v>
      </c>
      <c r="C94" s="1314"/>
      <c r="D94" s="1315">
        <v>4</v>
      </c>
      <c r="E94" s="1315"/>
      <c r="F94" s="1316"/>
      <c r="G94" s="2037">
        <v>1</v>
      </c>
      <c r="H94" s="2037">
        <f>G94*30</f>
        <v>30</v>
      </c>
      <c r="I94" s="1322">
        <f>J94+K94+L94</f>
        <v>14</v>
      </c>
      <c r="J94" s="1323">
        <v>10</v>
      </c>
      <c r="K94" s="1323"/>
      <c r="L94" s="1323">
        <v>4</v>
      </c>
      <c r="M94" s="1318">
        <f>H94-I94</f>
        <v>16</v>
      </c>
      <c r="N94" s="1319"/>
      <c r="O94" s="1320"/>
      <c r="P94" s="1321"/>
      <c r="Q94" s="1322">
        <v>1</v>
      </c>
      <c r="R94" s="1323"/>
      <c r="S94" s="1318"/>
      <c r="T94" s="1324"/>
      <c r="U94" s="1323"/>
      <c r="V94" s="1318"/>
      <c r="W94" s="82"/>
      <c r="X94" s="709"/>
      <c r="Y94" s="705"/>
    </row>
    <row r="95" spans="1:25" s="16" customFormat="1" ht="21.75" customHeight="1" thickBot="1" x14ac:dyDescent="0.3">
      <c r="A95" s="1312" t="s">
        <v>168</v>
      </c>
      <c r="B95" s="704" t="s">
        <v>70</v>
      </c>
      <c r="C95" s="1314"/>
      <c r="D95" s="1315">
        <v>4</v>
      </c>
      <c r="E95" s="1315"/>
      <c r="F95" s="1316"/>
      <c r="G95" s="1279">
        <v>1</v>
      </c>
      <c r="H95" s="1279">
        <f>G95*30</f>
        <v>30</v>
      </c>
      <c r="I95" s="1280">
        <f>J95+K95+L95</f>
        <v>14</v>
      </c>
      <c r="J95" s="1317">
        <v>10</v>
      </c>
      <c r="K95" s="1317"/>
      <c r="L95" s="1317">
        <v>4</v>
      </c>
      <c r="M95" s="1318">
        <f>H95-I95</f>
        <v>16</v>
      </c>
      <c r="N95" s="1319"/>
      <c r="O95" s="1320"/>
      <c r="P95" s="1321"/>
      <c r="Q95" s="1322">
        <v>1</v>
      </c>
      <c r="R95" s="1323"/>
      <c r="S95" s="1318"/>
      <c r="T95" s="1324"/>
      <c r="U95" s="1323"/>
      <c r="V95" s="1318"/>
      <c r="W95" s="97"/>
      <c r="X95" s="98"/>
      <c r="Y95" s="101"/>
    </row>
    <row r="96" spans="1:25" s="16" customFormat="1" ht="21.75" customHeight="1" thickBot="1" x14ac:dyDescent="0.3">
      <c r="A96" s="1325" t="s">
        <v>169</v>
      </c>
      <c r="B96" s="1326" t="s">
        <v>614</v>
      </c>
      <c r="C96" s="1327"/>
      <c r="D96" s="1328">
        <v>8</v>
      </c>
      <c r="E96" s="1329"/>
      <c r="F96" s="1330"/>
      <c r="G96" s="1331">
        <v>1.5</v>
      </c>
      <c r="H96" s="1332">
        <v>45</v>
      </c>
      <c r="I96" s="1332">
        <v>16</v>
      </c>
      <c r="J96" s="1328">
        <v>16</v>
      </c>
      <c r="K96" s="1328"/>
      <c r="L96" s="1328"/>
      <c r="M96" s="1329">
        <v>29</v>
      </c>
      <c r="N96" s="1333"/>
      <c r="O96" s="1327"/>
      <c r="P96" s="1334"/>
      <c r="Q96" s="1331"/>
      <c r="R96" s="1328"/>
      <c r="S96" s="1335"/>
      <c r="T96" s="1335"/>
      <c r="U96" s="1328">
        <v>2</v>
      </c>
      <c r="V96" s="1329"/>
      <c r="W96" s="185"/>
      <c r="X96" s="185"/>
      <c r="Y96" s="185"/>
    </row>
    <row r="97" spans="1:25" s="16" customFormat="1" ht="21.75" customHeight="1" thickBot="1" x14ac:dyDescent="0.3">
      <c r="A97" s="1325" t="s">
        <v>170</v>
      </c>
      <c r="B97" s="1336" t="s">
        <v>44</v>
      </c>
      <c r="C97" s="1337"/>
      <c r="D97" s="1332">
        <v>5</v>
      </c>
      <c r="E97" s="1338"/>
      <c r="F97" s="1339"/>
      <c r="G97" s="1340">
        <v>1.5</v>
      </c>
      <c r="H97" s="1332">
        <v>45</v>
      </c>
      <c r="I97" s="1332">
        <v>16</v>
      </c>
      <c r="J97" s="1332">
        <v>16</v>
      </c>
      <c r="K97" s="1332"/>
      <c r="L97" s="1332"/>
      <c r="M97" s="1338">
        <v>29</v>
      </c>
      <c r="N97" s="1341"/>
      <c r="O97" s="1337"/>
      <c r="P97" s="1342"/>
      <c r="Q97" s="1340"/>
      <c r="R97" s="1332">
        <v>2</v>
      </c>
      <c r="S97" s="1332"/>
      <c r="T97" s="1332"/>
      <c r="U97" s="1332"/>
      <c r="V97" s="1338"/>
      <c r="W97" s="185"/>
      <c r="X97" s="185"/>
      <c r="Y97" s="185"/>
    </row>
    <row r="98" spans="1:25" s="16" customFormat="1" ht="21.75" customHeight="1" thickBot="1" x14ac:dyDescent="0.3">
      <c r="A98" s="1325" t="s">
        <v>217</v>
      </c>
      <c r="B98" s="1343" t="s">
        <v>615</v>
      </c>
      <c r="C98" s="1337"/>
      <c r="D98" s="1332"/>
      <c r="E98" s="1338"/>
      <c r="F98" s="1339"/>
      <c r="G98" s="1344">
        <f>6.5+G104</f>
        <v>8</v>
      </c>
      <c r="H98" s="1345">
        <f>195+H104</f>
        <v>240</v>
      </c>
      <c r="I98" s="1345">
        <f>78+I104</f>
        <v>96</v>
      </c>
      <c r="J98" s="1345"/>
      <c r="K98" s="1345"/>
      <c r="L98" s="1345">
        <f>78+L104</f>
        <v>96</v>
      </c>
      <c r="M98" s="1345">
        <f>117+M104</f>
        <v>144</v>
      </c>
      <c r="N98" s="1337"/>
      <c r="O98" s="1337"/>
      <c r="P98" s="1342"/>
      <c r="Q98" s="1340"/>
      <c r="R98" s="1332"/>
      <c r="S98" s="1332"/>
      <c r="T98" s="1332"/>
      <c r="U98" s="1332"/>
      <c r="V98" s="1342"/>
      <c r="W98" s="185"/>
      <c r="X98" s="185"/>
      <c r="Y98" s="185"/>
    </row>
    <row r="99" spans="1:25" s="16" customFormat="1" ht="21.75" customHeight="1" thickBot="1" x14ac:dyDescent="0.3">
      <c r="A99" s="1325" t="s">
        <v>625</v>
      </c>
      <c r="B99" s="1346" t="s">
        <v>615</v>
      </c>
      <c r="C99" s="1337"/>
      <c r="D99" s="1350">
        <v>4</v>
      </c>
      <c r="E99" s="1338"/>
      <c r="F99" s="1339"/>
      <c r="G99" s="1340">
        <v>1</v>
      </c>
      <c r="H99" s="1332">
        <v>30</v>
      </c>
      <c r="I99" s="1332">
        <v>14</v>
      </c>
      <c r="J99" s="1332"/>
      <c r="K99" s="1332"/>
      <c r="L99" s="1332">
        <v>14</v>
      </c>
      <c r="M99" s="1338">
        <v>16</v>
      </c>
      <c r="N99" s="1341"/>
      <c r="O99" s="1337"/>
      <c r="P99" s="1342"/>
      <c r="Q99" s="1340">
        <v>1</v>
      </c>
      <c r="R99" s="1332"/>
      <c r="S99" s="1332"/>
      <c r="T99" s="1332"/>
      <c r="U99" s="1332"/>
      <c r="V99" s="1338"/>
      <c r="W99" s="185"/>
      <c r="X99" s="185"/>
      <c r="Y99" s="185"/>
    </row>
    <row r="100" spans="1:25" s="16" customFormat="1" ht="21.75" customHeight="1" thickBot="1" x14ac:dyDescent="0.3">
      <c r="A100" s="1914" t="s">
        <v>626</v>
      </c>
      <c r="B100" s="1915" t="s">
        <v>615</v>
      </c>
      <c r="C100" s="1916"/>
      <c r="D100" s="1917"/>
      <c r="E100" s="1918"/>
      <c r="F100" s="1919"/>
      <c r="G100" s="1920">
        <v>1.5</v>
      </c>
      <c r="H100" s="1917">
        <v>45</v>
      </c>
      <c r="I100" s="1917">
        <v>16</v>
      </c>
      <c r="J100" s="1917"/>
      <c r="K100" s="1917"/>
      <c r="L100" s="1917">
        <v>16</v>
      </c>
      <c r="M100" s="1918">
        <v>29</v>
      </c>
      <c r="N100" s="1921"/>
      <c r="O100" s="1916"/>
      <c r="P100" s="1922"/>
      <c r="Q100" s="1920"/>
      <c r="R100" s="1917">
        <v>2</v>
      </c>
      <c r="S100" s="1917"/>
      <c r="T100" s="1917"/>
      <c r="U100" s="1917"/>
      <c r="V100" s="1918"/>
      <c r="W100" s="1843"/>
      <c r="X100" s="1843"/>
      <c r="Y100" s="1843"/>
    </row>
    <row r="101" spans="1:25" s="16" customFormat="1" ht="21.75" customHeight="1" thickBot="1" x14ac:dyDescent="0.3">
      <c r="A101" s="1914" t="s">
        <v>627</v>
      </c>
      <c r="B101" s="1915" t="s">
        <v>615</v>
      </c>
      <c r="C101" s="1916"/>
      <c r="D101" s="1917">
        <v>6</v>
      </c>
      <c r="E101" s="1918"/>
      <c r="F101" s="1919"/>
      <c r="G101" s="1920">
        <v>1.5</v>
      </c>
      <c r="H101" s="1917">
        <v>45</v>
      </c>
      <c r="I101" s="1917">
        <v>16</v>
      </c>
      <c r="J101" s="1917"/>
      <c r="K101" s="1917"/>
      <c r="L101" s="1917">
        <v>16</v>
      </c>
      <c r="M101" s="1918">
        <f>H101-I101</f>
        <v>29</v>
      </c>
      <c r="N101" s="1921"/>
      <c r="O101" s="1916"/>
      <c r="P101" s="1922"/>
      <c r="Q101" s="1920"/>
      <c r="R101" s="1917"/>
      <c r="S101" s="1917">
        <v>2</v>
      </c>
      <c r="T101" s="1917"/>
      <c r="U101" s="1917"/>
      <c r="V101" s="1918"/>
      <c r="W101" s="1843"/>
      <c r="X101" s="1843"/>
      <c r="Y101" s="1843"/>
    </row>
    <row r="102" spans="1:25" s="16" customFormat="1" ht="21.75" customHeight="1" thickBot="1" x14ac:dyDescent="0.3">
      <c r="A102" s="1914" t="s">
        <v>628</v>
      </c>
      <c r="B102" s="1915" t="s">
        <v>615</v>
      </c>
      <c r="C102" s="1916"/>
      <c r="D102" s="1917"/>
      <c r="E102" s="1918"/>
      <c r="F102" s="1919"/>
      <c r="G102" s="1920">
        <v>1.5</v>
      </c>
      <c r="H102" s="1917">
        <v>45</v>
      </c>
      <c r="I102" s="1917">
        <v>20</v>
      </c>
      <c r="J102" s="1917"/>
      <c r="K102" s="1917"/>
      <c r="L102" s="1917">
        <v>20</v>
      </c>
      <c r="M102" s="1918">
        <v>25</v>
      </c>
      <c r="N102" s="1921"/>
      <c r="O102" s="1916"/>
      <c r="P102" s="1922"/>
      <c r="Q102" s="1920"/>
      <c r="R102" s="1917"/>
      <c r="S102" s="1917"/>
      <c r="T102" s="1917">
        <v>1.5</v>
      </c>
      <c r="U102" s="1917"/>
      <c r="V102" s="1918"/>
      <c r="W102" s="1843"/>
      <c r="X102" s="1843"/>
      <c r="Y102" s="1843"/>
    </row>
    <row r="103" spans="1:25" s="16" customFormat="1" ht="21.75" customHeight="1" thickBot="1" x14ac:dyDescent="0.3">
      <c r="A103" s="1914" t="s">
        <v>629</v>
      </c>
      <c r="B103" s="1915" t="s">
        <v>615</v>
      </c>
      <c r="C103" s="1916"/>
      <c r="D103" s="1917">
        <v>8</v>
      </c>
      <c r="E103" s="1918"/>
      <c r="F103" s="1919"/>
      <c r="G103" s="1920">
        <v>1.5</v>
      </c>
      <c r="H103" s="1917">
        <v>45</v>
      </c>
      <c r="I103" s="1917">
        <v>16</v>
      </c>
      <c r="J103" s="1917"/>
      <c r="K103" s="1917"/>
      <c r="L103" s="1917">
        <v>16</v>
      </c>
      <c r="M103" s="1918">
        <v>29</v>
      </c>
      <c r="N103" s="1921"/>
      <c r="O103" s="1916"/>
      <c r="P103" s="1922"/>
      <c r="Q103" s="1920"/>
      <c r="R103" s="1917"/>
      <c r="S103" s="1917"/>
      <c r="T103" s="1917"/>
      <c r="U103" s="1917">
        <v>2</v>
      </c>
      <c r="V103" s="1918"/>
      <c r="W103" s="1843"/>
      <c r="X103" s="1843"/>
      <c r="Y103" s="1843"/>
    </row>
    <row r="104" spans="1:25" s="16" customFormat="1" ht="21.75" customHeight="1" thickBot="1" x14ac:dyDescent="0.3">
      <c r="A104" s="1914" t="s">
        <v>630</v>
      </c>
      <c r="B104" s="1923" t="s">
        <v>615</v>
      </c>
      <c r="C104" s="1924"/>
      <c r="D104" s="1925">
        <v>9</v>
      </c>
      <c r="E104" s="1926"/>
      <c r="F104" s="1927"/>
      <c r="G104" s="1928">
        <v>1.5</v>
      </c>
      <c r="H104" s="1925">
        <v>45</v>
      </c>
      <c r="I104" s="1925">
        <v>18</v>
      </c>
      <c r="J104" s="1925"/>
      <c r="K104" s="1925"/>
      <c r="L104" s="1925">
        <v>18</v>
      </c>
      <c r="M104" s="1926">
        <v>27</v>
      </c>
      <c r="N104" s="1929"/>
      <c r="O104" s="1924"/>
      <c r="P104" s="1930"/>
      <c r="Q104" s="1928"/>
      <c r="R104" s="1925"/>
      <c r="S104" s="1925"/>
      <c r="T104" s="1925"/>
      <c r="U104" s="1925"/>
      <c r="V104" s="1926">
        <v>2</v>
      </c>
      <c r="W104" s="1843"/>
      <c r="X104" s="1843"/>
      <c r="Y104" s="1843"/>
    </row>
    <row r="105" spans="1:25" s="16" customFormat="1" ht="21.75" customHeight="1" thickBot="1" x14ac:dyDescent="0.3">
      <c r="A105" s="1931" t="s">
        <v>218</v>
      </c>
      <c r="B105" s="1932" t="s">
        <v>616</v>
      </c>
      <c r="C105" s="1933"/>
      <c r="D105" s="1925">
        <v>6</v>
      </c>
      <c r="E105" s="1926"/>
      <c r="F105" s="1934"/>
      <c r="G105" s="1928">
        <v>1.5</v>
      </c>
      <c r="H105" s="1925">
        <f>G105*30</f>
        <v>45</v>
      </c>
      <c r="I105" s="1925">
        <v>16</v>
      </c>
      <c r="J105" s="1925">
        <v>16</v>
      </c>
      <c r="K105" s="1925"/>
      <c r="L105" s="1925"/>
      <c r="M105" s="1926">
        <f>H105-I105</f>
        <v>29</v>
      </c>
      <c r="N105" s="1935"/>
      <c r="O105" s="1933"/>
      <c r="P105" s="1936"/>
      <c r="Q105" s="1928"/>
      <c r="R105" s="1925"/>
      <c r="S105" s="1925">
        <v>2</v>
      </c>
      <c r="T105" s="1925"/>
      <c r="U105" s="1925"/>
      <c r="V105" s="1926"/>
      <c r="W105" s="1843"/>
      <c r="X105" s="1843"/>
      <c r="Y105" s="1843"/>
    </row>
    <row r="106" spans="1:25" s="16" customFormat="1" ht="32.25" customHeight="1" thickBot="1" x14ac:dyDescent="0.3">
      <c r="A106" s="1931" t="s">
        <v>213</v>
      </c>
      <c r="B106" s="1937" t="s">
        <v>617</v>
      </c>
      <c r="C106" s="1938"/>
      <c r="D106" s="1939">
        <v>8</v>
      </c>
      <c r="E106" s="1939"/>
      <c r="F106" s="1940"/>
      <c r="G106" s="1941">
        <v>1.5</v>
      </c>
      <c r="H106" s="1942">
        <f>G106*30</f>
        <v>45</v>
      </c>
      <c r="I106" s="1943">
        <v>27</v>
      </c>
      <c r="J106" s="1944">
        <v>16</v>
      </c>
      <c r="K106" s="1944"/>
      <c r="L106" s="1944"/>
      <c r="M106" s="1945">
        <v>29</v>
      </c>
      <c r="N106" s="1938"/>
      <c r="O106" s="1939"/>
      <c r="P106" s="1940"/>
      <c r="Q106" s="1946"/>
      <c r="R106" s="1944"/>
      <c r="S106" s="1945"/>
      <c r="T106" s="1947"/>
      <c r="U106" s="1948">
        <v>1.5</v>
      </c>
      <c r="V106" s="1918"/>
      <c r="W106" s="1843"/>
      <c r="X106" s="1843"/>
      <c r="Y106" s="1843"/>
    </row>
    <row r="107" spans="1:25" s="16" customFormat="1" ht="21.75" customHeight="1" thickBot="1" x14ac:dyDescent="0.3">
      <c r="A107" s="1931" t="s">
        <v>214</v>
      </c>
      <c r="B107" s="1949" t="s">
        <v>133</v>
      </c>
      <c r="C107" s="1950"/>
      <c r="D107" s="1917">
        <v>7</v>
      </c>
      <c r="E107" s="1918"/>
      <c r="F107" s="1951"/>
      <c r="G107" s="1920">
        <v>1.5</v>
      </c>
      <c r="H107" s="1917">
        <v>45</v>
      </c>
      <c r="I107" s="1917">
        <v>20</v>
      </c>
      <c r="J107" s="1917">
        <v>14</v>
      </c>
      <c r="K107" s="1917"/>
      <c r="L107" s="1917">
        <v>6</v>
      </c>
      <c r="M107" s="1918">
        <v>25</v>
      </c>
      <c r="N107" s="1952"/>
      <c r="O107" s="1950"/>
      <c r="P107" s="1953"/>
      <c r="Q107" s="1920"/>
      <c r="R107" s="1917"/>
      <c r="S107" s="1917"/>
      <c r="T107" s="1917">
        <v>1.5</v>
      </c>
      <c r="U107" s="1917"/>
      <c r="V107" s="1918"/>
      <c r="W107" s="1843"/>
      <c r="X107" s="1843"/>
      <c r="Y107" s="1843"/>
    </row>
    <row r="108" spans="1:25" s="16" customFormat="1" ht="21.75" customHeight="1" thickBot="1" x14ac:dyDescent="0.3">
      <c r="A108" s="1931" t="s">
        <v>215</v>
      </c>
      <c r="B108" s="1954" t="s">
        <v>45</v>
      </c>
      <c r="C108" s="1950"/>
      <c r="D108" s="1917">
        <v>7</v>
      </c>
      <c r="E108" s="1918"/>
      <c r="F108" s="1951"/>
      <c r="G108" s="1920">
        <v>1.5</v>
      </c>
      <c r="H108" s="1917">
        <v>45</v>
      </c>
      <c r="I108" s="1917">
        <v>20</v>
      </c>
      <c r="J108" s="1917">
        <v>14</v>
      </c>
      <c r="K108" s="1917"/>
      <c r="L108" s="1917">
        <v>6</v>
      </c>
      <c r="M108" s="1918">
        <v>25</v>
      </c>
      <c r="N108" s="1952"/>
      <c r="O108" s="1950"/>
      <c r="P108" s="1953"/>
      <c r="Q108" s="1920"/>
      <c r="R108" s="1917"/>
      <c r="S108" s="1917"/>
      <c r="T108" s="1917">
        <v>1.5</v>
      </c>
      <c r="U108" s="1917"/>
      <c r="V108" s="1918"/>
      <c r="W108" s="1843"/>
      <c r="X108" s="1843"/>
      <c r="Y108" s="1843"/>
    </row>
    <row r="109" spans="1:25" s="16" customFormat="1" ht="21.75" customHeight="1" thickBot="1" x14ac:dyDescent="0.3">
      <c r="A109" s="1931" t="s">
        <v>216</v>
      </c>
      <c r="B109" s="1954" t="s">
        <v>618</v>
      </c>
      <c r="C109" s="1950"/>
      <c r="D109" s="1917">
        <v>7</v>
      </c>
      <c r="E109" s="1918"/>
      <c r="F109" s="1951"/>
      <c r="G109" s="1920">
        <v>1.5</v>
      </c>
      <c r="H109" s="1917">
        <v>45</v>
      </c>
      <c r="I109" s="1917">
        <v>20</v>
      </c>
      <c r="J109" s="1917">
        <v>14</v>
      </c>
      <c r="K109" s="1917"/>
      <c r="L109" s="1917">
        <v>6</v>
      </c>
      <c r="M109" s="1918">
        <v>25</v>
      </c>
      <c r="N109" s="1952"/>
      <c r="O109" s="1950"/>
      <c r="P109" s="1953"/>
      <c r="Q109" s="1920"/>
      <c r="R109" s="1917"/>
      <c r="S109" s="1917"/>
      <c r="T109" s="1917">
        <v>1.5</v>
      </c>
      <c r="U109" s="1916"/>
      <c r="V109" s="1922"/>
      <c r="W109" s="1843"/>
      <c r="X109" s="1843"/>
      <c r="Y109" s="1843"/>
    </row>
    <row r="110" spans="1:25" s="16" customFormat="1" ht="21.75" customHeight="1" x14ac:dyDescent="0.25">
      <c r="A110" s="1931" t="s">
        <v>619</v>
      </c>
      <c r="B110" s="1955" t="s">
        <v>197</v>
      </c>
      <c r="C110" s="1956"/>
      <c r="D110" s="1957">
        <v>6</v>
      </c>
      <c r="E110" s="1958"/>
      <c r="F110" s="1959"/>
      <c r="G110" s="1960">
        <v>1.5</v>
      </c>
      <c r="H110" s="1957">
        <f>30*G110</f>
        <v>45</v>
      </c>
      <c r="I110" s="1957">
        <v>16</v>
      </c>
      <c r="J110" s="1957">
        <v>16</v>
      </c>
      <c r="K110" s="1957"/>
      <c r="L110" s="1957"/>
      <c r="M110" s="1958">
        <v>29</v>
      </c>
      <c r="N110" s="1961"/>
      <c r="O110" s="1956"/>
      <c r="P110" s="1962"/>
      <c r="Q110" s="1960"/>
      <c r="R110" s="1957"/>
      <c r="S110" s="1957">
        <v>2</v>
      </c>
      <c r="T110" s="1957"/>
      <c r="U110" s="1957"/>
      <c r="V110" s="1958"/>
      <c r="W110" s="1843"/>
      <c r="X110" s="1843"/>
      <c r="Y110" s="1843"/>
    </row>
    <row r="111" spans="1:25" s="16" customFormat="1" ht="21.75" customHeight="1" x14ac:dyDescent="0.25">
      <c r="A111" s="1931" t="s">
        <v>621</v>
      </c>
      <c r="B111" s="1963" t="s">
        <v>620</v>
      </c>
      <c r="C111" s="1964"/>
      <c r="D111" s="1965">
        <v>9</v>
      </c>
      <c r="E111" s="1965"/>
      <c r="F111" s="1966"/>
      <c r="G111" s="1965">
        <v>1.5</v>
      </c>
      <c r="H111" s="1965">
        <v>45</v>
      </c>
      <c r="I111" s="1965">
        <v>18</v>
      </c>
      <c r="J111" s="1965">
        <v>9</v>
      </c>
      <c r="K111" s="1965"/>
      <c r="L111" s="1965">
        <v>9</v>
      </c>
      <c r="M111" s="1965">
        <v>27</v>
      </c>
      <c r="N111" s="1964"/>
      <c r="O111" s="1964"/>
      <c r="P111" s="1964"/>
      <c r="Q111" s="1965"/>
      <c r="R111" s="1965"/>
      <c r="S111" s="1965"/>
      <c r="T111" s="1965"/>
      <c r="U111" s="1965"/>
      <c r="V111" s="1967">
        <v>2</v>
      </c>
      <c r="W111" s="1843"/>
      <c r="X111" s="1843"/>
      <c r="Y111" s="1843"/>
    </row>
    <row r="112" spans="1:25" s="1410" customFormat="1" ht="21.75" customHeight="1" x14ac:dyDescent="0.25">
      <c r="A112" s="1968" t="s">
        <v>623</v>
      </c>
      <c r="B112" s="1969" t="s">
        <v>622</v>
      </c>
      <c r="C112" s="1970"/>
      <c r="D112" s="1971">
        <v>9</v>
      </c>
      <c r="E112" s="1971"/>
      <c r="F112" s="1972"/>
      <c r="G112" s="1971">
        <v>1.5</v>
      </c>
      <c r="H112" s="1971">
        <v>45</v>
      </c>
      <c r="I112" s="1971">
        <v>18</v>
      </c>
      <c r="J112" s="1971">
        <v>9</v>
      </c>
      <c r="K112" s="1971"/>
      <c r="L112" s="1971">
        <v>9</v>
      </c>
      <c r="M112" s="1971">
        <v>27</v>
      </c>
      <c r="N112" s="1970"/>
      <c r="O112" s="1970"/>
      <c r="P112" s="1970"/>
      <c r="Q112" s="1971"/>
      <c r="R112" s="1971"/>
      <c r="S112" s="1971"/>
      <c r="T112" s="1971"/>
      <c r="U112" s="1971"/>
      <c r="V112" s="1971">
        <v>2</v>
      </c>
      <c r="W112" s="1973"/>
      <c r="X112" s="1973"/>
      <c r="Y112" s="1973"/>
    </row>
    <row r="113" spans="1:38" s="16" customFormat="1" ht="21.75" customHeight="1" thickBot="1" x14ac:dyDescent="0.3">
      <c r="A113" s="1974" t="s">
        <v>624</v>
      </c>
      <c r="B113" s="1975" t="s">
        <v>71</v>
      </c>
      <c r="C113" s="1843"/>
      <c r="D113" s="1843">
        <v>9</v>
      </c>
      <c r="E113" s="1843"/>
      <c r="F113" s="1976"/>
      <c r="G113" s="1965">
        <v>1.5</v>
      </c>
      <c r="H113" s="1965">
        <v>45</v>
      </c>
      <c r="I113" s="1965">
        <v>18</v>
      </c>
      <c r="J113" s="1965">
        <v>9</v>
      </c>
      <c r="K113" s="1965"/>
      <c r="L113" s="1965">
        <v>9</v>
      </c>
      <c r="M113" s="1965">
        <v>27</v>
      </c>
      <c r="N113" s="1964"/>
      <c r="O113" s="1964"/>
      <c r="P113" s="1964"/>
      <c r="Q113" s="1965"/>
      <c r="R113" s="1965"/>
      <c r="S113" s="1965"/>
      <c r="T113" s="1965"/>
      <c r="U113" s="1965"/>
      <c r="V113" s="1965">
        <v>2</v>
      </c>
      <c r="W113" s="1843"/>
      <c r="X113" s="1843"/>
      <c r="Y113" s="1843"/>
    </row>
    <row r="114" spans="1:38" s="16" customFormat="1" ht="21.75" customHeight="1" thickBot="1" x14ac:dyDescent="0.3">
      <c r="A114" s="1974" t="s">
        <v>648</v>
      </c>
      <c r="B114" s="1975" t="s">
        <v>649</v>
      </c>
      <c r="C114" s="1843"/>
      <c r="D114" s="1843">
        <v>5</v>
      </c>
      <c r="E114" s="1843"/>
      <c r="F114" s="1976"/>
      <c r="G114" s="1977">
        <v>1.5</v>
      </c>
      <c r="H114" s="1917">
        <v>45</v>
      </c>
      <c r="I114" s="1917">
        <v>16</v>
      </c>
      <c r="J114" s="1978">
        <v>16</v>
      </c>
      <c r="K114" s="1978"/>
      <c r="L114" s="1978"/>
      <c r="M114" s="1979">
        <v>29</v>
      </c>
      <c r="N114" s="1980"/>
      <c r="O114" s="1981"/>
      <c r="P114" s="1982"/>
      <c r="Q114" s="1977"/>
      <c r="R114" s="1978">
        <v>2</v>
      </c>
      <c r="S114" s="1983"/>
      <c r="T114" s="1983"/>
      <c r="U114" s="1984"/>
      <c r="V114" s="1979"/>
      <c r="W114" s="1843"/>
      <c r="X114" s="1843"/>
      <c r="Y114" s="1843"/>
    </row>
    <row r="115" spans="1:38" s="16" customFormat="1" ht="24" customHeight="1" thickBot="1" x14ac:dyDescent="0.25">
      <c r="A115" s="3294" t="s">
        <v>342</v>
      </c>
      <c r="B115" s="3295"/>
      <c r="C115" s="3295"/>
      <c r="D115" s="3295"/>
      <c r="E115" s="3295"/>
      <c r="F115" s="3295"/>
      <c r="G115" s="3295"/>
      <c r="H115" s="3295"/>
      <c r="I115" s="3295"/>
      <c r="J115" s="3295"/>
      <c r="K115" s="3295"/>
      <c r="L115" s="3295"/>
      <c r="M115" s="3295"/>
      <c r="N115" s="3295"/>
      <c r="O115" s="3295"/>
      <c r="P115" s="3295"/>
      <c r="Q115" s="3295"/>
      <c r="R115" s="3295"/>
      <c r="S115" s="3295"/>
      <c r="T115" s="3295"/>
      <c r="U115" s="3295"/>
      <c r="V115" s="3295"/>
      <c r="W115" s="3295"/>
      <c r="X115" s="3295"/>
      <c r="Y115" s="3296"/>
    </row>
    <row r="116" spans="1:38" s="16" customFormat="1" ht="24" customHeight="1" thickBot="1" x14ac:dyDescent="0.25">
      <c r="A116" s="3297" t="s">
        <v>595</v>
      </c>
      <c r="B116" s="3298"/>
      <c r="C116" s="3298"/>
      <c r="D116" s="3298"/>
      <c r="E116" s="3298"/>
      <c r="F116" s="3298"/>
      <c r="G116" s="3298"/>
      <c r="H116" s="3298"/>
      <c r="I116" s="3298"/>
      <c r="J116" s="3298"/>
      <c r="K116" s="3298"/>
      <c r="L116" s="3298"/>
      <c r="M116" s="3298"/>
      <c r="N116" s="3298"/>
      <c r="O116" s="3298"/>
      <c r="P116" s="3298"/>
      <c r="Q116" s="3298"/>
      <c r="R116" s="3298"/>
      <c r="S116" s="3298"/>
      <c r="T116" s="3298"/>
      <c r="U116" s="3298"/>
      <c r="V116" s="3298"/>
      <c r="W116" s="3298"/>
      <c r="X116" s="3298"/>
      <c r="Y116" s="3299"/>
    </row>
    <row r="117" spans="1:38" s="16" customFormat="1" ht="46.5" customHeight="1" thickBot="1" x14ac:dyDescent="0.25">
      <c r="A117" s="710" t="s">
        <v>515</v>
      </c>
      <c r="B117" s="711" t="s">
        <v>525</v>
      </c>
      <c r="C117" s="684"/>
      <c r="D117" s="685"/>
      <c r="E117" s="685"/>
      <c r="F117" s="686">
        <v>7</v>
      </c>
      <c r="G117" s="108">
        <v>1</v>
      </c>
      <c r="H117" s="712">
        <f>G117*30</f>
        <v>30</v>
      </c>
      <c r="I117" s="713">
        <f>J117+K117+L117</f>
        <v>15</v>
      </c>
      <c r="J117" s="713"/>
      <c r="K117" s="713"/>
      <c r="L117" s="713">
        <v>15</v>
      </c>
      <c r="M117" s="714">
        <f>H117-I117</f>
        <v>15</v>
      </c>
      <c r="N117" s="715"/>
      <c r="O117" s="332"/>
      <c r="P117" s="716"/>
      <c r="Q117" s="717"/>
      <c r="R117" s="718"/>
      <c r="S117" s="719"/>
      <c r="T117" s="717">
        <v>1</v>
      </c>
      <c r="U117" s="720"/>
      <c r="V117" s="721"/>
      <c r="W117" s="722"/>
      <c r="X117" s="723"/>
      <c r="Y117" s="724"/>
    </row>
    <row r="118" spans="1:38" s="16" customFormat="1" ht="24" customHeight="1" thickBot="1" x14ac:dyDescent="0.25">
      <c r="A118" s="3081" t="s">
        <v>580</v>
      </c>
      <c r="B118" s="3082"/>
      <c r="C118" s="3082"/>
      <c r="D118" s="3082"/>
      <c r="E118" s="3082"/>
      <c r="F118" s="3274"/>
      <c r="G118" s="725">
        <f>G117</f>
        <v>1</v>
      </c>
      <c r="H118" s="327">
        <f>H117</f>
        <v>30</v>
      </c>
      <c r="I118" s="141">
        <f>I117</f>
        <v>15</v>
      </c>
      <c r="J118" s="141"/>
      <c r="K118" s="141"/>
      <c r="L118" s="141">
        <f>L117</f>
        <v>15</v>
      </c>
      <c r="M118" s="726">
        <f>M117</f>
        <v>15</v>
      </c>
      <c r="N118" s="727"/>
      <c r="O118" s="332"/>
      <c r="P118" s="716"/>
      <c r="Q118" s="331"/>
      <c r="R118" s="332"/>
      <c r="S118" s="333"/>
      <c r="T118" s="327">
        <f>T117</f>
        <v>1</v>
      </c>
      <c r="U118" s="723"/>
      <c r="V118" s="724"/>
      <c r="W118" s="722"/>
      <c r="X118" s="723"/>
      <c r="Y118" s="724"/>
    </row>
    <row r="119" spans="1:38" s="16" customFormat="1" ht="24" customHeight="1" thickBot="1" x14ac:dyDescent="0.25">
      <c r="A119" s="3417" t="s">
        <v>596</v>
      </c>
      <c r="B119" s="3418"/>
      <c r="C119" s="3418"/>
      <c r="D119" s="3418"/>
      <c r="E119" s="3418"/>
      <c r="F119" s="3418"/>
      <c r="G119" s="3418"/>
      <c r="H119" s="3418"/>
      <c r="I119" s="3418"/>
      <c r="J119" s="3418"/>
      <c r="K119" s="3418"/>
      <c r="L119" s="3418"/>
      <c r="M119" s="3418"/>
      <c r="N119" s="3418"/>
      <c r="O119" s="3418"/>
      <c r="P119" s="3418"/>
      <c r="Q119" s="3418"/>
      <c r="R119" s="3418"/>
      <c r="S119" s="3418"/>
      <c r="T119" s="3418"/>
      <c r="U119" s="3418"/>
      <c r="V119" s="3418"/>
      <c r="W119" s="3418"/>
      <c r="X119" s="3418"/>
      <c r="Y119" s="3419"/>
    </row>
    <row r="120" spans="1:38" s="16" customFormat="1" ht="39.75" customHeight="1" thickBot="1" x14ac:dyDescent="0.25">
      <c r="A120" s="728" t="s">
        <v>581</v>
      </c>
      <c r="B120" s="729" t="s">
        <v>221</v>
      </c>
      <c r="C120" s="730"/>
      <c r="D120" s="731">
        <v>9</v>
      </c>
      <c r="E120" s="732"/>
      <c r="F120" s="733"/>
      <c r="G120" s="1263">
        <v>3</v>
      </c>
      <c r="H120" s="734">
        <f>G120*30</f>
        <v>90</v>
      </c>
      <c r="I120" s="735">
        <f>J120+K120+L120</f>
        <v>45</v>
      </c>
      <c r="J120" s="735">
        <v>27</v>
      </c>
      <c r="K120" s="735">
        <v>18</v>
      </c>
      <c r="L120" s="735"/>
      <c r="M120" s="736">
        <f>H120-I120</f>
        <v>45</v>
      </c>
      <c r="N120" s="737"/>
      <c r="O120" s="732"/>
      <c r="P120" s="738"/>
      <c r="Q120" s="739"/>
      <c r="R120" s="740"/>
      <c r="S120" s="741"/>
      <c r="T120" s="737"/>
      <c r="U120" s="732"/>
      <c r="V120" s="742">
        <v>5</v>
      </c>
      <c r="W120" s="739"/>
      <c r="X120" s="740"/>
      <c r="Y120" s="743"/>
    </row>
    <row r="121" spans="1:38" s="16" customFormat="1" ht="24" customHeight="1" thickBot="1" x14ac:dyDescent="0.25">
      <c r="A121" s="3081" t="s">
        <v>440</v>
      </c>
      <c r="B121" s="3082"/>
      <c r="C121" s="3082"/>
      <c r="D121" s="3082"/>
      <c r="E121" s="3082"/>
      <c r="F121" s="3274"/>
      <c r="G121" s="744">
        <f>G120</f>
        <v>3</v>
      </c>
      <c r="H121" s="745">
        <f>H120</f>
        <v>90</v>
      </c>
      <c r="I121" s="746">
        <f>I120</f>
        <v>45</v>
      </c>
      <c r="J121" s="746">
        <f>J120</f>
        <v>27</v>
      </c>
      <c r="K121" s="746">
        <f>K120</f>
        <v>18</v>
      </c>
      <c r="L121" s="746"/>
      <c r="M121" s="747">
        <f>M120</f>
        <v>45</v>
      </c>
      <c r="N121" s="748"/>
      <c r="O121" s="749"/>
      <c r="P121" s="750"/>
      <c r="Q121" s="751"/>
      <c r="R121" s="749"/>
      <c r="S121" s="752"/>
      <c r="T121" s="748"/>
      <c r="U121" s="749"/>
      <c r="V121" s="753">
        <f>V120</f>
        <v>5</v>
      </c>
      <c r="W121" s="751"/>
      <c r="X121" s="749"/>
      <c r="Y121" s="750"/>
    </row>
    <row r="122" spans="1:38" s="56" customFormat="1" ht="23.25" customHeight="1" thickBot="1" x14ac:dyDescent="0.25">
      <c r="A122" s="3285" t="s">
        <v>597</v>
      </c>
      <c r="B122" s="3286"/>
      <c r="C122" s="3286"/>
      <c r="D122" s="3286"/>
      <c r="E122" s="3286"/>
      <c r="F122" s="3286"/>
      <c r="G122" s="3286"/>
      <c r="H122" s="3286"/>
      <c r="I122" s="3286"/>
      <c r="J122" s="3286"/>
      <c r="K122" s="3286"/>
      <c r="L122" s="3286"/>
      <c r="M122" s="3286"/>
      <c r="N122" s="3286"/>
      <c r="O122" s="3286"/>
      <c r="P122" s="3286"/>
      <c r="Q122" s="3286"/>
      <c r="R122" s="3286"/>
      <c r="S122" s="3286"/>
      <c r="T122" s="3286"/>
      <c r="U122" s="3286"/>
      <c r="V122" s="3286"/>
      <c r="W122" s="3286"/>
      <c r="X122" s="3286"/>
      <c r="Y122" s="3287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</row>
    <row r="123" spans="1:38" s="16" customFormat="1" ht="43.5" customHeight="1" thickBot="1" x14ac:dyDescent="0.25">
      <c r="A123" s="710" t="s">
        <v>526</v>
      </c>
      <c r="B123" s="754" t="s">
        <v>219</v>
      </c>
      <c r="C123" s="684"/>
      <c r="D123" s="685"/>
      <c r="E123" s="685"/>
      <c r="F123" s="686">
        <v>8</v>
      </c>
      <c r="G123" s="108">
        <v>1</v>
      </c>
      <c r="H123" s="190">
        <f>G123*30</f>
        <v>30</v>
      </c>
      <c r="I123" s="92">
        <f>J123+K123+L123</f>
        <v>10</v>
      </c>
      <c r="J123" s="171"/>
      <c r="K123" s="167"/>
      <c r="L123" s="167">
        <v>10</v>
      </c>
      <c r="M123" s="206">
        <f>H123-I123</f>
        <v>20</v>
      </c>
      <c r="N123" s="755"/>
      <c r="O123" s="756"/>
      <c r="P123" s="757"/>
      <c r="Q123" s="758"/>
      <c r="R123" s="759"/>
      <c r="S123" s="760"/>
      <c r="T123" s="761"/>
      <c r="U123" s="756">
        <v>1</v>
      </c>
      <c r="V123" s="762"/>
      <c r="W123" s="755"/>
      <c r="X123" s="763"/>
      <c r="Y123" s="764"/>
    </row>
    <row r="124" spans="1:38" s="16" customFormat="1" ht="23.25" customHeight="1" thickBot="1" x14ac:dyDescent="0.25">
      <c r="A124" s="3081" t="s">
        <v>441</v>
      </c>
      <c r="B124" s="3082"/>
      <c r="C124" s="3082"/>
      <c r="D124" s="3082"/>
      <c r="E124" s="3082"/>
      <c r="F124" s="3274"/>
      <c r="G124" s="725">
        <f>G123</f>
        <v>1</v>
      </c>
      <c r="H124" s="765">
        <f t="shared" ref="H124:M124" si="28">H123</f>
        <v>30</v>
      </c>
      <c r="I124" s="766">
        <f t="shared" si="28"/>
        <v>10</v>
      </c>
      <c r="J124" s="766"/>
      <c r="K124" s="766"/>
      <c r="L124" s="766">
        <f t="shared" si="28"/>
        <v>10</v>
      </c>
      <c r="M124" s="767">
        <f t="shared" si="28"/>
        <v>20</v>
      </c>
      <c r="N124" s="768"/>
      <c r="O124" s="769"/>
      <c r="P124" s="770"/>
      <c r="Q124" s="771"/>
      <c r="R124" s="769"/>
      <c r="S124" s="513"/>
      <c r="T124" s="765"/>
      <c r="U124" s="766">
        <f>U123</f>
        <v>1</v>
      </c>
      <c r="V124" s="767"/>
      <c r="W124" s="772"/>
      <c r="X124" s="773"/>
      <c r="Y124" s="774"/>
      <c r="Z124" s="45"/>
    </row>
    <row r="125" spans="1:38" s="16" customFormat="1" ht="24" customHeight="1" thickBot="1" x14ac:dyDescent="0.25">
      <c r="A125" s="3288" t="s">
        <v>222</v>
      </c>
      <c r="B125" s="3289"/>
      <c r="C125" s="3289"/>
      <c r="D125" s="3289"/>
      <c r="E125" s="3289"/>
      <c r="F125" s="3289"/>
      <c r="G125" s="3289"/>
      <c r="H125" s="3289"/>
      <c r="I125" s="3289"/>
      <c r="J125" s="3289"/>
      <c r="K125" s="3289"/>
      <c r="L125" s="3289"/>
      <c r="M125" s="3289"/>
      <c r="N125" s="3289"/>
      <c r="O125" s="3289"/>
      <c r="P125" s="3289"/>
      <c r="Q125" s="3289"/>
      <c r="R125" s="3289"/>
      <c r="S125" s="3289"/>
      <c r="T125" s="3289"/>
      <c r="U125" s="3289"/>
      <c r="V125" s="3289"/>
      <c r="W125" s="3289"/>
      <c r="X125" s="3289"/>
      <c r="Y125" s="3290"/>
    </row>
    <row r="126" spans="1:38" s="16" customFormat="1" ht="24" customHeight="1" thickBot="1" x14ac:dyDescent="0.25">
      <c r="A126" s="3023" t="s">
        <v>594</v>
      </c>
      <c r="B126" s="3034"/>
      <c r="C126" s="3034"/>
      <c r="D126" s="3034"/>
      <c r="E126" s="3034"/>
      <c r="F126" s="3034"/>
      <c r="G126" s="3034"/>
      <c r="H126" s="3034"/>
      <c r="I126" s="3034"/>
      <c r="J126" s="3034"/>
      <c r="K126" s="3034"/>
      <c r="L126" s="3034"/>
      <c r="M126" s="3034"/>
      <c r="N126" s="3034"/>
      <c r="O126" s="3034"/>
      <c r="P126" s="3034"/>
      <c r="Q126" s="3034"/>
      <c r="R126" s="3034"/>
      <c r="S126" s="3034"/>
      <c r="T126" s="3034"/>
      <c r="U126" s="3034"/>
      <c r="V126" s="3034"/>
      <c r="W126" s="3034"/>
      <c r="X126" s="3034"/>
      <c r="Y126" s="3035"/>
    </row>
    <row r="127" spans="1:38" s="16" customFormat="1" ht="41.25" customHeight="1" thickBot="1" x14ac:dyDescent="0.25">
      <c r="A127" s="3291" t="s">
        <v>345</v>
      </c>
      <c r="B127" s="3101"/>
      <c r="C127" s="3101"/>
      <c r="D127" s="3101"/>
      <c r="E127" s="3101"/>
      <c r="F127" s="3101"/>
      <c r="G127" s="3101"/>
      <c r="H127" s="3101"/>
      <c r="I127" s="3101"/>
      <c r="J127" s="3101"/>
      <c r="K127" s="3101"/>
      <c r="L127" s="3101"/>
      <c r="M127" s="3101"/>
      <c r="N127" s="3101"/>
      <c r="O127" s="3101"/>
      <c r="P127" s="3101"/>
      <c r="Q127" s="3101"/>
      <c r="R127" s="3101"/>
      <c r="S127" s="3101"/>
      <c r="T127" s="3101"/>
      <c r="U127" s="3101"/>
      <c r="V127" s="3101"/>
      <c r="W127" s="3101"/>
      <c r="X127" s="3101"/>
      <c r="Y127" s="3102"/>
    </row>
    <row r="128" spans="1:38" s="16" customFormat="1" ht="38.25" customHeight="1" x14ac:dyDescent="0.2">
      <c r="A128" s="683" t="s">
        <v>347</v>
      </c>
      <c r="B128" s="112" t="s">
        <v>188</v>
      </c>
      <c r="C128" s="83"/>
      <c r="D128" s="85"/>
      <c r="E128" s="85"/>
      <c r="F128" s="128"/>
      <c r="G128" s="1743">
        <f>G129+G130</f>
        <v>8</v>
      </c>
      <c r="H128" s="776">
        <f>H129+H130</f>
        <v>240</v>
      </c>
      <c r="I128" s="109">
        <f>I129+I130</f>
        <v>90</v>
      </c>
      <c r="J128" s="109">
        <f>J129+J130</f>
        <v>63</v>
      </c>
      <c r="K128" s="109">
        <f>K129+K130</f>
        <v>27</v>
      </c>
      <c r="L128" s="109"/>
      <c r="M128" s="777">
        <f>M129+M130</f>
        <v>150</v>
      </c>
      <c r="N128" s="83"/>
      <c r="O128" s="85"/>
      <c r="P128" s="89"/>
      <c r="Q128" s="83"/>
      <c r="R128" s="85"/>
      <c r="S128" s="89"/>
      <c r="T128" s="86"/>
      <c r="U128" s="87"/>
      <c r="V128" s="94"/>
      <c r="W128" s="95"/>
      <c r="X128" s="87"/>
      <c r="Y128" s="94"/>
    </row>
    <row r="129" spans="1:25" s="16" customFormat="1" ht="40.5" customHeight="1" x14ac:dyDescent="0.2">
      <c r="A129" s="683" t="s">
        <v>348</v>
      </c>
      <c r="B129" s="112" t="s">
        <v>188</v>
      </c>
      <c r="C129" s="83"/>
      <c r="D129" s="85"/>
      <c r="E129" s="85"/>
      <c r="F129" s="128"/>
      <c r="G129" s="1913">
        <v>4</v>
      </c>
      <c r="H129" s="779">
        <f>G129*30</f>
        <v>120</v>
      </c>
      <c r="I129" s="84">
        <f>J129+K129+L129</f>
        <v>45</v>
      </c>
      <c r="J129" s="87">
        <v>36</v>
      </c>
      <c r="K129" s="85">
        <v>9</v>
      </c>
      <c r="L129" s="85"/>
      <c r="M129" s="545">
        <f>H129-I129</f>
        <v>75</v>
      </c>
      <c r="N129" s="83"/>
      <c r="O129" s="85"/>
      <c r="P129" s="89"/>
      <c r="Q129" s="83"/>
      <c r="R129" s="85"/>
      <c r="S129" s="89"/>
      <c r="T129" s="86"/>
      <c r="U129" s="87">
        <v>5</v>
      </c>
      <c r="V129" s="94"/>
      <c r="W129" s="95"/>
      <c r="X129" s="87"/>
      <c r="Y129" s="94"/>
    </row>
    <row r="130" spans="1:25" s="16" customFormat="1" ht="42" customHeight="1" x14ac:dyDescent="0.2">
      <c r="A130" s="683" t="s">
        <v>349</v>
      </c>
      <c r="B130" s="112" t="s">
        <v>188</v>
      </c>
      <c r="C130" s="83">
        <v>9</v>
      </c>
      <c r="D130" s="85"/>
      <c r="E130" s="85"/>
      <c r="F130" s="128"/>
      <c r="G130" s="1913">
        <v>4</v>
      </c>
      <c r="H130" s="83">
        <f>G130*30</f>
        <v>120</v>
      </c>
      <c r="I130" s="84">
        <f>J130+K130+L130</f>
        <v>45</v>
      </c>
      <c r="J130" s="87">
        <v>27</v>
      </c>
      <c r="K130" s="85">
        <v>18</v>
      </c>
      <c r="L130" s="85"/>
      <c r="M130" s="545">
        <f>H130-I130</f>
        <v>75</v>
      </c>
      <c r="N130" s="83"/>
      <c r="O130" s="85"/>
      <c r="P130" s="89"/>
      <c r="Q130" s="83"/>
      <c r="R130" s="85"/>
      <c r="S130" s="89"/>
      <c r="T130" s="86"/>
      <c r="U130" s="87"/>
      <c r="V130" s="94">
        <v>5</v>
      </c>
      <c r="W130" s="95"/>
      <c r="X130" s="87"/>
      <c r="Y130" s="94"/>
    </row>
    <row r="131" spans="1:25" s="16" customFormat="1" ht="28.5" customHeight="1" x14ac:dyDescent="0.2">
      <c r="A131" s="683" t="s">
        <v>350</v>
      </c>
      <c r="B131" s="112" t="s">
        <v>189</v>
      </c>
      <c r="C131" s="83">
        <v>9</v>
      </c>
      <c r="D131" s="85"/>
      <c r="E131" s="85"/>
      <c r="F131" s="128"/>
      <c r="G131" s="1262">
        <v>3</v>
      </c>
      <c r="H131" s="91">
        <f>G131*30</f>
        <v>90</v>
      </c>
      <c r="I131" s="92">
        <f>J131+K131+L131</f>
        <v>45</v>
      </c>
      <c r="J131" s="171">
        <v>27</v>
      </c>
      <c r="K131" s="167">
        <v>9</v>
      </c>
      <c r="L131" s="167">
        <v>9</v>
      </c>
      <c r="M131" s="96">
        <f>H131-I131</f>
        <v>45</v>
      </c>
      <c r="N131" s="82"/>
      <c r="O131" s="85"/>
      <c r="P131" s="88"/>
      <c r="Q131" s="83"/>
      <c r="R131" s="85"/>
      <c r="S131" s="89"/>
      <c r="T131" s="86"/>
      <c r="U131" s="87"/>
      <c r="V131" s="94">
        <v>5</v>
      </c>
      <c r="W131" s="95"/>
      <c r="X131" s="87"/>
      <c r="Y131" s="94"/>
    </row>
    <row r="132" spans="1:25" s="16" customFormat="1" ht="55.5" customHeight="1" x14ac:dyDescent="0.2">
      <c r="A132" s="683" t="s">
        <v>223</v>
      </c>
      <c r="B132" s="780" t="s">
        <v>192</v>
      </c>
      <c r="C132" s="100"/>
      <c r="D132" s="98">
        <v>10</v>
      </c>
      <c r="E132" s="98"/>
      <c r="F132" s="169"/>
      <c r="G132" s="118">
        <v>3</v>
      </c>
      <c r="H132" s="40">
        <f>G132*30</f>
        <v>90</v>
      </c>
      <c r="I132" s="27">
        <f>J132+K132+L132</f>
        <v>30</v>
      </c>
      <c r="J132" s="105">
        <v>15</v>
      </c>
      <c r="K132" s="105"/>
      <c r="L132" s="105">
        <v>15</v>
      </c>
      <c r="M132" s="172">
        <f>H132-I132</f>
        <v>60</v>
      </c>
      <c r="N132" s="97"/>
      <c r="O132" s="98"/>
      <c r="P132" s="106"/>
      <c r="Q132" s="100"/>
      <c r="R132" s="98"/>
      <c r="S132" s="101"/>
      <c r="T132" s="100"/>
      <c r="U132" s="98"/>
      <c r="V132" s="126"/>
      <c r="W132" s="119">
        <v>2</v>
      </c>
      <c r="X132" s="99"/>
      <c r="Y132" s="126"/>
    </row>
    <row r="133" spans="1:25" s="16" customFormat="1" ht="53.25" customHeight="1" x14ac:dyDescent="0.2">
      <c r="A133" s="683" t="s">
        <v>224</v>
      </c>
      <c r="B133" s="112" t="s">
        <v>190</v>
      </c>
      <c r="C133" s="83"/>
      <c r="D133" s="85"/>
      <c r="E133" s="85"/>
      <c r="F133" s="128"/>
      <c r="G133" s="108">
        <f>G134+G135+G136</f>
        <v>6.5</v>
      </c>
      <c r="H133" s="130">
        <f t="shared" ref="H133:M133" si="29">H134+H135+H136</f>
        <v>195</v>
      </c>
      <c r="I133" s="109">
        <f t="shared" si="29"/>
        <v>99</v>
      </c>
      <c r="J133" s="109">
        <f t="shared" si="29"/>
        <v>54</v>
      </c>
      <c r="K133" s="109">
        <f t="shared" si="29"/>
        <v>18</v>
      </c>
      <c r="L133" s="109">
        <f t="shared" si="29"/>
        <v>27</v>
      </c>
      <c r="M133" s="110">
        <f t="shared" si="29"/>
        <v>96</v>
      </c>
      <c r="N133" s="83"/>
      <c r="O133" s="85"/>
      <c r="P133" s="88"/>
      <c r="Q133" s="83"/>
      <c r="R133" s="85"/>
      <c r="S133" s="89"/>
      <c r="T133" s="86"/>
      <c r="U133" s="87"/>
      <c r="V133" s="94"/>
      <c r="W133" s="95"/>
      <c r="X133" s="87"/>
      <c r="Y133" s="94"/>
    </row>
    <row r="134" spans="1:25" s="16" customFormat="1" ht="54.75" customHeight="1" x14ac:dyDescent="0.2">
      <c r="A134" s="683" t="s">
        <v>288</v>
      </c>
      <c r="B134" s="112" t="s">
        <v>190</v>
      </c>
      <c r="C134" s="100"/>
      <c r="D134" s="98"/>
      <c r="E134" s="98"/>
      <c r="F134" s="129"/>
      <c r="G134" s="1264">
        <v>3</v>
      </c>
      <c r="H134" s="83">
        <f t="shared" ref="H134:H142" si="30">G134*30</f>
        <v>90</v>
      </c>
      <c r="I134" s="781">
        <f t="shared" ref="I134:I142" si="31">J134+K134+L134</f>
        <v>45</v>
      </c>
      <c r="J134" s="99">
        <v>27</v>
      </c>
      <c r="K134" s="98">
        <v>9</v>
      </c>
      <c r="L134" s="98">
        <v>9</v>
      </c>
      <c r="M134" s="782">
        <f>H134-I134</f>
        <v>45</v>
      </c>
      <c r="N134" s="97"/>
      <c r="O134" s="98"/>
      <c r="P134" s="106"/>
      <c r="Q134" s="100"/>
      <c r="R134" s="98"/>
      <c r="S134" s="101"/>
      <c r="T134" s="102"/>
      <c r="U134" s="99">
        <v>5</v>
      </c>
      <c r="V134" s="126"/>
      <c r="W134" s="119"/>
      <c r="X134" s="99"/>
      <c r="Y134" s="126"/>
    </row>
    <row r="135" spans="1:25" s="16" customFormat="1" ht="54" customHeight="1" x14ac:dyDescent="0.2">
      <c r="A135" s="683" t="s">
        <v>225</v>
      </c>
      <c r="B135" s="112" t="s">
        <v>190</v>
      </c>
      <c r="C135" s="100">
        <v>9</v>
      </c>
      <c r="D135" s="98"/>
      <c r="E135" s="98"/>
      <c r="F135" s="129"/>
      <c r="G135" s="1264">
        <v>2.5</v>
      </c>
      <c r="H135" s="83">
        <f t="shared" si="30"/>
        <v>75</v>
      </c>
      <c r="I135" s="781">
        <f t="shared" si="31"/>
        <v>36</v>
      </c>
      <c r="J135" s="99">
        <v>27</v>
      </c>
      <c r="K135" s="98">
        <v>9</v>
      </c>
      <c r="L135" s="98"/>
      <c r="M135" s="782">
        <f>H135-I135</f>
        <v>39</v>
      </c>
      <c r="N135" s="97"/>
      <c r="O135" s="98"/>
      <c r="P135" s="106"/>
      <c r="Q135" s="100"/>
      <c r="R135" s="98"/>
      <c r="S135" s="101"/>
      <c r="T135" s="102"/>
      <c r="U135" s="99"/>
      <c r="V135" s="126">
        <v>4</v>
      </c>
      <c r="W135" s="119"/>
      <c r="X135" s="99"/>
      <c r="Y135" s="126"/>
    </row>
    <row r="136" spans="1:25" s="16" customFormat="1" ht="69.75" customHeight="1" x14ac:dyDescent="0.2">
      <c r="A136" s="683" t="s">
        <v>226</v>
      </c>
      <c r="B136" s="112" t="s">
        <v>586</v>
      </c>
      <c r="C136" s="100"/>
      <c r="D136" s="98"/>
      <c r="E136" s="98"/>
      <c r="F136" s="129">
        <v>9</v>
      </c>
      <c r="G136" s="1264">
        <v>1</v>
      </c>
      <c r="H136" s="83">
        <f t="shared" si="30"/>
        <v>30</v>
      </c>
      <c r="I136" s="781">
        <f t="shared" si="31"/>
        <v>18</v>
      </c>
      <c r="J136" s="99"/>
      <c r="K136" s="98"/>
      <c r="L136" s="98">
        <v>18</v>
      </c>
      <c r="M136" s="782">
        <f>H136-I136</f>
        <v>12</v>
      </c>
      <c r="N136" s="97"/>
      <c r="O136" s="98"/>
      <c r="P136" s="106"/>
      <c r="Q136" s="100"/>
      <c r="R136" s="98"/>
      <c r="S136" s="101"/>
      <c r="T136" s="102"/>
      <c r="U136" s="99"/>
      <c r="V136" s="126">
        <v>2</v>
      </c>
      <c r="W136" s="119"/>
      <c r="X136" s="99"/>
      <c r="Y136" s="126"/>
    </row>
    <row r="137" spans="1:25" s="16" customFormat="1" ht="51" customHeight="1" x14ac:dyDescent="0.2">
      <c r="A137" s="683" t="s">
        <v>227</v>
      </c>
      <c r="B137" s="170" t="s">
        <v>193</v>
      </c>
      <c r="C137" s="100"/>
      <c r="D137" s="98"/>
      <c r="E137" s="98"/>
      <c r="F137" s="169"/>
      <c r="G137" s="1265">
        <v>4.5</v>
      </c>
      <c r="H137" s="130">
        <f t="shared" ref="H137:M137" si="32">H138+H139</f>
        <v>135</v>
      </c>
      <c r="I137" s="109">
        <f t="shared" si="32"/>
        <v>59</v>
      </c>
      <c r="J137" s="109">
        <f t="shared" si="32"/>
        <v>42</v>
      </c>
      <c r="K137" s="109">
        <f t="shared" si="32"/>
        <v>9</v>
      </c>
      <c r="L137" s="109">
        <f t="shared" si="32"/>
        <v>8</v>
      </c>
      <c r="M137" s="110">
        <f t="shared" si="32"/>
        <v>76</v>
      </c>
      <c r="N137" s="97"/>
      <c r="O137" s="98"/>
      <c r="P137" s="106"/>
      <c r="Q137" s="100"/>
      <c r="R137" s="98"/>
      <c r="S137" s="101"/>
      <c r="T137" s="100"/>
      <c r="U137" s="98"/>
      <c r="V137" s="126"/>
      <c r="W137" s="119"/>
      <c r="X137" s="99"/>
      <c r="Y137" s="126"/>
    </row>
    <row r="138" spans="1:25" s="16" customFormat="1" ht="48.75" customHeight="1" x14ac:dyDescent="0.2">
      <c r="A138" s="683" t="s">
        <v>351</v>
      </c>
      <c r="B138" s="170" t="s">
        <v>193</v>
      </c>
      <c r="C138" s="100"/>
      <c r="D138" s="98"/>
      <c r="E138" s="98"/>
      <c r="F138" s="169"/>
      <c r="G138" s="1264">
        <v>2</v>
      </c>
      <c r="H138" s="79">
        <f>G138*30</f>
        <v>60</v>
      </c>
      <c r="I138" s="168">
        <f>J138+K138+L138</f>
        <v>27</v>
      </c>
      <c r="J138" s="131">
        <v>18</v>
      </c>
      <c r="K138" s="131">
        <v>9</v>
      </c>
      <c r="L138" s="131"/>
      <c r="M138" s="173">
        <f>H138-I138</f>
        <v>33</v>
      </c>
      <c r="N138" s="97"/>
      <c r="O138" s="98"/>
      <c r="P138" s="106"/>
      <c r="Q138" s="100"/>
      <c r="R138" s="98"/>
      <c r="S138" s="101"/>
      <c r="T138" s="100"/>
      <c r="U138" s="98"/>
      <c r="V138" s="126"/>
      <c r="W138" s="119"/>
      <c r="X138" s="99">
        <v>3</v>
      </c>
      <c r="Y138" s="126"/>
    </row>
    <row r="139" spans="1:25" s="16" customFormat="1" ht="51" customHeight="1" x14ac:dyDescent="0.2">
      <c r="A139" s="683" t="s">
        <v>352</v>
      </c>
      <c r="B139" s="170" t="s">
        <v>193</v>
      </c>
      <c r="C139" s="100">
        <v>12</v>
      </c>
      <c r="D139" s="98"/>
      <c r="E139" s="98"/>
      <c r="F139" s="169"/>
      <c r="G139" s="1264">
        <v>2.5</v>
      </c>
      <c r="H139" s="79">
        <f>G139*30</f>
        <v>75</v>
      </c>
      <c r="I139" s="168">
        <f>J139+K139+L139</f>
        <v>32</v>
      </c>
      <c r="J139" s="98">
        <v>24</v>
      </c>
      <c r="K139" s="98"/>
      <c r="L139" s="98">
        <v>8</v>
      </c>
      <c r="M139" s="173">
        <f>H139-I139</f>
        <v>43</v>
      </c>
      <c r="N139" s="174"/>
      <c r="O139" s="98"/>
      <c r="P139" s="106"/>
      <c r="Q139" s="100"/>
      <c r="R139" s="98"/>
      <c r="S139" s="101"/>
      <c r="T139" s="100"/>
      <c r="U139" s="98"/>
      <c r="V139" s="126"/>
      <c r="W139" s="119"/>
      <c r="X139" s="99"/>
      <c r="Y139" s="126">
        <v>4</v>
      </c>
    </row>
    <row r="140" spans="1:25" s="16" customFormat="1" ht="24" customHeight="1" x14ac:dyDescent="0.2">
      <c r="A140" s="683" t="s">
        <v>228</v>
      </c>
      <c r="B140" s="113" t="s">
        <v>59</v>
      </c>
      <c r="C140" s="100"/>
      <c r="D140" s="98"/>
      <c r="E140" s="98"/>
      <c r="F140" s="169"/>
      <c r="G140" s="118">
        <f>G141+G142</f>
        <v>7</v>
      </c>
      <c r="H140" s="130">
        <f t="shared" ref="H140:M140" si="33">H141+H142</f>
        <v>210</v>
      </c>
      <c r="I140" s="109">
        <f t="shared" si="33"/>
        <v>105</v>
      </c>
      <c r="J140" s="109">
        <f t="shared" si="33"/>
        <v>60</v>
      </c>
      <c r="K140" s="109">
        <f t="shared" si="33"/>
        <v>15</v>
      </c>
      <c r="L140" s="109">
        <f t="shared" si="33"/>
        <v>30</v>
      </c>
      <c r="M140" s="110">
        <f t="shared" si="33"/>
        <v>105</v>
      </c>
      <c r="N140" s="174"/>
      <c r="O140" s="98"/>
      <c r="P140" s="106"/>
      <c r="Q140" s="100"/>
      <c r="R140" s="98"/>
      <c r="S140" s="101"/>
      <c r="T140" s="100"/>
      <c r="U140" s="98"/>
      <c r="V140" s="126"/>
      <c r="W140" s="119"/>
      <c r="X140" s="99"/>
      <c r="Y140" s="126"/>
    </row>
    <row r="141" spans="1:25" s="16" customFormat="1" ht="26.25" customHeight="1" x14ac:dyDescent="0.2">
      <c r="A141" s="683" t="s">
        <v>353</v>
      </c>
      <c r="B141" s="113" t="s">
        <v>59</v>
      </c>
      <c r="C141" s="100">
        <v>7</v>
      </c>
      <c r="D141" s="98"/>
      <c r="E141" s="98"/>
      <c r="F141" s="129"/>
      <c r="G141" s="132">
        <v>6</v>
      </c>
      <c r="H141" s="83">
        <f t="shared" si="30"/>
        <v>180</v>
      </c>
      <c r="I141" s="781">
        <f t="shared" si="31"/>
        <v>90</v>
      </c>
      <c r="J141" s="99">
        <v>60</v>
      </c>
      <c r="K141" s="98">
        <v>15</v>
      </c>
      <c r="L141" s="98">
        <v>15</v>
      </c>
      <c r="M141" s="782">
        <f>H141-I141</f>
        <v>90</v>
      </c>
      <c r="N141" s="97"/>
      <c r="O141" s="98"/>
      <c r="P141" s="106"/>
      <c r="Q141" s="100"/>
      <c r="R141" s="98"/>
      <c r="S141" s="101"/>
      <c r="T141" s="102">
        <v>6</v>
      </c>
      <c r="U141" s="99"/>
      <c r="V141" s="126"/>
      <c r="W141" s="119"/>
      <c r="X141" s="99"/>
      <c r="Y141" s="126"/>
    </row>
    <row r="142" spans="1:25" s="16" customFormat="1" ht="24" customHeight="1" x14ac:dyDescent="0.2">
      <c r="A142" s="683" t="s">
        <v>354</v>
      </c>
      <c r="B142" s="113" t="s">
        <v>346</v>
      </c>
      <c r="C142" s="100"/>
      <c r="D142" s="98"/>
      <c r="E142" s="98"/>
      <c r="F142" s="129">
        <v>7</v>
      </c>
      <c r="G142" s="132">
        <v>1</v>
      </c>
      <c r="H142" s="83">
        <f t="shared" si="30"/>
        <v>30</v>
      </c>
      <c r="I142" s="781">
        <f t="shared" si="31"/>
        <v>15</v>
      </c>
      <c r="J142" s="99"/>
      <c r="K142" s="98"/>
      <c r="L142" s="98">
        <v>15</v>
      </c>
      <c r="M142" s="782">
        <f>H142-I142</f>
        <v>15</v>
      </c>
      <c r="N142" s="97"/>
      <c r="O142" s="98"/>
      <c r="P142" s="106"/>
      <c r="Q142" s="100"/>
      <c r="R142" s="98"/>
      <c r="S142" s="101"/>
      <c r="T142" s="102">
        <v>1</v>
      </c>
      <c r="U142" s="99"/>
      <c r="V142" s="126"/>
      <c r="W142" s="119"/>
      <c r="X142" s="99"/>
      <c r="Y142" s="126"/>
    </row>
    <row r="143" spans="1:25" s="16" customFormat="1" ht="35.25" customHeight="1" thickBot="1" x14ac:dyDescent="0.25">
      <c r="A143" s="783" t="s">
        <v>229</v>
      </c>
      <c r="B143" s="704" t="s">
        <v>282</v>
      </c>
      <c r="C143" s="784"/>
      <c r="D143" s="785" t="s">
        <v>194</v>
      </c>
      <c r="E143" s="786"/>
      <c r="F143" s="639"/>
      <c r="G143" s="108">
        <v>6</v>
      </c>
      <c r="H143" s="91">
        <f>G143*30</f>
        <v>180</v>
      </c>
      <c r="I143" s="167">
        <f>J143+K143+L143</f>
        <v>90</v>
      </c>
      <c r="J143" s="787">
        <v>45</v>
      </c>
      <c r="K143" s="787">
        <v>30</v>
      </c>
      <c r="L143" s="787">
        <v>15</v>
      </c>
      <c r="M143" s="125">
        <f>H143-I143</f>
        <v>90</v>
      </c>
      <c r="N143" s="91"/>
      <c r="O143" s="167"/>
      <c r="P143" s="125"/>
      <c r="Q143" s="91"/>
      <c r="R143" s="167"/>
      <c r="S143" s="125"/>
      <c r="T143" s="91"/>
      <c r="U143" s="167"/>
      <c r="V143" s="125"/>
      <c r="W143" s="86">
        <v>6</v>
      </c>
      <c r="X143" s="171"/>
      <c r="Y143" s="125"/>
    </row>
    <row r="144" spans="1:25" s="16" customFormat="1" ht="20.25" customHeight="1" thickBot="1" x14ac:dyDescent="0.25">
      <c r="A144" s="3041" t="s">
        <v>365</v>
      </c>
      <c r="B144" s="3042"/>
      <c r="C144" s="3042"/>
      <c r="D144" s="3042"/>
      <c r="E144" s="3042"/>
      <c r="F144" s="3042"/>
      <c r="G144" s="3042"/>
      <c r="H144" s="3042"/>
      <c r="I144" s="3042"/>
      <c r="J144" s="3042"/>
      <c r="K144" s="3042"/>
      <c r="L144" s="3042"/>
      <c r="M144" s="3042"/>
      <c r="N144" s="3042"/>
      <c r="O144" s="3042"/>
      <c r="P144" s="3042"/>
      <c r="Q144" s="3042"/>
      <c r="R144" s="3042"/>
      <c r="S144" s="3042"/>
      <c r="T144" s="3042"/>
      <c r="U144" s="3042"/>
      <c r="V144" s="3042"/>
      <c r="W144" s="3042"/>
      <c r="X144" s="3042"/>
      <c r="Y144" s="3043"/>
    </row>
    <row r="145" spans="1:25" s="16" customFormat="1" ht="35.25" customHeight="1" x14ac:dyDescent="0.2">
      <c r="A145" s="668" t="s">
        <v>230</v>
      </c>
      <c r="B145" s="788" t="s">
        <v>195</v>
      </c>
      <c r="C145" s="133"/>
      <c r="D145" s="131">
        <v>10</v>
      </c>
      <c r="E145" s="131"/>
      <c r="F145" s="789"/>
      <c r="G145" s="134">
        <v>3</v>
      </c>
      <c r="H145" s="40">
        <f>G145*30</f>
        <v>90</v>
      </c>
      <c r="I145" s="27">
        <f>J145+K145+L145</f>
        <v>45</v>
      </c>
      <c r="J145" s="735">
        <v>15</v>
      </c>
      <c r="K145" s="735">
        <v>30</v>
      </c>
      <c r="L145" s="735"/>
      <c r="M145" s="790">
        <f>H145-I145</f>
        <v>45</v>
      </c>
      <c r="N145" s="791"/>
      <c r="O145" s="131"/>
      <c r="P145" s="175"/>
      <c r="Q145" s="133"/>
      <c r="R145" s="131"/>
      <c r="S145" s="135"/>
      <c r="T145" s="133"/>
      <c r="U145" s="131"/>
      <c r="V145" s="135"/>
      <c r="W145" s="176">
        <v>3</v>
      </c>
      <c r="X145" s="177"/>
      <c r="Y145" s="135"/>
    </row>
    <row r="146" spans="1:25" s="16" customFormat="1" ht="35.25" customHeight="1" thickBot="1" x14ac:dyDescent="0.25">
      <c r="A146" s="683" t="s">
        <v>231</v>
      </c>
      <c r="B146" s="792" t="s">
        <v>196</v>
      </c>
      <c r="C146" s="100"/>
      <c r="D146" s="98">
        <v>10</v>
      </c>
      <c r="E146" s="98"/>
      <c r="F146" s="169"/>
      <c r="G146" s="118">
        <v>3</v>
      </c>
      <c r="H146" s="178">
        <f>G146*30</f>
        <v>90</v>
      </c>
      <c r="I146" s="104">
        <f>J146+K146+L146</f>
        <v>45</v>
      </c>
      <c r="J146" s="105">
        <v>30</v>
      </c>
      <c r="K146" s="105"/>
      <c r="L146" s="105">
        <v>15</v>
      </c>
      <c r="M146" s="127">
        <f>H146-I146</f>
        <v>45</v>
      </c>
      <c r="N146" s="174"/>
      <c r="O146" s="98"/>
      <c r="P146" s="106"/>
      <c r="Q146" s="100"/>
      <c r="R146" s="98"/>
      <c r="S146" s="101"/>
      <c r="T146" s="100"/>
      <c r="U146" s="98"/>
      <c r="V146" s="101"/>
      <c r="W146" s="102">
        <v>3</v>
      </c>
      <c r="X146" s="99"/>
      <c r="Y146" s="101"/>
    </row>
    <row r="147" spans="1:25" s="18" customFormat="1" ht="22.5" customHeight="1" thickBot="1" x14ac:dyDescent="0.25">
      <c r="A147" s="3036" t="s">
        <v>198</v>
      </c>
      <c r="B147" s="3037"/>
      <c r="C147" s="3037"/>
      <c r="D147" s="3037"/>
      <c r="E147" s="3037"/>
      <c r="F147" s="3037"/>
      <c r="G147" s="3037"/>
      <c r="H147" s="3037"/>
      <c r="I147" s="3037"/>
      <c r="J147" s="3037"/>
      <c r="K147" s="3037"/>
      <c r="L147" s="3037"/>
      <c r="M147" s="3037"/>
      <c r="N147" s="3037"/>
      <c r="O147" s="3037"/>
      <c r="P147" s="3037"/>
      <c r="Q147" s="3037"/>
      <c r="R147" s="3037"/>
      <c r="S147" s="3037"/>
      <c r="T147" s="3037"/>
      <c r="U147" s="3037"/>
      <c r="V147" s="3037"/>
      <c r="W147" s="3037"/>
      <c r="X147" s="3037"/>
      <c r="Y147" s="3038"/>
    </row>
    <row r="148" spans="1:25" s="18" customFormat="1" ht="22.5" customHeight="1" thickBot="1" x14ac:dyDescent="0.25">
      <c r="A148" s="576" t="s">
        <v>355</v>
      </c>
      <c r="B148" s="793" t="s">
        <v>60</v>
      </c>
      <c r="C148" s="83"/>
      <c r="D148" s="85">
        <v>10</v>
      </c>
      <c r="E148" s="85"/>
      <c r="F148" s="179" t="s">
        <v>171</v>
      </c>
      <c r="G148" s="90">
        <v>6</v>
      </c>
      <c r="H148" s="91">
        <f>G148*30</f>
        <v>180</v>
      </c>
      <c r="I148" s="92">
        <f>J148+K148+L148</f>
        <v>90</v>
      </c>
      <c r="J148" s="167"/>
      <c r="K148" s="167"/>
      <c r="L148" s="167">
        <v>90</v>
      </c>
      <c r="M148" s="125">
        <f>H148-I148</f>
        <v>90</v>
      </c>
      <c r="N148" s="546"/>
      <c r="O148" s="85"/>
      <c r="P148" s="89"/>
      <c r="Q148" s="83"/>
      <c r="R148" s="85"/>
      <c r="S148" s="89"/>
      <c r="T148" s="83"/>
      <c r="U148" s="85"/>
      <c r="V148" s="89" t="s">
        <v>87</v>
      </c>
      <c r="W148" s="86">
        <v>6</v>
      </c>
      <c r="X148" s="87"/>
      <c r="Y148" s="89"/>
    </row>
    <row r="149" spans="1:25" s="18" customFormat="1" ht="21" customHeight="1" thickBot="1" x14ac:dyDescent="0.25">
      <c r="A149" s="3306" t="s">
        <v>393</v>
      </c>
      <c r="B149" s="3307"/>
      <c r="C149" s="3307"/>
      <c r="D149" s="3307"/>
      <c r="E149" s="3307"/>
      <c r="F149" s="3307"/>
      <c r="G149" s="794">
        <f>G128+G131+G132+G133+G137+G140+G145+G146</f>
        <v>38</v>
      </c>
      <c r="H149" s="795">
        <f t="shared" ref="H149:M149" si="34">H128+H131+H132+H133+H137+H140+H145+H146</f>
        <v>1140</v>
      </c>
      <c r="I149" s="137">
        <f t="shared" si="34"/>
        <v>518</v>
      </c>
      <c r="J149" s="137">
        <f t="shared" si="34"/>
        <v>306</v>
      </c>
      <c r="K149" s="137">
        <f t="shared" si="34"/>
        <v>108</v>
      </c>
      <c r="L149" s="137">
        <f t="shared" si="34"/>
        <v>104</v>
      </c>
      <c r="M149" s="796">
        <f t="shared" si="34"/>
        <v>622</v>
      </c>
      <c r="N149" s="797"/>
      <c r="O149" s="136"/>
      <c r="P149" s="798"/>
      <c r="Q149" s="797"/>
      <c r="R149" s="136"/>
      <c r="S149" s="796"/>
      <c r="T149" s="795">
        <f>T141+T142</f>
        <v>7</v>
      </c>
      <c r="U149" s="137">
        <f>U129+U134</f>
        <v>10</v>
      </c>
      <c r="V149" s="796">
        <f>V130+V131+V135+V136</f>
        <v>16</v>
      </c>
      <c r="W149" s="795">
        <f>W132+W145+W146</f>
        <v>8</v>
      </c>
      <c r="X149" s="137">
        <f>X138</f>
        <v>3</v>
      </c>
      <c r="Y149" s="799">
        <f>Y139</f>
        <v>4</v>
      </c>
    </row>
    <row r="150" spans="1:25" s="18" customFormat="1" ht="41.25" customHeight="1" thickBot="1" x14ac:dyDescent="0.25">
      <c r="A150" s="3306" t="s">
        <v>394</v>
      </c>
      <c r="B150" s="3307"/>
      <c r="C150" s="3307"/>
      <c r="D150" s="3307"/>
      <c r="E150" s="3307"/>
      <c r="F150" s="3307"/>
      <c r="G150" s="800">
        <f>G128+G131+G132+G133+G137+G140+G148</f>
        <v>38</v>
      </c>
      <c r="H150" s="801">
        <f t="shared" ref="H150:M150" si="35">H128+H131+H132+H133+H137+H140+H148</f>
        <v>1140</v>
      </c>
      <c r="I150" s="802">
        <f t="shared" si="35"/>
        <v>518</v>
      </c>
      <c r="J150" s="802">
        <f t="shared" si="35"/>
        <v>261</v>
      </c>
      <c r="K150" s="802">
        <f t="shared" si="35"/>
        <v>78</v>
      </c>
      <c r="L150" s="802">
        <f t="shared" si="35"/>
        <v>179</v>
      </c>
      <c r="M150" s="803">
        <f t="shared" si="35"/>
        <v>622</v>
      </c>
      <c r="N150" s="804"/>
      <c r="O150" s="805"/>
      <c r="P150" s="806"/>
      <c r="Q150" s="807"/>
      <c r="R150" s="805"/>
      <c r="S150" s="808"/>
      <c r="T150" s="801">
        <f>T141+T142</f>
        <v>7</v>
      </c>
      <c r="U150" s="802">
        <f>U129+U134</f>
        <v>10</v>
      </c>
      <c r="V150" s="803">
        <f>V130+V131+V135+V136</f>
        <v>16</v>
      </c>
      <c r="W150" s="809">
        <f>W132+W148</f>
        <v>8</v>
      </c>
      <c r="X150" s="802">
        <f>X138</f>
        <v>3</v>
      </c>
      <c r="Y150" s="803">
        <f>Y139</f>
        <v>4</v>
      </c>
    </row>
    <row r="151" spans="1:25" s="18" customFormat="1" ht="25.5" customHeight="1" thickBot="1" x14ac:dyDescent="0.25">
      <c r="A151" s="3291" t="s">
        <v>356</v>
      </c>
      <c r="B151" s="3101"/>
      <c r="C151" s="3101"/>
      <c r="D151" s="3101"/>
      <c r="E151" s="3101"/>
      <c r="F151" s="3101"/>
      <c r="G151" s="3101"/>
      <c r="H151" s="3101"/>
      <c r="I151" s="3101"/>
      <c r="J151" s="3101"/>
      <c r="K151" s="3101"/>
      <c r="L151" s="3101"/>
      <c r="M151" s="3101"/>
      <c r="N151" s="3101"/>
      <c r="O151" s="3101"/>
      <c r="P151" s="3101"/>
      <c r="Q151" s="3101"/>
      <c r="R151" s="3101"/>
      <c r="S151" s="3101"/>
      <c r="T151" s="3101"/>
      <c r="U151" s="3101"/>
      <c r="V151" s="3101"/>
      <c r="W151" s="3101"/>
      <c r="X151" s="3101"/>
      <c r="Y151" s="3102"/>
    </row>
    <row r="152" spans="1:25" s="1792" customFormat="1" ht="37.5" customHeight="1" thickBot="1" x14ac:dyDescent="0.25">
      <c r="A152" s="1899" t="s">
        <v>289</v>
      </c>
      <c r="B152" s="1900" t="s">
        <v>357</v>
      </c>
      <c r="C152" s="1901"/>
      <c r="D152" s="1902">
        <v>6</v>
      </c>
      <c r="E152" s="1903"/>
      <c r="F152" s="1904"/>
      <c r="G152" s="1905">
        <v>3</v>
      </c>
      <c r="H152" s="1906">
        <f>G152*30</f>
        <v>90</v>
      </c>
      <c r="I152" s="1907">
        <f>J152+K152+L152</f>
        <v>30</v>
      </c>
      <c r="J152" s="1907">
        <v>10</v>
      </c>
      <c r="K152" s="1907">
        <v>20</v>
      </c>
      <c r="L152" s="1907"/>
      <c r="M152" s="1908">
        <f>H152-I152</f>
        <v>60</v>
      </c>
      <c r="N152" s="1909"/>
      <c r="O152" s="1902"/>
      <c r="P152" s="1910"/>
      <c r="Q152" s="1911"/>
      <c r="R152" s="1902"/>
      <c r="S152" s="1912">
        <v>3</v>
      </c>
      <c r="T152" s="1909"/>
      <c r="U152" s="1902"/>
      <c r="V152" s="1910"/>
      <c r="W152" s="1911"/>
      <c r="X152" s="1902"/>
      <c r="Y152" s="1910"/>
    </row>
    <row r="153" spans="1:25" s="18" customFormat="1" ht="22.5" customHeight="1" thickBot="1" x14ac:dyDescent="0.25">
      <c r="A153" s="3044" t="s">
        <v>263</v>
      </c>
      <c r="B153" s="3052"/>
      <c r="C153" s="3052"/>
      <c r="D153" s="3052"/>
      <c r="E153" s="3052"/>
      <c r="F153" s="3053"/>
      <c r="G153" s="810">
        <f>G152</f>
        <v>3</v>
      </c>
      <c r="H153" s="734">
        <f t="shared" ref="H153:M153" si="36">H152</f>
        <v>90</v>
      </c>
      <c r="I153" s="735">
        <f t="shared" si="36"/>
        <v>30</v>
      </c>
      <c r="J153" s="735">
        <f t="shared" si="36"/>
        <v>10</v>
      </c>
      <c r="K153" s="735">
        <f t="shared" si="36"/>
        <v>20</v>
      </c>
      <c r="L153" s="735"/>
      <c r="M153" s="735">
        <f t="shared" si="36"/>
        <v>60</v>
      </c>
      <c r="N153" s="178"/>
      <c r="O153" s="735"/>
      <c r="P153" s="811"/>
      <c r="Q153" s="734"/>
      <c r="R153" s="735"/>
      <c r="S153" s="736">
        <f>S152</f>
        <v>3</v>
      </c>
      <c r="T153" s="133"/>
      <c r="U153" s="131"/>
      <c r="V153" s="135"/>
      <c r="W153" s="196"/>
      <c r="X153" s="131"/>
      <c r="Y153" s="135"/>
    </row>
    <row r="154" spans="1:25" s="18" customFormat="1" ht="27" customHeight="1" thickBot="1" x14ac:dyDescent="0.25">
      <c r="A154" s="3023" t="s">
        <v>447</v>
      </c>
      <c r="B154" s="3034"/>
      <c r="C154" s="3034"/>
      <c r="D154" s="3034"/>
      <c r="E154" s="3034"/>
      <c r="F154" s="3034"/>
      <c r="G154" s="3034"/>
      <c r="H154" s="3034"/>
      <c r="I154" s="3034"/>
      <c r="J154" s="3034"/>
      <c r="K154" s="3034"/>
      <c r="L154" s="3034"/>
      <c r="M154" s="3034"/>
      <c r="N154" s="3034"/>
      <c r="O154" s="3034"/>
      <c r="P154" s="3034"/>
      <c r="Q154" s="3034"/>
      <c r="R154" s="3034"/>
      <c r="S154" s="3034"/>
      <c r="T154" s="3034"/>
      <c r="U154" s="3034"/>
      <c r="V154" s="3034"/>
      <c r="W154" s="3034"/>
      <c r="X154" s="3034"/>
      <c r="Y154" s="3035"/>
    </row>
    <row r="155" spans="1:25" s="18" customFormat="1" ht="84.75" customHeight="1" x14ac:dyDescent="0.2">
      <c r="A155" s="530" t="s">
        <v>290</v>
      </c>
      <c r="B155" s="812" t="s">
        <v>446</v>
      </c>
      <c r="C155" s="78"/>
      <c r="D155" s="80"/>
      <c r="E155" s="80"/>
      <c r="F155" s="81"/>
      <c r="G155" s="813">
        <f>G156+G157</f>
        <v>7</v>
      </c>
      <c r="H155" s="40">
        <f>H156+H157</f>
        <v>210</v>
      </c>
      <c r="I155" s="42">
        <f>I156+I157</f>
        <v>84</v>
      </c>
      <c r="J155" s="42">
        <f>J156+J157</f>
        <v>33</v>
      </c>
      <c r="K155" s="42">
        <f>K156+K157</f>
        <v>51</v>
      </c>
      <c r="L155" s="42"/>
      <c r="M155" s="790">
        <f>M156+M157</f>
        <v>126</v>
      </c>
      <c r="N155" s="79"/>
      <c r="O155" s="80"/>
      <c r="P155" s="107"/>
      <c r="Q155" s="79"/>
      <c r="R155" s="80"/>
      <c r="S155" s="107"/>
      <c r="T155" s="79"/>
      <c r="U155" s="80"/>
      <c r="V155" s="107"/>
      <c r="W155" s="79"/>
      <c r="X155" s="80"/>
      <c r="Y155" s="107"/>
    </row>
    <row r="156" spans="1:25" s="18" customFormat="1" ht="83.25" customHeight="1" x14ac:dyDescent="0.2">
      <c r="A156" s="576" t="s">
        <v>358</v>
      </c>
      <c r="B156" s="704" t="s">
        <v>446</v>
      </c>
      <c r="C156" s="82"/>
      <c r="D156" s="85">
        <v>10</v>
      </c>
      <c r="E156" s="85"/>
      <c r="F156" s="88"/>
      <c r="G156" s="814">
        <v>3</v>
      </c>
      <c r="H156" s="83">
        <f>G156*30</f>
        <v>90</v>
      </c>
      <c r="I156" s="85">
        <f>J156+K156+L156</f>
        <v>30</v>
      </c>
      <c r="J156" s="85">
        <v>15</v>
      </c>
      <c r="K156" s="85">
        <v>15</v>
      </c>
      <c r="L156" s="85"/>
      <c r="M156" s="89">
        <f>H156-I156</f>
        <v>60</v>
      </c>
      <c r="N156" s="83"/>
      <c r="O156" s="85"/>
      <c r="P156" s="89"/>
      <c r="Q156" s="83"/>
      <c r="R156" s="85"/>
      <c r="S156" s="89"/>
      <c r="T156" s="83"/>
      <c r="U156" s="85"/>
      <c r="V156" s="89"/>
      <c r="W156" s="83">
        <v>2</v>
      </c>
      <c r="X156" s="85"/>
      <c r="Y156" s="89"/>
    </row>
    <row r="157" spans="1:25" s="18" customFormat="1" ht="84.75" customHeight="1" thickBot="1" x14ac:dyDescent="0.25">
      <c r="A157" s="581" t="s">
        <v>359</v>
      </c>
      <c r="B157" s="815" t="s">
        <v>446</v>
      </c>
      <c r="C157" s="97"/>
      <c r="D157" s="98">
        <v>11</v>
      </c>
      <c r="E157" s="98"/>
      <c r="F157" s="106"/>
      <c r="G157" s="816">
        <v>4</v>
      </c>
      <c r="H157" s="83">
        <f>G157*30</f>
        <v>120</v>
      </c>
      <c r="I157" s="85">
        <f>J157+K157+L157</f>
        <v>54</v>
      </c>
      <c r="J157" s="138">
        <v>18</v>
      </c>
      <c r="K157" s="138">
        <v>36</v>
      </c>
      <c r="L157" s="138"/>
      <c r="M157" s="139">
        <f>H157-I157</f>
        <v>66</v>
      </c>
      <c r="N157" s="140"/>
      <c r="O157" s="138"/>
      <c r="P157" s="139"/>
      <c r="Q157" s="140"/>
      <c r="R157" s="138"/>
      <c r="S157" s="139"/>
      <c r="T157" s="140"/>
      <c r="U157" s="138"/>
      <c r="V157" s="139"/>
      <c r="W157" s="140"/>
      <c r="X157" s="138">
        <v>6</v>
      </c>
      <c r="Y157" s="139"/>
    </row>
    <row r="158" spans="1:25" s="18" customFormat="1" ht="22.5" customHeight="1" thickBot="1" x14ac:dyDescent="0.25">
      <c r="A158" s="3044" t="s">
        <v>292</v>
      </c>
      <c r="B158" s="3052"/>
      <c r="C158" s="3052"/>
      <c r="D158" s="3052"/>
      <c r="E158" s="3052"/>
      <c r="F158" s="3053"/>
      <c r="G158" s="817">
        <f>G155</f>
        <v>7</v>
      </c>
      <c r="H158" s="818">
        <f t="shared" ref="H158:M158" si="37">H155</f>
        <v>210</v>
      </c>
      <c r="I158" s="819">
        <f t="shared" si="37"/>
        <v>84</v>
      </c>
      <c r="J158" s="819">
        <f t="shared" si="37"/>
        <v>33</v>
      </c>
      <c r="K158" s="819">
        <f t="shared" si="37"/>
        <v>51</v>
      </c>
      <c r="L158" s="819"/>
      <c r="M158" s="820">
        <f t="shared" si="37"/>
        <v>126</v>
      </c>
      <c r="N158" s="821"/>
      <c r="O158" s="822"/>
      <c r="P158" s="823"/>
      <c r="Q158" s="727"/>
      <c r="R158" s="141"/>
      <c r="S158" s="824"/>
      <c r="T158" s="821"/>
      <c r="U158" s="822"/>
      <c r="V158" s="823"/>
      <c r="W158" s="727">
        <f>SUM(W155:W157)</f>
        <v>2</v>
      </c>
      <c r="X158" s="141">
        <f>SUM(X155:X157)</f>
        <v>6</v>
      </c>
      <c r="Y158" s="726"/>
    </row>
    <row r="159" spans="1:25" s="18" customFormat="1" ht="24" customHeight="1" thickBot="1" x14ac:dyDescent="0.25">
      <c r="A159" s="3291" t="s">
        <v>448</v>
      </c>
      <c r="B159" s="3101"/>
      <c r="C159" s="3101"/>
      <c r="D159" s="3101"/>
      <c r="E159" s="3101"/>
      <c r="F159" s="3101"/>
      <c r="G159" s="3101"/>
      <c r="H159" s="3101"/>
      <c r="I159" s="3101"/>
      <c r="J159" s="3101"/>
      <c r="K159" s="3101"/>
      <c r="L159" s="3101"/>
      <c r="M159" s="3101"/>
      <c r="N159" s="3101"/>
      <c r="O159" s="3101"/>
      <c r="P159" s="3101"/>
      <c r="Q159" s="3101"/>
      <c r="R159" s="3101"/>
      <c r="S159" s="3101"/>
      <c r="T159" s="3101"/>
      <c r="U159" s="3101"/>
      <c r="V159" s="3101"/>
      <c r="W159" s="3101"/>
      <c r="X159" s="3101"/>
      <c r="Y159" s="3102"/>
    </row>
    <row r="160" spans="1:25" s="18" customFormat="1" ht="38.25" customHeight="1" x14ac:dyDescent="0.2">
      <c r="A160" s="825" t="s">
        <v>256</v>
      </c>
      <c r="B160" s="111" t="s">
        <v>187</v>
      </c>
      <c r="C160" s="122"/>
      <c r="D160" s="120"/>
      <c r="E160" s="120"/>
      <c r="F160" s="826"/>
      <c r="G160" s="197">
        <f t="shared" ref="G160:M160" si="38">G161+G162+G163</f>
        <v>6</v>
      </c>
      <c r="H160" s="827">
        <f t="shared" si="38"/>
        <v>180</v>
      </c>
      <c r="I160" s="142">
        <f t="shared" si="38"/>
        <v>96</v>
      </c>
      <c r="J160" s="142">
        <f t="shared" si="38"/>
        <v>57</v>
      </c>
      <c r="K160" s="142">
        <f t="shared" si="38"/>
        <v>9</v>
      </c>
      <c r="L160" s="142">
        <f t="shared" si="38"/>
        <v>30</v>
      </c>
      <c r="M160" s="828">
        <f t="shared" si="38"/>
        <v>84</v>
      </c>
      <c r="N160" s="122"/>
      <c r="O160" s="120"/>
      <c r="P160" s="124"/>
      <c r="Q160" s="122"/>
      <c r="R160" s="120"/>
      <c r="S160" s="124"/>
      <c r="T160" s="143"/>
      <c r="U160" s="144"/>
      <c r="V160" s="123"/>
      <c r="W160" s="829"/>
      <c r="X160" s="144"/>
      <c r="Y160" s="123"/>
    </row>
    <row r="161" spans="1:28" s="18" customFormat="1" ht="36" customHeight="1" x14ac:dyDescent="0.2">
      <c r="A161" s="830" t="s">
        <v>360</v>
      </c>
      <c r="B161" s="112" t="s">
        <v>187</v>
      </c>
      <c r="C161" s="83"/>
      <c r="D161" s="85">
        <v>9</v>
      </c>
      <c r="E161" s="85"/>
      <c r="F161" s="831"/>
      <c r="G161" s="165">
        <v>2</v>
      </c>
      <c r="H161" s="83">
        <f>G161*30</f>
        <v>60</v>
      </c>
      <c r="I161" s="84">
        <f>J161+K161+L161</f>
        <v>36</v>
      </c>
      <c r="J161" s="87">
        <v>27</v>
      </c>
      <c r="K161" s="85">
        <v>9</v>
      </c>
      <c r="L161" s="85"/>
      <c r="M161" s="145">
        <f>H161-I161</f>
        <v>24</v>
      </c>
      <c r="N161" s="83"/>
      <c r="O161" s="85"/>
      <c r="P161" s="89"/>
      <c r="Q161" s="83"/>
      <c r="R161" s="85"/>
      <c r="S161" s="89"/>
      <c r="T161" s="86"/>
      <c r="U161" s="87"/>
      <c r="V161" s="94">
        <v>4</v>
      </c>
      <c r="W161" s="95"/>
      <c r="X161" s="87"/>
      <c r="Y161" s="94"/>
    </row>
    <row r="162" spans="1:28" s="18" customFormat="1" ht="39.75" customHeight="1" x14ac:dyDescent="0.2">
      <c r="A162" s="830" t="s">
        <v>361</v>
      </c>
      <c r="B162" s="112" t="s">
        <v>187</v>
      </c>
      <c r="C162" s="83">
        <v>10</v>
      </c>
      <c r="D162" s="85"/>
      <c r="E162" s="85"/>
      <c r="F162" s="831"/>
      <c r="G162" s="165">
        <v>2.5</v>
      </c>
      <c r="H162" s="83">
        <f>G162*30</f>
        <v>75</v>
      </c>
      <c r="I162" s="84">
        <f>J162+K162+L162</f>
        <v>45</v>
      </c>
      <c r="J162" s="87">
        <v>30</v>
      </c>
      <c r="K162" s="85"/>
      <c r="L162" s="85">
        <v>15</v>
      </c>
      <c r="M162" s="145">
        <f>H162-I162</f>
        <v>30</v>
      </c>
      <c r="N162" s="83"/>
      <c r="O162" s="85"/>
      <c r="P162" s="89"/>
      <c r="Q162" s="83"/>
      <c r="R162" s="85"/>
      <c r="S162" s="89"/>
      <c r="T162" s="86"/>
      <c r="U162" s="87"/>
      <c r="V162" s="94"/>
      <c r="W162" s="95">
        <v>3</v>
      </c>
      <c r="X162" s="87"/>
      <c r="Y162" s="94"/>
      <c r="AB162" s="184"/>
    </row>
    <row r="163" spans="1:28" s="18" customFormat="1" ht="55.5" customHeight="1" thickBot="1" x14ac:dyDescent="0.25">
      <c r="A163" s="832" t="s">
        <v>362</v>
      </c>
      <c r="B163" s="113" t="s">
        <v>442</v>
      </c>
      <c r="C163" s="100"/>
      <c r="D163" s="98"/>
      <c r="E163" s="98">
        <v>10</v>
      </c>
      <c r="F163" s="579"/>
      <c r="G163" s="833">
        <v>1.5</v>
      </c>
      <c r="H163" s="100">
        <f>G163*30</f>
        <v>45</v>
      </c>
      <c r="I163" s="84">
        <f>J163+K163+L163</f>
        <v>15</v>
      </c>
      <c r="J163" s="99"/>
      <c r="K163" s="98"/>
      <c r="L163" s="98">
        <v>15</v>
      </c>
      <c r="M163" s="782">
        <f>H163-I163</f>
        <v>30</v>
      </c>
      <c r="N163" s="100"/>
      <c r="O163" s="98"/>
      <c r="P163" s="101"/>
      <c r="Q163" s="100"/>
      <c r="R163" s="98"/>
      <c r="S163" s="101"/>
      <c r="T163" s="102"/>
      <c r="U163" s="99"/>
      <c r="V163" s="126"/>
      <c r="W163" s="119">
        <v>1</v>
      </c>
      <c r="X163" s="99"/>
      <c r="Y163" s="126"/>
      <c r="AB163" s="184"/>
    </row>
    <row r="164" spans="1:28" s="18" customFormat="1" ht="24" customHeight="1" thickBot="1" x14ac:dyDescent="0.25">
      <c r="A164" s="3106" t="s">
        <v>449</v>
      </c>
      <c r="B164" s="3107"/>
      <c r="C164" s="3107"/>
      <c r="D164" s="3107"/>
      <c r="E164" s="3107"/>
      <c r="F164" s="3108"/>
      <c r="G164" s="585">
        <f>G160</f>
        <v>6</v>
      </c>
      <c r="H164" s="821">
        <f t="shared" ref="H164:M164" si="39">H160</f>
        <v>180</v>
      </c>
      <c r="I164" s="615">
        <f t="shared" si="39"/>
        <v>96</v>
      </c>
      <c r="J164" s="615">
        <f t="shared" si="39"/>
        <v>57</v>
      </c>
      <c r="K164" s="615">
        <f t="shared" si="39"/>
        <v>9</v>
      </c>
      <c r="L164" s="615">
        <f t="shared" si="39"/>
        <v>30</v>
      </c>
      <c r="M164" s="834">
        <f t="shared" si="39"/>
        <v>84</v>
      </c>
      <c r="N164" s="146"/>
      <c r="O164" s="147"/>
      <c r="P164" s="148"/>
      <c r="Q164" s="146"/>
      <c r="R164" s="147"/>
      <c r="S164" s="835"/>
      <c r="T164" s="149"/>
      <c r="U164" s="150"/>
      <c r="V164" s="820">
        <f>SUM(V160:V163)</f>
        <v>4</v>
      </c>
      <c r="W164" s="836">
        <f>SUM(W160:W163)</f>
        <v>4</v>
      </c>
      <c r="X164" s="150"/>
      <c r="Y164" s="151"/>
    </row>
    <row r="165" spans="1:28" s="18" customFormat="1" ht="23.25" customHeight="1" thickBot="1" x14ac:dyDescent="0.25">
      <c r="A165" s="3291" t="s">
        <v>450</v>
      </c>
      <c r="B165" s="3101"/>
      <c r="C165" s="3101"/>
      <c r="D165" s="3101"/>
      <c r="E165" s="3101"/>
      <c r="F165" s="3101"/>
      <c r="G165" s="3101"/>
      <c r="H165" s="3101"/>
      <c r="I165" s="3101"/>
      <c r="J165" s="3101"/>
      <c r="K165" s="3101"/>
      <c r="L165" s="3101"/>
      <c r="M165" s="3101"/>
      <c r="N165" s="3101"/>
      <c r="O165" s="3101"/>
      <c r="P165" s="3101"/>
      <c r="Q165" s="3101"/>
      <c r="R165" s="3101"/>
      <c r="S165" s="3101"/>
      <c r="T165" s="3101"/>
      <c r="U165" s="3101"/>
      <c r="V165" s="3101"/>
      <c r="W165" s="3101"/>
      <c r="X165" s="3101"/>
      <c r="Y165" s="3102"/>
      <c r="AB165" s="184"/>
    </row>
    <row r="166" spans="1:28" s="18" customFormat="1" ht="23.25" customHeight="1" x14ac:dyDescent="0.2">
      <c r="A166" s="837" t="s">
        <v>368</v>
      </c>
      <c r="B166" s="838" t="s">
        <v>445</v>
      </c>
      <c r="C166" s="839"/>
      <c r="D166" s="840"/>
      <c r="E166" s="840"/>
      <c r="F166" s="841"/>
      <c r="G166" s="842">
        <f>G167+G168+G169</f>
        <v>10</v>
      </c>
      <c r="H166" s="843">
        <f>H167+H168+H169</f>
        <v>300</v>
      </c>
      <c r="I166" s="844">
        <f>I167+I168+I169</f>
        <v>132</v>
      </c>
      <c r="J166" s="844">
        <f>J167+J168+J169</f>
        <v>49</v>
      </c>
      <c r="K166" s="844">
        <f>K167+K168+K169</f>
        <v>83</v>
      </c>
      <c r="L166" s="844"/>
      <c r="M166" s="845">
        <f>M167+M168+M169</f>
        <v>168</v>
      </c>
      <c r="N166" s="839"/>
      <c r="O166" s="840"/>
      <c r="P166" s="846"/>
      <c r="Q166" s="839"/>
      <c r="R166" s="840"/>
      <c r="S166" s="846"/>
      <c r="T166" s="847"/>
      <c r="U166" s="848"/>
      <c r="V166" s="849"/>
      <c r="W166" s="850"/>
      <c r="X166" s="848"/>
      <c r="Y166" s="849"/>
    </row>
    <row r="167" spans="1:28" s="18" customFormat="1" ht="23.25" customHeight="1" x14ac:dyDescent="0.2">
      <c r="A167" s="830" t="s">
        <v>369</v>
      </c>
      <c r="B167" s="112" t="s">
        <v>445</v>
      </c>
      <c r="C167" s="83"/>
      <c r="D167" s="85">
        <v>10</v>
      </c>
      <c r="E167" s="85"/>
      <c r="F167" s="128"/>
      <c r="G167" s="643">
        <v>3</v>
      </c>
      <c r="H167" s="83">
        <f>G167*30</f>
        <v>90</v>
      </c>
      <c r="I167" s="84">
        <f>J167+K167+L167</f>
        <v>30</v>
      </c>
      <c r="J167" s="87">
        <v>15</v>
      </c>
      <c r="K167" s="85">
        <v>15</v>
      </c>
      <c r="L167" s="85"/>
      <c r="M167" s="145">
        <f>H167-I167</f>
        <v>60</v>
      </c>
      <c r="N167" s="82"/>
      <c r="O167" s="85"/>
      <c r="P167" s="88"/>
      <c r="Q167" s="83"/>
      <c r="R167" s="85"/>
      <c r="S167" s="89"/>
      <c r="T167" s="86"/>
      <c r="U167" s="87"/>
      <c r="V167" s="94"/>
      <c r="W167" s="95">
        <v>2</v>
      </c>
      <c r="X167" s="87"/>
      <c r="Y167" s="94"/>
      <c r="AB167" s="184"/>
    </row>
    <row r="168" spans="1:28" s="18" customFormat="1" ht="23.25" customHeight="1" x14ac:dyDescent="0.2">
      <c r="A168" s="830" t="s">
        <v>370</v>
      </c>
      <c r="B168" s="112" t="s">
        <v>445</v>
      </c>
      <c r="C168" s="83"/>
      <c r="D168" s="85"/>
      <c r="E168" s="85"/>
      <c r="F168" s="128"/>
      <c r="G168" s="643">
        <v>4</v>
      </c>
      <c r="H168" s="83">
        <f>G168*30</f>
        <v>120</v>
      </c>
      <c r="I168" s="84">
        <f>J168+K168+L168</f>
        <v>54</v>
      </c>
      <c r="J168" s="87">
        <v>18</v>
      </c>
      <c r="K168" s="85">
        <v>36</v>
      </c>
      <c r="L168" s="85"/>
      <c r="M168" s="145">
        <f>H168-I168</f>
        <v>66</v>
      </c>
      <c r="N168" s="82"/>
      <c r="O168" s="85"/>
      <c r="P168" s="88"/>
      <c r="Q168" s="83"/>
      <c r="R168" s="85"/>
      <c r="S168" s="89"/>
      <c r="T168" s="86"/>
      <c r="U168" s="87"/>
      <c r="V168" s="94"/>
      <c r="W168" s="95"/>
      <c r="X168" s="87">
        <v>6</v>
      </c>
      <c r="Y168" s="94"/>
      <c r="AB168" s="184"/>
    </row>
    <row r="169" spans="1:28" s="18" customFormat="1" ht="23.25" customHeight="1" x14ac:dyDescent="0.2">
      <c r="A169" s="830" t="s">
        <v>371</v>
      </c>
      <c r="B169" s="112" t="s">
        <v>445</v>
      </c>
      <c r="C169" s="83">
        <v>12</v>
      </c>
      <c r="D169" s="85"/>
      <c r="E169" s="85"/>
      <c r="F169" s="128"/>
      <c r="G169" s="643">
        <v>3</v>
      </c>
      <c r="H169" s="83">
        <f>G169*30</f>
        <v>90</v>
      </c>
      <c r="I169" s="84">
        <f>J169+K169+L169</f>
        <v>48</v>
      </c>
      <c r="J169" s="87">
        <v>16</v>
      </c>
      <c r="K169" s="85">
        <v>32</v>
      </c>
      <c r="L169" s="85"/>
      <c r="M169" s="145">
        <f>H169-I169</f>
        <v>42</v>
      </c>
      <c r="N169" s="82"/>
      <c r="O169" s="85"/>
      <c r="P169" s="88"/>
      <c r="Q169" s="83"/>
      <c r="R169" s="85"/>
      <c r="S169" s="89"/>
      <c r="T169" s="86"/>
      <c r="U169" s="87"/>
      <c r="V169" s="94"/>
      <c r="W169" s="95"/>
      <c r="X169" s="87"/>
      <c r="Y169" s="94">
        <v>6</v>
      </c>
    </row>
    <row r="170" spans="1:28" s="18" customFormat="1" ht="54" customHeight="1" x14ac:dyDescent="0.2">
      <c r="A170" s="830" t="s">
        <v>372</v>
      </c>
      <c r="B170" s="851" t="s">
        <v>443</v>
      </c>
      <c r="C170" s="83"/>
      <c r="D170" s="85"/>
      <c r="E170" s="85"/>
      <c r="F170" s="831"/>
      <c r="G170" s="90">
        <f t="shared" ref="G170:M170" si="40">G171+G172+G173</f>
        <v>6</v>
      </c>
      <c r="H170" s="152">
        <f t="shared" si="40"/>
        <v>180</v>
      </c>
      <c r="I170" s="92">
        <f t="shared" si="40"/>
        <v>96</v>
      </c>
      <c r="J170" s="92">
        <f t="shared" si="40"/>
        <v>48</v>
      </c>
      <c r="K170" s="92">
        <f t="shared" si="40"/>
        <v>33</v>
      </c>
      <c r="L170" s="92">
        <f t="shared" si="40"/>
        <v>15</v>
      </c>
      <c r="M170" s="93">
        <f t="shared" si="40"/>
        <v>84</v>
      </c>
      <c r="N170" s="83"/>
      <c r="O170" s="85"/>
      <c r="P170" s="89"/>
      <c r="Q170" s="83"/>
      <c r="R170" s="85"/>
      <c r="S170" s="89"/>
      <c r="T170" s="86"/>
      <c r="U170" s="87"/>
      <c r="V170" s="94"/>
      <c r="W170" s="95"/>
      <c r="X170" s="87"/>
      <c r="Y170" s="94"/>
    </row>
    <row r="171" spans="1:28" s="18" customFormat="1" ht="52.5" customHeight="1" x14ac:dyDescent="0.2">
      <c r="A171" s="830" t="s">
        <v>373</v>
      </c>
      <c r="B171" s="851" t="s">
        <v>443</v>
      </c>
      <c r="C171" s="83"/>
      <c r="D171" s="85">
        <v>9</v>
      </c>
      <c r="E171" s="85"/>
      <c r="F171" s="831"/>
      <c r="G171" s="165">
        <v>2</v>
      </c>
      <c r="H171" s="83">
        <f>G171*30</f>
        <v>60</v>
      </c>
      <c r="I171" s="84">
        <f>J171+K171+L171</f>
        <v>36</v>
      </c>
      <c r="J171" s="87">
        <v>18</v>
      </c>
      <c r="K171" s="85">
        <v>18</v>
      </c>
      <c r="L171" s="85"/>
      <c r="M171" s="145">
        <f>H171-I171</f>
        <v>24</v>
      </c>
      <c r="N171" s="83"/>
      <c r="O171" s="85"/>
      <c r="P171" s="89"/>
      <c r="Q171" s="83"/>
      <c r="R171" s="85"/>
      <c r="S171" s="89"/>
      <c r="T171" s="86"/>
      <c r="U171" s="87"/>
      <c r="V171" s="94">
        <v>4</v>
      </c>
      <c r="W171" s="95"/>
      <c r="X171" s="87"/>
      <c r="Y171" s="94"/>
    </row>
    <row r="172" spans="1:28" s="18" customFormat="1" ht="51" customHeight="1" x14ac:dyDescent="0.2">
      <c r="A172" s="830" t="s">
        <v>374</v>
      </c>
      <c r="B172" s="851" t="s">
        <v>443</v>
      </c>
      <c r="C172" s="83">
        <v>10</v>
      </c>
      <c r="D172" s="85"/>
      <c r="E172" s="85"/>
      <c r="F172" s="831"/>
      <c r="G172" s="165">
        <v>2.5</v>
      </c>
      <c r="H172" s="83">
        <f>G172*30</f>
        <v>75</v>
      </c>
      <c r="I172" s="84">
        <f>J172+K172+L172</f>
        <v>45</v>
      </c>
      <c r="J172" s="87">
        <v>30</v>
      </c>
      <c r="K172" s="85">
        <v>15</v>
      </c>
      <c r="L172" s="85"/>
      <c r="M172" s="145">
        <f>H172-I172</f>
        <v>30</v>
      </c>
      <c r="N172" s="83"/>
      <c r="O172" s="85"/>
      <c r="P172" s="89"/>
      <c r="Q172" s="83"/>
      <c r="R172" s="85"/>
      <c r="S172" s="89"/>
      <c r="T172" s="86"/>
      <c r="U172" s="87"/>
      <c r="V172" s="94"/>
      <c r="W172" s="95">
        <v>3</v>
      </c>
      <c r="X172" s="87"/>
      <c r="Y172" s="94"/>
    </row>
    <row r="173" spans="1:28" s="18" customFormat="1" ht="55.5" customHeight="1" x14ac:dyDescent="0.2">
      <c r="A173" s="830" t="s">
        <v>451</v>
      </c>
      <c r="B173" s="851" t="s">
        <v>444</v>
      </c>
      <c r="C173" s="83"/>
      <c r="D173" s="85"/>
      <c r="E173" s="85">
        <v>10</v>
      </c>
      <c r="F173" s="831"/>
      <c r="G173" s="165">
        <v>1.5</v>
      </c>
      <c r="H173" s="83">
        <f>G173*30</f>
        <v>45</v>
      </c>
      <c r="I173" s="84">
        <f>J173+K173+L173</f>
        <v>15</v>
      </c>
      <c r="J173" s="87"/>
      <c r="K173" s="85"/>
      <c r="L173" s="85">
        <v>15</v>
      </c>
      <c r="M173" s="145">
        <f>H173-I173</f>
        <v>30</v>
      </c>
      <c r="N173" s="83"/>
      <c r="O173" s="85"/>
      <c r="P173" s="89"/>
      <c r="Q173" s="83"/>
      <c r="R173" s="85"/>
      <c r="S173" s="89"/>
      <c r="T173" s="86"/>
      <c r="U173" s="87"/>
      <c r="V173" s="94"/>
      <c r="W173" s="95">
        <v>1</v>
      </c>
      <c r="X173" s="87"/>
      <c r="Y173" s="94"/>
    </row>
    <row r="174" spans="1:28" s="18" customFormat="1" ht="35.25" customHeight="1" x14ac:dyDescent="0.2">
      <c r="A174" s="830" t="s">
        <v>375</v>
      </c>
      <c r="B174" s="112" t="s">
        <v>363</v>
      </c>
      <c r="C174" s="83"/>
      <c r="D174" s="85"/>
      <c r="E174" s="85"/>
      <c r="F174" s="852"/>
      <c r="G174" s="775">
        <f>G175+G176</f>
        <v>6</v>
      </c>
      <c r="H174" s="776">
        <f>H175+H176</f>
        <v>180</v>
      </c>
      <c r="I174" s="853">
        <f>I175+I176</f>
        <v>93</v>
      </c>
      <c r="J174" s="853">
        <f>J175+J176</f>
        <v>45</v>
      </c>
      <c r="K174" s="853"/>
      <c r="L174" s="853">
        <f>L175+L176</f>
        <v>48</v>
      </c>
      <c r="M174" s="854">
        <f>M175+M176</f>
        <v>87</v>
      </c>
      <c r="N174" s="855"/>
      <c r="O174" s="856"/>
      <c r="P174" s="857"/>
      <c r="Q174" s="779"/>
      <c r="R174" s="85"/>
      <c r="S174" s="89"/>
      <c r="T174" s="86"/>
      <c r="U174" s="87"/>
      <c r="V174" s="94"/>
      <c r="W174" s="95"/>
      <c r="X174" s="87"/>
      <c r="Y174" s="94"/>
    </row>
    <row r="175" spans="1:28" s="18" customFormat="1" ht="34.5" customHeight="1" x14ac:dyDescent="0.2">
      <c r="A175" s="830" t="s">
        <v>376</v>
      </c>
      <c r="B175" s="112" t="s">
        <v>363</v>
      </c>
      <c r="C175" s="83">
        <v>10</v>
      </c>
      <c r="D175" s="85"/>
      <c r="E175" s="85"/>
      <c r="F175" s="852"/>
      <c r="G175" s="778">
        <v>4.5</v>
      </c>
      <c r="H175" s="779">
        <f>G175*30</f>
        <v>135</v>
      </c>
      <c r="I175" s="858">
        <f>J175+K175+L175</f>
        <v>75</v>
      </c>
      <c r="J175" s="859">
        <v>45</v>
      </c>
      <c r="K175" s="856"/>
      <c r="L175" s="856">
        <v>30</v>
      </c>
      <c r="M175" s="145">
        <f>H175-I175</f>
        <v>60</v>
      </c>
      <c r="N175" s="855"/>
      <c r="O175" s="856"/>
      <c r="P175" s="857"/>
      <c r="Q175" s="779"/>
      <c r="R175" s="85"/>
      <c r="S175" s="89"/>
      <c r="T175" s="86"/>
      <c r="U175" s="87"/>
      <c r="V175" s="94"/>
      <c r="W175" s="95">
        <v>5</v>
      </c>
      <c r="X175" s="87"/>
      <c r="Y175" s="94"/>
    </row>
    <row r="176" spans="1:28" s="18" customFormat="1" ht="36.75" customHeight="1" x14ac:dyDescent="0.2">
      <c r="A176" s="830" t="s">
        <v>377</v>
      </c>
      <c r="B176" s="112" t="s">
        <v>364</v>
      </c>
      <c r="C176" s="83"/>
      <c r="D176" s="85"/>
      <c r="E176" s="85"/>
      <c r="F176" s="128">
        <v>11</v>
      </c>
      <c r="G176" s="643">
        <v>1.5</v>
      </c>
      <c r="H176" s="83">
        <f>G176*30</f>
        <v>45</v>
      </c>
      <c r="I176" s="84">
        <f>J176+K176+L176</f>
        <v>18</v>
      </c>
      <c r="J176" s="87"/>
      <c r="K176" s="85"/>
      <c r="L176" s="85">
        <v>18</v>
      </c>
      <c r="M176" s="145">
        <f>H176-I176</f>
        <v>27</v>
      </c>
      <c r="N176" s="82"/>
      <c r="O176" s="85"/>
      <c r="P176" s="88"/>
      <c r="Q176" s="83"/>
      <c r="R176" s="85"/>
      <c r="S176" s="89"/>
      <c r="T176" s="86"/>
      <c r="U176" s="87"/>
      <c r="V176" s="94"/>
      <c r="W176" s="95"/>
      <c r="X176" s="87">
        <v>2</v>
      </c>
      <c r="Y176" s="94"/>
    </row>
    <row r="177" spans="1:25" s="18" customFormat="1" ht="39" customHeight="1" thickBot="1" x14ac:dyDescent="0.25">
      <c r="A177" s="860" t="s">
        <v>452</v>
      </c>
      <c r="B177" s="815" t="s">
        <v>286</v>
      </c>
      <c r="C177" s="861"/>
      <c r="D177" s="862">
        <v>11</v>
      </c>
      <c r="E177" s="862"/>
      <c r="F177" s="863"/>
      <c r="G177" s="864">
        <v>4</v>
      </c>
      <c r="H177" s="865">
        <f>G177*30</f>
        <v>120</v>
      </c>
      <c r="I177" s="866">
        <f>J177+K177+L177</f>
        <v>54</v>
      </c>
      <c r="J177" s="867">
        <v>18</v>
      </c>
      <c r="K177" s="867">
        <v>36</v>
      </c>
      <c r="L177" s="867"/>
      <c r="M177" s="868">
        <f>H177-I177</f>
        <v>66</v>
      </c>
      <c r="N177" s="865"/>
      <c r="O177" s="866"/>
      <c r="P177" s="868"/>
      <c r="Q177" s="865"/>
      <c r="R177" s="866"/>
      <c r="S177" s="868"/>
      <c r="T177" s="865"/>
      <c r="U177" s="866"/>
      <c r="V177" s="868"/>
      <c r="W177" s="869"/>
      <c r="X177" s="153">
        <v>6</v>
      </c>
      <c r="Y177" s="868"/>
    </row>
    <row r="178" spans="1:25" s="18" customFormat="1" ht="21.75" customHeight="1" thickBot="1" x14ac:dyDescent="0.25">
      <c r="A178" s="3041" t="s">
        <v>365</v>
      </c>
      <c r="B178" s="3042"/>
      <c r="C178" s="3042"/>
      <c r="D178" s="3042"/>
      <c r="E178" s="3042"/>
      <c r="F178" s="3042"/>
      <c r="G178" s="3042"/>
      <c r="H178" s="3042"/>
      <c r="I178" s="3042"/>
      <c r="J178" s="3042"/>
      <c r="K178" s="3042"/>
      <c r="L178" s="3042"/>
      <c r="M178" s="3042"/>
      <c r="N178" s="3042"/>
      <c r="O178" s="3042"/>
      <c r="P178" s="3042"/>
      <c r="Q178" s="3042"/>
      <c r="R178" s="3042"/>
      <c r="S178" s="3042"/>
      <c r="T178" s="3042"/>
      <c r="U178" s="3042"/>
      <c r="V178" s="3042"/>
      <c r="W178" s="3042"/>
      <c r="X178" s="3042"/>
      <c r="Y178" s="3043"/>
    </row>
    <row r="179" spans="1:25" s="1193" customFormat="1" ht="36.75" customHeight="1" thickBot="1" x14ac:dyDescent="0.25">
      <c r="A179" s="1194" t="s">
        <v>453</v>
      </c>
      <c r="B179" s="1195" t="s">
        <v>367</v>
      </c>
      <c r="C179" s="1196"/>
      <c r="D179" s="1197">
        <v>11</v>
      </c>
      <c r="E179" s="1197"/>
      <c r="F179" s="1198"/>
      <c r="G179" s="1199">
        <v>4</v>
      </c>
      <c r="H179" s="1200">
        <f>G179*30</f>
        <v>120</v>
      </c>
      <c r="I179" s="1201">
        <f>J179+K179+L179</f>
        <v>54</v>
      </c>
      <c r="J179" s="1202">
        <v>18</v>
      </c>
      <c r="K179" s="1202">
        <v>36</v>
      </c>
      <c r="L179" s="1202"/>
      <c r="M179" s="1203">
        <f>H179-I179</f>
        <v>66</v>
      </c>
      <c r="N179" s="1204"/>
      <c r="O179" s="1205"/>
      <c r="P179" s="1206"/>
      <c r="Q179" s="1200"/>
      <c r="R179" s="1201"/>
      <c r="S179" s="1203"/>
      <c r="T179" s="1204"/>
      <c r="U179" s="1205"/>
      <c r="V179" s="1206"/>
      <c r="W179" s="1207"/>
      <c r="X179" s="1208">
        <v>6</v>
      </c>
      <c r="Y179" s="1209"/>
    </row>
    <row r="180" spans="1:25" s="18" customFormat="1" ht="19.5" customHeight="1" thickBot="1" x14ac:dyDescent="0.25">
      <c r="A180" s="3036" t="s">
        <v>198</v>
      </c>
      <c r="B180" s="3037"/>
      <c r="C180" s="3037"/>
      <c r="D180" s="3037"/>
      <c r="E180" s="3037"/>
      <c r="F180" s="3037"/>
      <c r="G180" s="3037"/>
      <c r="H180" s="3037"/>
      <c r="I180" s="3037"/>
      <c r="J180" s="3037"/>
      <c r="K180" s="3037"/>
      <c r="L180" s="3037"/>
      <c r="M180" s="3037"/>
      <c r="N180" s="3037"/>
      <c r="O180" s="3037"/>
      <c r="P180" s="3037"/>
      <c r="Q180" s="3037"/>
      <c r="R180" s="3037"/>
      <c r="S180" s="3037"/>
      <c r="T180" s="3037"/>
      <c r="U180" s="3037"/>
      <c r="V180" s="3037"/>
      <c r="W180" s="3037"/>
      <c r="X180" s="3037"/>
      <c r="Y180" s="3038"/>
    </row>
    <row r="181" spans="1:25" s="18" customFormat="1" ht="23.25" customHeight="1" thickBot="1" x14ac:dyDescent="0.25">
      <c r="A181" s="146" t="s">
        <v>454</v>
      </c>
      <c r="B181" s="872" t="s">
        <v>60</v>
      </c>
      <c r="C181" s="522"/>
      <c r="D181" s="870">
        <v>11</v>
      </c>
      <c r="E181" s="870"/>
      <c r="F181" s="871"/>
      <c r="G181" s="585">
        <v>4</v>
      </c>
      <c r="H181" s="821">
        <f>G181*30</f>
        <v>120</v>
      </c>
      <c r="I181" s="822">
        <f>J181+K181+L181</f>
        <v>54</v>
      </c>
      <c r="J181" s="873"/>
      <c r="K181" s="873"/>
      <c r="L181" s="873">
        <v>54</v>
      </c>
      <c r="M181" s="823">
        <f>H181-I181</f>
        <v>66</v>
      </c>
      <c r="N181" s="821"/>
      <c r="O181" s="822"/>
      <c r="P181" s="874"/>
      <c r="Q181" s="821"/>
      <c r="R181" s="822"/>
      <c r="S181" s="823"/>
      <c r="T181" s="875"/>
      <c r="U181" s="822"/>
      <c r="V181" s="874"/>
      <c r="W181" s="818"/>
      <c r="X181" s="150">
        <v>6</v>
      </c>
      <c r="Y181" s="823"/>
    </row>
    <row r="182" spans="1:25" s="18" customFormat="1" ht="26.25" customHeight="1" thickBot="1" x14ac:dyDescent="0.25">
      <c r="A182" s="3044" t="s">
        <v>395</v>
      </c>
      <c r="B182" s="3052"/>
      <c r="C182" s="3052"/>
      <c r="D182" s="3052"/>
      <c r="E182" s="3052"/>
      <c r="F182" s="3053"/>
      <c r="G182" s="876">
        <f>G166+G170+G174+G179</f>
        <v>26</v>
      </c>
      <c r="H182" s="877">
        <f t="shared" ref="H182:M182" si="41">H166+H170+H174+H179</f>
        <v>780</v>
      </c>
      <c r="I182" s="878">
        <f t="shared" si="41"/>
        <v>375</v>
      </c>
      <c r="J182" s="878">
        <f t="shared" si="41"/>
        <v>160</v>
      </c>
      <c r="K182" s="878">
        <f t="shared" si="41"/>
        <v>152</v>
      </c>
      <c r="L182" s="878">
        <f t="shared" si="41"/>
        <v>63</v>
      </c>
      <c r="M182" s="879">
        <f t="shared" si="41"/>
        <v>405</v>
      </c>
      <c r="N182" s="880"/>
      <c r="O182" s="880"/>
      <c r="P182" s="881"/>
      <c r="Q182" s="882"/>
      <c r="R182" s="880"/>
      <c r="S182" s="883"/>
      <c r="T182" s="884"/>
      <c r="U182" s="885"/>
      <c r="V182" s="886">
        <f>V171</f>
        <v>4</v>
      </c>
      <c r="W182" s="887">
        <f>W167+W172+W173+W175</f>
        <v>11</v>
      </c>
      <c r="X182" s="885">
        <f>X168+X176+X177</f>
        <v>14</v>
      </c>
      <c r="Y182" s="883">
        <f>Y169</f>
        <v>6</v>
      </c>
    </row>
    <row r="183" spans="1:25" s="18" customFormat="1" ht="36.75" customHeight="1" thickBot="1" x14ac:dyDescent="0.25">
      <c r="A183" s="3097" t="s">
        <v>396</v>
      </c>
      <c r="B183" s="3098"/>
      <c r="C183" s="3098"/>
      <c r="D183" s="3098"/>
      <c r="E183" s="3098"/>
      <c r="F183" s="3099"/>
      <c r="G183" s="888">
        <f>G166+G170+G174+G181</f>
        <v>26</v>
      </c>
      <c r="H183" s="696">
        <f t="shared" ref="H183:M183" si="42">H166+H170+H174+H181</f>
        <v>780</v>
      </c>
      <c r="I183" s="697">
        <f t="shared" si="42"/>
        <v>375</v>
      </c>
      <c r="J183" s="697">
        <f t="shared" si="42"/>
        <v>142</v>
      </c>
      <c r="K183" s="697">
        <f t="shared" si="42"/>
        <v>116</v>
      </c>
      <c r="L183" s="697">
        <f t="shared" si="42"/>
        <v>117</v>
      </c>
      <c r="M183" s="698">
        <f t="shared" si="42"/>
        <v>405</v>
      </c>
      <c r="N183" s="889"/>
      <c r="O183" s="890"/>
      <c r="P183" s="891"/>
      <c r="Q183" s="892"/>
      <c r="R183" s="890"/>
      <c r="S183" s="698"/>
      <c r="T183" s="696"/>
      <c r="U183" s="697"/>
      <c r="V183" s="698">
        <f>V171</f>
        <v>4</v>
      </c>
      <c r="W183" s="893">
        <f>W167+W172+W173+W175</f>
        <v>11</v>
      </c>
      <c r="X183" s="697">
        <f>X168+X176+X181</f>
        <v>14</v>
      </c>
      <c r="Y183" s="698">
        <f>Y169</f>
        <v>6</v>
      </c>
    </row>
    <row r="184" spans="1:25" s="18" customFormat="1" ht="23.25" customHeight="1" thickBot="1" x14ac:dyDescent="0.25">
      <c r="A184" s="3308" t="s">
        <v>455</v>
      </c>
      <c r="B184" s="3309"/>
      <c r="C184" s="3309"/>
      <c r="D184" s="3309"/>
      <c r="E184" s="3309"/>
      <c r="F184" s="3309"/>
      <c r="G184" s="3309"/>
      <c r="H184" s="3309"/>
      <c r="I184" s="3309"/>
      <c r="J184" s="3309"/>
      <c r="K184" s="3309"/>
      <c r="L184" s="3309"/>
      <c r="M184" s="3309"/>
      <c r="N184" s="3309"/>
      <c r="O184" s="3309"/>
      <c r="P184" s="3309"/>
      <c r="Q184" s="3309"/>
      <c r="R184" s="3309"/>
      <c r="S184" s="3309"/>
      <c r="T184" s="3309"/>
      <c r="U184" s="3309"/>
      <c r="V184" s="3309"/>
      <c r="W184" s="3309"/>
      <c r="X184" s="3309"/>
      <c r="Y184" s="3310"/>
    </row>
    <row r="185" spans="1:25" s="18" customFormat="1" ht="82.5" customHeight="1" x14ac:dyDescent="0.2">
      <c r="A185" s="155" t="s">
        <v>379</v>
      </c>
      <c r="B185" s="112" t="s">
        <v>456</v>
      </c>
      <c r="C185" s="83">
        <v>12</v>
      </c>
      <c r="D185" s="85"/>
      <c r="E185" s="85"/>
      <c r="F185" s="831"/>
      <c r="G185" s="90">
        <v>3</v>
      </c>
      <c r="H185" s="130">
        <f>G185*30</f>
        <v>90</v>
      </c>
      <c r="I185" s="109">
        <f>J185+K185+L185</f>
        <v>48</v>
      </c>
      <c r="J185" s="109">
        <v>16</v>
      </c>
      <c r="K185" s="109">
        <v>32</v>
      </c>
      <c r="L185" s="109"/>
      <c r="M185" s="110">
        <f>H185-I185</f>
        <v>42</v>
      </c>
      <c r="N185" s="83"/>
      <c r="O185" s="85"/>
      <c r="P185" s="89"/>
      <c r="Q185" s="83"/>
      <c r="R185" s="85"/>
      <c r="S185" s="89"/>
      <c r="T185" s="86"/>
      <c r="U185" s="87"/>
      <c r="V185" s="94"/>
      <c r="W185" s="95"/>
      <c r="X185" s="87"/>
      <c r="Y185" s="94">
        <v>6</v>
      </c>
    </row>
    <row r="186" spans="1:25" s="18" customFormat="1" ht="38.25" customHeight="1" x14ac:dyDescent="0.2">
      <c r="A186" s="155" t="s">
        <v>380</v>
      </c>
      <c r="B186" s="113" t="s">
        <v>232</v>
      </c>
      <c r="C186" s="100"/>
      <c r="D186" s="98"/>
      <c r="E186" s="98"/>
      <c r="F186" s="894"/>
      <c r="G186" s="895">
        <f>G187+G188</f>
        <v>6</v>
      </c>
      <c r="H186" s="776">
        <f>H187+H188</f>
        <v>180</v>
      </c>
      <c r="I186" s="853">
        <f>I187+I188</f>
        <v>93</v>
      </c>
      <c r="J186" s="853">
        <f>J187+J188</f>
        <v>45</v>
      </c>
      <c r="K186" s="853"/>
      <c r="L186" s="853">
        <f>L187+L188</f>
        <v>48</v>
      </c>
      <c r="M186" s="854">
        <f>M187+M188</f>
        <v>87</v>
      </c>
      <c r="N186" s="896"/>
      <c r="O186" s="897"/>
      <c r="P186" s="898"/>
      <c r="Q186" s="899"/>
      <c r="R186" s="98"/>
      <c r="S186" s="101"/>
      <c r="T186" s="102"/>
      <c r="U186" s="99"/>
      <c r="V186" s="126"/>
      <c r="W186" s="119"/>
      <c r="X186" s="99"/>
      <c r="Y186" s="126"/>
    </row>
    <row r="187" spans="1:25" s="18" customFormat="1" ht="37.5" customHeight="1" x14ac:dyDescent="0.2">
      <c r="A187" s="155" t="s">
        <v>381</v>
      </c>
      <c r="B187" s="113" t="s">
        <v>232</v>
      </c>
      <c r="C187" s="100">
        <v>10</v>
      </c>
      <c r="D187" s="98"/>
      <c r="E187" s="98"/>
      <c r="F187" s="894"/>
      <c r="G187" s="900">
        <v>4.5</v>
      </c>
      <c r="H187" s="779">
        <f>G187*30</f>
        <v>135</v>
      </c>
      <c r="I187" s="901">
        <f>J187+K187+L187</f>
        <v>75</v>
      </c>
      <c r="J187" s="902">
        <v>45</v>
      </c>
      <c r="K187" s="897"/>
      <c r="L187" s="897">
        <v>30</v>
      </c>
      <c r="M187" s="145">
        <f>H187-I187</f>
        <v>60</v>
      </c>
      <c r="N187" s="896"/>
      <c r="O187" s="897"/>
      <c r="P187" s="898"/>
      <c r="Q187" s="899"/>
      <c r="R187" s="98"/>
      <c r="S187" s="101"/>
      <c r="T187" s="102"/>
      <c r="U187" s="99"/>
      <c r="V187" s="126"/>
      <c r="W187" s="119">
        <v>5</v>
      </c>
      <c r="X187" s="99"/>
      <c r="Y187" s="126"/>
    </row>
    <row r="188" spans="1:25" s="18" customFormat="1" ht="39" customHeight="1" x14ac:dyDescent="0.2">
      <c r="A188" s="155" t="s">
        <v>382</v>
      </c>
      <c r="B188" s="113" t="s">
        <v>285</v>
      </c>
      <c r="C188" s="100"/>
      <c r="D188" s="98"/>
      <c r="E188" s="98"/>
      <c r="F188" s="129">
        <v>11</v>
      </c>
      <c r="G188" s="132">
        <v>1.5</v>
      </c>
      <c r="H188" s="83">
        <f>G188*30</f>
        <v>45</v>
      </c>
      <c r="I188" s="781">
        <f>J188+K188+L188</f>
        <v>18</v>
      </c>
      <c r="J188" s="99"/>
      <c r="K188" s="98"/>
      <c r="L188" s="98">
        <v>18</v>
      </c>
      <c r="M188" s="145">
        <f>H188-I188</f>
        <v>27</v>
      </c>
      <c r="N188" s="97"/>
      <c r="O188" s="98"/>
      <c r="P188" s="106"/>
      <c r="Q188" s="100"/>
      <c r="R188" s="98"/>
      <c r="S188" s="101"/>
      <c r="T188" s="102"/>
      <c r="U188" s="99"/>
      <c r="V188" s="126"/>
      <c r="W188" s="119"/>
      <c r="X188" s="99">
        <v>2</v>
      </c>
      <c r="Y188" s="126"/>
    </row>
    <row r="189" spans="1:25" s="18" customFormat="1" ht="39" customHeight="1" thickBot="1" x14ac:dyDescent="0.25">
      <c r="A189" s="860" t="s">
        <v>383</v>
      </c>
      <c r="B189" s="815" t="s">
        <v>286</v>
      </c>
      <c r="C189" s="861"/>
      <c r="D189" s="862">
        <v>11</v>
      </c>
      <c r="E189" s="862"/>
      <c r="F189" s="863"/>
      <c r="G189" s="864">
        <v>4</v>
      </c>
      <c r="H189" s="865">
        <f>G189*30</f>
        <v>120</v>
      </c>
      <c r="I189" s="866">
        <f>J189+K189+L189</f>
        <v>54</v>
      </c>
      <c r="J189" s="867">
        <v>36</v>
      </c>
      <c r="K189" s="867">
        <v>9</v>
      </c>
      <c r="L189" s="867">
        <v>9</v>
      </c>
      <c r="M189" s="96">
        <f>H189-I189</f>
        <v>66</v>
      </c>
      <c r="N189" s="865"/>
      <c r="O189" s="866"/>
      <c r="P189" s="868"/>
      <c r="Q189" s="865"/>
      <c r="R189" s="866"/>
      <c r="S189" s="868"/>
      <c r="T189" s="865"/>
      <c r="U189" s="866"/>
      <c r="V189" s="868"/>
      <c r="W189" s="869"/>
      <c r="X189" s="153">
        <v>6</v>
      </c>
      <c r="Y189" s="868"/>
    </row>
    <row r="190" spans="1:25" s="18" customFormat="1" ht="21" customHeight="1" thickBot="1" x14ac:dyDescent="0.25">
      <c r="A190" s="3041" t="s">
        <v>365</v>
      </c>
      <c r="B190" s="3042"/>
      <c r="C190" s="3042"/>
      <c r="D190" s="3042"/>
      <c r="E190" s="3042"/>
      <c r="F190" s="3042"/>
      <c r="G190" s="3042"/>
      <c r="H190" s="3042"/>
      <c r="I190" s="3042"/>
      <c r="J190" s="3042"/>
      <c r="K190" s="3042"/>
      <c r="L190" s="3042"/>
      <c r="M190" s="3042"/>
      <c r="N190" s="3042"/>
      <c r="O190" s="3042"/>
      <c r="P190" s="3042"/>
      <c r="Q190" s="3042"/>
      <c r="R190" s="3042"/>
      <c r="S190" s="3042"/>
      <c r="T190" s="3042"/>
      <c r="U190" s="3042"/>
      <c r="V190" s="3042"/>
      <c r="W190" s="3042"/>
      <c r="X190" s="3042"/>
      <c r="Y190" s="3043"/>
    </row>
    <row r="191" spans="1:25" s="18" customFormat="1" ht="38.25" customHeight="1" thickBot="1" x14ac:dyDescent="0.25">
      <c r="A191" s="581" t="s">
        <v>457</v>
      </c>
      <c r="B191" s="903" t="s">
        <v>378</v>
      </c>
      <c r="C191" s="904"/>
      <c r="D191" s="138">
        <v>11</v>
      </c>
      <c r="E191" s="138"/>
      <c r="F191" s="905"/>
      <c r="G191" s="906">
        <v>4</v>
      </c>
      <c r="H191" s="907">
        <f>G191*30</f>
        <v>120</v>
      </c>
      <c r="I191" s="104">
        <f>J191+K191+L191</f>
        <v>54</v>
      </c>
      <c r="J191" s="866">
        <v>36</v>
      </c>
      <c r="K191" s="866">
        <v>9</v>
      </c>
      <c r="L191" s="866">
        <v>9</v>
      </c>
      <c r="M191" s="127">
        <f>H191-I191</f>
        <v>66</v>
      </c>
      <c r="N191" s="908"/>
      <c r="O191" s="138"/>
      <c r="P191" s="139"/>
      <c r="Q191" s="904"/>
      <c r="R191" s="138"/>
      <c r="S191" s="909"/>
      <c r="T191" s="140"/>
      <c r="U191" s="138"/>
      <c r="V191" s="139"/>
      <c r="W191" s="910"/>
      <c r="X191" s="153">
        <v>6</v>
      </c>
      <c r="Y191" s="139"/>
    </row>
    <row r="192" spans="1:25" s="18" customFormat="1" ht="21" customHeight="1" thickBot="1" x14ac:dyDescent="0.25">
      <c r="A192" s="3036" t="s">
        <v>198</v>
      </c>
      <c r="B192" s="3037"/>
      <c r="C192" s="3037"/>
      <c r="D192" s="3037"/>
      <c r="E192" s="3037"/>
      <c r="F192" s="3037"/>
      <c r="G192" s="3037"/>
      <c r="H192" s="3037"/>
      <c r="I192" s="3037"/>
      <c r="J192" s="3037"/>
      <c r="K192" s="3037"/>
      <c r="L192" s="3037"/>
      <c r="M192" s="3037"/>
      <c r="N192" s="3037"/>
      <c r="O192" s="3037"/>
      <c r="P192" s="3037"/>
      <c r="Q192" s="3037"/>
      <c r="R192" s="3037"/>
      <c r="S192" s="3037"/>
      <c r="T192" s="3037"/>
      <c r="U192" s="3037"/>
      <c r="V192" s="3037"/>
      <c r="W192" s="3037"/>
      <c r="X192" s="3037"/>
      <c r="Y192" s="3038"/>
    </row>
    <row r="193" spans="1:25" s="18" customFormat="1" ht="21" customHeight="1" thickBot="1" x14ac:dyDescent="0.25">
      <c r="A193" s="581" t="s">
        <v>458</v>
      </c>
      <c r="B193" s="911" t="s">
        <v>60</v>
      </c>
      <c r="C193" s="912"/>
      <c r="D193" s="913">
        <v>11</v>
      </c>
      <c r="E193" s="913"/>
      <c r="F193" s="914"/>
      <c r="G193" s="90">
        <v>4</v>
      </c>
      <c r="H193" s="91">
        <f>G193*30</f>
        <v>120</v>
      </c>
      <c r="I193" s="92">
        <f>J193+K193+L193</f>
        <v>54</v>
      </c>
      <c r="J193" s="707"/>
      <c r="K193" s="707"/>
      <c r="L193" s="706">
        <v>54</v>
      </c>
      <c r="M193" s="125">
        <f>H193-I193</f>
        <v>66</v>
      </c>
      <c r="N193" s="915"/>
      <c r="O193" s="916"/>
      <c r="P193" s="917"/>
      <c r="Q193" s="918"/>
      <c r="R193" s="916"/>
      <c r="S193" s="917"/>
      <c r="T193" s="915"/>
      <c r="U193" s="916"/>
      <c r="V193" s="917"/>
      <c r="W193" s="49"/>
      <c r="X193" s="87">
        <v>6</v>
      </c>
      <c r="Y193" s="639"/>
    </row>
    <row r="194" spans="1:25" s="18" customFormat="1" ht="21" customHeight="1" thickBot="1" x14ac:dyDescent="0.25">
      <c r="A194" s="3095" t="s">
        <v>397</v>
      </c>
      <c r="B194" s="3096"/>
      <c r="C194" s="3096"/>
      <c r="D194" s="3096"/>
      <c r="E194" s="3096"/>
      <c r="F194" s="3096"/>
      <c r="G194" s="919">
        <f>G185+G186+G191</f>
        <v>13</v>
      </c>
      <c r="H194" s="920">
        <f t="shared" ref="H194:M194" si="43">H185+H186+H191</f>
        <v>390</v>
      </c>
      <c r="I194" s="921">
        <f t="shared" si="43"/>
        <v>195</v>
      </c>
      <c r="J194" s="921">
        <f t="shared" si="43"/>
        <v>97</v>
      </c>
      <c r="K194" s="921">
        <f t="shared" si="43"/>
        <v>41</v>
      </c>
      <c r="L194" s="921">
        <f t="shared" si="43"/>
        <v>57</v>
      </c>
      <c r="M194" s="922">
        <f t="shared" si="43"/>
        <v>195</v>
      </c>
      <c r="N194" s="923"/>
      <c r="O194" s="921"/>
      <c r="P194" s="922"/>
      <c r="Q194" s="920"/>
      <c r="R194" s="921"/>
      <c r="S194" s="922"/>
      <c r="T194" s="920"/>
      <c r="U194" s="921"/>
      <c r="V194" s="922"/>
      <c r="W194" s="920">
        <f>W187</f>
        <v>5</v>
      </c>
      <c r="X194" s="921">
        <f>X188+X191</f>
        <v>8</v>
      </c>
      <c r="Y194" s="924">
        <f>Y185</f>
        <v>6</v>
      </c>
    </row>
    <row r="195" spans="1:25" s="18" customFormat="1" ht="39" customHeight="1" thickBot="1" x14ac:dyDescent="0.25">
      <c r="A195" s="3095" t="s">
        <v>398</v>
      </c>
      <c r="B195" s="3096"/>
      <c r="C195" s="3096"/>
      <c r="D195" s="3096"/>
      <c r="E195" s="3096"/>
      <c r="F195" s="3096"/>
      <c r="G195" s="925">
        <f>G185+G186+G193</f>
        <v>13</v>
      </c>
      <c r="H195" s="926">
        <f t="shared" ref="H195:M195" si="44">H185+H186+H193</f>
        <v>390</v>
      </c>
      <c r="I195" s="927">
        <f t="shared" si="44"/>
        <v>195</v>
      </c>
      <c r="J195" s="927">
        <f t="shared" si="44"/>
        <v>61</v>
      </c>
      <c r="K195" s="927">
        <f t="shared" si="44"/>
        <v>32</v>
      </c>
      <c r="L195" s="927">
        <f t="shared" si="44"/>
        <v>102</v>
      </c>
      <c r="M195" s="928">
        <f t="shared" si="44"/>
        <v>195</v>
      </c>
      <c r="N195" s="929"/>
      <c r="O195" s="587"/>
      <c r="P195" s="588"/>
      <c r="Q195" s="930"/>
      <c r="R195" s="587"/>
      <c r="S195" s="931"/>
      <c r="T195" s="586"/>
      <c r="U195" s="587"/>
      <c r="V195" s="588"/>
      <c r="W195" s="930">
        <f>W187</f>
        <v>5</v>
      </c>
      <c r="X195" s="587">
        <f>X188+X193</f>
        <v>8</v>
      </c>
      <c r="Y195" s="588">
        <f>Y185</f>
        <v>6</v>
      </c>
    </row>
    <row r="196" spans="1:25" s="18" customFormat="1" ht="21" customHeight="1" thickBot="1" x14ac:dyDescent="0.25">
      <c r="A196" s="3023" t="s">
        <v>459</v>
      </c>
      <c r="B196" s="3034"/>
      <c r="C196" s="3034"/>
      <c r="D196" s="3034"/>
      <c r="E196" s="3034"/>
      <c r="F196" s="3034"/>
      <c r="G196" s="3034"/>
      <c r="H196" s="3034"/>
      <c r="I196" s="3034"/>
      <c r="J196" s="3034"/>
      <c r="K196" s="3034"/>
      <c r="L196" s="3034"/>
      <c r="M196" s="3034"/>
      <c r="N196" s="3034"/>
      <c r="O196" s="3034"/>
      <c r="P196" s="3034"/>
      <c r="Q196" s="3034"/>
      <c r="R196" s="3034"/>
      <c r="S196" s="3034"/>
      <c r="T196" s="3034"/>
      <c r="U196" s="3034"/>
      <c r="V196" s="3034"/>
      <c r="W196" s="3034"/>
      <c r="X196" s="3034"/>
      <c r="Y196" s="3035"/>
    </row>
    <row r="197" spans="1:25" s="18" customFormat="1" ht="36.75" customHeight="1" x14ac:dyDescent="0.2">
      <c r="A197" s="576" t="s">
        <v>385</v>
      </c>
      <c r="B197" s="112" t="s">
        <v>284</v>
      </c>
      <c r="C197" s="83"/>
      <c r="D197" s="85"/>
      <c r="E197" s="85"/>
      <c r="F197" s="128"/>
      <c r="G197" s="932">
        <f t="shared" ref="G197:M197" si="45">G198+G199+G200</f>
        <v>6</v>
      </c>
      <c r="H197" s="534">
        <f t="shared" si="45"/>
        <v>180</v>
      </c>
      <c r="I197" s="535">
        <f t="shared" si="45"/>
        <v>96</v>
      </c>
      <c r="J197" s="535">
        <f t="shared" si="45"/>
        <v>57</v>
      </c>
      <c r="K197" s="535">
        <f t="shared" si="45"/>
        <v>9</v>
      </c>
      <c r="L197" s="535">
        <f t="shared" si="45"/>
        <v>30</v>
      </c>
      <c r="M197" s="641">
        <f t="shared" si="45"/>
        <v>84</v>
      </c>
      <c r="N197" s="78"/>
      <c r="O197" s="80"/>
      <c r="P197" s="81"/>
      <c r="Q197" s="79"/>
      <c r="R197" s="80"/>
      <c r="S197" s="107"/>
      <c r="T197" s="115"/>
      <c r="U197" s="114"/>
      <c r="V197" s="116"/>
      <c r="W197" s="117"/>
      <c r="X197" s="114"/>
      <c r="Y197" s="116"/>
    </row>
    <row r="198" spans="1:25" s="18" customFormat="1" ht="36.75" customHeight="1" x14ac:dyDescent="0.2">
      <c r="A198" s="683" t="s">
        <v>386</v>
      </c>
      <c r="B198" s="112" t="s">
        <v>284</v>
      </c>
      <c r="C198" s="83"/>
      <c r="D198" s="85">
        <v>9</v>
      </c>
      <c r="E198" s="85"/>
      <c r="F198" s="128"/>
      <c r="G198" s="643">
        <v>2</v>
      </c>
      <c r="H198" s="83">
        <f t="shared" ref="H198:H204" si="46">G198*30</f>
        <v>60</v>
      </c>
      <c r="I198" s="84">
        <f>J198+K198+L198</f>
        <v>36</v>
      </c>
      <c r="J198" s="87">
        <v>27</v>
      </c>
      <c r="K198" s="85">
        <v>9</v>
      </c>
      <c r="L198" s="85"/>
      <c r="M198" s="145">
        <f>H198-I198</f>
        <v>24</v>
      </c>
      <c r="N198" s="82"/>
      <c r="O198" s="85"/>
      <c r="P198" s="88"/>
      <c r="Q198" s="83"/>
      <c r="R198" s="85"/>
      <c r="S198" s="89"/>
      <c r="T198" s="86"/>
      <c r="U198" s="87"/>
      <c r="V198" s="94">
        <v>4</v>
      </c>
      <c r="W198" s="95"/>
      <c r="X198" s="87"/>
      <c r="Y198" s="94"/>
    </row>
    <row r="199" spans="1:25" s="18" customFormat="1" ht="36.75" customHeight="1" x14ac:dyDescent="0.2">
      <c r="A199" s="683" t="s">
        <v>387</v>
      </c>
      <c r="B199" s="112" t="s">
        <v>284</v>
      </c>
      <c r="C199" s="83">
        <v>10</v>
      </c>
      <c r="D199" s="85"/>
      <c r="E199" s="85"/>
      <c r="F199" s="128"/>
      <c r="G199" s="643">
        <v>2.5</v>
      </c>
      <c r="H199" s="83">
        <f t="shared" si="46"/>
        <v>75</v>
      </c>
      <c r="I199" s="84">
        <f>J199+K199+L199</f>
        <v>45</v>
      </c>
      <c r="J199" s="87">
        <v>30</v>
      </c>
      <c r="K199" s="85"/>
      <c r="L199" s="85">
        <v>15</v>
      </c>
      <c r="M199" s="145">
        <f>H199-I199</f>
        <v>30</v>
      </c>
      <c r="N199" s="82"/>
      <c r="O199" s="85"/>
      <c r="P199" s="88"/>
      <c r="Q199" s="83"/>
      <c r="R199" s="85"/>
      <c r="S199" s="89"/>
      <c r="T199" s="86"/>
      <c r="U199" s="87"/>
      <c r="V199" s="94"/>
      <c r="W199" s="95">
        <v>3</v>
      </c>
      <c r="X199" s="87"/>
      <c r="Y199" s="94"/>
    </row>
    <row r="200" spans="1:25" s="18" customFormat="1" ht="36.75" customHeight="1" x14ac:dyDescent="0.2">
      <c r="A200" s="683" t="s">
        <v>388</v>
      </c>
      <c r="B200" s="112" t="s">
        <v>466</v>
      </c>
      <c r="C200" s="83"/>
      <c r="D200" s="85"/>
      <c r="E200" s="85">
        <v>10</v>
      </c>
      <c r="F200" s="128"/>
      <c r="G200" s="643">
        <v>1.5</v>
      </c>
      <c r="H200" s="83">
        <f t="shared" si="46"/>
        <v>45</v>
      </c>
      <c r="I200" s="50">
        <f>J200+K200+L200</f>
        <v>15</v>
      </c>
      <c r="J200" s="50"/>
      <c r="K200" s="50"/>
      <c r="L200" s="50">
        <v>15</v>
      </c>
      <c r="M200" s="51">
        <f>H200-I200</f>
        <v>30</v>
      </c>
      <c r="N200" s="82"/>
      <c r="O200" s="85"/>
      <c r="P200" s="88"/>
      <c r="Q200" s="83"/>
      <c r="R200" s="85"/>
      <c r="S200" s="89"/>
      <c r="T200" s="86"/>
      <c r="U200" s="87"/>
      <c r="V200" s="94"/>
      <c r="W200" s="95">
        <v>1</v>
      </c>
      <c r="X200" s="87"/>
      <c r="Y200" s="94"/>
    </row>
    <row r="201" spans="1:25" s="18" customFormat="1" ht="99.75" customHeight="1" x14ac:dyDescent="0.2">
      <c r="A201" s="683" t="s">
        <v>389</v>
      </c>
      <c r="B201" s="112" t="s">
        <v>467</v>
      </c>
      <c r="C201" s="83">
        <v>12</v>
      </c>
      <c r="D201" s="85"/>
      <c r="E201" s="85"/>
      <c r="F201" s="128"/>
      <c r="G201" s="108">
        <v>3</v>
      </c>
      <c r="H201" s="91">
        <f t="shared" si="46"/>
        <v>90</v>
      </c>
      <c r="I201" s="92">
        <f>J201+K201+L201</f>
        <v>48</v>
      </c>
      <c r="J201" s="92">
        <v>16</v>
      </c>
      <c r="K201" s="92">
        <v>32</v>
      </c>
      <c r="L201" s="92"/>
      <c r="M201" s="96">
        <f>H201-I201</f>
        <v>42</v>
      </c>
      <c r="N201" s="82"/>
      <c r="O201" s="85"/>
      <c r="P201" s="88"/>
      <c r="Q201" s="83"/>
      <c r="R201" s="85"/>
      <c r="S201" s="89"/>
      <c r="T201" s="86"/>
      <c r="U201" s="87"/>
      <c r="V201" s="94"/>
      <c r="W201" s="95"/>
      <c r="X201" s="87"/>
      <c r="Y201" s="94">
        <v>6</v>
      </c>
    </row>
    <row r="202" spans="1:25" s="18" customFormat="1" ht="22.5" customHeight="1" x14ac:dyDescent="0.2">
      <c r="A202" s="683" t="s">
        <v>390</v>
      </c>
      <c r="B202" s="113" t="s">
        <v>366</v>
      </c>
      <c r="C202" s="100"/>
      <c r="D202" s="98"/>
      <c r="E202" s="98"/>
      <c r="F202" s="129"/>
      <c r="G202" s="118">
        <f>G203+G204</f>
        <v>3</v>
      </c>
      <c r="H202" s="91">
        <f>H203+H204</f>
        <v>90</v>
      </c>
      <c r="I202" s="92">
        <f>I203+I204</f>
        <v>40</v>
      </c>
      <c r="J202" s="171">
        <f>J203+J204</f>
        <v>20</v>
      </c>
      <c r="K202" s="167"/>
      <c r="L202" s="167">
        <f>L203+L204</f>
        <v>20</v>
      </c>
      <c r="M202" s="96">
        <f>M203+M204</f>
        <v>50</v>
      </c>
      <c r="N202" s="97"/>
      <c r="O202" s="98"/>
      <c r="P202" s="106"/>
      <c r="Q202" s="100"/>
      <c r="R202" s="98"/>
      <c r="S202" s="101"/>
      <c r="T202" s="102"/>
      <c r="U202" s="99"/>
      <c r="V202" s="126"/>
      <c r="W202" s="119"/>
      <c r="X202" s="99"/>
      <c r="Y202" s="126"/>
    </row>
    <row r="203" spans="1:25" s="18" customFormat="1" ht="19.5" customHeight="1" x14ac:dyDescent="0.2">
      <c r="A203" s="683" t="s">
        <v>391</v>
      </c>
      <c r="B203" s="933" t="s">
        <v>460</v>
      </c>
      <c r="C203" s="100"/>
      <c r="D203" s="98">
        <v>6</v>
      </c>
      <c r="E203" s="98"/>
      <c r="F203" s="129"/>
      <c r="G203" s="132">
        <v>1.5</v>
      </c>
      <c r="H203" s="83">
        <f t="shared" si="46"/>
        <v>45</v>
      </c>
      <c r="I203" s="84">
        <f>J203+K203+L203</f>
        <v>20</v>
      </c>
      <c r="J203" s="87">
        <v>10</v>
      </c>
      <c r="K203" s="85"/>
      <c r="L203" s="85">
        <v>10</v>
      </c>
      <c r="M203" s="145">
        <f>H203-I203</f>
        <v>25</v>
      </c>
      <c r="N203" s="97"/>
      <c r="O203" s="98"/>
      <c r="P203" s="106"/>
      <c r="Q203" s="100"/>
      <c r="R203" s="98"/>
      <c r="S203" s="101">
        <v>2</v>
      </c>
      <c r="T203" s="102"/>
      <c r="U203" s="99"/>
      <c r="V203" s="126"/>
      <c r="W203" s="119"/>
      <c r="X203" s="99"/>
      <c r="Y203" s="126"/>
    </row>
    <row r="204" spans="1:25" s="18" customFormat="1" ht="21.75" customHeight="1" x14ac:dyDescent="0.2">
      <c r="A204" s="683" t="s">
        <v>392</v>
      </c>
      <c r="B204" s="933" t="s">
        <v>461</v>
      </c>
      <c r="C204" s="100"/>
      <c r="D204" s="98">
        <v>6</v>
      </c>
      <c r="E204" s="98"/>
      <c r="F204" s="129"/>
      <c r="G204" s="132">
        <v>1.5</v>
      </c>
      <c r="H204" s="83">
        <f t="shared" si="46"/>
        <v>45</v>
      </c>
      <c r="I204" s="84">
        <f>J204+K204+L204</f>
        <v>20</v>
      </c>
      <c r="J204" s="87">
        <v>10</v>
      </c>
      <c r="K204" s="85"/>
      <c r="L204" s="85">
        <v>10</v>
      </c>
      <c r="M204" s="145">
        <f>H204-I204</f>
        <v>25</v>
      </c>
      <c r="N204" s="97"/>
      <c r="O204" s="98"/>
      <c r="P204" s="106"/>
      <c r="Q204" s="100"/>
      <c r="R204" s="98"/>
      <c r="S204" s="101">
        <v>2</v>
      </c>
      <c r="T204" s="102"/>
      <c r="U204" s="99"/>
      <c r="V204" s="126"/>
      <c r="W204" s="119"/>
      <c r="X204" s="99"/>
      <c r="Y204" s="126"/>
    </row>
    <row r="205" spans="1:25" s="18" customFormat="1" ht="54" customHeight="1" x14ac:dyDescent="0.2">
      <c r="A205" s="683" t="s">
        <v>462</v>
      </c>
      <c r="B205" s="113" t="s">
        <v>412</v>
      </c>
      <c r="C205" s="100"/>
      <c r="D205" s="98"/>
      <c r="E205" s="98"/>
      <c r="F205" s="129"/>
      <c r="G205" s="118">
        <f>G206+G207</f>
        <v>6</v>
      </c>
      <c r="H205" s="130">
        <f t="shared" ref="H205:M205" si="47">H206+H207</f>
        <v>180</v>
      </c>
      <c r="I205" s="109">
        <f t="shared" si="47"/>
        <v>93</v>
      </c>
      <c r="J205" s="109">
        <f t="shared" si="47"/>
        <v>45</v>
      </c>
      <c r="K205" s="109"/>
      <c r="L205" s="109">
        <f t="shared" si="47"/>
        <v>48</v>
      </c>
      <c r="M205" s="110">
        <f t="shared" si="47"/>
        <v>87</v>
      </c>
      <c r="N205" s="97"/>
      <c r="O205" s="98"/>
      <c r="P205" s="106"/>
      <c r="Q205" s="100"/>
      <c r="R205" s="98"/>
      <c r="S205" s="101"/>
      <c r="T205" s="102"/>
      <c r="U205" s="99"/>
      <c r="V205" s="126"/>
      <c r="W205" s="119"/>
      <c r="X205" s="99"/>
      <c r="Y205" s="126"/>
    </row>
    <row r="206" spans="1:25" s="18" customFormat="1" ht="53.25" customHeight="1" x14ac:dyDescent="0.2">
      <c r="A206" s="683" t="s">
        <v>463</v>
      </c>
      <c r="B206" s="113" t="s">
        <v>412</v>
      </c>
      <c r="C206" s="100">
        <v>10</v>
      </c>
      <c r="D206" s="98"/>
      <c r="E206" s="98"/>
      <c r="F206" s="129"/>
      <c r="G206" s="900">
        <v>4.5</v>
      </c>
      <c r="H206" s="779">
        <f>G206*30</f>
        <v>135</v>
      </c>
      <c r="I206" s="781">
        <f>J206+K206+L206</f>
        <v>75</v>
      </c>
      <c r="J206" s="99">
        <v>45</v>
      </c>
      <c r="K206" s="98"/>
      <c r="L206" s="98">
        <v>30</v>
      </c>
      <c r="M206" s="782">
        <f>H206-I206</f>
        <v>60</v>
      </c>
      <c r="N206" s="97"/>
      <c r="O206" s="98"/>
      <c r="P206" s="106"/>
      <c r="Q206" s="100"/>
      <c r="R206" s="98"/>
      <c r="S206" s="101"/>
      <c r="T206" s="102"/>
      <c r="U206" s="99"/>
      <c r="V206" s="126"/>
      <c r="W206" s="119">
        <v>5</v>
      </c>
      <c r="X206" s="99"/>
      <c r="Y206" s="126"/>
    </row>
    <row r="207" spans="1:25" s="18" customFormat="1" ht="51.75" customHeight="1" x14ac:dyDescent="0.2">
      <c r="A207" s="683" t="s">
        <v>464</v>
      </c>
      <c r="B207" s="113" t="s">
        <v>413</v>
      </c>
      <c r="C207" s="100"/>
      <c r="D207" s="98"/>
      <c r="E207" s="98"/>
      <c r="F207" s="129">
        <v>11</v>
      </c>
      <c r="G207" s="132">
        <v>1.5</v>
      </c>
      <c r="H207" s="100">
        <f>G207*30</f>
        <v>45</v>
      </c>
      <c r="I207" s="781">
        <f>J207+K207+L207</f>
        <v>18</v>
      </c>
      <c r="J207" s="99"/>
      <c r="K207" s="98"/>
      <c r="L207" s="98">
        <v>18</v>
      </c>
      <c r="M207" s="782">
        <f>H207-I207</f>
        <v>27</v>
      </c>
      <c r="N207" s="97"/>
      <c r="O207" s="98"/>
      <c r="P207" s="106"/>
      <c r="Q207" s="100"/>
      <c r="R207" s="98"/>
      <c r="S207" s="101"/>
      <c r="T207" s="102"/>
      <c r="U207" s="99"/>
      <c r="V207" s="126"/>
      <c r="W207" s="119"/>
      <c r="X207" s="99">
        <v>2</v>
      </c>
      <c r="Y207" s="126"/>
    </row>
    <row r="208" spans="1:25" s="18" customFormat="1" ht="36" customHeight="1" thickBot="1" x14ac:dyDescent="0.25">
      <c r="A208" s="934" t="s">
        <v>465</v>
      </c>
      <c r="B208" s="935" t="s">
        <v>286</v>
      </c>
      <c r="C208" s="936"/>
      <c r="D208" s="937">
        <v>11</v>
      </c>
      <c r="E208" s="937"/>
      <c r="F208" s="686"/>
      <c r="G208" s="118">
        <v>4</v>
      </c>
      <c r="H208" s="156">
        <f>G208*30</f>
        <v>120</v>
      </c>
      <c r="I208" s="105">
        <f>J208+K208+L208</f>
        <v>54</v>
      </c>
      <c r="J208" s="938">
        <v>36</v>
      </c>
      <c r="K208" s="938">
        <v>9</v>
      </c>
      <c r="L208" s="938">
        <v>9</v>
      </c>
      <c r="M208" s="127">
        <f>H208-I208</f>
        <v>66</v>
      </c>
      <c r="N208" s="156"/>
      <c r="O208" s="105"/>
      <c r="P208" s="127"/>
      <c r="Q208" s="156"/>
      <c r="R208" s="105"/>
      <c r="S208" s="127"/>
      <c r="T208" s="156"/>
      <c r="U208" s="105"/>
      <c r="V208" s="127"/>
      <c r="W208" s="157"/>
      <c r="X208" s="99">
        <v>6</v>
      </c>
      <c r="Y208" s="127"/>
    </row>
    <row r="209" spans="1:25" s="18" customFormat="1" ht="21" customHeight="1" thickBot="1" x14ac:dyDescent="0.25">
      <c r="A209" s="3041" t="s">
        <v>365</v>
      </c>
      <c r="B209" s="3042"/>
      <c r="C209" s="3042"/>
      <c r="D209" s="3042"/>
      <c r="E209" s="3042"/>
      <c r="F209" s="3042"/>
      <c r="G209" s="3042"/>
      <c r="H209" s="3042"/>
      <c r="I209" s="3042"/>
      <c r="J209" s="3042"/>
      <c r="K209" s="3042"/>
      <c r="L209" s="3042"/>
      <c r="M209" s="3042"/>
      <c r="N209" s="3042"/>
      <c r="O209" s="3042"/>
      <c r="P209" s="3042"/>
      <c r="Q209" s="3042"/>
      <c r="R209" s="3042"/>
      <c r="S209" s="3042"/>
      <c r="T209" s="3042"/>
      <c r="U209" s="3042"/>
      <c r="V209" s="3042"/>
      <c r="W209" s="3042"/>
      <c r="X209" s="3042"/>
      <c r="Y209" s="3043"/>
    </row>
    <row r="210" spans="1:25" s="18" customFormat="1" ht="51" customHeight="1" thickBot="1" x14ac:dyDescent="0.25">
      <c r="A210" s="576" t="s">
        <v>468</v>
      </c>
      <c r="B210" s="158" t="s">
        <v>384</v>
      </c>
      <c r="C210" s="138"/>
      <c r="D210" s="138">
        <v>11</v>
      </c>
      <c r="E210" s="138"/>
      <c r="F210" s="905"/>
      <c r="G210" s="906">
        <v>4</v>
      </c>
      <c r="H210" s="907">
        <f>G210*30</f>
        <v>120</v>
      </c>
      <c r="I210" s="104">
        <f>J210+K210+L210</f>
        <v>54</v>
      </c>
      <c r="J210" s="866">
        <v>36</v>
      </c>
      <c r="K210" s="866">
        <v>9</v>
      </c>
      <c r="L210" s="866">
        <v>9</v>
      </c>
      <c r="M210" s="868">
        <f>H210-I210</f>
        <v>66</v>
      </c>
      <c r="N210" s="939"/>
      <c r="O210" s="138"/>
      <c r="P210" s="909"/>
      <c r="Q210" s="140"/>
      <c r="R210" s="138"/>
      <c r="S210" s="139"/>
      <c r="T210" s="904"/>
      <c r="U210" s="138"/>
      <c r="V210" s="909"/>
      <c r="W210" s="159"/>
      <c r="X210" s="153">
        <v>6</v>
      </c>
      <c r="Y210" s="139"/>
    </row>
    <row r="211" spans="1:25" s="18" customFormat="1" ht="21" customHeight="1" thickBot="1" x14ac:dyDescent="0.25">
      <c r="A211" s="3036" t="s">
        <v>198</v>
      </c>
      <c r="B211" s="3037"/>
      <c r="C211" s="3037"/>
      <c r="D211" s="3037"/>
      <c r="E211" s="3037"/>
      <c r="F211" s="3037"/>
      <c r="G211" s="3037"/>
      <c r="H211" s="3037"/>
      <c r="I211" s="3037"/>
      <c r="J211" s="3037"/>
      <c r="K211" s="3037"/>
      <c r="L211" s="3037"/>
      <c r="M211" s="3037"/>
      <c r="N211" s="3037"/>
      <c r="O211" s="3037"/>
      <c r="P211" s="3037"/>
      <c r="Q211" s="3037"/>
      <c r="R211" s="3037"/>
      <c r="S211" s="3037"/>
      <c r="T211" s="3037"/>
      <c r="U211" s="3037"/>
      <c r="V211" s="3037"/>
      <c r="W211" s="3037"/>
      <c r="X211" s="3037"/>
      <c r="Y211" s="3038"/>
    </row>
    <row r="212" spans="1:25" s="18" customFormat="1" ht="21" customHeight="1" thickBot="1" x14ac:dyDescent="0.25">
      <c r="A212" s="683" t="s">
        <v>469</v>
      </c>
      <c r="B212" s="940" t="s">
        <v>60</v>
      </c>
      <c r="C212" s="941"/>
      <c r="D212" s="942">
        <v>11</v>
      </c>
      <c r="E212" s="942"/>
      <c r="F212" s="943"/>
      <c r="G212" s="103">
        <v>4</v>
      </c>
      <c r="H212" s="156">
        <f>G212*30</f>
        <v>120</v>
      </c>
      <c r="I212" s="104">
        <f>J212+K212+L212</f>
        <v>54</v>
      </c>
      <c r="J212" s="944"/>
      <c r="K212" s="944"/>
      <c r="L212" s="945">
        <v>54</v>
      </c>
      <c r="M212" s="127">
        <f>H212-I212</f>
        <v>66</v>
      </c>
      <c r="N212" s="946"/>
      <c r="O212" s="947"/>
      <c r="P212" s="948"/>
      <c r="Q212" s="949"/>
      <c r="R212" s="947"/>
      <c r="S212" s="948"/>
      <c r="T212" s="946"/>
      <c r="U212" s="947"/>
      <c r="V212" s="948"/>
      <c r="W212" s="950"/>
      <c r="X212" s="99">
        <v>6</v>
      </c>
      <c r="Y212" s="686"/>
    </row>
    <row r="213" spans="1:25" s="18" customFormat="1" ht="21" customHeight="1" thickBot="1" x14ac:dyDescent="0.25">
      <c r="A213" s="3044" t="s">
        <v>400</v>
      </c>
      <c r="B213" s="3045"/>
      <c r="C213" s="3045"/>
      <c r="D213" s="3045"/>
      <c r="E213" s="3045"/>
      <c r="F213" s="3046"/>
      <c r="G213" s="925">
        <f>G197+G201+G202+G205+G210</f>
        <v>22</v>
      </c>
      <c r="H213" s="586">
        <f t="shared" ref="H213:M213" si="48">H197+H201+H202+H205+H210</f>
        <v>660</v>
      </c>
      <c r="I213" s="587">
        <f t="shared" si="48"/>
        <v>331</v>
      </c>
      <c r="J213" s="587">
        <f t="shared" si="48"/>
        <v>174</v>
      </c>
      <c r="K213" s="587">
        <f t="shared" si="48"/>
        <v>50</v>
      </c>
      <c r="L213" s="587">
        <f t="shared" si="48"/>
        <v>107</v>
      </c>
      <c r="M213" s="588">
        <f t="shared" si="48"/>
        <v>329</v>
      </c>
      <c r="N213" s="951"/>
      <c r="O213" s="952"/>
      <c r="P213" s="953"/>
      <c r="Q213" s="954"/>
      <c r="R213" s="952"/>
      <c r="S213" s="955">
        <f>S203+S204</f>
        <v>4</v>
      </c>
      <c r="T213" s="586"/>
      <c r="U213" s="587"/>
      <c r="V213" s="588">
        <f>V198</f>
        <v>4</v>
      </c>
      <c r="W213" s="930">
        <f>W199+W200+W206</f>
        <v>9</v>
      </c>
      <c r="X213" s="819">
        <f>X207+X210</f>
        <v>8</v>
      </c>
      <c r="Y213" s="588">
        <f>Y201</f>
        <v>6</v>
      </c>
    </row>
    <row r="214" spans="1:25" s="18" customFormat="1" ht="34.5" customHeight="1" thickBot="1" x14ac:dyDescent="0.25">
      <c r="A214" s="3044" t="s">
        <v>399</v>
      </c>
      <c r="B214" s="3045"/>
      <c r="C214" s="3045"/>
      <c r="D214" s="3045"/>
      <c r="E214" s="3045"/>
      <c r="F214" s="3046"/>
      <c r="G214" s="52">
        <f>G197+G201+G202+G205+G212</f>
        <v>22</v>
      </c>
      <c r="H214" s="586">
        <f t="shared" ref="H214:M214" si="49">H197+H201+H202+H205+H212</f>
        <v>660</v>
      </c>
      <c r="I214" s="587">
        <f t="shared" si="49"/>
        <v>331</v>
      </c>
      <c r="J214" s="587">
        <f t="shared" si="49"/>
        <v>138</v>
      </c>
      <c r="K214" s="587">
        <f t="shared" si="49"/>
        <v>41</v>
      </c>
      <c r="L214" s="587">
        <f t="shared" si="49"/>
        <v>152</v>
      </c>
      <c r="M214" s="588">
        <f t="shared" si="49"/>
        <v>329</v>
      </c>
      <c r="N214" s="951"/>
      <c r="O214" s="952"/>
      <c r="P214" s="956"/>
      <c r="Q214" s="957"/>
      <c r="R214" s="952"/>
      <c r="S214" s="958">
        <f>S203+S204</f>
        <v>4</v>
      </c>
      <c r="T214" s="930"/>
      <c r="U214" s="587"/>
      <c r="V214" s="931">
        <f>V198</f>
        <v>4</v>
      </c>
      <c r="W214" s="586">
        <f>W199+W200+W206</f>
        <v>9</v>
      </c>
      <c r="X214" s="819">
        <f>X207+X212</f>
        <v>8</v>
      </c>
      <c r="Y214" s="588">
        <f>Y201</f>
        <v>6</v>
      </c>
    </row>
    <row r="215" spans="1:25" s="18" customFormat="1" ht="21" customHeight="1" thickBot="1" x14ac:dyDescent="0.25">
      <c r="A215" s="3023" t="s">
        <v>470</v>
      </c>
      <c r="B215" s="3034"/>
      <c r="C215" s="3034"/>
      <c r="D215" s="3034"/>
      <c r="E215" s="3034"/>
      <c r="F215" s="3034"/>
      <c r="G215" s="3034"/>
      <c r="H215" s="3034"/>
      <c r="I215" s="3034"/>
      <c r="J215" s="3034"/>
      <c r="K215" s="3034"/>
      <c r="L215" s="3034"/>
      <c r="M215" s="3034"/>
      <c r="N215" s="3034"/>
      <c r="O215" s="3034"/>
      <c r="P215" s="3034"/>
      <c r="Q215" s="3034"/>
      <c r="R215" s="3034"/>
      <c r="S215" s="3034"/>
      <c r="T215" s="3034"/>
      <c r="U215" s="3034"/>
      <c r="V215" s="3034"/>
      <c r="W215" s="3034"/>
      <c r="X215" s="3034"/>
      <c r="Y215" s="3035"/>
    </row>
    <row r="216" spans="1:25" s="18" customFormat="1" ht="82.5" customHeight="1" x14ac:dyDescent="0.2">
      <c r="A216" s="683" t="s">
        <v>471</v>
      </c>
      <c r="B216" s="112" t="s">
        <v>476</v>
      </c>
      <c r="C216" s="83">
        <v>12</v>
      </c>
      <c r="E216" s="85"/>
      <c r="F216" s="128"/>
      <c r="G216" s="959">
        <v>3</v>
      </c>
      <c r="H216" s="91">
        <f>G216*30</f>
        <v>90</v>
      </c>
      <c r="I216" s="92">
        <f>J216+K216+L216</f>
        <v>48</v>
      </c>
      <c r="J216" s="92">
        <v>16</v>
      </c>
      <c r="K216" s="92">
        <v>32</v>
      </c>
      <c r="L216" s="92"/>
      <c r="M216" s="96">
        <f>H216-I216</f>
        <v>42</v>
      </c>
      <c r="N216" s="82"/>
      <c r="O216" s="85"/>
      <c r="P216" s="88"/>
      <c r="Q216" s="83"/>
      <c r="R216" s="85"/>
      <c r="S216" s="89"/>
      <c r="T216" s="86"/>
      <c r="U216" s="87"/>
      <c r="V216" s="94"/>
      <c r="W216" s="95"/>
      <c r="X216" s="87"/>
      <c r="Y216" s="94">
        <v>6</v>
      </c>
    </row>
    <row r="217" spans="1:25" s="18" customFormat="1" ht="21" customHeight="1" x14ac:dyDescent="0.2">
      <c r="A217" s="683" t="s">
        <v>472</v>
      </c>
      <c r="B217" s="113" t="s">
        <v>191</v>
      </c>
      <c r="C217" s="100"/>
      <c r="D217" s="98"/>
      <c r="E217" s="85"/>
      <c r="F217" s="129"/>
      <c r="G217" s="118">
        <f>G218+G219</f>
        <v>6</v>
      </c>
      <c r="H217" s="130">
        <f t="shared" ref="H217:M217" si="50">H218+H219</f>
        <v>180</v>
      </c>
      <c r="I217" s="109">
        <f t="shared" si="50"/>
        <v>93</v>
      </c>
      <c r="J217" s="109">
        <f t="shared" si="50"/>
        <v>45</v>
      </c>
      <c r="K217" s="109"/>
      <c r="L217" s="109">
        <f t="shared" si="50"/>
        <v>48</v>
      </c>
      <c r="M217" s="110">
        <f t="shared" si="50"/>
        <v>87</v>
      </c>
      <c r="N217" s="97"/>
      <c r="O217" s="98"/>
      <c r="P217" s="106"/>
      <c r="Q217" s="100"/>
      <c r="R217" s="98"/>
      <c r="S217" s="101"/>
      <c r="T217" s="102"/>
      <c r="U217" s="99"/>
      <c r="V217" s="126"/>
      <c r="W217" s="119"/>
      <c r="X217" s="99"/>
      <c r="Y217" s="126"/>
    </row>
    <row r="218" spans="1:25" s="18" customFormat="1" ht="21" customHeight="1" x14ac:dyDescent="0.2">
      <c r="A218" s="683" t="s">
        <v>473</v>
      </c>
      <c r="B218" s="113" t="s">
        <v>191</v>
      </c>
      <c r="C218" s="100">
        <v>10</v>
      </c>
      <c r="D218" s="98"/>
      <c r="E218" s="98"/>
      <c r="F218" s="129"/>
      <c r="G218" s="900">
        <v>4.5</v>
      </c>
      <c r="H218" s="779">
        <f>G218*30</f>
        <v>135</v>
      </c>
      <c r="I218" s="781">
        <f>J218+K218+L218</f>
        <v>75</v>
      </c>
      <c r="J218" s="99">
        <v>45</v>
      </c>
      <c r="K218" s="98"/>
      <c r="L218" s="98">
        <v>30</v>
      </c>
      <c r="M218" s="782">
        <f>H218-I218</f>
        <v>60</v>
      </c>
      <c r="N218" s="97"/>
      <c r="O218" s="98"/>
      <c r="P218" s="106"/>
      <c r="Q218" s="100"/>
      <c r="R218" s="98"/>
      <c r="S218" s="101"/>
      <c r="T218" s="102"/>
      <c r="U218" s="99"/>
      <c r="V218" s="126"/>
      <c r="W218" s="119">
        <v>5</v>
      </c>
      <c r="X218" s="99"/>
      <c r="Y218" s="126"/>
    </row>
    <row r="219" spans="1:25" s="18" customFormat="1" ht="36" customHeight="1" x14ac:dyDescent="0.2">
      <c r="A219" s="683" t="s">
        <v>474</v>
      </c>
      <c r="B219" s="113" t="s">
        <v>281</v>
      </c>
      <c r="C219" s="100"/>
      <c r="D219" s="98"/>
      <c r="E219" s="98"/>
      <c r="F219" s="129">
        <v>11</v>
      </c>
      <c r="G219" s="132">
        <v>1.5</v>
      </c>
      <c r="H219" s="100">
        <f>G219*30</f>
        <v>45</v>
      </c>
      <c r="I219" s="781">
        <f>J219+K219+L219</f>
        <v>18</v>
      </c>
      <c r="J219" s="99"/>
      <c r="K219" s="98"/>
      <c r="L219" s="98">
        <v>18</v>
      </c>
      <c r="M219" s="782">
        <f>H219-I219</f>
        <v>27</v>
      </c>
      <c r="N219" s="97"/>
      <c r="O219" s="98"/>
      <c r="P219" s="106"/>
      <c r="Q219" s="100"/>
      <c r="R219" s="98"/>
      <c r="S219" s="101"/>
      <c r="T219" s="102"/>
      <c r="U219" s="99"/>
      <c r="V219" s="126"/>
      <c r="W219" s="119"/>
      <c r="X219" s="99">
        <v>2</v>
      </c>
      <c r="Y219" s="126"/>
    </row>
    <row r="220" spans="1:25" s="18" customFormat="1" ht="36" customHeight="1" thickBot="1" x14ac:dyDescent="0.25">
      <c r="A220" s="934" t="s">
        <v>475</v>
      </c>
      <c r="B220" s="935" t="s">
        <v>286</v>
      </c>
      <c r="C220" s="936"/>
      <c r="D220" s="937">
        <v>11</v>
      </c>
      <c r="E220" s="937"/>
      <c r="F220" s="686"/>
      <c r="G220" s="118">
        <v>4</v>
      </c>
      <c r="H220" s="156">
        <f>G220*30</f>
        <v>120</v>
      </c>
      <c r="I220" s="105">
        <f>J220+K220+L220</f>
        <v>54</v>
      </c>
      <c r="J220" s="938">
        <v>36</v>
      </c>
      <c r="K220" s="938">
        <v>9</v>
      </c>
      <c r="L220" s="938">
        <v>9</v>
      </c>
      <c r="M220" s="127">
        <f>H220-I220</f>
        <v>66</v>
      </c>
      <c r="N220" s="156"/>
      <c r="O220" s="105"/>
      <c r="P220" s="127"/>
      <c r="Q220" s="156"/>
      <c r="R220" s="105"/>
      <c r="S220" s="127"/>
      <c r="T220" s="156"/>
      <c r="U220" s="105"/>
      <c r="V220" s="127"/>
      <c r="W220" s="157"/>
      <c r="X220" s="99">
        <v>6</v>
      </c>
      <c r="Y220" s="127"/>
    </row>
    <row r="221" spans="1:25" s="18" customFormat="1" ht="21" customHeight="1" thickBot="1" x14ac:dyDescent="0.25">
      <c r="A221" s="3041" t="s">
        <v>365</v>
      </c>
      <c r="B221" s="3042"/>
      <c r="C221" s="3042"/>
      <c r="D221" s="3042"/>
      <c r="E221" s="3042"/>
      <c r="F221" s="3042"/>
      <c r="G221" s="3042"/>
      <c r="H221" s="3042"/>
      <c r="I221" s="3042"/>
      <c r="J221" s="3042"/>
      <c r="K221" s="3042"/>
      <c r="L221" s="3042"/>
      <c r="M221" s="3042"/>
      <c r="N221" s="3042"/>
      <c r="O221" s="3042"/>
      <c r="P221" s="3042"/>
      <c r="Q221" s="3042"/>
      <c r="R221" s="3042"/>
      <c r="S221" s="3042"/>
      <c r="T221" s="3042"/>
      <c r="U221" s="3042"/>
      <c r="V221" s="3042"/>
      <c r="W221" s="3042"/>
      <c r="X221" s="3042"/>
      <c r="Y221" s="3043"/>
    </row>
    <row r="222" spans="1:25" s="18" customFormat="1" ht="38.25" customHeight="1" thickBot="1" x14ac:dyDescent="0.25">
      <c r="A222" s="576" t="s">
        <v>477</v>
      </c>
      <c r="B222" s="158" t="s">
        <v>283</v>
      </c>
      <c r="C222" s="138"/>
      <c r="D222" s="138">
        <v>11</v>
      </c>
      <c r="E222" s="138"/>
      <c r="F222" s="905"/>
      <c r="G222" s="906">
        <v>4</v>
      </c>
      <c r="H222" s="907">
        <f>G222*30</f>
        <v>120</v>
      </c>
      <c r="I222" s="104">
        <f>J222+K222+L222</f>
        <v>54</v>
      </c>
      <c r="J222" s="866">
        <v>36</v>
      </c>
      <c r="K222" s="866">
        <v>9</v>
      </c>
      <c r="L222" s="866">
        <v>9</v>
      </c>
      <c r="M222" s="868">
        <f>H222-I222</f>
        <v>66</v>
      </c>
      <c r="N222" s="939"/>
      <c r="O222" s="138"/>
      <c r="P222" s="909"/>
      <c r="Q222" s="140"/>
      <c r="R222" s="138"/>
      <c r="S222" s="139"/>
      <c r="T222" s="904"/>
      <c r="U222" s="138"/>
      <c r="V222" s="909"/>
      <c r="W222" s="159"/>
      <c r="X222" s="153">
        <v>6</v>
      </c>
      <c r="Y222" s="139"/>
    </row>
    <row r="223" spans="1:25" s="18" customFormat="1" ht="21" customHeight="1" thickBot="1" x14ac:dyDescent="0.25">
      <c r="A223" s="3036" t="s">
        <v>198</v>
      </c>
      <c r="B223" s="3037"/>
      <c r="C223" s="3037"/>
      <c r="D223" s="3037"/>
      <c r="E223" s="3037"/>
      <c r="F223" s="3037"/>
      <c r="G223" s="3037"/>
      <c r="H223" s="3037"/>
      <c r="I223" s="3037"/>
      <c r="J223" s="3037"/>
      <c r="K223" s="3037"/>
      <c r="L223" s="3037"/>
      <c r="M223" s="3037"/>
      <c r="N223" s="3037"/>
      <c r="O223" s="3037"/>
      <c r="P223" s="3037"/>
      <c r="Q223" s="3037"/>
      <c r="R223" s="3037"/>
      <c r="S223" s="3037"/>
      <c r="T223" s="3037"/>
      <c r="U223" s="3037"/>
      <c r="V223" s="3037"/>
      <c r="W223" s="3037"/>
      <c r="X223" s="3037"/>
      <c r="Y223" s="3038"/>
    </row>
    <row r="224" spans="1:25" s="18" customFormat="1" ht="25.5" customHeight="1" thickBot="1" x14ac:dyDescent="0.25">
      <c r="A224" s="683" t="s">
        <v>478</v>
      </c>
      <c r="B224" s="940" t="s">
        <v>60</v>
      </c>
      <c r="C224" s="941"/>
      <c r="D224" s="942">
        <v>11</v>
      </c>
      <c r="E224" s="942"/>
      <c r="F224" s="943"/>
      <c r="G224" s="103">
        <v>4</v>
      </c>
      <c r="H224" s="156">
        <f>G224*30</f>
        <v>120</v>
      </c>
      <c r="I224" s="104">
        <f>J224+K224+L224</f>
        <v>54</v>
      </c>
      <c r="J224" s="944"/>
      <c r="K224" s="944"/>
      <c r="L224" s="945">
        <v>54</v>
      </c>
      <c r="M224" s="127">
        <f>H224-I224</f>
        <v>66</v>
      </c>
      <c r="N224" s="946"/>
      <c r="O224" s="947"/>
      <c r="P224" s="948"/>
      <c r="Q224" s="949"/>
      <c r="R224" s="947"/>
      <c r="S224" s="948"/>
      <c r="T224" s="946"/>
      <c r="U224" s="947"/>
      <c r="V224" s="948"/>
      <c r="W224" s="950"/>
      <c r="X224" s="99">
        <v>6</v>
      </c>
      <c r="Y224" s="686"/>
    </row>
    <row r="225" spans="1:44" s="18" customFormat="1" ht="23.25" customHeight="1" thickBot="1" x14ac:dyDescent="0.25">
      <c r="A225" s="3044" t="s">
        <v>479</v>
      </c>
      <c r="B225" s="3045"/>
      <c r="C225" s="3045"/>
      <c r="D225" s="3045"/>
      <c r="E225" s="3045"/>
      <c r="F225" s="3046"/>
      <c r="G225" s="925">
        <f>G216+G217+G222</f>
        <v>13</v>
      </c>
      <c r="H225" s="586">
        <f t="shared" ref="H225:M225" si="51">H216+H217+H222</f>
        <v>390</v>
      </c>
      <c r="I225" s="587">
        <f t="shared" si="51"/>
        <v>195</v>
      </c>
      <c r="J225" s="587">
        <f t="shared" si="51"/>
        <v>97</v>
      </c>
      <c r="K225" s="587">
        <f t="shared" si="51"/>
        <v>41</v>
      </c>
      <c r="L225" s="587">
        <f t="shared" si="51"/>
        <v>57</v>
      </c>
      <c r="M225" s="588">
        <f t="shared" si="51"/>
        <v>195</v>
      </c>
      <c r="N225" s="960"/>
      <c r="O225" s="952"/>
      <c r="P225" s="953"/>
      <c r="Q225" s="954"/>
      <c r="R225" s="952"/>
      <c r="S225" s="955"/>
      <c r="T225" s="586"/>
      <c r="U225" s="587"/>
      <c r="V225" s="588"/>
      <c r="W225" s="930">
        <f>W218</f>
        <v>5</v>
      </c>
      <c r="X225" s="819">
        <f>X219+X222</f>
        <v>8</v>
      </c>
      <c r="Y225" s="588">
        <f>Y216</f>
        <v>6</v>
      </c>
    </row>
    <row r="226" spans="1:44" s="18" customFormat="1" ht="38.25" customHeight="1" thickBot="1" x14ac:dyDescent="0.25">
      <c r="A226" s="3044" t="s">
        <v>480</v>
      </c>
      <c r="B226" s="3045"/>
      <c r="C226" s="3045"/>
      <c r="D226" s="3045"/>
      <c r="E226" s="3045"/>
      <c r="F226" s="3046"/>
      <c r="G226" s="52">
        <f>G216+G217+G224</f>
        <v>13</v>
      </c>
      <c r="H226" s="586">
        <f t="shared" ref="H226:M226" si="52">H216+H217+H224</f>
        <v>390</v>
      </c>
      <c r="I226" s="587">
        <f t="shared" si="52"/>
        <v>195</v>
      </c>
      <c r="J226" s="587">
        <f t="shared" si="52"/>
        <v>61</v>
      </c>
      <c r="K226" s="587">
        <f t="shared" si="52"/>
        <v>32</v>
      </c>
      <c r="L226" s="587">
        <f t="shared" si="52"/>
        <v>102</v>
      </c>
      <c r="M226" s="588">
        <f t="shared" si="52"/>
        <v>195</v>
      </c>
      <c r="N226" s="961"/>
      <c r="O226" s="952"/>
      <c r="P226" s="956"/>
      <c r="Q226" s="957"/>
      <c r="R226" s="952"/>
      <c r="S226" s="958"/>
      <c r="T226" s="930"/>
      <c r="U226" s="587"/>
      <c r="V226" s="931"/>
      <c r="W226" s="586">
        <f>W218</f>
        <v>5</v>
      </c>
      <c r="X226" s="819">
        <f>X219+X224</f>
        <v>8</v>
      </c>
      <c r="Y226" s="588">
        <f>Y216</f>
        <v>6</v>
      </c>
    </row>
    <row r="227" spans="1:44" s="18" customFormat="1" ht="21" customHeight="1" thickBot="1" x14ac:dyDescent="0.25">
      <c r="A227" s="3023" t="s">
        <v>279</v>
      </c>
      <c r="B227" s="3263"/>
      <c r="C227" s="3263"/>
      <c r="D227" s="3263"/>
      <c r="E227" s="3263"/>
      <c r="F227" s="3263"/>
      <c r="G227" s="3263"/>
      <c r="H227" s="3263"/>
      <c r="I227" s="3263"/>
      <c r="J227" s="3263"/>
      <c r="K227" s="3263"/>
      <c r="L227" s="3263"/>
      <c r="M227" s="3263"/>
      <c r="N227" s="3263"/>
      <c r="O227" s="3263"/>
      <c r="P227" s="3263"/>
      <c r="Q227" s="3263"/>
      <c r="R227" s="3263"/>
      <c r="S227" s="3263"/>
      <c r="T227" s="3263"/>
      <c r="U227" s="3263"/>
      <c r="V227" s="3263"/>
      <c r="W227" s="3263"/>
      <c r="X227" s="3263"/>
      <c r="Y227" s="3264"/>
    </row>
    <row r="228" spans="1:44" s="58" customFormat="1" ht="21" customHeight="1" thickBot="1" x14ac:dyDescent="0.25">
      <c r="A228" s="3023" t="s">
        <v>293</v>
      </c>
      <c r="B228" s="3263"/>
      <c r="C228" s="3263"/>
      <c r="D228" s="3263"/>
      <c r="E228" s="3263"/>
      <c r="F228" s="3263"/>
      <c r="G228" s="3263"/>
      <c r="H228" s="3263"/>
      <c r="I228" s="3263"/>
      <c r="J228" s="3263"/>
      <c r="K228" s="3263"/>
      <c r="L228" s="3263"/>
      <c r="M228" s="3263"/>
      <c r="N228" s="3263"/>
      <c r="O228" s="3263"/>
      <c r="P228" s="3263"/>
      <c r="Q228" s="3263"/>
      <c r="R228" s="3263"/>
      <c r="S228" s="3263"/>
      <c r="T228" s="3263"/>
      <c r="U228" s="3263"/>
      <c r="V228" s="3263"/>
      <c r="W228" s="3263"/>
      <c r="X228" s="3263"/>
      <c r="Y228" s="3264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</row>
    <row r="229" spans="1:44" s="18" customFormat="1" ht="36.75" customHeight="1" x14ac:dyDescent="0.2">
      <c r="A229" s="198" t="s">
        <v>290</v>
      </c>
      <c r="B229" s="199" t="s">
        <v>527</v>
      </c>
      <c r="C229" s="186"/>
      <c r="D229" s="186">
        <v>12</v>
      </c>
      <c r="E229" s="186"/>
      <c r="F229" s="200"/>
      <c r="G229" s="90">
        <v>2</v>
      </c>
      <c r="H229" s="91">
        <f>G229*30</f>
        <v>60</v>
      </c>
      <c r="I229" s="92">
        <f>SUM(J229:L229)</f>
        <v>24</v>
      </c>
      <c r="J229" s="171">
        <v>16</v>
      </c>
      <c r="K229" s="167"/>
      <c r="L229" s="167">
        <v>8</v>
      </c>
      <c r="M229" s="96">
        <f>H229-I229</f>
        <v>36</v>
      </c>
      <c r="N229" s="152"/>
      <c r="O229" s="167"/>
      <c r="P229" s="201"/>
      <c r="Q229" s="91"/>
      <c r="R229" s="167"/>
      <c r="S229" s="125"/>
      <c r="T229" s="202"/>
      <c r="U229" s="171"/>
      <c r="V229" s="193"/>
      <c r="W229" s="203"/>
      <c r="X229" s="171"/>
      <c r="Y229" s="193">
        <v>3</v>
      </c>
    </row>
    <row r="230" spans="1:44" s="18" customFormat="1" ht="35.25" customHeight="1" x14ac:dyDescent="0.2">
      <c r="A230" s="198" t="s">
        <v>291</v>
      </c>
      <c r="B230" s="204" t="s">
        <v>220</v>
      </c>
      <c r="C230" s="205"/>
      <c r="D230" s="192">
        <v>12</v>
      </c>
      <c r="E230" s="192"/>
      <c r="F230" s="189"/>
      <c r="G230" s="108">
        <v>3</v>
      </c>
      <c r="H230" s="190">
        <f>G230*30</f>
        <v>90</v>
      </c>
      <c r="I230" s="92">
        <f>J230+K230+L230</f>
        <v>32</v>
      </c>
      <c r="J230" s="191">
        <v>16</v>
      </c>
      <c r="K230" s="192">
        <v>16</v>
      </c>
      <c r="L230" s="192"/>
      <c r="M230" s="206">
        <f>H230-I230</f>
        <v>58</v>
      </c>
      <c r="N230" s="207"/>
      <c r="O230" s="208"/>
      <c r="P230" s="209"/>
      <c r="Q230" s="210"/>
      <c r="R230" s="208"/>
      <c r="S230" s="211"/>
      <c r="T230" s="202"/>
      <c r="U230" s="171"/>
      <c r="V230" s="193"/>
      <c r="W230" s="207"/>
      <c r="X230" s="208"/>
      <c r="Y230" s="211">
        <v>4</v>
      </c>
    </row>
    <row r="231" spans="1:44" s="18" customFormat="1" ht="47.25" x14ac:dyDescent="0.2">
      <c r="A231" s="198" t="s">
        <v>251</v>
      </c>
      <c r="B231" s="204" t="s">
        <v>415</v>
      </c>
      <c r="C231" s="205"/>
      <c r="D231" s="192"/>
      <c r="E231" s="192"/>
      <c r="F231" s="189"/>
      <c r="G231" s="108">
        <f>SUM(G232:G235)</f>
        <v>9.5</v>
      </c>
      <c r="H231" s="190">
        <f>SUM(H232:H235)</f>
        <v>285</v>
      </c>
      <c r="I231" s="92">
        <f>SUM(I232:I235)</f>
        <v>108</v>
      </c>
      <c r="J231" s="191">
        <f>SUM(J232:J235)</f>
        <v>59</v>
      </c>
      <c r="K231" s="192">
        <f>SUM(K232:K235)</f>
        <v>49</v>
      </c>
      <c r="L231" s="192"/>
      <c r="M231" s="206">
        <f>SUM(M232:M235)</f>
        <v>177</v>
      </c>
      <c r="N231" s="207"/>
      <c r="O231" s="208"/>
      <c r="P231" s="209"/>
      <c r="Q231" s="210"/>
      <c r="R231" s="208"/>
      <c r="S231" s="211"/>
      <c r="T231" s="202"/>
      <c r="U231" s="171"/>
      <c r="V231" s="193"/>
      <c r="W231" s="207"/>
      <c r="X231" s="208"/>
      <c r="Y231" s="211"/>
    </row>
    <row r="232" spans="1:44" s="18" customFormat="1" ht="47.25" x14ac:dyDescent="0.2">
      <c r="A232" s="212" t="s">
        <v>417</v>
      </c>
      <c r="B232" s="213" t="s">
        <v>415</v>
      </c>
      <c r="C232" s="185"/>
      <c r="D232" s="185">
        <v>7</v>
      </c>
      <c r="E232" s="214"/>
      <c r="F232" s="214"/>
      <c r="G232" s="165">
        <v>3</v>
      </c>
      <c r="H232" s="83">
        <f>G232*30</f>
        <v>90</v>
      </c>
      <c r="I232" s="84">
        <f>SUM(J232:L232)</f>
        <v>30</v>
      </c>
      <c r="J232" s="87">
        <v>15</v>
      </c>
      <c r="K232" s="85">
        <v>15</v>
      </c>
      <c r="L232" s="85"/>
      <c r="M232" s="145">
        <f>H232-I232</f>
        <v>60</v>
      </c>
      <c r="N232" s="82"/>
      <c r="O232" s="85"/>
      <c r="P232" s="88"/>
      <c r="Q232" s="83"/>
      <c r="R232" s="85"/>
      <c r="S232" s="89"/>
      <c r="T232" s="86">
        <v>2</v>
      </c>
      <c r="U232" s="87"/>
      <c r="V232" s="94"/>
      <c r="W232" s="95"/>
      <c r="X232" s="87"/>
      <c r="Y232" s="94"/>
    </row>
    <row r="233" spans="1:44" s="18" customFormat="1" ht="33" customHeight="1" x14ac:dyDescent="0.2">
      <c r="A233" s="212" t="s">
        <v>418</v>
      </c>
      <c r="B233" s="213" t="s">
        <v>415</v>
      </c>
      <c r="C233" s="185"/>
      <c r="D233" s="185">
        <v>9</v>
      </c>
      <c r="E233" s="214"/>
      <c r="F233" s="214"/>
      <c r="G233" s="165">
        <v>3</v>
      </c>
      <c r="H233" s="83">
        <f>G233*30</f>
        <v>90</v>
      </c>
      <c r="I233" s="84">
        <f>SUM(J233:L233)</f>
        <v>30</v>
      </c>
      <c r="J233" s="87">
        <v>20</v>
      </c>
      <c r="K233" s="85">
        <v>10</v>
      </c>
      <c r="L233" s="85"/>
      <c r="M233" s="145">
        <f>H233-I233</f>
        <v>60</v>
      </c>
      <c r="N233" s="82"/>
      <c r="O233" s="85"/>
      <c r="P233" s="88"/>
      <c r="Q233" s="83"/>
      <c r="R233" s="85"/>
      <c r="S233" s="89"/>
      <c r="T233" s="86"/>
      <c r="U233" s="87"/>
      <c r="V233" s="94">
        <v>3</v>
      </c>
      <c r="W233" s="95"/>
      <c r="X233" s="87"/>
      <c r="Y233" s="94"/>
    </row>
    <row r="234" spans="1:44" s="18" customFormat="1" ht="47.25" x14ac:dyDescent="0.2">
      <c r="A234" s="212" t="s">
        <v>419</v>
      </c>
      <c r="B234" s="213" t="s">
        <v>415</v>
      </c>
      <c r="C234" s="185"/>
      <c r="D234" s="185"/>
      <c r="E234" s="214"/>
      <c r="F234" s="214"/>
      <c r="G234" s="165">
        <v>2</v>
      </c>
      <c r="H234" s="83">
        <f>G234*30</f>
        <v>60</v>
      </c>
      <c r="I234" s="84">
        <f>SUM(J234:L234)</f>
        <v>30</v>
      </c>
      <c r="J234" s="87">
        <v>15</v>
      </c>
      <c r="K234" s="85">
        <v>15</v>
      </c>
      <c r="L234" s="85"/>
      <c r="M234" s="145">
        <f>H234-I234</f>
        <v>30</v>
      </c>
      <c r="N234" s="82"/>
      <c r="O234" s="85"/>
      <c r="P234" s="88"/>
      <c r="Q234" s="83"/>
      <c r="R234" s="85"/>
      <c r="S234" s="89"/>
      <c r="T234" s="86"/>
      <c r="U234" s="87"/>
      <c r="V234" s="94"/>
      <c r="W234" s="95">
        <v>2</v>
      </c>
      <c r="X234" s="87"/>
      <c r="Y234" s="94"/>
    </row>
    <row r="235" spans="1:44" s="18" customFormat="1" ht="47.25" x14ac:dyDescent="0.2">
      <c r="A235" s="212" t="s">
        <v>420</v>
      </c>
      <c r="B235" s="213" t="s">
        <v>415</v>
      </c>
      <c r="C235" s="185"/>
      <c r="D235" s="185">
        <v>11</v>
      </c>
      <c r="E235" s="214"/>
      <c r="F235" s="214"/>
      <c r="G235" s="165">
        <v>1.5</v>
      </c>
      <c r="H235" s="83">
        <f>G235*30</f>
        <v>45</v>
      </c>
      <c r="I235" s="84">
        <f>SUM(J235:L235)</f>
        <v>18</v>
      </c>
      <c r="J235" s="87">
        <v>9</v>
      </c>
      <c r="K235" s="85">
        <v>9</v>
      </c>
      <c r="L235" s="85"/>
      <c r="M235" s="145">
        <f>H235-I235</f>
        <v>27</v>
      </c>
      <c r="N235" s="82"/>
      <c r="O235" s="85"/>
      <c r="P235" s="88"/>
      <c r="Q235" s="83"/>
      <c r="R235" s="85"/>
      <c r="S235" s="89"/>
      <c r="T235" s="86"/>
      <c r="U235" s="87"/>
      <c r="V235" s="94"/>
      <c r="W235" s="95"/>
      <c r="X235" s="87">
        <v>2</v>
      </c>
      <c r="Y235" s="94"/>
    </row>
    <row r="236" spans="1:44" s="18" customFormat="1" ht="31.5" x14ac:dyDescent="0.2">
      <c r="A236" s="198" t="s">
        <v>294</v>
      </c>
      <c r="B236" s="215" t="s">
        <v>234</v>
      </c>
      <c r="C236" s="186"/>
      <c r="D236" s="186">
        <v>10</v>
      </c>
      <c r="E236" s="186"/>
      <c r="F236" s="179"/>
      <c r="G236" s="90">
        <v>4</v>
      </c>
      <c r="H236" s="91">
        <f t="shared" ref="H236:H244" si="53">G236*30</f>
        <v>120</v>
      </c>
      <c r="I236" s="92">
        <f t="shared" ref="I236:I244" si="54">SUM(J236:L236)</f>
        <v>75</v>
      </c>
      <c r="J236" s="171">
        <v>45</v>
      </c>
      <c r="K236" s="167">
        <v>30</v>
      </c>
      <c r="L236" s="167"/>
      <c r="M236" s="96">
        <f t="shared" ref="M236:M242" si="55">H236-I236</f>
        <v>45</v>
      </c>
      <c r="N236" s="152"/>
      <c r="O236" s="167"/>
      <c r="P236" s="201"/>
      <c r="Q236" s="91"/>
      <c r="R236" s="167"/>
      <c r="S236" s="125"/>
      <c r="T236" s="202"/>
      <c r="U236" s="171"/>
      <c r="V236" s="193"/>
      <c r="W236" s="203">
        <v>5</v>
      </c>
      <c r="X236" s="171"/>
      <c r="Y236" s="193"/>
    </row>
    <row r="237" spans="1:44" s="18" customFormat="1" ht="31.5" customHeight="1" x14ac:dyDescent="0.2">
      <c r="A237" s="198" t="s">
        <v>252</v>
      </c>
      <c r="B237" s="216" t="s">
        <v>239</v>
      </c>
      <c r="C237" s="186"/>
      <c r="D237" s="186"/>
      <c r="E237" s="217"/>
      <c r="F237" s="218"/>
      <c r="G237" s="90">
        <f>G238+G239+G240</f>
        <v>3.5</v>
      </c>
      <c r="H237" s="91">
        <f>G237*30</f>
        <v>105</v>
      </c>
      <c r="I237" s="92">
        <f>I238+I239+I240</f>
        <v>35</v>
      </c>
      <c r="J237" s="171"/>
      <c r="K237" s="167"/>
      <c r="L237" s="167">
        <f>L238+L239+L240</f>
        <v>35</v>
      </c>
      <c r="M237" s="96">
        <f>H237-I237</f>
        <v>70</v>
      </c>
      <c r="N237" s="152"/>
      <c r="O237" s="167"/>
      <c r="P237" s="201"/>
      <c r="Q237" s="91"/>
      <c r="R237" s="167"/>
      <c r="S237" s="125"/>
      <c r="T237" s="202"/>
      <c r="U237" s="171"/>
      <c r="V237" s="193"/>
      <c r="W237" s="203"/>
      <c r="X237" s="171"/>
      <c r="Y237" s="193"/>
    </row>
    <row r="238" spans="1:44" s="18" customFormat="1" ht="32.25" customHeight="1" x14ac:dyDescent="0.2">
      <c r="A238" s="212" t="s">
        <v>295</v>
      </c>
      <c r="B238" s="219" t="s">
        <v>239</v>
      </c>
      <c r="C238" s="185"/>
      <c r="D238" s="185"/>
      <c r="E238" s="220"/>
      <c r="F238" s="44"/>
      <c r="G238" s="165">
        <v>1.5</v>
      </c>
      <c r="H238" s="83">
        <f>G238*30</f>
        <v>45</v>
      </c>
      <c r="I238" s="84">
        <f>SUM(J238:L238)</f>
        <v>15</v>
      </c>
      <c r="J238" s="87"/>
      <c r="K238" s="85"/>
      <c r="L238" s="85">
        <v>15</v>
      </c>
      <c r="M238" s="145">
        <f>H238-I238</f>
        <v>30</v>
      </c>
      <c r="N238" s="82"/>
      <c r="O238" s="85"/>
      <c r="P238" s="88"/>
      <c r="Q238" s="83"/>
      <c r="R238" s="85"/>
      <c r="S238" s="89"/>
      <c r="T238" s="86"/>
      <c r="U238" s="87"/>
      <c r="V238" s="94"/>
      <c r="W238" s="95">
        <v>1</v>
      </c>
      <c r="X238" s="87"/>
      <c r="Y238" s="94"/>
    </row>
    <row r="239" spans="1:44" s="18" customFormat="1" ht="18.75" customHeight="1" x14ac:dyDescent="0.2">
      <c r="A239" s="212" t="s">
        <v>296</v>
      </c>
      <c r="B239" s="219" t="s">
        <v>239</v>
      </c>
      <c r="C239" s="185"/>
      <c r="D239" s="185"/>
      <c r="E239" s="220"/>
      <c r="F239" s="44"/>
      <c r="G239" s="165">
        <v>1</v>
      </c>
      <c r="H239" s="83">
        <f>G239*30</f>
        <v>30</v>
      </c>
      <c r="I239" s="84">
        <f>SUM(J239:L239)</f>
        <v>10</v>
      </c>
      <c r="J239" s="87"/>
      <c r="K239" s="85"/>
      <c r="L239" s="85">
        <v>10</v>
      </c>
      <c r="M239" s="145"/>
      <c r="N239" s="82"/>
      <c r="O239" s="85"/>
      <c r="P239" s="88"/>
      <c r="Q239" s="83"/>
      <c r="R239" s="85"/>
      <c r="S239" s="89"/>
      <c r="T239" s="86"/>
      <c r="U239" s="87"/>
      <c r="V239" s="94"/>
      <c r="W239" s="95"/>
      <c r="X239" s="87">
        <v>1</v>
      </c>
      <c r="Y239" s="94"/>
    </row>
    <row r="240" spans="1:44" s="18" customFormat="1" ht="17.25" customHeight="1" x14ac:dyDescent="0.2">
      <c r="A240" s="212" t="s">
        <v>297</v>
      </c>
      <c r="B240" s="219" t="s">
        <v>239</v>
      </c>
      <c r="C240" s="185"/>
      <c r="D240" s="185"/>
      <c r="E240" s="220">
        <v>12</v>
      </c>
      <c r="F240" s="44"/>
      <c r="G240" s="165">
        <v>1</v>
      </c>
      <c r="H240" s="83">
        <f>G240*30</f>
        <v>30</v>
      </c>
      <c r="I240" s="84">
        <f>SUM(J240:L240)</f>
        <v>10</v>
      </c>
      <c r="J240" s="87"/>
      <c r="K240" s="85"/>
      <c r="L240" s="85">
        <v>10</v>
      </c>
      <c r="M240" s="145">
        <f>H240-I240</f>
        <v>20</v>
      </c>
      <c r="N240" s="82"/>
      <c r="O240" s="85"/>
      <c r="P240" s="88"/>
      <c r="Q240" s="83"/>
      <c r="R240" s="85"/>
      <c r="S240" s="89"/>
      <c r="T240" s="86"/>
      <c r="U240" s="87"/>
      <c r="V240" s="94"/>
      <c r="W240" s="95"/>
      <c r="X240" s="87"/>
      <c r="Y240" s="94">
        <v>1</v>
      </c>
    </row>
    <row r="241" spans="1:38" s="18" customFormat="1" ht="51.75" customHeight="1" x14ac:dyDescent="0.2">
      <c r="A241" s="198" t="s">
        <v>253</v>
      </c>
      <c r="B241" s="221" t="s">
        <v>235</v>
      </c>
      <c r="C241" s="186">
        <v>11</v>
      </c>
      <c r="D241" s="186"/>
      <c r="E241" s="186"/>
      <c r="F241" s="222"/>
      <c r="G241" s="90">
        <v>3</v>
      </c>
      <c r="H241" s="91">
        <f t="shared" si="53"/>
        <v>90</v>
      </c>
      <c r="I241" s="92">
        <f t="shared" si="54"/>
        <v>45</v>
      </c>
      <c r="J241" s="171">
        <v>27</v>
      </c>
      <c r="K241" s="167">
        <v>18</v>
      </c>
      <c r="L241" s="167"/>
      <c r="M241" s="96">
        <f t="shared" si="55"/>
        <v>45</v>
      </c>
      <c r="N241" s="152"/>
      <c r="O241" s="167"/>
      <c r="P241" s="201"/>
      <c r="Q241" s="91"/>
      <c r="R241" s="167"/>
      <c r="S241" s="125"/>
      <c r="T241" s="202"/>
      <c r="U241" s="171"/>
      <c r="V241" s="193"/>
      <c r="W241" s="203"/>
      <c r="X241" s="171">
        <v>5</v>
      </c>
      <c r="Y241" s="193"/>
    </row>
    <row r="242" spans="1:38" s="18" customFormat="1" ht="48.75" customHeight="1" x14ac:dyDescent="0.2">
      <c r="A242" s="198" t="s">
        <v>254</v>
      </c>
      <c r="B242" s="221" t="s">
        <v>236</v>
      </c>
      <c r="C242" s="186"/>
      <c r="D242" s="186">
        <v>7</v>
      </c>
      <c r="E242" s="186"/>
      <c r="F242" s="222"/>
      <c r="G242" s="90">
        <v>3</v>
      </c>
      <c r="H242" s="91">
        <f t="shared" si="53"/>
        <v>90</v>
      </c>
      <c r="I242" s="92">
        <f t="shared" si="54"/>
        <v>30</v>
      </c>
      <c r="J242" s="171">
        <v>15</v>
      </c>
      <c r="K242" s="167">
        <v>15</v>
      </c>
      <c r="L242" s="167"/>
      <c r="M242" s="96">
        <f t="shared" si="55"/>
        <v>60</v>
      </c>
      <c r="N242" s="152"/>
      <c r="O242" s="167"/>
      <c r="P242" s="201"/>
      <c r="Q242" s="91"/>
      <c r="R242" s="167"/>
      <c r="S242" s="125"/>
      <c r="T242" s="202">
        <v>2</v>
      </c>
      <c r="U242" s="171"/>
      <c r="V242" s="193"/>
      <c r="W242" s="203"/>
      <c r="X242" s="171"/>
      <c r="Y242" s="193"/>
    </row>
    <row r="243" spans="1:38" s="1898" customFormat="1" ht="33.75" customHeight="1" x14ac:dyDescent="0.2">
      <c r="A243" s="1882" t="s">
        <v>255</v>
      </c>
      <c r="B243" s="1883" t="s">
        <v>416</v>
      </c>
      <c r="C243" s="1884"/>
      <c r="D243" s="1884">
        <v>6</v>
      </c>
      <c r="E243" s="1884"/>
      <c r="F243" s="1885"/>
      <c r="G243" s="1886">
        <v>3</v>
      </c>
      <c r="H243" s="1887">
        <f>G243*30</f>
        <v>90</v>
      </c>
      <c r="I243" s="1888">
        <f>J243+K243+L243</f>
        <v>30</v>
      </c>
      <c r="J243" s="1889">
        <v>20</v>
      </c>
      <c r="K243" s="1890"/>
      <c r="L243" s="1890">
        <v>10</v>
      </c>
      <c r="M243" s="1891">
        <f>H243-I243</f>
        <v>60</v>
      </c>
      <c r="N243" s="1892"/>
      <c r="O243" s="1890"/>
      <c r="P243" s="1893"/>
      <c r="Q243" s="1887"/>
      <c r="R243" s="1890"/>
      <c r="S243" s="1894">
        <v>3</v>
      </c>
      <c r="T243" s="1895"/>
      <c r="U243" s="1889"/>
      <c r="V243" s="1896"/>
      <c r="W243" s="1897"/>
      <c r="X243" s="1889"/>
      <c r="Y243" s="1896"/>
    </row>
    <row r="244" spans="1:38" s="18" customFormat="1" ht="50.25" customHeight="1" x14ac:dyDescent="0.2">
      <c r="A244" s="198" t="s">
        <v>421</v>
      </c>
      <c r="B244" s="221" t="s">
        <v>241</v>
      </c>
      <c r="C244" s="186"/>
      <c r="D244" s="186">
        <v>11</v>
      </c>
      <c r="E244" s="186"/>
      <c r="F244" s="222"/>
      <c r="G244" s="90">
        <v>2</v>
      </c>
      <c r="H244" s="91">
        <f t="shared" si="53"/>
        <v>60</v>
      </c>
      <c r="I244" s="92">
        <f t="shared" si="54"/>
        <v>27</v>
      </c>
      <c r="J244" s="171">
        <v>18</v>
      </c>
      <c r="K244" s="167"/>
      <c r="L244" s="167">
        <v>9</v>
      </c>
      <c r="M244" s="96">
        <f>H244-I244</f>
        <v>33</v>
      </c>
      <c r="N244" s="152"/>
      <c r="O244" s="167"/>
      <c r="P244" s="201"/>
      <c r="Q244" s="91"/>
      <c r="R244" s="167"/>
      <c r="S244" s="125"/>
      <c r="T244" s="202"/>
      <c r="U244" s="171"/>
      <c r="V244" s="193"/>
      <c r="W244" s="203"/>
      <c r="X244" s="171">
        <v>3</v>
      </c>
      <c r="Y244" s="193"/>
    </row>
    <row r="245" spans="1:38" s="18" customFormat="1" ht="48" customHeight="1" thickBot="1" x14ac:dyDescent="0.25">
      <c r="A245" s="223" t="s">
        <v>300</v>
      </c>
      <c r="B245" s="224" t="s">
        <v>221</v>
      </c>
      <c r="C245" s="156"/>
      <c r="D245" s="105">
        <v>9</v>
      </c>
      <c r="E245" s="105"/>
      <c r="F245" s="225"/>
      <c r="G245" s="118">
        <v>3.5</v>
      </c>
      <c r="H245" s="226">
        <f>G245*30</f>
        <v>105</v>
      </c>
      <c r="I245" s="104">
        <f>J245+K245+L245</f>
        <v>45</v>
      </c>
      <c r="J245" s="227">
        <v>27</v>
      </c>
      <c r="K245" s="105">
        <v>18</v>
      </c>
      <c r="L245" s="105"/>
      <c r="M245" s="228">
        <f>H245-I245</f>
        <v>60</v>
      </c>
      <c r="N245" s="229"/>
      <c r="O245" s="105"/>
      <c r="P245" s="230"/>
      <c r="Q245" s="156"/>
      <c r="R245" s="227"/>
      <c r="S245" s="231"/>
      <c r="T245" s="157"/>
      <c r="U245" s="227"/>
      <c r="V245" s="231">
        <v>5</v>
      </c>
      <c r="W245" s="229"/>
      <c r="X245" s="105"/>
      <c r="Y245" s="127"/>
    </row>
    <row r="246" spans="1:38" s="18" customFormat="1" ht="21" customHeight="1" thickBot="1" x14ac:dyDescent="0.25">
      <c r="A246" s="3039" t="s">
        <v>321</v>
      </c>
      <c r="B246" s="3040"/>
      <c r="C246" s="3040"/>
      <c r="D246" s="3040"/>
      <c r="E246" s="3040"/>
      <c r="F246" s="3040"/>
      <c r="G246" s="136">
        <f>G236+G241+G229+G230+G231+G237+G242+G243+G244+G245</f>
        <v>36.5</v>
      </c>
      <c r="H246" s="137">
        <f t="shared" ref="H246:M246" si="56">H236+H241+H229+H230+H231+H237+H242+H243+H244+H245</f>
        <v>1095</v>
      </c>
      <c r="I246" s="137">
        <f t="shared" si="56"/>
        <v>451</v>
      </c>
      <c r="J246" s="137">
        <f t="shared" si="56"/>
        <v>243</v>
      </c>
      <c r="K246" s="137">
        <f t="shared" si="56"/>
        <v>146</v>
      </c>
      <c r="L246" s="137">
        <f t="shared" si="56"/>
        <v>62</v>
      </c>
      <c r="M246" s="137">
        <f t="shared" si="56"/>
        <v>644</v>
      </c>
      <c r="N246" s="232">
        <f>SUM(N229:N245)</f>
        <v>0</v>
      </c>
      <c r="O246" s="232">
        <f t="shared" ref="O246:Y246" si="57">SUM(O229:O245)</f>
        <v>0</v>
      </c>
      <c r="P246" s="232">
        <f t="shared" si="57"/>
        <v>0</v>
      </c>
      <c r="Q246" s="232">
        <f t="shared" si="57"/>
        <v>0</v>
      </c>
      <c r="R246" s="232">
        <f t="shared" si="57"/>
        <v>0</v>
      </c>
      <c r="S246" s="232">
        <f t="shared" si="57"/>
        <v>3</v>
      </c>
      <c r="T246" s="232">
        <f t="shared" si="57"/>
        <v>4</v>
      </c>
      <c r="U246" s="232">
        <f t="shared" si="57"/>
        <v>0</v>
      </c>
      <c r="V246" s="232">
        <f t="shared" si="57"/>
        <v>8</v>
      </c>
      <c r="W246" s="232">
        <f t="shared" si="57"/>
        <v>8</v>
      </c>
      <c r="X246" s="232">
        <f t="shared" si="57"/>
        <v>11</v>
      </c>
      <c r="Y246" s="445">
        <f t="shared" si="57"/>
        <v>8</v>
      </c>
    </row>
    <row r="247" spans="1:38" s="58" customFormat="1" ht="24.75" customHeight="1" thickBot="1" x14ac:dyDescent="0.25">
      <c r="A247" s="3031" t="s">
        <v>298</v>
      </c>
      <c r="B247" s="3265"/>
      <c r="C247" s="3265"/>
      <c r="D247" s="3265"/>
      <c r="E247" s="3265"/>
      <c r="F247" s="3265"/>
      <c r="G247" s="3265"/>
      <c r="H247" s="3265"/>
      <c r="I247" s="3265"/>
      <c r="J247" s="3265"/>
      <c r="K247" s="3265"/>
      <c r="L247" s="3265"/>
      <c r="M247" s="3265"/>
      <c r="N247" s="3265"/>
      <c r="O247" s="3265"/>
      <c r="P247" s="3265"/>
      <c r="Q247" s="3265"/>
      <c r="R247" s="3265"/>
      <c r="S247" s="3265"/>
      <c r="T247" s="3265"/>
      <c r="U247" s="3265"/>
      <c r="V247" s="3265"/>
      <c r="W247" s="3265"/>
      <c r="X247" s="3265"/>
      <c r="Y247" s="3266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</row>
    <row r="248" spans="1:38" s="18" customFormat="1" ht="25.5" customHeight="1" thickBot="1" x14ac:dyDescent="0.25">
      <c r="A248" s="233" t="s">
        <v>301</v>
      </c>
      <c r="B248" s="234" t="s">
        <v>528</v>
      </c>
      <c r="C248" s="236">
        <v>10</v>
      </c>
      <c r="D248" s="236"/>
      <c r="E248" s="236"/>
      <c r="F248" s="214"/>
      <c r="G248" s="90">
        <v>2.5</v>
      </c>
      <c r="H248" s="91">
        <f>G248*30</f>
        <v>75</v>
      </c>
      <c r="I248" s="92">
        <f>SUM(J248:L248)</f>
        <v>31</v>
      </c>
      <c r="J248" s="171">
        <v>15</v>
      </c>
      <c r="K248" s="167">
        <v>8</v>
      </c>
      <c r="L248" s="167">
        <v>8</v>
      </c>
      <c r="M248" s="96">
        <f>H248-I248</f>
        <v>44</v>
      </c>
      <c r="N248" s="82"/>
      <c r="O248" s="85"/>
      <c r="P248" s="88"/>
      <c r="Q248" s="83"/>
      <c r="R248" s="85"/>
      <c r="S248" s="89"/>
      <c r="T248" s="86"/>
      <c r="U248" s="87"/>
      <c r="V248" s="94"/>
      <c r="W248" s="95">
        <v>2</v>
      </c>
      <c r="X248" s="87"/>
      <c r="Y248" s="94"/>
    </row>
    <row r="249" spans="1:38" s="18" customFormat="1" ht="24" customHeight="1" thickBot="1" x14ac:dyDescent="0.25">
      <c r="A249" s="3229" t="s">
        <v>264</v>
      </c>
      <c r="B249" s="3230"/>
      <c r="C249" s="3230"/>
      <c r="D249" s="3230"/>
      <c r="E249" s="3230"/>
      <c r="F249" s="3231"/>
      <c r="G249" s="237">
        <f>G248</f>
        <v>2.5</v>
      </c>
      <c r="H249" s="238">
        <f t="shared" ref="H249:M249" si="58">H248</f>
        <v>75</v>
      </c>
      <c r="I249" s="239">
        <f t="shared" si="58"/>
        <v>31</v>
      </c>
      <c r="J249" s="239">
        <f t="shared" si="58"/>
        <v>15</v>
      </c>
      <c r="K249" s="239">
        <f t="shared" si="58"/>
        <v>8</v>
      </c>
      <c r="L249" s="239">
        <f t="shared" si="58"/>
        <v>8</v>
      </c>
      <c r="M249" s="240">
        <f t="shared" si="58"/>
        <v>44</v>
      </c>
      <c r="N249" s="78"/>
      <c r="O249" s="80"/>
      <c r="P249" s="81"/>
      <c r="Q249" s="79"/>
      <c r="R249" s="80"/>
      <c r="S249" s="107"/>
      <c r="T249" s="241">
        <f t="shared" ref="T249:Y249" si="59">SUM(T248:T248)</f>
        <v>0</v>
      </c>
      <c r="U249" s="242">
        <f t="shared" si="59"/>
        <v>0</v>
      </c>
      <c r="V249" s="243">
        <f t="shared" si="59"/>
        <v>0</v>
      </c>
      <c r="W249" s="241">
        <f t="shared" si="59"/>
        <v>2</v>
      </c>
      <c r="X249" s="242">
        <f t="shared" si="59"/>
        <v>0</v>
      </c>
      <c r="Y249" s="243">
        <f t="shared" si="59"/>
        <v>0</v>
      </c>
    </row>
    <row r="250" spans="1:38" s="58" customFormat="1" ht="18" customHeight="1" thickBot="1" x14ac:dyDescent="0.25">
      <c r="A250" s="3020" t="s">
        <v>299</v>
      </c>
      <c r="B250" s="3311"/>
      <c r="C250" s="3311"/>
      <c r="D250" s="3311"/>
      <c r="E250" s="3311"/>
      <c r="F250" s="3311"/>
      <c r="G250" s="3311"/>
      <c r="H250" s="3311"/>
      <c r="I250" s="3311"/>
      <c r="J250" s="3311"/>
      <c r="K250" s="3311"/>
      <c r="L250" s="3311"/>
      <c r="M250" s="3311"/>
      <c r="N250" s="3311"/>
      <c r="O250" s="3311"/>
      <c r="P250" s="3311"/>
      <c r="Q250" s="3311"/>
      <c r="R250" s="3311"/>
      <c r="S250" s="3311"/>
      <c r="T250" s="3311"/>
      <c r="U250" s="3311"/>
      <c r="V250" s="3311"/>
      <c r="W250" s="3311"/>
      <c r="X250" s="3311"/>
      <c r="Y250" s="3312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</row>
    <row r="251" spans="1:38" s="18" customFormat="1" ht="36" customHeight="1" x14ac:dyDescent="0.2">
      <c r="A251" s="73" t="s">
        <v>305</v>
      </c>
      <c r="B251" s="74" t="s">
        <v>237</v>
      </c>
      <c r="C251" s="75"/>
      <c r="D251" s="76"/>
      <c r="E251" s="76"/>
      <c r="F251" s="77"/>
      <c r="G251" s="1266">
        <f>SUM(G252:G255)</f>
        <v>10.5</v>
      </c>
      <c r="H251" s="40">
        <f>G251*30</f>
        <v>315</v>
      </c>
      <c r="I251" s="27">
        <f>SUM(J251:L251)</f>
        <v>155</v>
      </c>
      <c r="J251" s="41">
        <f>SUM(J252:J255)</f>
        <v>70</v>
      </c>
      <c r="K251" s="42">
        <f>SUM(K252:K255)</f>
        <v>55</v>
      </c>
      <c r="L251" s="42">
        <f>SUM(L252:L255)</f>
        <v>30</v>
      </c>
      <c r="M251" s="43">
        <f>H251-I251</f>
        <v>160</v>
      </c>
      <c r="N251" s="78"/>
      <c r="O251" s="80"/>
      <c r="P251" s="81"/>
      <c r="Q251" s="79"/>
      <c r="R251" s="80"/>
      <c r="S251" s="107"/>
      <c r="T251" s="115"/>
      <c r="U251" s="114"/>
      <c r="V251" s="116"/>
      <c r="W251" s="117"/>
      <c r="X251" s="114"/>
      <c r="Y251" s="116"/>
    </row>
    <row r="252" spans="1:38" s="18" customFormat="1" ht="33" customHeight="1" x14ac:dyDescent="0.2">
      <c r="A252" s="244" t="s">
        <v>316</v>
      </c>
      <c r="B252" s="245" t="s">
        <v>237</v>
      </c>
      <c r="C252" s="246"/>
      <c r="D252" s="247">
        <v>7</v>
      </c>
      <c r="E252" s="247"/>
      <c r="F252" s="248"/>
      <c r="G252" s="1267">
        <v>3</v>
      </c>
      <c r="H252" s="79">
        <f>G252*30</f>
        <v>90</v>
      </c>
      <c r="I252" s="168">
        <f t="shared" ref="I252:I258" si="60">SUM(J252:L252)</f>
        <v>45</v>
      </c>
      <c r="J252" s="114">
        <v>30</v>
      </c>
      <c r="K252" s="80">
        <v>15</v>
      </c>
      <c r="L252" s="80"/>
      <c r="M252" s="173">
        <f>H252-I252</f>
        <v>45</v>
      </c>
      <c r="N252" s="78"/>
      <c r="O252" s="80"/>
      <c r="P252" s="81"/>
      <c r="Q252" s="79"/>
      <c r="R252" s="80"/>
      <c r="S252" s="107"/>
      <c r="T252" s="115">
        <v>3</v>
      </c>
      <c r="U252" s="114"/>
      <c r="V252" s="116"/>
      <c r="W252" s="117"/>
      <c r="X252" s="114"/>
      <c r="Y252" s="116"/>
    </row>
    <row r="253" spans="1:38" s="18" customFormat="1" ht="38.25" customHeight="1" x14ac:dyDescent="0.2">
      <c r="A253" s="212" t="s">
        <v>317</v>
      </c>
      <c r="B253" s="249" t="s">
        <v>237</v>
      </c>
      <c r="C253" s="250"/>
      <c r="D253" s="251"/>
      <c r="E253" s="251"/>
      <c r="F253" s="252"/>
      <c r="G253" s="1268">
        <v>2.5</v>
      </c>
      <c r="H253" s="83">
        <f>G253*30</f>
        <v>75</v>
      </c>
      <c r="I253" s="84">
        <f t="shared" si="60"/>
        <v>40</v>
      </c>
      <c r="J253" s="87">
        <v>20</v>
      </c>
      <c r="K253" s="85">
        <v>20</v>
      </c>
      <c r="L253" s="85"/>
      <c r="M253" s="145">
        <f>H253-I253</f>
        <v>35</v>
      </c>
      <c r="N253" s="82"/>
      <c r="O253" s="85"/>
      <c r="P253" s="88"/>
      <c r="Q253" s="83"/>
      <c r="R253" s="85"/>
      <c r="S253" s="89"/>
      <c r="T253" s="86"/>
      <c r="U253" s="87">
        <v>4</v>
      </c>
      <c r="V253" s="94"/>
      <c r="W253" s="95"/>
      <c r="X253" s="87"/>
      <c r="Y253" s="94"/>
    </row>
    <row r="254" spans="1:38" s="18" customFormat="1" ht="33.75" customHeight="1" x14ac:dyDescent="0.2">
      <c r="A254" s="244" t="s">
        <v>318</v>
      </c>
      <c r="B254" s="249" t="s">
        <v>237</v>
      </c>
      <c r="C254" s="253">
        <v>9</v>
      </c>
      <c r="D254" s="254"/>
      <c r="E254" s="254"/>
      <c r="F254" s="252"/>
      <c r="G254" s="1268">
        <v>4</v>
      </c>
      <c r="H254" s="83">
        <f>G254*30</f>
        <v>120</v>
      </c>
      <c r="I254" s="84">
        <f t="shared" si="60"/>
        <v>60</v>
      </c>
      <c r="J254" s="87">
        <v>20</v>
      </c>
      <c r="K254" s="85">
        <v>20</v>
      </c>
      <c r="L254" s="85">
        <v>20</v>
      </c>
      <c r="M254" s="145">
        <f>H254-I254</f>
        <v>60</v>
      </c>
      <c r="N254" s="82"/>
      <c r="O254" s="85"/>
      <c r="P254" s="88"/>
      <c r="Q254" s="83"/>
      <c r="R254" s="85"/>
      <c r="S254" s="89"/>
      <c r="T254" s="86"/>
      <c r="U254" s="87"/>
      <c r="V254" s="94">
        <v>6</v>
      </c>
      <c r="W254" s="95"/>
      <c r="X254" s="87"/>
      <c r="Y254" s="94"/>
    </row>
    <row r="255" spans="1:38" s="18" customFormat="1" ht="33" customHeight="1" x14ac:dyDescent="0.2">
      <c r="A255" s="212" t="s">
        <v>319</v>
      </c>
      <c r="B255" s="255" t="s">
        <v>238</v>
      </c>
      <c r="C255" s="253"/>
      <c r="D255" s="251"/>
      <c r="E255" s="251"/>
      <c r="F255" s="252">
        <v>11</v>
      </c>
      <c r="G255" s="165">
        <v>1</v>
      </c>
      <c r="H255" s="83">
        <f>G255*30</f>
        <v>30</v>
      </c>
      <c r="I255" s="84">
        <f t="shared" si="60"/>
        <v>10</v>
      </c>
      <c r="J255" s="87"/>
      <c r="K255" s="85"/>
      <c r="L255" s="85">
        <v>10</v>
      </c>
      <c r="M255" s="145">
        <f>H255-I255</f>
        <v>20</v>
      </c>
      <c r="N255" s="82"/>
      <c r="O255" s="85"/>
      <c r="P255" s="88"/>
      <c r="Q255" s="83"/>
      <c r="R255" s="85"/>
      <c r="S255" s="89"/>
      <c r="T255" s="86"/>
      <c r="U255" s="87"/>
      <c r="V255" s="94"/>
      <c r="W255" s="95"/>
      <c r="X255" s="87">
        <v>1</v>
      </c>
      <c r="Y255" s="94"/>
    </row>
    <row r="256" spans="1:38" s="18" customFormat="1" ht="33" customHeight="1" x14ac:dyDescent="0.2">
      <c r="A256" s="198" t="s">
        <v>422</v>
      </c>
      <c r="B256" s="256" t="s">
        <v>302</v>
      </c>
      <c r="C256" s="257"/>
      <c r="D256" s="186"/>
      <c r="E256" s="186"/>
      <c r="F256" s="258"/>
      <c r="G256" s="1256">
        <f t="shared" ref="G256:M256" si="61">SUM(G257:G261)</f>
        <v>17.5</v>
      </c>
      <c r="H256" s="91">
        <f t="shared" si="61"/>
        <v>525</v>
      </c>
      <c r="I256" s="92">
        <f t="shared" si="61"/>
        <v>269</v>
      </c>
      <c r="J256" s="171">
        <f t="shared" si="61"/>
        <v>162</v>
      </c>
      <c r="K256" s="167">
        <f t="shared" si="61"/>
        <v>25</v>
      </c>
      <c r="L256" s="167">
        <f t="shared" si="61"/>
        <v>82</v>
      </c>
      <c r="M256" s="96">
        <f t="shared" si="61"/>
        <v>256</v>
      </c>
      <c r="N256" s="152"/>
      <c r="O256" s="167"/>
      <c r="P256" s="201"/>
      <c r="Q256" s="91"/>
      <c r="R256" s="167"/>
      <c r="S256" s="125"/>
      <c r="T256" s="202"/>
      <c r="U256" s="171"/>
      <c r="V256" s="193"/>
      <c r="W256" s="203"/>
      <c r="X256" s="171"/>
      <c r="Y256" s="193"/>
    </row>
    <row r="257" spans="1:38" s="18" customFormat="1" ht="34.5" customHeight="1" x14ac:dyDescent="0.2">
      <c r="A257" s="212" t="s">
        <v>423</v>
      </c>
      <c r="B257" s="259" t="s">
        <v>302</v>
      </c>
      <c r="C257" s="260"/>
      <c r="D257" s="185"/>
      <c r="E257" s="220"/>
      <c r="F257" s="252"/>
      <c r="G257" s="1629">
        <v>3.5</v>
      </c>
      <c r="H257" s="83">
        <f t="shared" ref="H257:H262" si="62">G257*30</f>
        <v>105</v>
      </c>
      <c r="I257" s="84">
        <f t="shared" si="60"/>
        <v>50</v>
      </c>
      <c r="J257" s="87">
        <v>30</v>
      </c>
      <c r="K257" s="85">
        <v>10</v>
      </c>
      <c r="L257" s="85">
        <v>10</v>
      </c>
      <c r="M257" s="145">
        <f t="shared" ref="M257:M262" si="63">H257-I257</f>
        <v>55</v>
      </c>
      <c r="N257" s="82"/>
      <c r="O257" s="85"/>
      <c r="P257" s="88"/>
      <c r="Q257" s="83"/>
      <c r="R257" s="85"/>
      <c r="S257" s="89"/>
      <c r="T257" s="86"/>
      <c r="U257" s="87">
        <v>5</v>
      </c>
      <c r="V257" s="94"/>
      <c r="W257" s="95"/>
      <c r="X257" s="87"/>
      <c r="Y257" s="94"/>
    </row>
    <row r="258" spans="1:38" s="18" customFormat="1" ht="31.5" customHeight="1" x14ac:dyDescent="0.2">
      <c r="A258" s="212" t="s">
        <v>424</v>
      </c>
      <c r="B258" s="259" t="s">
        <v>302</v>
      </c>
      <c r="C258" s="261">
        <v>9</v>
      </c>
      <c r="D258" s="185"/>
      <c r="E258" s="220"/>
      <c r="F258" s="252"/>
      <c r="G258" s="1268">
        <v>3</v>
      </c>
      <c r="H258" s="83">
        <f t="shared" si="62"/>
        <v>90</v>
      </c>
      <c r="I258" s="84">
        <f t="shared" si="60"/>
        <v>45</v>
      </c>
      <c r="J258" s="87">
        <v>36</v>
      </c>
      <c r="K258" s="85"/>
      <c r="L258" s="85">
        <v>9</v>
      </c>
      <c r="M258" s="145">
        <f t="shared" si="63"/>
        <v>45</v>
      </c>
      <c r="N258" s="82"/>
      <c r="O258" s="85"/>
      <c r="P258" s="88"/>
      <c r="Q258" s="83"/>
      <c r="R258" s="85"/>
      <c r="S258" s="89"/>
      <c r="T258" s="86"/>
      <c r="U258" s="87"/>
      <c r="V258" s="94">
        <v>5</v>
      </c>
      <c r="W258" s="95"/>
      <c r="X258" s="87"/>
      <c r="Y258" s="94"/>
    </row>
    <row r="259" spans="1:38" s="18" customFormat="1" ht="35.25" customHeight="1" x14ac:dyDescent="0.2">
      <c r="A259" s="212" t="s">
        <v>425</v>
      </c>
      <c r="B259" s="259" t="s">
        <v>302</v>
      </c>
      <c r="C259" s="261"/>
      <c r="D259" s="185">
        <v>10</v>
      </c>
      <c r="E259" s="220"/>
      <c r="F259" s="252"/>
      <c r="G259" s="1268">
        <v>6</v>
      </c>
      <c r="H259" s="83">
        <f t="shared" si="62"/>
        <v>180</v>
      </c>
      <c r="I259" s="84">
        <f>SUM(J259:L259)</f>
        <v>90</v>
      </c>
      <c r="J259" s="87">
        <v>60</v>
      </c>
      <c r="K259" s="85">
        <v>15</v>
      </c>
      <c r="L259" s="85">
        <v>15</v>
      </c>
      <c r="M259" s="145">
        <f t="shared" si="63"/>
        <v>90</v>
      </c>
      <c r="N259" s="82"/>
      <c r="O259" s="85"/>
      <c r="P259" s="88"/>
      <c r="Q259" s="83"/>
      <c r="R259" s="85"/>
      <c r="S259" s="89"/>
      <c r="T259" s="86"/>
      <c r="U259" s="87"/>
      <c r="V259" s="94"/>
      <c r="W259" s="95">
        <v>6</v>
      </c>
      <c r="X259" s="87"/>
      <c r="Y259" s="94"/>
    </row>
    <row r="260" spans="1:38" s="18" customFormat="1" ht="36" customHeight="1" x14ac:dyDescent="0.2">
      <c r="A260" s="1825" t="s">
        <v>426</v>
      </c>
      <c r="B260" s="1841" t="s">
        <v>302</v>
      </c>
      <c r="C260" s="1842">
        <v>11</v>
      </c>
      <c r="D260" s="1843"/>
      <c r="E260" s="1844"/>
      <c r="F260" s="1845"/>
      <c r="G260" s="1854">
        <v>3.5</v>
      </c>
      <c r="H260" s="1835">
        <f t="shared" si="62"/>
        <v>105</v>
      </c>
      <c r="I260" s="1847">
        <f>SUM(J260:L260)</f>
        <v>54</v>
      </c>
      <c r="J260" s="1839">
        <v>36</v>
      </c>
      <c r="K260" s="1836"/>
      <c r="L260" s="1836">
        <v>18</v>
      </c>
      <c r="M260" s="1848">
        <f t="shared" si="63"/>
        <v>51</v>
      </c>
      <c r="N260" s="1855"/>
      <c r="O260" s="1836"/>
      <c r="P260" s="1856"/>
      <c r="Q260" s="1835"/>
      <c r="R260" s="1836"/>
      <c r="S260" s="1837"/>
      <c r="T260" s="1838"/>
      <c r="U260" s="1839"/>
      <c r="V260" s="1840"/>
      <c r="W260" s="1857"/>
      <c r="X260" s="1839">
        <v>6</v>
      </c>
      <c r="Y260" s="1840"/>
    </row>
    <row r="261" spans="1:38" s="18" customFormat="1" ht="33" customHeight="1" x14ac:dyDescent="0.2">
      <c r="A261" s="1825" t="s">
        <v>427</v>
      </c>
      <c r="B261" s="1841" t="s">
        <v>304</v>
      </c>
      <c r="C261" s="1842"/>
      <c r="D261" s="1843"/>
      <c r="E261" s="1844">
        <v>10</v>
      </c>
      <c r="F261" s="1845"/>
      <c r="G261" s="1854">
        <v>1.5</v>
      </c>
      <c r="H261" s="1835">
        <f t="shared" si="62"/>
        <v>45</v>
      </c>
      <c r="I261" s="1847">
        <f>SUM(J261:L261)</f>
        <v>30</v>
      </c>
      <c r="J261" s="1839"/>
      <c r="K261" s="1836"/>
      <c r="L261" s="1836">
        <v>30</v>
      </c>
      <c r="M261" s="1848">
        <f t="shared" si="63"/>
        <v>15</v>
      </c>
      <c r="N261" s="1855"/>
      <c r="O261" s="1836"/>
      <c r="P261" s="1856"/>
      <c r="Q261" s="1835"/>
      <c r="R261" s="1836"/>
      <c r="S261" s="1837"/>
      <c r="T261" s="1838"/>
      <c r="U261" s="1839"/>
      <c r="V261" s="1840"/>
      <c r="W261" s="1857">
        <v>2</v>
      </c>
      <c r="X261" s="1839"/>
      <c r="Y261" s="1840"/>
    </row>
    <row r="262" spans="1:38" s="18" customFormat="1" ht="36.75" customHeight="1" thickBot="1" x14ac:dyDescent="0.25">
      <c r="A262" s="1858" t="s">
        <v>428</v>
      </c>
      <c r="B262" s="1859" t="s">
        <v>242</v>
      </c>
      <c r="C262" s="1860"/>
      <c r="D262" s="1861">
        <v>12</v>
      </c>
      <c r="E262" s="1862"/>
      <c r="F262" s="1863"/>
      <c r="G262" s="1864">
        <v>2</v>
      </c>
      <c r="H262" s="1865">
        <f t="shared" si="62"/>
        <v>60</v>
      </c>
      <c r="I262" s="1866">
        <f>SUM(J262:L262)</f>
        <v>24</v>
      </c>
      <c r="J262" s="1867">
        <v>16</v>
      </c>
      <c r="K262" s="1068"/>
      <c r="L262" s="1068">
        <v>8</v>
      </c>
      <c r="M262" s="1868">
        <f t="shared" si="63"/>
        <v>36</v>
      </c>
      <c r="N262" s="1067"/>
      <c r="O262" s="1068"/>
      <c r="P262" s="1069"/>
      <c r="Q262" s="1865"/>
      <c r="R262" s="1068"/>
      <c r="S262" s="1869"/>
      <c r="T262" s="1870"/>
      <c r="U262" s="1867"/>
      <c r="V262" s="1871"/>
      <c r="W262" s="1872"/>
      <c r="X262" s="1867"/>
      <c r="Y262" s="1871">
        <v>3</v>
      </c>
    </row>
    <row r="263" spans="1:38" s="1106" customFormat="1" ht="25.5" customHeight="1" thickBot="1" x14ac:dyDescent="0.25">
      <c r="A263" s="3313" t="s">
        <v>306</v>
      </c>
      <c r="B263" s="3314"/>
      <c r="C263" s="3314"/>
      <c r="D263" s="3314"/>
      <c r="E263" s="3314"/>
      <c r="F263" s="3315"/>
      <c r="G263" s="1873">
        <f>G262+G249+G251+G256+G246</f>
        <v>69</v>
      </c>
      <c r="H263" s="1874">
        <f t="shared" ref="H263:M263" si="64">H262+H249+H251+H256+H246</f>
        <v>2070</v>
      </c>
      <c r="I263" s="1874">
        <f t="shared" si="64"/>
        <v>930</v>
      </c>
      <c r="J263" s="1874">
        <f t="shared" si="64"/>
        <v>506</v>
      </c>
      <c r="K263" s="1874">
        <f t="shared" si="64"/>
        <v>234</v>
      </c>
      <c r="L263" s="1874">
        <f t="shared" si="64"/>
        <v>190</v>
      </c>
      <c r="M263" s="1874">
        <f t="shared" si="64"/>
        <v>1140</v>
      </c>
      <c r="N263" s="1875"/>
      <c r="O263" s="1876"/>
      <c r="P263" s="1877"/>
      <c r="Q263" s="1878"/>
      <c r="R263" s="1876"/>
      <c r="S263" s="1879">
        <f t="shared" ref="S263:X263" si="65">SUM(S251:S262,S249,S246)</f>
        <v>3</v>
      </c>
      <c r="T263" s="1880">
        <f t="shared" si="65"/>
        <v>7</v>
      </c>
      <c r="U263" s="1881">
        <f t="shared" si="65"/>
        <v>9</v>
      </c>
      <c r="V263" s="1879">
        <f t="shared" si="65"/>
        <v>19</v>
      </c>
      <c r="W263" s="1880">
        <f t="shared" si="65"/>
        <v>18</v>
      </c>
      <c r="X263" s="1881">
        <f t="shared" si="65"/>
        <v>18</v>
      </c>
      <c r="Y263" s="1879">
        <f>SUM(Y251:Y262,Y249,Y246)</f>
        <v>11</v>
      </c>
    </row>
    <row r="264" spans="1:38" s="58" customFormat="1" ht="29.25" customHeight="1" thickBot="1" x14ac:dyDescent="0.25">
      <c r="A264" s="3023" t="s">
        <v>307</v>
      </c>
      <c r="B264" s="3263"/>
      <c r="C264" s="3263"/>
      <c r="D264" s="3263"/>
      <c r="E264" s="3263"/>
      <c r="F264" s="3263"/>
      <c r="G264" s="3263"/>
      <c r="H264" s="3263"/>
      <c r="I264" s="3263"/>
      <c r="J264" s="3263"/>
      <c r="K264" s="3263"/>
      <c r="L264" s="3263"/>
      <c r="M264" s="3263"/>
      <c r="N264" s="3263"/>
      <c r="O264" s="3263"/>
      <c r="P264" s="3263"/>
      <c r="Q264" s="3263"/>
      <c r="R264" s="3263"/>
      <c r="S264" s="3263"/>
      <c r="T264" s="3263"/>
      <c r="U264" s="3263"/>
      <c r="V264" s="3263"/>
      <c r="W264" s="3263"/>
      <c r="X264" s="3263"/>
      <c r="Y264" s="3264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</row>
    <row r="265" spans="1:38" s="18" customFormat="1" ht="54" customHeight="1" x14ac:dyDescent="0.2">
      <c r="A265" s="73" t="s">
        <v>429</v>
      </c>
      <c r="B265" s="269" t="s">
        <v>308</v>
      </c>
      <c r="C265" s="270"/>
      <c r="D265" s="271"/>
      <c r="E265" s="272"/>
      <c r="F265" s="273"/>
      <c r="G265" s="1269">
        <f>G266+G267</f>
        <v>6</v>
      </c>
      <c r="H265" s="274">
        <f>G265*30</f>
        <v>180</v>
      </c>
      <c r="I265" s="142">
        <f>I266+I267</f>
        <v>85</v>
      </c>
      <c r="J265" s="142">
        <f>J266+J267</f>
        <v>50</v>
      </c>
      <c r="K265" s="142">
        <f>K266+K267</f>
        <v>0</v>
      </c>
      <c r="L265" s="142">
        <f>L266+L267</f>
        <v>35</v>
      </c>
      <c r="M265" s="275">
        <f>H265-I265</f>
        <v>95</v>
      </c>
      <c r="N265" s="274"/>
      <c r="O265" s="154"/>
      <c r="P265" s="121"/>
      <c r="Q265" s="274"/>
      <c r="R265" s="154"/>
      <c r="S265" s="121"/>
      <c r="T265" s="276"/>
      <c r="U265" s="277"/>
      <c r="V265" s="278"/>
      <c r="W265" s="276"/>
      <c r="X265" s="277"/>
      <c r="Y265" s="278"/>
    </row>
    <row r="266" spans="1:38" s="18" customFormat="1" ht="33" customHeight="1" x14ac:dyDescent="0.2">
      <c r="A266" s="212" t="s">
        <v>430</v>
      </c>
      <c r="B266" s="279" t="s">
        <v>308</v>
      </c>
      <c r="C266" s="280"/>
      <c r="D266" s="281">
        <v>7</v>
      </c>
      <c r="E266" s="281"/>
      <c r="F266" s="282"/>
      <c r="G266" s="1268">
        <v>3</v>
      </c>
      <c r="H266" s="83">
        <f>G266*30</f>
        <v>90</v>
      </c>
      <c r="I266" s="84">
        <f>SUM(J266:L266)</f>
        <v>45</v>
      </c>
      <c r="J266" s="87">
        <v>30</v>
      </c>
      <c r="K266" s="85"/>
      <c r="L266" s="85">
        <v>15</v>
      </c>
      <c r="M266" s="145">
        <f>H266-I266</f>
        <v>45</v>
      </c>
      <c r="N266" s="83"/>
      <c r="O266" s="85"/>
      <c r="P266" s="89"/>
      <c r="Q266" s="83"/>
      <c r="R266" s="85"/>
      <c r="S266" s="89"/>
      <c r="T266" s="86">
        <v>3</v>
      </c>
      <c r="U266" s="87"/>
      <c r="V266" s="94"/>
      <c r="W266" s="86"/>
      <c r="X266" s="87"/>
      <c r="Y266" s="94"/>
    </row>
    <row r="267" spans="1:38" s="18" customFormat="1" ht="27.75" customHeight="1" x14ac:dyDescent="0.2">
      <c r="A267" s="212" t="s">
        <v>303</v>
      </c>
      <c r="B267" s="279" t="s">
        <v>308</v>
      </c>
      <c r="C267" s="280">
        <v>8</v>
      </c>
      <c r="D267" s="281"/>
      <c r="E267" s="281"/>
      <c r="F267" s="282"/>
      <c r="G267" s="1268">
        <v>3</v>
      </c>
      <c r="H267" s="83">
        <f>G267*30</f>
        <v>90</v>
      </c>
      <c r="I267" s="84">
        <f>SUM(J267:L267)</f>
        <v>40</v>
      </c>
      <c r="J267" s="87">
        <v>20</v>
      </c>
      <c r="K267" s="85"/>
      <c r="L267" s="85">
        <v>20</v>
      </c>
      <c r="M267" s="145">
        <f>H267-I267</f>
        <v>50</v>
      </c>
      <c r="N267" s="83"/>
      <c r="O267" s="85"/>
      <c r="P267" s="89"/>
      <c r="Q267" s="83"/>
      <c r="R267" s="85"/>
      <c r="S267" s="89"/>
      <c r="T267" s="86"/>
      <c r="U267" s="87">
        <v>4</v>
      </c>
      <c r="V267" s="94"/>
      <c r="W267" s="86"/>
      <c r="X267" s="87"/>
      <c r="Y267" s="94"/>
    </row>
    <row r="268" spans="1:38" s="18" customFormat="1" ht="36" customHeight="1" x14ac:dyDescent="0.2">
      <c r="A268" s="198" t="s">
        <v>305</v>
      </c>
      <c r="B268" s="283" t="s">
        <v>309</v>
      </c>
      <c r="C268" s="284"/>
      <c r="D268" s="285"/>
      <c r="E268" s="286"/>
      <c r="F268" s="287"/>
      <c r="G268" s="90">
        <f>G269+G270+G271+G272+G273</f>
        <v>13</v>
      </c>
      <c r="H268" s="130">
        <f t="shared" ref="H268:M268" si="66">H269+H270+H271+H272+H273</f>
        <v>390</v>
      </c>
      <c r="I268" s="109">
        <f t="shared" si="66"/>
        <v>186</v>
      </c>
      <c r="J268" s="109">
        <f t="shared" si="66"/>
        <v>100</v>
      </c>
      <c r="K268" s="109">
        <f t="shared" si="66"/>
        <v>15</v>
      </c>
      <c r="L268" s="109">
        <f t="shared" si="66"/>
        <v>71</v>
      </c>
      <c r="M268" s="110">
        <f t="shared" si="66"/>
        <v>204</v>
      </c>
      <c r="N268" s="91"/>
      <c r="O268" s="167"/>
      <c r="P268" s="125"/>
      <c r="Q268" s="91"/>
      <c r="R268" s="167"/>
      <c r="S268" s="125"/>
      <c r="T268" s="202"/>
      <c r="U268" s="171"/>
      <c r="V268" s="193"/>
      <c r="W268" s="202"/>
      <c r="X268" s="171"/>
      <c r="Y268" s="193"/>
    </row>
    <row r="269" spans="1:38" s="18" customFormat="1" ht="33" customHeight="1" x14ac:dyDescent="0.2">
      <c r="A269" s="212" t="s">
        <v>316</v>
      </c>
      <c r="B269" s="279" t="s">
        <v>309</v>
      </c>
      <c r="C269" s="288"/>
      <c r="D269" s="289">
        <v>9</v>
      </c>
      <c r="E269" s="290"/>
      <c r="F269" s="282"/>
      <c r="G269" s="1268">
        <v>3</v>
      </c>
      <c r="H269" s="83">
        <f t="shared" ref="H269:H278" si="67">G269*30</f>
        <v>90</v>
      </c>
      <c r="I269" s="84">
        <f>SUM(J269:L269)</f>
        <v>45</v>
      </c>
      <c r="J269" s="87">
        <v>36</v>
      </c>
      <c r="K269" s="85"/>
      <c r="L269" s="85">
        <v>9</v>
      </c>
      <c r="M269" s="145">
        <f t="shared" ref="M269:M278" si="68">H269-I269</f>
        <v>45</v>
      </c>
      <c r="N269" s="83"/>
      <c r="O269" s="85"/>
      <c r="P269" s="89"/>
      <c r="Q269" s="83"/>
      <c r="R269" s="85"/>
      <c r="S269" s="89"/>
      <c r="T269" s="86"/>
      <c r="U269" s="87"/>
      <c r="V269" s="94">
        <v>5</v>
      </c>
      <c r="W269" s="86"/>
      <c r="X269" s="87"/>
      <c r="Y269" s="94"/>
    </row>
    <row r="270" spans="1:38" s="18" customFormat="1" ht="33" customHeight="1" x14ac:dyDescent="0.2">
      <c r="A270" s="212" t="s">
        <v>317</v>
      </c>
      <c r="B270" s="279" t="s">
        <v>309</v>
      </c>
      <c r="C270" s="280">
        <v>10</v>
      </c>
      <c r="D270" s="289"/>
      <c r="E270" s="290"/>
      <c r="F270" s="282"/>
      <c r="G270" s="1268">
        <v>4</v>
      </c>
      <c r="H270" s="83">
        <f t="shared" si="67"/>
        <v>120</v>
      </c>
      <c r="I270" s="84">
        <f>SUM(J270:L270)</f>
        <v>60</v>
      </c>
      <c r="J270" s="87">
        <v>30</v>
      </c>
      <c r="K270" s="85">
        <v>15</v>
      </c>
      <c r="L270" s="85">
        <v>15</v>
      </c>
      <c r="M270" s="145">
        <f t="shared" si="68"/>
        <v>60</v>
      </c>
      <c r="N270" s="83"/>
      <c r="O270" s="85"/>
      <c r="P270" s="89"/>
      <c r="Q270" s="83"/>
      <c r="R270" s="85"/>
      <c r="S270" s="89"/>
      <c r="T270" s="86"/>
      <c r="U270" s="87"/>
      <c r="V270" s="94"/>
      <c r="W270" s="86">
        <v>4</v>
      </c>
      <c r="X270" s="87"/>
      <c r="Y270" s="94"/>
    </row>
    <row r="271" spans="1:38" s="18" customFormat="1" ht="48.75" customHeight="1" x14ac:dyDescent="0.2">
      <c r="A271" s="212" t="s">
        <v>318</v>
      </c>
      <c r="B271" s="279" t="s">
        <v>309</v>
      </c>
      <c r="C271" s="280"/>
      <c r="D271" s="289"/>
      <c r="E271" s="291"/>
      <c r="F271" s="282"/>
      <c r="G271" s="1629">
        <v>2</v>
      </c>
      <c r="H271" s="83">
        <f t="shared" si="67"/>
        <v>60</v>
      </c>
      <c r="I271" s="84">
        <f>SUM(J271:L271)</f>
        <v>27</v>
      </c>
      <c r="J271" s="87">
        <v>18</v>
      </c>
      <c r="K271" s="85"/>
      <c r="L271" s="85">
        <v>9</v>
      </c>
      <c r="M271" s="145">
        <f>H271-I271</f>
        <v>33</v>
      </c>
      <c r="N271" s="83"/>
      <c r="O271" s="85"/>
      <c r="P271" s="89"/>
      <c r="Q271" s="83"/>
      <c r="R271" s="85"/>
      <c r="S271" s="89"/>
      <c r="T271" s="86"/>
      <c r="U271" s="87"/>
      <c r="V271" s="94"/>
      <c r="W271" s="86"/>
      <c r="X271" s="87">
        <v>3</v>
      </c>
      <c r="Y271" s="94"/>
    </row>
    <row r="272" spans="1:38" s="18" customFormat="1" ht="31.5" customHeight="1" x14ac:dyDescent="0.2">
      <c r="A272" s="212" t="s">
        <v>319</v>
      </c>
      <c r="B272" s="279" t="s">
        <v>309</v>
      </c>
      <c r="C272" s="280">
        <v>12</v>
      </c>
      <c r="D272" s="289"/>
      <c r="E272" s="291"/>
      <c r="F272" s="282"/>
      <c r="G272" s="1268">
        <v>2</v>
      </c>
      <c r="H272" s="83">
        <f t="shared" si="67"/>
        <v>60</v>
      </c>
      <c r="I272" s="84">
        <f>SUM(J272:L272)</f>
        <v>24</v>
      </c>
      <c r="J272" s="87">
        <v>16</v>
      </c>
      <c r="K272" s="85"/>
      <c r="L272" s="85">
        <v>8</v>
      </c>
      <c r="M272" s="145">
        <f t="shared" si="68"/>
        <v>36</v>
      </c>
      <c r="N272" s="83"/>
      <c r="O272" s="85"/>
      <c r="P272" s="89"/>
      <c r="Q272" s="83"/>
      <c r="R272" s="85"/>
      <c r="S272" s="89"/>
      <c r="T272" s="86"/>
      <c r="U272" s="87"/>
      <c r="V272" s="94"/>
      <c r="W272" s="86"/>
      <c r="X272" s="87"/>
      <c r="Y272" s="94">
        <v>3</v>
      </c>
    </row>
    <row r="273" spans="1:38" s="18" customFormat="1" ht="37.5" customHeight="1" x14ac:dyDescent="0.2">
      <c r="A273" s="212" t="s">
        <v>431</v>
      </c>
      <c r="B273" s="279" t="s">
        <v>310</v>
      </c>
      <c r="C273" s="280"/>
      <c r="D273" s="289"/>
      <c r="E273" s="291">
        <v>10</v>
      </c>
      <c r="F273" s="282"/>
      <c r="G273" s="1268">
        <v>2</v>
      </c>
      <c r="H273" s="83">
        <f t="shared" si="67"/>
        <v>60</v>
      </c>
      <c r="I273" s="84">
        <f>SUM(J273:L273)</f>
        <v>30</v>
      </c>
      <c r="J273" s="87"/>
      <c r="K273" s="85"/>
      <c r="L273" s="85">
        <v>30</v>
      </c>
      <c r="M273" s="145">
        <f t="shared" si="68"/>
        <v>30</v>
      </c>
      <c r="N273" s="83"/>
      <c r="O273" s="85"/>
      <c r="P273" s="89"/>
      <c r="Q273" s="83"/>
      <c r="R273" s="85"/>
      <c r="S273" s="89"/>
      <c r="T273" s="86"/>
      <c r="U273" s="87"/>
      <c r="V273" s="94"/>
      <c r="W273" s="86">
        <v>2</v>
      </c>
      <c r="X273" s="87"/>
      <c r="Y273" s="94"/>
    </row>
    <row r="274" spans="1:38" s="18" customFormat="1" ht="47.25" customHeight="1" x14ac:dyDescent="0.2">
      <c r="A274" s="198" t="s">
        <v>422</v>
      </c>
      <c r="B274" s="283" t="s">
        <v>666</v>
      </c>
      <c r="C274" s="284"/>
      <c r="D274" s="285"/>
      <c r="E274" s="286"/>
      <c r="F274" s="287"/>
      <c r="G274" s="90">
        <f>G275+G276+G277+G278+G279</f>
        <v>13.5</v>
      </c>
      <c r="H274" s="130">
        <f t="shared" ref="H274:M274" si="69">H275+H276+H277+H278+H279</f>
        <v>405</v>
      </c>
      <c r="I274" s="109">
        <f t="shared" si="69"/>
        <v>203</v>
      </c>
      <c r="J274" s="109">
        <f t="shared" si="69"/>
        <v>106</v>
      </c>
      <c r="K274" s="109">
        <f t="shared" si="69"/>
        <v>10</v>
      </c>
      <c r="L274" s="109">
        <f t="shared" si="69"/>
        <v>87</v>
      </c>
      <c r="M274" s="110">
        <f t="shared" si="69"/>
        <v>202</v>
      </c>
      <c r="N274" s="91"/>
      <c r="O274" s="167"/>
      <c r="P274" s="125"/>
      <c r="Q274" s="91"/>
      <c r="R274" s="167"/>
      <c r="S274" s="125"/>
      <c r="T274" s="202"/>
      <c r="U274" s="171"/>
      <c r="V274" s="193"/>
      <c r="W274" s="202"/>
      <c r="X274" s="171"/>
      <c r="Y274" s="193"/>
    </row>
    <row r="275" spans="1:38" s="18" customFormat="1" ht="46.5" customHeight="1" x14ac:dyDescent="0.2">
      <c r="A275" s="212" t="s">
        <v>423</v>
      </c>
      <c r="B275" s="279" t="s">
        <v>666</v>
      </c>
      <c r="C275" s="280"/>
      <c r="D275" s="289">
        <v>8</v>
      </c>
      <c r="E275" s="291"/>
      <c r="F275" s="282"/>
      <c r="G275" s="1268">
        <v>3.5</v>
      </c>
      <c r="H275" s="83">
        <f t="shared" si="67"/>
        <v>105</v>
      </c>
      <c r="I275" s="84">
        <f>SUM(J275:L275)</f>
        <v>50</v>
      </c>
      <c r="J275" s="87">
        <v>30</v>
      </c>
      <c r="K275" s="85"/>
      <c r="L275" s="85">
        <v>20</v>
      </c>
      <c r="M275" s="145">
        <f t="shared" si="68"/>
        <v>55</v>
      </c>
      <c r="N275" s="83"/>
      <c r="O275" s="85"/>
      <c r="P275" s="89"/>
      <c r="Q275" s="83"/>
      <c r="R275" s="85"/>
      <c r="S275" s="89"/>
      <c r="T275" s="86"/>
      <c r="U275" s="87">
        <v>5</v>
      </c>
      <c r="V275" s="94"/>
      <c r="W275" s="86"/>
      <c r="X275" s="87"/>
      <c r="Y275" s="94"/>
    </row>
    <row r="276" spans="1:38" s="18" customFormat="1" ht="45" customHeight="1" x14ac:dyDescent="0.2">
      <c r="A276" s="212" t="s">
        <v>424</v>
      </c>
      <c r="B276" s="279" t="s">
        <v>666</v>
      </c>
      <c r="C276" s="292">
        <v>9</v>
      </c>
      <c r="D276" s="293"/>
      <c r="E276" s="293"/>
      <c r="F276" s="282"/>
      <c r="G276" s="1268">
        <v>3.5</v>
      </c>
      <c r="H276" s="83">
        <f t="shared" si="67"/>
        <v>105</v>
      </c>
      <c r="I276" s="84">
        <f>SUM(J276:L276)</f>
        <v>56</v>
      </c>
      <c r="J276" s="87">
        <v>28</v>
      </c>
      <c r="K276" s="85">
        <v>10</v>
      </c>
      <c r="L276" s="85">
        <v>18</v>
      </c>
      <c r="M276" s="145">
        <f t="shared" si="68"/>
        <v>49</v>
      </c>
      <c r="N276" s="83"/>
      <c r="O276" s="85"/>
      <c r="P276" s="89"/>
      <c r="Q276" s="83"/>
      <c r="R276" s="85"/>
      <c r="S276" s="89"/>
      <c r="T276" s="86"/>
      <c r="U276" s="87"/>
      <c r="V276" s="94">
        <v>6</v>
      </c>
      <c r="W276" s="86"/>
      <c r="X276" s="87"/>
      <c r="Y276" s="94"/>
    </row>
    <row r="277" spans="1:38" s="18" customFormat="1" ht="47.25" customHeight="1" x14ac:dyDescent="0.2">
      <c r="A277" s="212" t="s">
        <v>425</v>
      </c>
      <c r="B277" s="1849" t="s">
        <v>666</v>
      </c>
      <c r="C277" s="1850"/>
      <c r="D277" s="1851">
        <v>10</v>
      </c>
      <c r="E277" s="1852"/>
      <c r="F277" s="1853"/>
      <c r="G277" s="1831">
        <v>3.5</v>
      </c>
      <c r="H277" s="83">
        <f t="shared" si="67"/>
        <v>105</v>
      </c>
      <c r="I277" s="84">
        <f>SUM(J277:L277)</f>
        <v>60</v>
      </c>
      <c r="J277" s="87">
        <v>30</v>
      </c>
      <c r="K277" s="85"/>
      <c r="L277" s="85">
        <v>30</v>
      </c>
      <c r="M277" s="145">
        <f t="shared" si="68"/>
        <v>45</v>
      </c>
      <c r="N277" s="83"/>
      <c r="O277" s="85"/>
      <c r="P277" s="89"/>
      <c r="Q277" s="83"/>
      <c r="R277" s="85"/>
      <c r="S277" s="89"/>
      <c r="T277" s="86"/>
      <c r="U277" s="87"/>
      <c r="V277" s="94"/>
      <c r="W277" s="86">
        <v>4</v>
      </c>
      <c r="X277" s="87"/>
      <c r="Y277" s="94"/>
    </row>
    <row r="278" spans="1:38" s="18" customFormat="1" ht="50.25" customHeight="1" x14ac:dyDescent="0.2">
      <c r="A278" s="212" t="s">
        <v>426</v>
      </c>
      <c r="B278" s="1849" t="s">
        <v>666</v>
      </c>
      <c r="C278" s="1850">
        <v>11</v>
      </c>
      <c r="D278" s="1851"/>
      <c r="E278" s="1852"/>
      <c r="F278" s="1853"/>
      <c r="G278" s="1831">
        <v>2</v>
      </c>
      <c r="H278" s="83">
        <f t="shared" si="67"/>
        <v>60</v>
      </c>
      <c r="I278" s="84">
        <f>SUM(J278:L278)</f>
        <v>27</v>
      </c>
      <c r="J278" s="87">
        <v>18</v>
      </c>
      <c r="K278" s="85"/>
      <c r="L278" s="85">
        <v>9</v>
      </c>
      <c r="M278" s="145">
        <f t="shared" si="68"/>
        <v>33</v>
      </c>
      <c r="N278" s="83"/>
      <c r="O278" s="85"/>
      <c r="P278" s="89"/>
      <c r="Q278" s="83"/>
      <c r="R278" s="85"/>
      <c r="S278" s="89"/>
      <c r="T278" s="86"/>
      <c r="U278" s="87"/>
      <c r="V278" s="94"/>
      <c r="W278" s="86"/>
      <c r="X278" s="87">
        <v>3</v>
      </c>
      <c r="Y278" s="94"/>
    </row>
    <row r="279" spans="1:38" s="18" customFormat="1" ht="51.75" customHeight="1" thickBot="1" x14ac:dyDescent="0.25">
      <c r="A279" s="294" t="s">
        <v>427</v>
      </c>
      <c r="B279" s="158" t="s">
        <v>667</v>
      </c>
      <c r="C279" s="295"/>
      <c r="D279" s="296"/>
      <c r="E279" s="297"/>
      <c r="F279" s="298">
        <v>11</v>
      </c>
      <c r="G279" s="299">
        <v>1</v>
      </c>
      <c r="H279" s="140">
        <f>G279*30</f>
        <v>30</v>
      </c>
      <c r="I279" s="300">
        <f>SUM(J279:L279)</f>
        <v>10</v>
      </c>
      <c r="J279" s="153"/>
      <c r="K279" s="138"/>
      <c r="L279" s="138">
        <v>10</v>
      </c>
      <c r="M279" s="301">
        <f>H279-I279</f>
        <v>20</v>
      </c>
      <c r="N279" s="140"/>
      <c r="O279" s="138"/>
      <c r="P279" s="139"/>
      <c r="Q279" s="140"/>
      <c r="R279" s="138"/>
      <c r="S279" s="139"/>
      <c r="T279" s="159"/>
      <c r="U279" s="153"/>
      <c r="V279" s="302"/>
      <c r="W279" s="159"/>
      <c r="X279" s="153">
        <v>1</v>
      </c>
      <c r="Y279" s="302"/>
    </row>
    <row r="280" spans="1:38" s="18" customFormat="1" ht="21" customHeight="1" thickBot="1" x14ac:dyDescent="0.25">
      <c r="A280" s="3235" t="s">
        <v>321</v>
      </c>
      <c r="B280" s="3236"/>
      <c r="C280" s="3236"/>
      <c r="D280" s="3236"/>
      <c r="E280" s="3236"/>
      <c r="F280" s="3237"/>
      <c r="G280" s="237">
        <f>G265+G268+G274+G246</f>
        <v>69</v>
      </c>
      <c r="H280" s="303">
        <f t="shared" ref="H280:M280" si="70">H265+H268+H274+H246</f>
        <v>2070</v>
      </c>
      <c r="I280" s="1065">
        <f t="shared" si="70"/>
        <v>925</v>
      </c>
      <c r="J280" s="304">
        <f t="shared" si="70"/>
        <v>499</v>
      </c>
      <c r="K280" s="304">
        <f t="shared" si="70"/>
        <v>171</v>
      </c>
      <c r="L280" s="304">
        <f t="shared" si="70"/>
        <v>255</v>
      </c>
      <c r="M280" s="305">
        <f t="shared" si="70"/>
        <v>1145</v>
      </c>
      <c r="N280" s="78"/>
      <c r="O280" s="80"/>
      <c r="P280" s="81"/>
      <c r="Q280" s="306"/>
      <c r="R280" s="307"/>
      <c r="S280" s="243">
        <f>S246+S266+S268+S275</f>
        <v>3</v>
      </c>
      <c r="T280" s="241">
        <f>T246+T266+T268+T275</f>
        <v>7</v>
      </c>
      <c r="U280" s="242">
        <f>U246+U267+U268+U275</f>
        <v>9</v>
      </c>
      <c r="V280" s="243">
        <f>V246+V266+V269+V276</f>
        <v>19</v>
      </c>
      <c r="W280" s="241">
        <f>W246+W273+W270+W277</f>
        <v>18</v>
      </c>
      <c r="X280" s="242">
        <f>X246+X279+X271+X278</f>
        <v>18</v>
      </c>
      <c r="Y280" s="243">
        <f>Y246+Y266+Y268+Y272</f>
        <v>11</v>
      </c>
    </row>
    <row r="281" spans="1:38" s="58" customFormat="1" ht="21" customHeight="1" thickBot="1" x14ac:dyDescent="0.25">
      <c r="A281" s="3020" t="s">
        <v>312</v>
      </c>
      <c r="B281" s="3311"/>
      <c r="C281" s="3311"/>
      <c r="D281" s="3311"/>
      <c r="E281" s="3311"/>
      <c r="F281" s="3311"/>
      <c r="G281" s="3311"/>
      <c r="H281" s="3311"/>
      <c r="I281" s="3311"/>
      <c r="J281" s="3311"/>
      <c r="K281" s="3311"/>
      <c r="L281" s="3311"/>
      <c r="M281" s="3311"/>
      <c r="N281" s="3311"/>
      <c r="O281" s="3311"/>
      <c r="P281" s="3311"/>
      <c r="Q281" s="3311"/>
      <c r="R281" s="3311"/>
      <c r="S281" s="3311"/>
      <c r="T281" s="3311"/>
      <c r="U281" s="3311"/>
      <c r="V281" s="3311"/>
      <c r="W281" s="3311"/>
      <c r="X281" s="3311"/>
      <c r="Y281" s="3312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</row>
    <row r="282" spans="1:38" s="18" customFormat="1" ht="35.25" customHeight="1" x14ac:dyDescent="0.2">
      <c r="A282" s="308" t="s">
        <v>305</v>
      </c>
      <c r="B282" s="309" t="s">
        <v>313</v>
      </c>
      <c r="C282" s="310"/>
      <c r="D282" s="311"/>
      <c r="E282" s="312"/>
      <c r="F282" s="77"/>
      <c r="G282" s="1269">
        <f>G283+G284+G285+G286</f>
        <v>10</v>
      </c>
      <c r="H282" s="274">
        <f t="shared" ref="H282:M282" si="71">H283+H284+H285+H286</f>
        <v>300</v>
      </c>
      <c r="I282" s="142">
        <f t="shared" si="71"/>
        <v>151</v>
      </c>
      <c r="J282" s="277">
        <f t="shared" si="71"/>
        <v>70</v>
      </c>
      <c r="K282" s="154">
        <f t="shared" si="71"/>
        <v>53</v>
      </c>
      <c r="L282" s="154">
        <f t="shared" si="71"/>
        <v>28</v>
      </c>
      <c r="M282" s="275">
        <f t="shared" si="71"/>
        <v>149</v>
      </c>
      <c r="N282" s="122"/>
      <c r="O282" s="120"/>
      <c r="P282" s="124"/>
      <c r="Q282" s="122"/>
      <c r="R282" s="120"/>
      <c r="S282" s="124"/>
      <c r="T282" s="143"/>
      <c r="U282" s="144"/>
      <c r="V282" s="123"/>
      <c r="W282" s="143"/>
      <c r="X282" s="144"/>
      <c r="Y282" s="123"/>
    </row>
    <row r="283" spans="1:38" s="18" customFormat="1" ht="21" customHeight="1" x14ac:dyDescent="0.2">
      <c r="A283" s="244" t="s">
        <v>316</v>
      </c>
      <c r="B283" s="245" t="s">
        <v>313</v>
      </c>
      <c r="C283" s="246"/>
      <c r="D283" s="247">
        <v>7</v>
      </c>
      <c r="E283" s="247"/>
      <c r="F283" s="248"/>
      <c r="G283" s="1267">
        <v>3</v>
      </c>
      <c r="H283" s="79">
        <f>G283*30</f>
        <v>90</v>
      </c>
      <c r="I283" s="168">
        <f t="shared" ref="I283:I293" si="72">SUM(J283:L283)</f>
        <v>45</v>
      </c>
      <c r="J283" s="114">
        <v>30</v>
      </c>
      <c r="K283" s="80">
        <v>15</v>
      </c>
      <c r="L283" s="80"/>
      <c r="M283" s="173">
        <f>H283-I283</f>
        <v>45</v>
      </c>
      <c r="N283" s="79"/>
      <c r="O283" s="80"/>
      <c r="P283" s="107"/>
      <c r="Q283" s="79"/>
      <c r="R283" s="80"/>
      <c r="S283" s="107"/>
      <c r="T283" s="115">
        <v>3</v>
      </c>
      <c r="U283" s="114"/>
      <c r="V283" s="116"/>
      <c r="W283" s="115"/>
      <c r="X283" s="114"/>
      <c r="Y283" s="116"/>
    </row>
    <row r="284" spans="1:38" s="18" customFormat="1" ht="21" customHeight="1" x14ac:dyDescent="0.2">
      <c r="A284" s="244" t="s">
        <v>317</v>
      </c>
      <c r="B284" s="249" t="s">
        <v>313</v>
      </c>
      <c r="C284" s="250"/>
      <c r="D284" s="251">
        <v>8</v>
      </c>
      <c r="E284" s="251"/>
      <c r="F284" s="252"/>
      <c r="G284" s="1268">
        <v>2.5</v>
      </c>
      <c r="H284" s="83">
        <f t="shared" ref="H284:H291" si="73">G284*30</f>
        <v>75</v>
      </c>
      <c r="I284" s="84">
        <f t="shared" si="72"/>
        <v>40</v>
      </c>
      <c r="J284" s="87">
        <v>20</v>
      </c>
      <c r="K284" s="85">
        <v>20</v>
      </c>
      <c r="L284" s="85"/>
      <c r="M284" s="145">
        <f t="shared" ref="M284:M293" si="74">H284-I284</f>
        <v>35</v>
      </c>
      <c r="N284" s="83"/>
      <c r="O284" s="85"/>
      <c r="P284" s="89"/>
      <c r="Q284" s="83"/>
      <c r="R284" s="85"/>
      <c r="S284" s="89"/>
      <c r="T284" s="86"/>
      <c r="U284" s="87">
        <v>4</v>
      </c>
      <c r="V284" s="94"/>
      <c r="W284" s="86"/>
      <c r="X284" s="87"/>
      <c r="Y284" s="94"/>
    </row>
    <row r="285" spans="1:38" s="18" customFormat="1" ht="21" customHeight="1" x14ac:dyDescent="0.2">
      <c r="A285" s="244" t="s">
        <v>318</v>
      </c>
      <c r="B285" s="249" t="s">
        <v>313</v>
      </c>
      <c r="C285" s="253">
        <v>9</v>
      </c>
      <c r="D285" s="254"/>
      <c r="E285" s="254"/>
      <c r="F285" s="252"/>
      <c r="G285" s="1629">
        <v>3.5</v>
      </c>
      <c r="H285" s="83">
        <f t="shared" si="73"/>
        <v>105</v>
      </c>
      <c r="I285" s="84">
        <f t="shared" si="72"/>
        <v>56</v>
      </c>
      <c r="J285" s="87">
        <v>20</v>
      </c>
      <c r="K285" s="85">
        <v>18</v>
      </c>
      <c r="L285" s="85">
        <v>18</v>
      </c>
      <c r="M285" s="145">
        <f t="shared" si="74"/>
        <v>49</v>
      </c>
      <c r="N285" s="83"/>
      <c r="O285" s="85"/>
      <c r="P285" s="89"/>
      <c r="Q285" s="83"/>
      <c r="R285" s="85"/>
      <c r="S285" s="89"/>
      <c r="T285" s="86"/>
      <c r="U285" s="87"/>
      <c r="V285" s="94">
        <v>6</v>
      </c>
      <c r="W285" s="86"/>
      <c r="X285" s="87"/>
      <c r="Y285" s="94"/>
    </row>
    <row r="286" spans="1:38" s="18" customFormat="1" ht="33" customHeight="1" x14ac:dyDescent="0.2">
      <c r="A286" s="244" t="s">
        <v>319</v>
      </c>
      <c r="B286" s="249" t="s">
        <v>314</v>
      </c>
      <c r="C286" s="253"/>
      <c r="D286" s="251"/>
      <c r="E286" s="251"/>
      <c r="F286" s="252">
        <v>11</v>
      </c>
      <c r="G286" s="1268">
        <v>1</v>
      </c>
      <c r="H286" s="83">
        <f t="shared" si="73"/>
        <v>30</v>
      </c>
      <c r="I286" s="84">
        <f t="shared" si="72"/>
        <v>10</v>
      </c>
      <c r="J286" s="87"/>
      <c r="K286" s="85"/>
      <c r="L286" s="85">
        <v>10</v>
      </c>
      <c r="M286" s="145">
        <f t="shared" si="74"/>
        <v>20</v>
      </c>
      <c r="N286" s="83"/>
      <c r="O286" s="85"/>
      <c r="P286" s="89"/>
      <c r="Q286" s="83"/>
      <c r="R286" s="85"/>
      <c r="S286" s="89"/>
      <c r="T286" s="86"/>
      <c r="U286" s="87"/>
      <c r="V286" s="94"/>
      <c r="W286" s="86"/>
      <c r="X286" s="87">
        <v>1</v>
      </c>
      <c r="Y286" s="94"/>
    </row>
    <row r="287" spans="1:38" s="18" customFormat="1" ht="21" customHeight="1" x14ac:dyDescent="0.2">
      <c r="A287" s="212" t="s">
        <v>422</v>
      </c>
      <c r="B287" s="313" t="s">
        <v>302</v>
      </c>
      <c r="C287" s="314"/>
      <c r="D287" s="315"/>
      <c r="E287" s="316"/>
      <c r="F287" s="252"/>
      <c r="G287" s="1256">
        <f>G288+G289</f>
        <v>7</v>
      </c>
      <c r="H287" s="91">
        <f t="shared" ref="H287:M287" si="75">H288+H289</f>
        <v>210</v>
      </c>
      <c r="I287" s="92">
        <f t="shared" si="75"/>
        <v>95</v>
      </c>
      <c r="J287" s="171">
        <f t="shared" si="75"/>
        <v>66</v>
      </c>
      <c r="K287" s="167">
        <f t="shared" si="75"/>
        <v>10</v>
      </c>
      <c r="L287" s="167">
        <f t="shared" si="75"/>
        <v>19</v>
      </c>
      <c r="M287" s="96">
        <f t="shared" si="75"/>
        <v>115</v>
      </c>
      <c r="N287" s="83"/>
      <c r="O287" s="85"/>
      <c r="P287" s="89"/>
      <c r="Q287" s="83"/>
      <c r="R287" s="85"/>
      <c r="S287" s="89"/>
      <c r="T287" s="86"/>
      <c r="U287" s="87"/>
      <c r="V287" s="94"/>
      <c r="W287" s="86"/>
      <c r="X287" s="87"/>
      <c r="Y287" s="94"/>
    </row>
    <row r="288" spans="1:38" s="18" customFormat="1" ht="21" customHeight="1" x14ac:dyDescent="0.2">
      <c r="A288" s="212" t="s">
        <v>423</v>
      </c>
      <c r="B288" s="259" t="s">
        <v>302</v>
      </c>
      <c r="C288" s="260"/>
      <c r="D288" s="185"/>
      <c r="E288" s="220"/>
      <c r="F288" s="252"/>
      <c r="G288" s="1268">
        <v>4</v>
      </c>
      <c r="H288" s="83">
        <f>G288*30</f>
        <v>120</v>
      </c>
      <c r="I288" s="84">
        <f t="shared" si="72"/>
        <v>50</v>
      </c>
      <c r="J288" s="87">
        <v>30</v>
      </c>
      <c r="K288" s="85">
        <v>10</v>
      </c>
      <c r="L288" s="85">
        <v>10</v>
      </c>
      <c r="M288" s="145">
        <f>H288-I288</f>
        <v>70</v>
      </c>
      <c r="N288" s="83"/>
      <c r="O288" s="85"/>
      <c r="P288" s="89"/>
      <c r="Q288" s="83"/>
      <c r="R288" s="85"/>
      <c r="S288" s="89"/>
      <c r="T288" s="86"/>
      <c r="U288" s="87">
        <v>5</v>
      </c>
      <c r="V288" s="94"/>
      <c r="W288" s="86"/>
      <c r="X288" s="87"/>
      <c r="Y288" s="94"/>
    </row>
    <row r="289" spans="1:25" s="18" customFormat="1" ht="21" customHeight="1" x14ac:dyDescent="0.2">
      <c r="A289" s="212" t="s">
        <v>424</v>
      </c>
      <c r="B289" s="259" t="s">
        <v>302</v>
      </c>
      <c r="C289" s="261">
        <v>9</v>
      </c>
      <c r="D289" s="185"/>
      <c r="E289" s="220"/>
      <c r="F289" s="252"/>
      <c r="G289" s="1268">
        <v>3</v>
      </c>
      <c r="H289" s="83">
        <f>G289*30</f>
        <v>90</v>
      </c>
      <c r="I289" s="84">
        <f t="shared" si="72"/>
        <v>45</v>
      </c>
      <c r="J289" s="87">
        <v>36</v>
      </c>
      <c r="K289" s="85"/>
      <c r="L289" s="85">
        <v>9</v>
      </c>
      <c r="M289" s="145">
        <f>H289-I289</f>
        <v>45</v>
      </c>
      <c r="N289" s="83"/>
      <c r="O289" s="85"/>
      <c r="P289" s="89"/>
      <c r="Q289" s="83"/>
      <c r="R289" s="85"/>
      <c r="S289" s="89"/>
      <c r="T289" s="86"/>
      <c r="U289" s="87"/>
      <c r="V289" s="94">
        <v>5</v>
      </c>
      <c r="W289" s="86"/>
      <c r="X289" s="87"/>
      <c r="Y289" s="94"/>
    </row>
    <row r="290" spans="1:25" s="1792" customFormat="1" ht="36" customHeight="1" x14ac:dyDescent="0.2">
      <c r="A290" s="1825" t="s">
        <v>428</v>
      </c>
      <c r="B290" s="1826" t="s">
        <v>315</v>
      </c>
      <c r="C290" s="1827"/>
      <c r="D290" s="1828"/>
      <c r="E290" s="1829"/>
      <c r="F290" s="1830"/>
      <c r="G290" s="1831">
        <f t="shared" ref="G290:M290" si="76">SUM(G291:G293)</f>
        <v>11</v>
      </c>
      <c r="H290" s="1832">
        <f t="shared" si="76"/>
        <v>330</v>
      </c>
      <c r="I290" s="1833">
        <f t="shared" si="76"/>
        <v>174</v>
      </c>
      <c r="J290" s="1757">
        <f t="shared" si="76"/>
        <v>96</v>
      </c>
      <c r="K290" s="1758">
        <f t="shared" si="76"/>
        <v>15</v>
      </c>
      <c r="L290" s="1758">
        <f t="shared" si="76"/>
        <v>63</v>
      </c>
      <c r="M290" s="1834">
        <f t="shared" si="76"/>
        <v>156</v>
      </c>
      <c r="N290" s="1835"/>
      <c r="O290" s="1836"/>
      <c r="P290" s="1837"/>
      <c r="Q290" s="1835"/>
      <c r="R290" s="1836"/>
      <c r="S290" s="1837"/>
      <c r="T290" s="1838"/>
      <c r="U290" s="1839"/>
      <c r="V290" s="1840"/>
      <c r="W290" s="1838"/>
      <c r="X290" s="1839"/>
      <c r="Y290" s="1840"/>
    </row>
    <row r="291" spans="1:25" s="1792" customFormat="1" ht="28.5" customHeight="1" x14ac:dyDescent="0.2">
      <c r="A291" s="1825" t="s">
        <v>432</v>
      </c>
      <c r="B291" s="1841" t="s">
        <v>315</v>
      </c>
      <c r="C291" s="1842"/>
      <c r="D291" s="1843">
        <v>10</v>
      </c>
      <c r="E291" s="1844"/>
      <c r="F291" s="1845"/>
      <c r="G291" s="1846">
        <v>6</v>
      </c>
      <c r="H291" s="1835">
        <f t="shared" si="73"/>
        <v>180</v>
      </c>
      <c r="I291" s="1847">
        <f t="shared" si="72"/>
        <v>90</v>
      </c>
      <c r="J291" s="1839">
        <v>60</v>
      </c>
      <c r="K291" s="1836">
        <v>15</v>
      </c>
      <c r="L291" s="1836">
        <v>15</v>
      </c>
      <c r="M291" s="1848">
        <f t="shared" si="74"/>
        <v>90</v>
      </c>
      <c r="N291" s="1835"/>
      <c r="O291" s="1836"/>
      <c r="P291" s="1837"/>
      <c r="Q291" s="1835"/>
      <c r="R291" s="1836"/>
      <c r="S291" s="1837"/>
      <c r="T291" s="1838"/>
      <c r="U291" s="1839"/>
      <c r="V291" s="1840"/>
      <c r="W291" s="1838">
        <v>6</v>
      </c>
      <c r="X291" s="1839"/>
      <c r="Y291" s="1840"/>
    </row>
    <row r="292" spans="1:25" s="1792" customFormat="1" ht="29.25" customHeight="1" x14ac:dyDescent="0.2">
      <c r="A292" s="1825" t="s">
        <v>433</v>
      </c>
      <c r="B292" s="1841" t="s">
        <v>315</v>
      </c>
      <c r="C292" s="1842">
        <v>11</v>
      </c>
      <c r="D292" s="1843"/>
      <c r="E292" s="1844"/>
      <c r="F292" s="1845"/>
      <c r="G292" s="1846">
        <v>3</v>
      </c>
      <c r="H292" s="1835">
        <f>G292*30</f>
        <v>90</v>
      </c>
      <c r="I292" s="1847">
        <f t="shared" si="72"/>
        <v>54</v>
      </c>
      <c r="J292" s="1839">
        <v>36</v>
      </c>
      <c r="K292" s="1836"/>
      <c r="L292" s="1836">
        <v>18</v>
      </c>
      <c r="M292" s="1848">
        <f t="shared" si="74"/>
        <v>36</v>
      </c>
      <c r="N292" s="1835"/>
      <c r="O292" s="1836"/>
      <c r="P292" s="1837"/>
      <c r="Q292" s="1835"/>
      <c r="R292" s="1836"/>
      <c r="S292" s="1837"/>
      <c r="T292" s="1838"/>
      <c r="U292" s="1839"/>
      <c r="V292" s="1840"/>
      <c r="W292" s="1838"/>
      <c r="X292" s="1839">
        <v>6</v>
      </c>
      <c r="Y292" s="1840"/>
    </row>
    <row r="293" spans="1:25" s="1792" customFormat="1" ht="31.5" customHeight="1" x14ac:dyDescent="0.2">
      <c r="A293" s="1825" t="s">
        <v>434</v>
      </c>
      <c r="B293" s="1841" t="s">
        <v>320</v>
      </c>
      <c r="C293" s="1842"/>
      <c r="D293" s="1843"/>
      <c r="E293" s="1844">
        <v>10</v>
      </c>
      <c r="F293" s="1845"/>
      <c r="G293" s="1846">
        <v>2</v>
      </c>
      <c r="H293" s="1835">
        <f>G293*30</f>
        <v>60</v>
      </c>
      <c r="I293" s="1847">
        <f t="shared" si="72"/>
        <v>30</v>
      </c>
      <c r="J293" s="1839"/>
      <c r="K293" s="1836"/>
      <c r="L293" s="1836">
        <v>30</v>
      </c>
      <c r="M293" s="1848">
        <f t="shared" si="74"/>
        <v>30</v>
      </c>
      <c r="N293" s="1835"/>
      <c r="O293" s="1836"/>
      <c r="P293" s="1837"/>
      <c r="Q293" s="1835"/>
      <c r="R293" s="1836"/>
      <c r="S293" s="1837"/>
      <c r="T293" s="1838"/>
      <c r="U293" s="1839"/>
      <c r="V293" s="1840"/>
      <c r="W293" s="1838">
        <v>2</v>
      </c>
      <c r="X293" s="1839"/>
      <c r="Y293" s="1840"/>
    </row>
    <row r="294" spans="1:25" s="18" customFormat="1" ht="36" customHeight="1" thickBot="1" x14ac:dyDescent="0.25">
      <c r="A294" s="320" t="s">
        <v>435</v>
      </c>
      <c r="B294" s="321" t="s">
        <v>240</v>
      </c>
      <c r="C294" s="322"/>
      <c r="D294" s="323">
        <v>12</v>
      </c>
      <c r="E294" s="324"/>
      <c r="F294" s="325"/>
      <c r="G294" s="326">
        <v>2</v>
      </c>
      <c r="H294" s="327">
        <f>G294*30</f>
        <v>60</v>
      </c>
      <c r="I294" s="328">
        <f>J294+K294</f>
        <v>24</v>
      </c>
      <c r="J294" s="329">
        <v>16</v>
      </c>
      <c r="K294" s="141">
        <v>8</v>
      </c>
      <c r="L294" s="141"/>
      <c r="M294" s="330">
        <f>H294-I294</f>
        <v>36</v>
      </c>
      <c r="N294" s="331"/>
      <c r="O294" s="332"/>
      <c r="P294" s="333"/>
      <c r="Q294" s="331"/>
      <c r="R294" s="332"/>
      <c r="S294" s="333"/>
      <c r="T294" s="334"/>
      <c r="U294" s="335"/>
      <c r="V294" s="336"/>
      <c r="W294" s="334"/>
      <c r="X294" s="335"/>
      <c r="Y294" s="336">
        <v>3</v>
      </c>
    </row>
    <row r="295" spans="1:25" s="18" customFormat="1" ht="21" customHeight="1" thickBot="1" x14ac:dyDescent="0.25">
      <c r="A295" s="3238" t="s">
        <v>321</v>
      </c>
      <c r="B295" s="3239"/>
      <c r="C295" s="3239"/>
      <c r="D295" s="3239"/>
      <c r="E295" s="3239"/>
      <c r="F295" s="3240"/>
      <c r="G295" s="337">
        <f>G246+G249+G282+G287+G290+G294</f>
        <v>69</v>
      </c>
      <c r="H295" s="338">
        <f t="shared" ref="H295:M295" si="77">H246+H249+H282+H287+H290+H294</f>
        <v>2070</v>
      </c>
      <c r="I295" s="1066">
        <f t="shared" si="77"/>
        <v>926</v>
      </c>
      <c r="J295" s="338">
        <f t="shared" si="77"/>
        <v>506</v>
      </c>
      <c r="K295" s="338">
        <f t="shared" si="77"/>
        <v>240</v>
      </c>
      <c r="L295" s="338">
        <f t="shared" si="77"/>
        <v>180</v>
      </c>
      <c r="M295" s="338">
        <f t="shared" si="77"/>
        <v>1144</v>
      </c>
      <c r="N295" s="339"/>
      <c r="O295" s="340"/>
      <c r="P295" s="341"/>
      <c r="Q295" s="339"/>
      <c r="R295" s="340"/>
      <c r="S295" s="342">
        <f>S246+S249+S283</f>
        <v>3</v>
      </c>
      <c r="T295" s="343">
        <f>T246+T249+T283</f>
        <v>7</v>
      </c>
      <c r="U295" s="344">
        <f>U246+U249+U284+U288</f>
        <v>9</v>
      </c>
      <c r="V295" s="342">
        <f>V246+V249+V285+V289</f>
        <v>19</v>
      </c>
      <c r="W295" s="343">
        <f>W246+W249+W291+W293</f>
        <v>18</v>
      </c>
      <c r="X295" s="344">
        <f>X246+X249+X286+X292</f>
        <v>18</v>
      </c>
      <c r="Y295" s="342">
        <f>Y246+Y249+Y294</f>
        <v>11</v>
      </c>
    </row>
    <row r="296" spans="1:25" s="18" customFormat="1" ht="24.75" customHeight="1" thickBot="1" x14ac:dyDescent="0.25">
      <c r="A296" s="3023" t="s">
        <v>280</v>
      </c>
      <c r="B296" s="3263"/>
      <c r="C296" s="3263"/>
      <c r="D296" s="3263"/>
      <c r="E296" s="3263"/>
      <c r="F296" s="3263"/>
      <c r="G296" s="3263"/>
      <c r="H296" s="3263"/>
      <c r="I296" s="3263"/>
      <c r="J296" s="3263"/>
      <c r="K296" s="3263"/>
      <c r="L296" s="3263"/>
      <c r="M296" s="3263"/>
      <c r="N296" s="3263"/>
      <c r="O296" s="3263"/>
      <c r="P296" s="3263"/>
      <c r="Q296" s="3263"/>
      <c r="R296" s="3263"/>
      <c r="S296" s="3263"/>
      <c r="T296" s="3263"/>
      <c r="U296" s="3263"/>
      <c r="V296" s="3263"/>
      <c r="W296" s="3263"/>
      <c r="X296" s="3263"/>
      <c r="Y296" s="3264"/>
    </row>
    <row r="297" spans="1:25" s="18" customFormat="1" ht="24.75" customHeight="1" thickBot="1" x14ac:dyDescent="0.25">
      <c r="A297" s="3023" t="s">
        <v>529</v>
      </c>
      <c r="B297" s="3263"/>
      <c r="C297" s="3263"/>
      <c r="D297" s="3263"/>
      <c r="E297" s="3263"/>
      <c r="F297" s="3263"/>
      <c r="G297" s="3263"/>
      <c r="H297" s="3263"/>
      <c r="I297" s="3263"/>
      <c r="J297" s="3263"/>
      <c r="K297" s="3263"/>
      <c r="L297" s="3263"/>
      <c r="M297" s="3263"/>
      <c r="N297" s="3263"/>
      <c r="O297" s="3263"/>
      <c r="P297" s="3263"/>
      <c r="Q297" s="3263"/>
      <c r="R297" s="3263"/>
      <c r="S297" s="3263"/>
      <c r="T297" s="3263"/>
      <c r="U297" s="3263"/>
      <c r="V297" s="3263"/>
      <c r="W297" s="3263"/>
      <c r="X297" s="3263"/>
      <c r="Y297" s="3264"/>
    </row>
    <row r="298" spans="1:25" s="1755" customFormat="1" ht="45" customHeight="1" x14ac:dyDescent="0.2">
      <c r="A298" s="1764" t="s">
        <v>360</v>
      </c>
      <c r="B298" s="1765" t="s">
        <v>261</v>
      </c>
      <c r="C298" s="1766"/>
      <c r="D298" s="1767">
        <v>12</v>
      </c>
      <c r="E298" s="1767"/>
      <c r="F298" s="1768"/>
      <c r="G298" s="1769">
        <v>3.5</v>
      </c>
      <c r="H298" s="1744">
        <f>G298*30</f>
        <v>105</v>
      </c>
      <c r="I298" s="1745">
        <v>54</v>
      </c>
      <c r="J298" s="1770">
        <v>20</v>
      </c>
      <c r="K298" s="1770">
        <v>34</v>
      </c>
      <c r="L298" s="1770"/>
      <c r="M298" s="1759">
        <f>H298-I298</f>
        <v>51</v>
      </c>
      <c r="N298" s="1771"/>
      <c r="O298" s="1767"/>
      <c r="P298" s="1772"/>
      <c r="Q298" s="1766"/>
      <c r="R298" s="1767"/>
      <c r="S298" s="1773"/>
      <c r="T298" s="1766"/>
      <c r="U298" s="1767"/>
      <c r="V298" s="1763"/>
      <c r="W298" s="1774"/>
      <c r="X298" s="1775"/>
      <c r="Y298" s="1763">
        <v>6</v>
      </c>
    </row>
    <row r="299" spans="1:25" s="1755" customFormat="1" ht="48" customHeight="1" x14ac:dyDescent="0.2">
      <c r="A299" s="1738" t="s">
        <v>361</v>
      </c>
      <c r="B299" s="1765" t="s">
        <v>530</v>
      </c>
      <c r="C299" s="1766"/>
      <c r="D299" s="1767"/>
      <c r="E299" s="1767"/>
      <c r="F299" s="1768"/>
      <c r="G299" s="1776">
        <f>G300+G301</f>
        <v>6</v>
      </c>
      <c r="H299" s="1777">
        <f>G299*30</f>
        <v>180</v>
      </c>
      <c r="I299" s="1745">
        <f>I300+I301</f>
        <v>75</v>
      </c>
      <c r="J299" s="1745">
        <f>J300+J301</f>
        <v>50</v>
      </c>
      <c r="K299" s="1770"/>
      <c r="L299" s="1745">
        <f>L300+L301</f>
        <v>25</v>
      </c>
      <c r="M299" s="1759">
        <f>H299-I299</f>
        <v>105</v>
      </c>
      <c r="N299" s="1771"/>
      <c r="O299" s="1767"/>
      <c r="P299" s="1772"/>
      <c r="Q299" s="1766"/>
      <c r="R299" s="1767"/>
      <c r="S299" s="1773"/>
      <c r="T299" s="1766"/>
      <c r="U299" s="1767"/>
      <c r="V299" s="1763"/>
      <c r="W299" s="1774"/>
      <c r="X299" s="1775"/>
      <c r="Y299" s="1763"/>
    </row>
    <row r="300" spans="1:25" s="1792" customFormat="1" ht="28.5" customHeight="1" x14ac:dyDescent="0.2">
      <c r="A300" s="1778" t="s">
        <v>531</v>
      </c>
      <c r="B300" s="1779" t="s">
        <v>530</v>
      </c>
      <c r="C300" s="1780"/>
      <c r="D300" s="1781">
        <v>7</v>
      </c>
      <c r="E300" s="1781"/>
      <c r="F300" s="1782"/>
      <c r="G300" s="1761">
        <v>3.5</v>
      </c>
      <c r="H300" s="1783">
        <f>G300*30</f>
        <v>105</v>
      </c>
      <c r="I300" s="1784">
        <v>45</v>
      </c>
      <c r="J300" s="1784">
        <v>30</v>
      </c>
      <c r="K300" s="1784"/>
      <c r="L300" s="1784">
        <v>15</v>
      </c>
      <c r="M300" s="1785">
        <f>H300-I300</f>
        <v>60</v>
      </c>
      <c r="N300" s="1786"/>
      <c r="O300" s="1781"/>
      <c r="P300" s="1787"/>
      <c r="Q300" s="1780"/>
      <c r="R300" s="1781"/>
      <c r="S300" s="1788"/>
      <c r="T300" s="1780">
        <v>3</v>
      </c>
      <c r="U300" s="1781"/>
      <c r="V300" s="1789"/>
      <c r="W300" s="1790"/>
      <c r="X300" s="1791"/>
      <c r="Y300" s="1789"/>
    </row>
    <row r="301" spans="1:25" s="1792" customFormat="1" ht="21" customHeight="1" x14ac:dyDescent="0.2">
      <c r="A301" s="1778" t="s">
        <v>532</v>
      </c>
      <c r="B301" s="1779" t="s">
        <v>530</v>
      </c>
      <c r="C301" s="1780">
        <v>8</v>
      </c>
      <c r="D301" s="1781"/>
      <c r="E301" s="1781"/>
      <c r="F301" s="1782"/>
      <c r="G301" s="1761">
        <v>2.5</v>
      </c>
      <c r="H301" s="1783">
        <f>G301*30</f>
        <v>75</v>
      </c>
      <c r="I301" s="1784">
        <v>30</v>
      </c>
      <c r="J301" s="1784">
        <v>20</v>
      </c>
      <c r="K301" s="1784"/>
      <c r="L301" s="1784">
        <v>10</v>
      </c>
      <c r="M301" s="1785">
        <f>H301-I301</f>
        <v>45</v>
      </c>
      <c r="N301" s="1786"/>
      <c r="O301" s="1781"/>
      <c r="P301" s="1787"/>
      <c r="Q301" s="1780"/>
      <c r="R301" s="1781"/>
      <c r="S301" s="1788"/>
      <c r="T301" s="1780"/>
      <c r="U301" s="1781">
        <v>3</v>
      </c>
      <c r="V301" s="1789"/>
      <c r="W301" s="1790"/>
      <c r="X301" s="1791"/>
      <c r="Y301" s="1789"/>
    </row>
    <row r="302" spans="1:25" s="1755" customFormat="1" ht="30.75" customHeight="1" x14ac:dyDescent="0.2">
      <c r="A302" s="1738" t="s">
        <v>362</v>
      </c>
      <c r="B302" s="1739" t="s">
        <v>243</v>
      </c>
      <c r="C302" s="1740"/>
      <c r="D302" s="1741"/>
      <c r="E302" s="1741"/>
      <c r="F302" s="1742"/>
      <c r="G302" s="1793">
        <f>G303+G304+G305</f>
        <v>8</v>
      </c>
      <c r="H302" s="1744">
        <f t="shared" ref="H302:H319" si="78">G302*30</f>
        <v>240</v>
      </c>
      <c r="I302" s="1745">
        <f>J302+K302+L302</f>
        <v>140</v>
      </c>
      <c r="J302" s="1794">
        <v>54</v>
      </c>
      <c r="K302" s="1794">
        <v>18</v>
      </c>
      <c r="L302" s="1794">
        <v>68</v>
      </c>
      <c r="M302" s="1759">
        <f t="shared" ref="M302:M307" si="79">H302-I302</f>
        <v>100</v>
      </c>
      <c r="N302" s="1746"/>
      <c r="O302" s="1741"/>
      <c r="P302" s="1747"/>
      <c r="Q302" s="1740"/>
      <c r="R302" s="1741"/>
      <c r="S302" s="1748"/>
      <c r="T302" s="1749"/>
      <c r="U302" s="1750"/>
      <c r="V302" s="1751"/>
      <c r="W302" s="1752"/>
      <c r="X302" s="1750"/>
      <c r="Y302" s="1751"/>
    </row>
    <row r="303" spans="1:25" s="1755" customFormat="1" ht="33.75" customHeight="1" x14ac:dyDescent="0.2">
      <c r="A303" s="1738" t="s">
        <v>533</v>
      </c>
      <c r="B303" s="1739" t="s">
        <v>243</v>
      </c>
      <c r="C303" s="1740"/>
      <c r="D303" s="1741">
        <v>8</v>
      </c>
      <c r="E303" s="1741"/>
      <c r="F303" s="1742"/>
      <c r="G303" s="1795">
        <v>3</v>
      </c>
      <c r="H303" s="1744">
        <f t="shared" si="78"/>
        <v>90</v>
      </c>
      <c r="I303" s="1745">
        <v>45</v>
      </c>
      <c r="J303" s="1750">
        <v>27</v>
      </c>
      <c r="K303" s="1741">
        <v>18</v>
      </c>
      <c r="L303" s="1741"/>
      <c r="M303" s="1759">
        <f t="shared" si="79"/>
        <v>45</v>
      </c>
      <c r="N303" s="1746"/>
      <c r="O303" s="1741"/>
      <c r="P303" s="1747"/>
      <c r="Q303" s="1740"/>
      <c r="R303" s="1741"/>
      <c r="S303" s="1748"/>
      <c r="T303" s="1749"/>
      <c r="U303" s="1750">
        <v>5</v>
      </c>
      <c r="V303" s="1751"/>
      <c r="W303" s="1752"/>
      <c r="X303" s="1750"/>
      <c r="Y303" s="1751"/>
    </row>
    <row r="304" spans="1:25" s="1755" customFormat="1" ht="30.75" customHeight="1" x14ac:dyDescent="0.2">
      <c r="A304" s="1738" t="s">
        <v>534</v>
      </c>
      <c r="B304" s="1739" t="s">
        <v>243</v>
      </c>
      <c r="C304" s="1740">
        <v>9</v>
      </c>
      <c r="D304" s="1741"/>
      <c r="E304" s="1741"/>
      <c r="F304" s="1742"/>
      <c r="G304" s="1795">
        <v>3</v>
      </c>
      <c r="H304" s="1744">
        <f t="shared" si="78"/>
        <v>90</v>
      </c>
      <c r="I304" s="1745">
        <f>J304+K304+L304</f>
        <v>45</v>
      </c>
      <c r="J304" s="1750">
        <v>27</v>
      </c>
      <c r="K304" s="1741"/>
      <c r="L304" s="1741">
        <v>18</v>
      </c>
      <c r="M304" s="1759">
        <f t="shared" si="79"/>
        <v>45</v>
      </c>
      <c r="N304" s="1746"/>
      <c r="O304" s="1741"/>
      <c r="P304" s="1747"/>
      <c r="Q304" s="1740"/>
      <c r="R304" s="1741"/>
      <c r="S304" s="1748"/>
      <c r="T304" s="1749"/>
      <c r="U304" s="1750"/>
      <c r="V304" s="1751">
        <v>5</v>
      </c>
      <c r="W304" s="1752"/>
      <c r="X304" s="1750"/>
      <c r="Y304" s="1751"/>
    </row>
    <row r="305" spans="1:25" s="1755" customFormat="1" ht="35.25" customHeight="1" x14ac:dyDescent="0.2">
      <c r="A305" s="1738" t="s">
        <v>535</v>
      </c>
      <c r="B305" s="1739" t="s">
        <v>244</v>
      </c>
      <c r="C305" s="1740"/>
      <c r="D305" s="1741"/>
      <c r="E305" s="1741">
        <v>10</v>
      </c>
      <c r="F305" s="1742"/>
      <c r="G305" s="1795">
        <v>2</v>
      </c>
      <c r="H305" s="1744">
        <f t="shared" si="78"/>
        <v>60</v>
      </c>
      <c r="I305" s="1745">
        <f>J305+K305+L305</f>
        <v>30</v>
      </c>
      <c r="J305" s="1750"/>
      <c r="K305" s="1741"/>
      <c r="L305" s="1741">
        <v>30</v>
      </c>
      <c r="M305" s="1759">
        <f t="shared" si="79"/>
        <v>30</v>
      </c>
      <c r="N305" s="1746"/>
      <c r="O305" s="1741"/>
      <c r="P305" s="1747"/>
      <c r="Q305" s="1740"/>
      <c r="R305" s="1741"/>
      <c r="S305" s="1748"/>
      <c r="T305" s="1749"/>
      <c r="U305" s="1750"/>
      <c r="V305" s="1751"/>
      <c r="W305" s="1752">
        <v>2</v>
      </c>
      <c r="X305" s="1750"/>
      <c r="Y305" s="1751"/>
    </row>
    <row r="306" spans="1:25" s="1755" customFormat="1" ht="39.75" customHeight="1" x14ac:dyDescent="0.2">
      <c r="A306" s="1738" t="s">
        <v>536</v>
      </c>
      <c r="B306" s="1796" t="s">
        <v>268</v>
      </c>
      <c r="C306" s="1740"/>
      <c r="D306" s="1741">
        <v>11</v>
      </c>
      <c r="E306" s="1741"/>
      <c r="F306" s="1742"/>
      <c r="G306" s="1797">
        <v>2</v>
      </c>
      <c r="H306" s="1744">
        <f t="shared" si="78"/>
        <v>60</v>
      </c>
      <c r="I306" s="1745">
        <v>30</v>
      </c>
      <c r="J306" s="1750">
        <v>20</v>
      </c>
      <c r="K306" s="1741">
        <v>10</v>
      </c>
      <c r="L306" s="1741"/>
      <c r="M306" s="1759">
        <f t="shared" si="79"/>
        <v>30</v>
      </c>
      <c r="N306" s="1746"/>
      <c r="O306" s="1741"/>
      <c r="P306" s="1747"/>
      <c r="Q306" s="1740"/>
      <c r="R306" s="1741"/>
      <c r="S306" s="1748"/>
      <c r="T306" s="1740"/>
      <c r="U306" s="1741"/>
      <c r="V306" s="1751"/>
      <c r="W306" s="1752"/>
      <c r="X306" s="1750">
        <v>3</v>
      </c>
      <c r="Y306" s="1751"/>
    </row>
    <row r="307" spans="1:25" s="1755" customFormat="1" ht="30.75" customHeight="1" x14ac:dyDescent="0.2">
      <c r="A307" s="1798" t="s">
        <v>537</v>
      </c>
      <c r="B307" s="1799" t="s">
        <v>245</v>
      </c>
      <c r="C307" s="1800">
        <v>11</v>
      </c>
      <c r="D307" s="1801"/>
      <c r="E307" s="1801"/>
      <c r="F307" s="1802"/>
      <c r="G307" s="1803">
        <v>3</v>
      </c>
      <c r="H307" s="1804">
        <f t="shared" si="78"/>
        <v>90</v>
      </c>
      <c r="I307" s="1805">
        <v>36</v>
      </c>
      <c r="J307" s="1806">
        <v>18</v>
      </c>
      <c r="K307" s="1807"/>
      <c r="L307" s="1807">
        <v>18</v>
      </c>
      <c r="M307" s="1808">
        <f t="shared" si="79"/>
        <v>54</v>
      </c>
      <c r="N307" s="1809"/>
      <c r="O307" s="1801"/>
      <c r="P307" s="1810"/>
      <c r="Q307" s="1811"/>
      <c r="R307" s="1801"/>
      <c r="S307" s="1812"/>
      <c r="T307" s="1813"/>
      <c r="U307" s="1814"/>
      <c r="V307" s="1815"/>
      <c r="W307" s="1816"/>
      <c r="X307" s="1814">
        <v>4</v>
      </c>
      <c r="Y307" s="1815"/>
    </row>
    <row r="308" spans="1:25" s="1755" customFormat="1" ht="39" customHeight="1" x14ac:dyDescent="0.2">
      <c r="A308" s="1738" t="s">
        <v>538</v>
      </c>
      <c r="B308" s="1817" t="s">
        <v>539</v>
      </c>
      <c r="C308" s="1818"/>
      <c r="D308" s="1818"/>
      <c r="E308" s="1818"/>
      <c r="F308" s="1819"/>
      <c r="G308" s="1820">
        <f>G309+G310</f>
        <v>6</v>
      </c>
      <c r="H308" s="1821">
        <f>G308*30</f>
        <v>180</v>
      </c>
      <c r="I308" s="1822">
        <f>I309+I310</f>
        <v>102</v>
      </c>
      <c r="J308" s="1822">
        <f>J309+J310</f>
        <v>63</v>
      </c>
      <c r="K308" s="1822">
        <f>K309+K310</f>
        <v>15</v>
      </c>
      <c r="L308" s="1822">
        <f>L309+L310</f>
        <v>24</v>
      </c>
      <c r="M308" s="1822">
        <f>H308-I308</f>
        <v>78</v>
      </c>
      <c r="N308" s="1818"/>
      <c r="O308" s="1818"/>
      <c r="P308" s="1818"/>
      <c r="Q308" s="1818"/>
      <c r="R308" s="1818"/>
      <c r="S308" s="1818"/>
      <c r="T308" s="1823"/>
      <c r="U308" s="1823"/>
      <c r="V308" s="1823"/>
      <c r="W308" s="1823"/>
      <c r="X308" s="1823"/>
      <c r="Y308" s="1754"/>
    </row>
    <row r="309" spans="1:25" s="1755" customFormat="1" ht="38.25" customHeight="1" x14ac:dyDescent="0.2">
      <c r="A309" s="1738" t="s">
        <v>540</v>
      </c>
      <c r="B309" s="1817" t="s">
        <v>539</v>
      </c>
      <c r="C309" s="1818"/>
      <c r="D309" s="1818">
        <v>9</v>
      </c>
      <c r="E309" s="1818"/>
      <c r="F309" s="1819"/>
      <c r="G309" s="1820">
        <v>2</v>
      </c>
      <c r="H309" s="1821">
        <f>G309*30</f>
        <v>60</v>
      </c>
      <c r="I309" s="1822">
        <v>27</v>
      </c>
      <c r="J309" s="1824">
        <v>18</v>
      </c>
      <c r="K309" s="1821"/>
      <c r="L309" s="1821">
        <v>9</v>
      </c>
      <c r="M309" s="1822">
        <f>H309-I309</f>
        <v>33</v>
      </c>
      <c r="N309" s="1818"/>
      <c r="O309" s="1818"/>
      <c r="P309" s="1818"/>
      <c r="Q309" s="1818"/>
      <c r="R309" s="1818"/>
      <c r="S309" s="1818"/>
      <c r="T309" s="1823"/>
      <c r="U309" s="1823"/>
      <c r="V309" s="1823">
        <v>3</v>
      </c>
      <c r="W309" s="1823"/>
      <c r="X309" s="1823"/>
      <c r="Y309" s="1754"/>
    </row>
    <row r="310" spans="1:25" s="18" customFormat="1" ht="38.25" customHeight="1" x14ac:dyDescent="0.2">
      <c r="A310" s="155" t="s">
        <v>541</v>
      </c>
      <c r="B310" s="352" t="s">
        <v>539</v>
      </c>
      <c r="C310" s="185">
        <v>10</v>
      </c>
      <c r="D310" s="185"/>
      <c r="E310" s="185"/>
      <c r="F310" s="353"/>
      <c r="G310" s="181">
        <v>4</v>
      </c>
      <c r="H310" s="186">
        <f>G310*30</f>
        <v>120</v>
      </c>
      <c r="I310" s="354">
        <v>75</v>
      </c>
      <c r="J310" s="356">
        <v>45</v>
      </c>
      <c r="K310" s="186">
        <v>15</v>
      </c>
      <c r="L310" s="186">
        <v>15</v>
      </c>
      <c r="M310" s="354">
        <v>45</v>
      </c>
      <c r="N310" s="185"/>
      <c r="O310" s="185"/>
      <c r="P310" s="185"/>
      <c r="Q310" s="185"/>
      <c r="R310" s="185"/>
      <c r="S310" s="185"/>
      <c r="T310" s="355"/>
      <c r="U310" s="355"/>
      <c r="V310" s="355"/>
      <c r="W310" s="355">
        <v>5</v>
      </c>
      <c r="X310" s="355"/>
      <c r="Y310" s="446"/>
    </row>
    <row r="311" spans="1:25" s="18" customFormat="1" ht="39" customHeight="1" x14ac:dyDescent="0.2">
      <c r="A311" s="357" t="s">
        <v>542</v>
      </c>
      <c r="B311" s="111" t="s">
        <v>248</v>
      </c>
      <c r="C311" s="79">
        <v>10</v>
      </c>
      <c r="D311" s="80"/>
      <c r="E311" s="80"/>
      <c r="F311" s="358"/>
      <c r="G311" s="182">
        <v>3</v>
      </c>
      <c r="H311" s="40">
        <f t="shared" si="78"/>
        <v>90</v>
      </c>
      <c r="I311" s="27">
        <f>J311+K311+L311</f>
        <v>60</v>
      </c>
      <c r="J311" s="114">
        <v>30</v>
      </c>
      <c r="K311" s="80">
        <v>15</v>
      </c>
      <c r="L311" s="80">
        <v>15</v>
      </c>
      <c r="M311" s="43">
        <f>H311-I311</f>
        <v>30</v>
      </c>
      <c r="N311" s="78"/>
      <c r="O311" s="80"/>
      <c r="P311" s="81"/>
      <c r="Q311" s="79"/>
      <c r="R311" s="80"/>
      <c r="S311" s="107"/>
      <c r="T311" s="115"/>
      <c r="U311" s="114"/>
      <c r="V311" s="116"/>
      <c r="W311" s="117">
        <v>4</v>
      </c>
      <c r="X311" s="114"/>
      <c r="Y311" s="359"/>
    </row>
    <row r="312" spans="1:25" s="18" customFormat="1" ht="33" customHeight="1" x14ac:dyDescent="0.2">
      <c r="A312" s="155" t="s">
        <v>543</v>
      </c>
      <c r="B312" s="112" t="s">
        <v>247</v>
      </c>
      <c r="C312" s="83"/>
      <c r="D312" s="85">
        <v>11</v>
      </c>
      <c r="E312" s="85"/>
      <c r="F312" s="128"/>
      <c r="G312" s="108">
        <v>2.5</v>
      </c>
      <c r="H312" s="345">
        <f t="shared" si="78"/>
        <v>75</v>
      </c>
      <c r="I312" s="27">
        <f>J312+K312+L312</f>
        <v>30</v>
      </c>
      <c r="J312" s="171">
        <v>20</v>
      </c>
      <c r="K312" s="167">
        <v>10</v>
      </c>
      <c r="L312" s="167"/>
      <c r="M312" s="346">
        <f>H312-I312</f>
        <v>45</v>
      </c>
      <c r="N312" s="82"/>
      <c r="O312" s="85"/>
      <c r="P312" s="88"/>
      <c r="Q312" s="83"/>
      <c r="R312" s="85"/>
      <c r="S312" s="89"/>
      <c r="T312" s="86"/>
      <c r="U312" s="87"/>
      <c r="V312" s="94"/>
      <c r="W312" s="95"/>
      <c r="X312" s="166">
        <v>3</v>
      </c>
      <c r="Y312" s="446"/>
    </row>
    <row r="313" spans="1:25" s="1755" customFormat="1" ht="33" customHeight="1" x14ac:dyDescent="0.2">
      <c r="A313" s="1738" t="s">
        <v>544</v>
      </c>
      <c r="B313" s="1739" t="s">
        <v>249</v>
      </c>
      <c r="C313" s="1740"/>
      <c r="D313" s="1741"/>
      <c r="E313" s="1741"/>
      <c r="F313" s="1742"/>
      <c r="G313" s="1743">
        <f>G314+G315</f>
        <v>4</v>
      </c>
      <c r="H313" s="1744">
        <f t="shared" si="78"/>
        <v>120</v>
      </c>
      <c r="I313" s="1745">
        <f>I314+I315</f>
        <v>68</v>
      </c>
      <c r="J313" s="1745">
        <f>J314+J315</f>
        <v>34</v>
      </c>
      <c r="K313" s="1745">
        <f>K314+K315</f>
        <v>9</v>
      </c>
      <c r="L313" s="1745">
        <f>L314+L315</f>
        <v>25</v>
      </c>
      <c r="M313" s="1745">
        <f>M314+M315</f>
        <v>52</v>
      </c>
      <c r="N313" s="1746"/>
      <c r="O313" s="1741"/>
      <c r="P313" s="1747"/>
      <c r="Q313" s="1740"/>
      <c r="R313" s="1741"/>
      <c r="S313" s="1748"/>
      <c r="T313" s="1749"/>
      <c r="U313" s="1750"/>
      <c r="V313" s="1751"/>
      <c r="W313" s="1752"/>
      <c r="X313" s="1753"/>
      <c r="Y313" s="1754"/>
    </row>
    <row r="314" spans="1:25" s="1755" customFormat="1" ht="33" customHeight="1" x14ac:dyDescent="0.2">
      <c r="A314" s="1738" t="s">
        <v>545</v>
      </c>
      <c r="B314" s="1756" t="s">
        <v>249</v>
      </c>
      <c r="C314" s="1740"/>
      <c r="D314" s="1741">
        <v>11</v>
      </c>
      <c r="E314" s="1741"/>
      <c r="F314" s="1742"/>
      <c r="G314" s="1743">
        <v>2</v>
      </c>
      <c r="H314" s="1744">
        <f t="shared" si="78"/>
        <v>60</v>
      </c>
      <c r="I314" s="1745">
        <f>J314+K314+L314</f>
        <v>36</v>
      </c>
      <c r="J314" s="1757">
        <v>18</v>
      </c>
      <c r="K314" s="1758">
        <v>9</v>
      </c>
      <c r="L314" s="1758">
        <v>9</v>
      </c>
      <c r="M314" s="1759">
        <f>H314-I314</f>
        <v>24</v>
      </c>
      <c r="N314" s="1746"/>
      <c r="O314" s="1741"/>
      <c r="P314" s="1747"/>
      <c r="Q314" s="1740"/>
      <c r="R314" s="1741"/>
      <c r="S314" s="1748"/>
      <c r="T314" s="1749"/>
      <c r="U314" s="1750"/>
      <c r="V314" s="1751"/>
      <c r="W314" s="1752"/>
      <c r="X314" s="1753">
        <v>4</v>
      </c>
      <c r="Y314" s="1754"/>
    </row>
    <row r="315" spans="1:25" s="1755" customFormat="1" ht="33" customHeight="1" x14ac:dyDescent="0.2">
      <c r="A315" s="1738" t="s">
        <v>546</v>
      </c>
      <c r="B315" s="1756" t="s">
        <v>249</v>
      </c>
      <c r="C315" s="1740">
        <v>12</v>
      </c>
      <c r="D315" s="1741"/>
      <c r="E315" s="1741"/>
      <c r="F315" s="1760"/>
      <c r="G315" s="1761">
        <v>2</v>
      </c>
      <c r="H315" s="1744">
        <f t="shared" si="78"/>
        <v>60</v>
      </c>
      <c r="I315" s="1745">
        <f>J315+K315+L315</f>
        <v>32</v>
      </c>
      <c r="J315" s="1758">
        <v>16</v>
      </c>
      <c r="K315" s="1758"/>
      <c r="L315" s="1758">
        <v>16</v>
      </c>
      <c r="M315" s="1759">
        <f>H315-I315</f>
        <v>28</v>
      </c>
      <c r="N315" s="1762"/>
      <c r="O315" s="1741"/>
      <c r="P315" s="1747"/>
      <c r="Q315" s="1740"/>
      <c r="R315" s="1741"/>
      <c r="S315" s="1748"/>
      <c r="T315" s="1740"/>
      <c r="U315" s="1741"/>
      <c r="V315" s="1751"/>
      <c r="W315" s="1752"/>
      <c r="X315" s="1750"/>
      <c r="Y315" s="1763">
        <v>4</v>
      </c>
    </row>
    <row r="316" spans="1:25" s="18" customFormat="1" ht="22.5" customHeight="1" x14ac:dyDescent="0.2">
      <c r="A316" s="155" t="s">
        <v>547</v>
      </c>
      <c r="B316" s="194" t="s">
        <v>548</v>
      </c>
      <c r="C316" s="83"/>
      <c r="D316" s="85">
        <v>6</v>
      </c>
      <c r="E316" s="85"/>
      <c r="F316" s="189"/>
      <c r="G316" s="180">
        <v>3</v>
      </c>
      <c r="H316" s="40">
        <f t="shared" si="78"/>
        <v>90</v>
      </c>
      <c r="I316" s="27">
        <v>30</v>
      </c>
      <c r="J316" s="167">
        <v>20</v>
      </c>
      <c r="K316" s="167"/>
      <c r="L316" s="167">
        <v>10</v>
      </c>
      <c r="M316" s="43">
        <f>H316-I316</f>
        <v>60</v>
      </c>
      <c r="N316" s="195"/>
      <c r="O316" s="85"/>
      <c r="P316" s="88"/>
      <c r="Q316" s="83"/>
      <c r="R316" s="85"/>
      <c r="S316" s="89">
        <v>3</v>
      </c>
      <c r="T316" s="83"/>
      <c r="U316" s="85"/>
      <c r="V316" s="94"/>
      <c r="W316" s="95"/>
      <c r="X316" s="87"/>
      <c r="Y316" s="94"/>
    </row>
    <row r="317" spans="1:25" s="18" customFormat="1" ht="33" customHeight="1" x14ac:dyDescent="0.2">
      <c r="A317" s="348" t="s">
        <v>549</v>
      </c>
      <c r="B317" s="170" t="s">
        <v>250</v>
      </c>
      <c r="C317" s="100"/>
      <c r="D317" s="98"/>
      <c r="E317" s="98"/>
      <c r="F317" s="169"/>
      <c r="G317" s="183">
        <f t="shared" ref="G317:M317" si="80">G318+G319</f>
        <v>5</v>
      </c>
      <c r="H317" s="178">
        <f t="shared" si="80"/>
        <v>150</v>
      </c>
      <c r="I317" s="350">
        <f t="shared" si="80"/>
        <v>87</v>
      </c>
      <c r="J317" s="227">
        <f t="shared" si="80"/>
        <v>48</v>
      </c>
      <c r="K317" s="105">
        <f t="shared" si="80"/>
        <v>15</v>
      </c>
      <c r="L317" s="105">
        <f t="shared" si="80"/>
        <v>24</v>
      </c>
      <c r="M317" s="172">
        <f t="shared" si="80"/>
        <v>63</v>
      </c>
      <c r="N317" s="174"/>
      <c r="O317" s="98"/>
      <c r="P317" s="106"/>
      <c r="Q317" s="100"/>
      <c r="R317" s="98"/>
      <c r="S317" s="101"/>
      <c r="T317" s="100"/>
      <c r="U317" s="98"/>
      <c r="V317" s="126"/>
      <c r="W317" s="119"/>
      <c r="X317" s="99"/>
      <c r="Y317" s="126"/>
    </row>
    <row r="318" spans="1:25" s="18" customFormat="1" ht="37.5" customHeight="1" x14ac:dyDescent="0.2">
      <c r="A318" s="348" t="s">
        <v>550</v>
      </c>
      <c r="B318" s="170" t="s">
        <v>250</v>
      </c>
      <c r="C318" s="100"/>
      <c r="D318" s="98">
        <v>9</v>
      </c>
      <c r="E318" s="98"/>
      <c r="F318" s="169"/>
      <c r="G318" s="183">
        <v>2</v>
      </c>
      <c r="H318" s="186">
        <f>G318*30</f>
        <v>60</v>
      </c>
      <c r="I318" s="354">
        <f>J318+K318+L318</f>
        <v>27</v>
      </c>
      <c r="J318" s="1067">
        <v>18</v>
      </c>
      <c r="K318" s="1068"/>
      <c r="L318" s="1069">
        <v>9</v>
      </c>
      <c r="M318" s="354">
        <f>H318-I318</f>
        <v>33</v>
      </c>
      <c r="N318" s="174"/>
      <c r="O318" s="98"/>
      <c r="P318" s="106"/>
      <c r="Q318" s="100"/>
      <c r="R318" s="98"/>
      <c r="S318" s="101"/>
      <c r="T318" s="100"/>
      <c r="U318" s="98"/>
      <c r="V318" s="126">
        <v>3</v>
      </c>
      <c r="W318" s="119"/>
      <c r="X318" s="99"/>
      <c r="Y318" s="126"/>
    </row>
    <row r="319" spans="1:25" s="18" customFormat="1" ht="33" customHeight="1" x14ac:dyDescent="0.2">
      <c r="A319" s="348" t="s">
        <v>551</v>
      </c>
      <c r="B319" s="113" t="s">
        <v>250</v>
      </c>
      <c r="C319" s="100"/>
      <c r="D319" s="98">
        <v>10</v>
      </c>
      <c r="E319" s="98"/>
      <c r="F319" s="129"/>
      <c r="G319" s="132">
        <v>3</v>
      </c>
      <c r="H319" s="349">
        <f t="shared" si="78"/>
        <v>90</v>
      </c>
      <c r="I319" s="350">
        <v>60</v>
      </c>
      <c r="J319" s="1070">
        <v>30</v>
      </c>
      <c r="K319" s="1071">
        <v>15</v>
      </c>
      <c r="L319" s="1071">
        <v>15</v>
      </c>
      <c r="M319" s="351">
        <f>H319-I319</f>
        <v>30</v>
      </c>
      <c r="N319" s="97"/>
      <c r="O319" s="98"/>
      <c r="P319" s="106"/>
      <c r="Q319" s="100"/>
      <c r="R319" s="98"/>
      <c r="S319" s="101"/>
      <c r="T319" s="102"/>
      <c r="U319" s="99"/>
      <c r="V319" s="126"/>
      <c r="W319" s="119">
        <v>4</v>
      </c>
      <c r="X319" s="99"/>
      <c r="Y319" s="126"/>
    </row>
    <row r="320" spans="1:25" s="18" customFormat="1" ht="33" customHeight="1" x14ac:dyDescent="0.2">
      <c r="A320" s="447" t="s">
        <v>582</v>
      </c>
      <c r="B320" s="352" t="s">
        <v>583</v>
      </c>
      <c r="C320" s="185"/>
      <c r="D320" s="185">
        <v>12</v>
      </c>
      <c r="E320" s="185"/>
      <c r="F320" s="353"/>
      <c r="G320" s="360">
        <v>3</v>
      </c>
      <c r="H320" s="361">
        <f>G320*30</f>
        <v>90</v>
      </c>
      <c r="I320" s="354">
        <v>30</v>
      </c>
      <c r="J320" s="355">
        <v>20</v>
      </c>
      <c r="K320" s="185">
        <v>10</v>
      </c>
      <c r="L320" s="185"/>
      <c r="M320" s="362">
        <v>60</v>
      </c>
      <c r="N320" s="185"/>
      <c r="O320" s="185"/>
      <c r="P320" s="185"/>
      <c r="Q320" s="185"/>
      <c r="R320" s="185"/>
      <c r="S320" s="185"/>
      <c r="T320" s="355"/>
      <c r="U320" s="355"/>
      <c r="V320" s="355"/>
      <c r="W320" s="355"/>
      <c r="X320" s="355"/>
      <c r="Y320" s="446">
        <v>3</v>
      </c>
    </row>
    <row r="321" spans="1:25" s="1193" customFormat="1" ht="33" customHeight="1" thickBot="1" x14ac:dyDescent="0.25">
      <c r="A321" s="1732" t="s">
        <v>601</v>
      </c>
      <c r="B321" s="1227" t="s">
        <v>653</v>
      </c>
      <c r="C321" s="1234"/>
      <c r="D321" s="1234">
        <v>11</v>
      </c>
      <c r="E321" s="1234"/>
      <c r="F321" s="1733"/>
      <c r="G321" s="1734">
        <v>3</v>
      </c>
      <c r="H321" s="1735">
        <f>G321*30</f>
        <v>90</v>
      </c>
      <c r="I321" s="1736">
        <v>30</v>
      </c>
      <c r="J321" s="1228">
        <v>20</v>
      </c>
      <c r="K321" s="1234">
        <v>10</v>
      </c>
      <c r="L321" s="1234"/>
      <c r="M321" s="1737">
        <v>60</v>
      </c>
      <c r="N321" s="1234"/>
      <c r="O321" s="1234"/>
      <c r="P321" s="1234"/>
      <c r="Q321" s="1234"/>
      <c r="R321" s="1234"/>
      <c r="S321" s="1234"/>
      <c r="T321" s="1228"/>
      <c r="U321" s="1228"/>
      <c r="V321" s="1228"/>
      <c r="W321" s="1228"/>
      <c r="X321" s="1228">
        <v>3</v>
      </c>
      <c r="Y321" s="1228"/>
    </row>
    <row r="322" spans="1:25" s="1399" customFormat="1" ht="33" customHeight="1" thickBot="1" x14ac:dyDescent="0.25">
      <c r="A322" s="1391"/>
      <c r="B322" s="1392" t="s">
        <v>552</v>
      </c>
      <c r="C322" s="1393"/>
      <c r="D322" s="1393"/>
      <c r="E322" s="1393"/>
      <c r="F322" s="1394"/>
      <c r="G322" s="1395">
        <f>G317+G316+G313+G312+G311+G308+G307+G306+G302+G299+G298+G320+G321</f>
        <v>52</v>
      </c>
      <c r="H322" s="1396">
        <f>H317+H316+H313+H312+H311+H308+H307+H306+H302+H299+H298+H320+H321</f>
        <v>1560</v>
      </c>
      <c r="I322" s="1396">
        <f>I317+I316+I313+I312+I311+I308+I307+I306+I302+I299+I298+I320+I321</f>
        <v>772</v>
      </c>
      <c r="J322" s="1396">
        <f>J317+J316+J313+J312+J311+J308+J307+J306+J302+J299+J298+J320+J321</f>
        <v>417</v>
      </c>
      <c r="K322" s="1396">
        <f>K317+K316+K313+K312+K311+K308+K307+K306+K302+K299+K298+K320+K321</f>
        <v>146</v>
      </c>
      <c r="L322" s="1396">
        <f>L317+L316+L313+L312+L311+L308+L307+L306+L302+L299+L298</f>
        <v>209</v>
      </c>
      <c r="M322" s="1396">
        <f>M317+M316+M313+M312+M311+M308+M307+M306+M302+M299+M298+M320+M321</f>
        <v>788</v>
      </c>
      <c r="N322" s="1397">
        <f t="shared" ref="N322:Y322" si="81">SUM(N298:N321)</f>
        <v>0</v>
      </c>
      <c r="O322" s="1397">
        <f t="shared" si="81"/>
        <v>0</v>
      </c>
      <c r="P322" s="1397">
        <f t="shared" si="81"/>
        <v>0</v>
      </c>
      <c r="Q322" s="1397">
        <f t="shared" si="81"/>
        <v>0</v>
      </c>
      <c r="R322" s="1397">
        <f t="shared" si="81"/>
        <v>0</v>
      </c>
      <c r="S322" s="1397">
        <f t="shared" si="81"/>
        <v>3</v>
      </c>
      <c r="T322" s="1397">
        <f t="shared" si="81"/>
        <v>3</v>
      </c>
      <c r="U322" s="1397">
        <f t="shared" si="81"/>
        <v>8</v>
      </c>
      <c r="V322" s="1397">
        <f t="shared" si="81"/>
        <v>11</v>
      </c>
      <c r="W322" s="1397">
        <f t="shared" si="81"/>
        <v>15</v>
      </c>
      <c r="X322" s="1397">
        <f t="shared" si="81"/>
        <v>17</v>
      </c>
      <c r="Y322" s="1397">
        <f t="shared" si="81"/>
        <v>13</v>
      </c>
    </row>
    <row r="323" spans="1:25" s="18" customFormat="1" ht="21" customHeight="1" x14ac:dyDescent="0.2">
      <c r="A323" s="449"/>
      <c r="B323" s="3316" t="s">
        <v>553</v>
      </c>
      <c r="C323" s="3316"/>
      <c r="D323" s="3316"/>
      <c r="E323" s="3316"/>
      <c r="F323" s="3316"/>
      <c r="G323" s="3316"/>
      <c r="H323" s="3316"/>
      <c r="I323" s="3316"/>
      <c r="J323" s="3316"/>
      <c r="K323" s="3316"/>
      <c r="L323" s="3316"/>
      <c r="M323" s="3316"/>
      <c r="N323" s="3316"/>
      <c r="O323" s="3316"/>
      <c r="P323" s="3316"/>
      <c r="Q323" s="3316"/>
      <c r="R323" s="3316"/>
      <c r="S323" s="3316"/>
      <c r="T323" s="3316"/>
      <c r="U323" s="3316"/>
      <c r="V323" s="3316"/>
      <c r="W323" s="3316"/>
      <c r="X323" s="3316"/>
      <c r="Y323" s="3317"/>
    </row>
    <row r="324" spans="1:25" s="1792" customFormat="1" ht="40.5" customHeight="1" x14ac:dyDescent="0.2">
      <c r="A324" s="2030" t="s">
        <v>554</v>
      </c>
      <c r="B324" s="1779" t="s">
        <v>555</v>
      </c>
      <c r="C324" s="2031"/>
      <c r="D324" s="2031"/>
      <c r="E324" s="2031"/>
      <c r="F324" s="2032">
        <v>9</v>
      </c>
      <c r="G324" s="2033">
        <v>1</v>
      </c>
      <c r="H324" s="1828">
        <f t="shared" ref="H324:H329" si="82">G324*30</f>
        <v>30</v>
      </c>
      <c r="I324" s="2032">
        <v>30</v>
      </c>
      <c r="J324" s="2034" t="s">
        <v>233</v>
      </c>
      <c r="K324" s="2034"/>
      <c r="L324" s="2032">
        <v>10</v>
      </c>
      <c r="M324" s="2032">
        <v>20</v>
      </c>
      <c r="N324" s="2031"/>
      <c r="O324" s="2031"/>
      <c r="P324" s="2031"/>
      <c r="Q324" s="2031"/>
      <c r="R324" s="2031"/>
      <c r="S324" s="2031"/>
      <c r="T324" s="2034"/>
      <c r="U324" s="2034"/>
      <c r="V324" s="2035">
        <v>1</v>
      </c>
      <c r="W324" s="2032"/>
      <c r="X324" s="2034"/>
      <c r="Y324" s="2036"/>
    </row>
    <row r="325" spans="1:25" s="18" customFormat="1" ht="36" customHeight="1" x14ac:dyDescent="0.2">
      <c r="A325" s="357" t="s">
        <v>556</v>
      </c>
      <c r="B325" s="112" t="s">
        <v>246</v>
      </c>
      <c r="C325" s="79"/>
      <c r="D325" s="80">
        <v>7</v>
      </c>
      <c r="E325" s="80"/>
      <c r="F325" s="358"/>
      <c r="G325" s="1675">
        <v>3.5</v>
      </c>
      <c r="H325" s="40">
        <f t="shared" si="82"/>
        <v>105</v>
      </c>
      <c r="I325" s="27">
        <v>45</v>
      </c>
      <c r="J325" s="114">
        <v>30</v>
      </c>
      <c r="K325" s="80">
        <v>15</v>
      </c>
      <c r="L325" s="80"/>
      <c r="M325" s="187">
        <f>H325-I325</f>
        <v>60</v>
      </c>
      <c r="N325" s="78"/>
      <c r="O325" s="80"/>
      <c r="P325" s="81"/>
      <c r="Q325" s="79"/>
      <c r="R325" s="80"/>
      <c r="S325" s="107"/>
      <c r="T325" s="115">
        <v>3</v>
      </c>
      <c r="U325" s="114"/>
      <c r="V325" s="116"/>
      <c r="W325" s="117"/>
      <c r="X325" s="114"/>
      <c r="Y325" s="116"/>
    </row>
    <row r="326" spans="1:25" s="18" customFormat="1" ht="45.75" customHeight="1" x14ac:dyDescent="0.2">
      <c r="A326" s="357" t="s">
        <v>557</v>
      </c>
      <c r="B326" s="113" t="s">
        <v>558</v>
      </c>
      <c r="C326" s="79">
        <v>11</v>
      </c>
      <c r="D326" s="80"/>
      <c r="E326" s="80"/>
      <c r="F326" s="358"/>
      <c r="G326" s="182">
        <v>2.5</v>
      </c>
      <c r="H326" s="40">
        <f t="shared" si="82"/>
        <v>75</v>
      </c>
      <c r="I326" s="27">
        <v>30</v>
      </c>
      <c r="J326" s="114">
        <v>20</v>
      </c>
      <c r="K326" s="80"/>
      <c r="L326" s="80">
        <v>10</v>
      </c>
      <c r="M326" s="187">
        <f>H326-I326</f>
        <v>45</v>
      </c>
      <c r="N326" s="78"/>
      <c r="O326" s="80"/>
      <c r="P326" s="81"/>
      <c r="Q326" s="79"/>
      <c r="R326" s="80"/>
      <c r="S326" s="107"/>
      <c r="T326" s="115"/>
      <c r="U326" s="114"/>
      <c r="V326" s="116"/>
      <c r="W326" s="117"/>
      <c r="X326" s="114">
        <v>3</v>
      </c>
      <c r="Y326" s="116"/>
    </row>
    <row r="327" spans="1:25" s="1106" customFormat="1" ht="21" customHeight="1" x14ac:dyDescent="0.2">
      <c r="A327" s="1091" t="s">
        <v>559</v>
      </c>
      <c r="B327" s="1092" t="s">
        <v>560</v>
      </c>
      <c r="C327" s="1093"/>
      <c r="D327" s="1094">
        <v>8</v>
      </c>
      <c r="E327" s="1094"/>
      <c r="F327" s="1095"/>
      <c r="G327" s="1271">
        <v>3</v>
      </c>
      <c r="H327" s="1097">
        <f t="shared" si="82"/>
        <v>90</v>
      </c>
      <c r="I327" s="1098">
        <v>30</v>
      </c>
      <c r="J327" s="1098">
        <v>20</v>
      </c>
      <c r="K327" s="1098"/>
      <c r="L327" s="1098">
        <v>10</v>
      </c>
      <c r="M327" s="1099">
        <f>H327-I327</f>
        <v>60</v>
      </c>
      <c r="N327" s="1100"/>
      <c r="O327" s="1094"/>
      <c r="P327" s="1101"/>
      <c r="Q327" s="1093"/>
      <c r="R327" s="1094"/>
      <c r="S327" s="1102"/>
      <c r="T327" s="1093"/>
      <c r="U327" s="1094">
        <v>3</v>
      </c>
      <c r="V327" s="1103"/>
      <c r="W327" s="1104"/>
      <c r="X327" s="1105"/>
      <c r="Y327" s="1103"/>
    </row>
    <row r="328" spans="1:25" s="1106" customFormat="1" ht="21" customHeight="1" x14ac:dyDescent="0.2">
      <c r="A328" s="1091" t="s">
        <v>561</v>
      </c>
      <c r="B328" s="1092" t="s">
        <v>562</v>
      </c>
      <c r="C328" s="1093"/>
      <c r="D328" s="1094">
        <v>9</v>
      </c>
      <c r="E328" s="1094"/>
      <c r="F328" s="1095"/>
      <c r="G328" s="1096">
        <v>3</v>
      </c>
      <c r="H328" s="1097">
        <f t="shared" si="82"/>
        <v>90</v>
      </c>
      <c r="I328" s="1098">
        <v>30</v>
      </c>
      <c r="J328" s="1098">
        <v>20</v>
      </c>
      <c r="K328" s="1098"/>
      <c r="L328" s="1098">
        <v>10</v>
      </c>
      <c r="M328" s="1099">
        <f>H328-I328</f>
        <v>60</v>
      </c>
      <c r="N328" s="1100"/>
      <c r="O328" s="1094"/>
      <c r="P328" s="1101"/>
      <c r="Q328" s="1093"/>
      <c r="R328" s="1094"/>
      <c r="S328" s="1102"/>
      <c r="T328" s="1093"/>
      <c r="U328" s="1094"/>
      <c r="V328" s="1676">
        <v>3</v>
      </c>
      <c r="W328" s="1104"/>
      <c r="X328" s="1105"/>
      <c r="Y328" s="1103"/>
    </row>
    <row r="329" spans="1:25" s="18" customFormat="1" ht="21" customHeight="1" thickBot="1" x14ac:dyDescent="0.25">
      <c r="A329" s="155" t="s">
        <v>563</v>
      </c>
      <c r="B329" s="112" t="s">
        <v>564</v>
      </c>
      <c r="C329" s="79"/>
      <c r="D329" s="80">
        <v>10</v>
      </c>
      <c r="E329" s="80"/>
      <c r="F329" s="188"/>
      <c r="G329" s="1674">
        <v>3</v>
      </c>
      <c r="H329" s="1097">
        <f t="shared" si="82"/>
        <v>90</v>
      </c>
      <c r="I329" s="27">
        <v>45</v>
      </c>
      <c r="J329" s="27">
        <v>30</v>
      </c>
      <c r="K329" s="27"/>
      <c r="L329" s="27">
        <v>15</v>
      </c>
      <c r="M329" s="187">
        <f>H329-I329</f>
        <v>45</v>
      </c>
      <c r="N329" s="347"/>
      <c r="O329" s="80"/>
      <c r="P329" s="81"/>
      <c r="Q329" s="79"/>
      <c r="R329" s="80"/>
      <c r="S329" s="107"/>
      <c r="T329" s="79"/>
      <c r="U329" s="80"/>
      <c r="V329" s="116"/>
      <c r="W329" s="117">
        <v>3</v>
      </c>
      <c r="X329" s="114"/>
      <c r="Y329" s="116"/>
    </row>
    <row r="330" spans="1:25" s="18" customFormat="1" ht="21" customHeight="1" thickBot="1" x14ac:dyDescent="0.25">
      <c r="A330" s="448"/>
      <c r="B330" s="363" t="s">
        <v>565</v>
      </c>
      <c r="C330" s="364"/>
      <c r="D330" s="365"/>
      <c r="E330" s="365"/>
      <c r="F330" s="366"/>
      <c r="G330" s="367">
        <f>G324+G325+G326+G328+G327+G329</f>
        <v>16</v>
      </c>
      <c r="H330" s="368">
        <f>SUM(H324:H329)</f>
        <v>480</v>
      </c>
      <c r="I330" s="369">
        <f>SUM(I324:I329)</f>
        <v>210</v>
      </c>
      <c r="J330" s="369">
        <f>SUM(J324:J329)</f>
        <v>120</v>
      </c>
      <c r="K330" s="369">
        <f>SUM(K324:K329)</f>
        <v>15</v>
      </c>
      <c r="L330" s="369">
        <f>SUM(L324:L329)</f>
        <v>55</v>
      </c>
      <c r="M330" s="370">
        <f>M324+M325+M326+M327+M328+M329</f>
        <v>290</v>
      </c>
      <c r="N330" s="371"/>
      <c r="O330" s="365"/>
      <c r="P330" s="372"/>
      <c r="Q330" s="364"/>
      <c r="R330" s="365"/>
      <c r="S330" s="373"/>
      <c r="T330" s="374">
        <f>SUM(T324:T329)</f>
        <v>3</v>
      </c>
      <c r="U330" s="375">
        <f>SUM(U324:U329)</f>
        <v>3</v>
      </c>
      <c r="V330" s="376">
        <f>SUM(V324:V329)</f>
        <v>4</v>
      </c>
      <c r="W330" s="377">
        <f>SUM(W324:W329)</f>
        <v>3</v>
      </c>
      <c r="X330" s="378">
        <f>SUM(X324:X329)</f>
        <v>3</v>
      </c>
      <c r="Y330" s="376"/>
    </row>
    <row r="331" spans="1:25" s="18" customFormat="1" ht="21" customHeight="1" thickBot="1" x14ac:dyDescent="0.25">
      <c r="A331" s="448"/>
      <c r="B331" s="363" t="s">
        <v>566</v>
      </c>
      <c r="C331" s="364"/>
      <c r="D331" s="365"/>
      <c r="E331" s="365"/>
      <c r="F331" s="366"/>
      <c r="G331" s="367">
        <f>G322+G330</f>
        <v>68</v>
      </c>
      <c r="H331" s="379">
        <f>H322+H330</f>
        <v>2040</v>
      </c>
      <c r="I331" s="380">
        <f>I330+I322</f>
        <v>982</v>
      </c>
      <c r="J331" s="380">
        <f>J330+J322</f>
        <v>537</v>
      </c>
      <c r="K331" s="380">
        <f>K330+K322</f>
        <v>161</v>
      </c>
      <c r="L331" s="380">
        <f>L330+L322</f>
        <v>264</v>
      </c>
      <c r="M331" s="381">
        <f>M330+M322</f>
        <v>1078</v>
      </c>
      <c r="N331" s="371"/>
      <c r="O331" s="365"/>
      <c r="P331" s="372"/>
      <c r="Q331" s="364"/>
      <c r="R331" s="365"/>
      <c r="S331" s="373">
        <f t="shared" ref="S331:Y331" si="83">S322+S330</f>
        <v>3</v>
      </c>
      <c r="T331" s="374">
        <f t="shared" si="83"/>
        <v>6</v>
      </c>
      <c r="U331" s="375">
        <f t="shared" si="83"/>
        <v>11</v>
      </c>
      <c r="V331" s="376">
        <f t="shared" si="83"/>
        <v>15</v>
      </c>
      <c r="W331" s="377">
        <f t="shared" si="83"/>
        <v>18</v>
      </c>
      <c r="X331" s="378">
        <f t="shared" si="83"/>
        <v>20</v>
      </c>
      <c r="Y331" s="376">
        <f t="shared" si="83"/>
        <v>13</v>
      </c>
    </row>
    <row r="332" spans="1:25" s="18" customFormat="1" ht="21" customHeight="1" x14ac:dyDescent="0.2">
      <c r="A332" s="3242" t="s">
        <v>567</v>
      </c>
      <c r="B332" s="3243"/>
      <c r="C332" s="3243"/>
      <c r="D332" s="3243"/>
      <c r="E332" s="3243"/>
      <c r="F332" s="3243"/>
      <c r="G332" s="3243"/>
      <c r="H332" s="3243"/>
      <c r="I332" s="3243"/>
      <c r="J332" s="3243"/>
      <c r="K332" s="3243"/>
      <c r="L332" s="3243"/>
      <c r="M332" s="3243"/>
      <c r="N332" s="3243"/>
      <c r="O332" s="3243"/>
      <c r="P332" s="3243"/>
      <c r="Q332" s="3243"/>
      <c r="R332" s="3243"/>
      <c r="S332" s="3243"/>
      <c r="T332" s="3243"/>
      <c r="U332" s="3243"/>
      <c r="V332" s="3243"/>
      <c r="W332" s="3243"/>
      <c r="X332" s="3243"/>
      <c r="Y332" s="3244"/>
    </row>
    <row r="333" spans="1:25" s="1193" customFormat="1" ht="21" customHeight="1" x14ac:dyDescent="0.2">
      <c r="A333" s="1210" t="s">
        <v>257</v>
      </c>
      <c r="B333" s="1092" t="s">
        <v>568</v>
      </c>
      <c r="C333" s="1107"/>
      <c r="D333" s="1679"/>
      <c r="E333" s="1679"/>
      <c r="F333" s="1680"/>
      <c r="G333" s="1270">
        <f>G334+G335</f>
        <v>4.5</v>
      </c>
      <c r="H333" s="1681">
        <f t="shared" ref="H333:H339" si="84">G333*30</f>
        <v>135</v>
      </c>
      <c r="I333" s="1682">
        <f>I334+I335</f>
        <v>55</v>
      </c>
      <c r="J333" s="1683">
        <f>J334+J335</f>
        <v>30</v>
      </c>
      <c r="K333" s="1683"/>
      <c r="L333" s="1684">
        <f>L334+L335</f>
        <v>25</v>
      </c>
      <c r="M333" s="1685">
        <f>M334+M335</f>
        <v>80</v>
      </c>
      <c r="N333" s="1214"/>
      <c r="O333" s="1215"/>
      <c r="P333" s="1216"/>
      <c r="Q333" s="1217"/>
      <c r="R333" s="1215"/>
      <c r="S333" s="1218"/>
      <c r="T333" s="1219">
        <v>3</v>
      </c>
      <c r="U333" s="1220"/>
      <c r="V333" s="1221"/>
      <c r="W333" s="1222"/>
      <c r="X333" s="1220"/>
      <c r="Y333" s="1221"/>
    </row>
    <row r="334" spans="1:25" s="1193" customFormat="1" ht="21" customHeight="1" x14ac:dyDescent="0.2">
      <c r="A334" s="1223" t="s">
        <v>569</v>
      </c>
      <c r="B334" s="1149" t="s">
        <v>568</v>
      </c>
      <c r="C334" s="1224"/>
      <c r="D334" s="2040">
        <v>7</v>
      </c>
      <c r="E334" s="1686"/>
      <c r="F334" s="1686"/>
      <c r="G334" s="1677">
        <v>3.5</v>
      </c>
      <c r="H334" s="1681">
        <f t="shared" si="84"/>
        <v>105</v>
      </c>
      <c r="I334" s="1687">
        <v>45</v>
      </c>
      <c r="J334" s="1687">
        <v>30</v>
      </c>
      <c r="K334" s="1688"/>
      <c r="L334" s="1687">
        <v>15</v>
      </c>
      <c r="M334" s="1689">
        <v>60</v>
      </c>
      <c r="N334" s="1227"/>
      <c r="O334" s="1227"/>
      <c r="P334" s="1227"/>
      <c r="Q334" s="1227"/>
      <c r="R334" s="1227"/>
      <c r="S334" s="1227"/>
      <c r="T334" s="1227"/>
      <c r="U334" s="1228"/>
      <c r="V334" s="1227"/>
      <c r="W334" s="1229"/>
      <c r="X334" s="1228"/>
      <c r="Y334" s="1230"/>
    </row>
    <row r="335" spans="1:25" s="1193" customFormat="1" ht="21" customHeight="1" x14ac:dyDescent="0.2">
      <c r="A335" s="1210" t="s">
        <v>570</v>
      </c>
      <c r="B335" s="1149" t="s">
        <v>571</v>
      </c>
      <c r="C335" s="1150"/>
      <c r="D335" s="1690"/>
      <c r="E335" s="1690"/>
      <c r="F335" s="1691">
        <v>8</v>
      </c>
      <c r="G335" s="1678">
        <v>1</v>
      </c>
      <c r="H335" s="1681">
        <f t="shared" si="84"/>
        <v>30</v>
      </c>
      <c r="I335" s="1685">
        <v>10</v>
      </c>
      <c r="J335" s="1685"/>
      <c r="K335" s="1685"/>
      <c r="L335" s="1685">
        <v>10</v>
      </c>
      <c r="M335" s="1685">
        <v>20</v>
      </c>
      <c r="N335" s="1233"/>
      <c r="O335" s="1234"/>
      <c r="P335" s="1234"/>
      <c r="Q335" s="1234"/>
      <c r="R335" s="1234"/>
      <c r="S335" s="1234"/>
      <c r="T335" s="1234"/>
      <c r="U335" s="1234">
        <v>1</v>
      </c>
      <c r="V335" s="1228"/>
      <c r="W335" s="1228"/>
      <c r="X335" s="1228"/>
      <c r="Y335" s="1235"/>
    </row>
    <row r="336" spans="1:25" s="18" customFormat="1" ht="21" customHeight="1" x14ac:dyDescent="0.2">
      <c r="A336" s="155" t="s">
        <v>258</v>
      </c>
      <c r="B336" s="352" t="s">
        <v>572</v>
      </c>
      <c r="C336" s="185"/>
      <c r="D336" s="185">
        <v>9</v>
      </c>
      <c r="E336" s="185"/>
      <c r="F336" s="353"/>
      <c r="G336" s="382">
        <v>3</v>
      </c>
      <c r="H336" s="186">
        <f t="shared" si="84"/>
        <v>90</v>
      </c>
      <c r="I336" s="383">
        <v>30</v>
      </c>
      <c r="J336" s="355">
        <v>20</v>
      </c>
      <c r="K336" s="185"/>
      <c r="L336" s="185">
        <v>10</v>
      </c>
      <c r="M336" s="354">
        <f>H336-I336</f>
        <v>60</v>
      </c>
      <c r="N336" s="185"/>
      <c r="O336" s="185"/>
      <c r="P336" s="185"/>
      <c r="Q336" s="185"/>
      <c r="R336" s="185"/>
      <c r="S336" s="185"/>
      <c r="T336" s="185"/>
      <c r="U336" s="185"/>
      <c r="V336" s="1692">
        <v>3</v>
      </c>
      <c r="W336" s="355"/>
      <c r="X336" s="355"/>
      <c r="Y336" s="446"/>
    </row>
    <row r="337" spans="1:25" s="18" customFormat="1" ht="21" customHeight="1" x14ac:dyDescent="0.2">
      <c r="A337" s="447" t="s">
        <v>259</v>
      </c>
      <c r="B337" s="384" t="s">
        <v>573</v>
      </c>
      <c r="C337" s="196"/>
      <c r="D337" s="131">
        <v>10</v>
      </c>
      <c r="E337" s="131"/>
      <c r="F337" s="385"/>
      <c r="G337" s="386">
        <v>3</v>
      </c>
      <c r="H337" s="178">
        <f t="shared" si="84"/>
        <v>90</v>
      </c>
      <c r="I337" s="387">
        <v>45</v>
      </c>
      <c r="J337" s="177">
        <v>30</v>
      </c>
      <c r="K337" s="131"/>
      <c r="L337" s="131">
        <v>15</v>
      </c>
      <c r="M337" s="354">
        <f>H337-I337</f>
        <v>45</v>
      </c>
      <c r="N337" s="196"/>
      <c r="O337" s="131"/>
      <c r="P337" s="175"/>
      <c r="Q337" s="133"/>
      <c r="R337" s="131"/>
      <c r="S337" s="135"/>
      <c r="T337" s="133"/>
      <c r="U337" s="131"/>
      <c r="V337" s="359"/>
      <c r="W337" s="176">
        <v>3</v>
      </c>
      <c r="X337" s="177"/>
      <c r="Y337" s="359"/>
    </row>
    <row r="338" spans="1:25" s="1106" customFormat="1" ht="21" customHeight="1" x14ac:dyDescent="0.2">
      <c r="A338" s="1091" t="s">
        <v>574</v>
      </c>
      <c r="B338" s="1149" t="s">
        <v>575</v>
      </c>
      <c r="C338" s="1150"/>
      <c r="D338" s="1150">
        <v>8</v>
      </c>
      <c r="E338" s="1150"/>
      <c r="F338" s="1151"/>
      <c r="G338" s="1236">
        <v>3</v>
      </c>
      <c r="H338" s="1153">
        <f t="shared" si="84"/>
        <v>90</v>
      </c>
      <c r="I338" s="1237">
        <v>30</v>
      </c>
      <c r="J338" s="1155">
        <v>20</v>
      </c>
      <c r="K338" s="1150">
        <v>10</v>
      </c>
      <c r="L338" s="1150"/>
      <c r="M338" s="1154">
        <f>H338-I338</f>
        <v>60</v>
      </c>
      <c r="N338" s="1150"/>
      <c r="O338" s="1150"/>
      <c r="P338" s="1150"/>
      <c r="Q338" s="1150"/>
      <c r="R338" s="1150"/>
      <c r="S338" s="1150"/>
      <c r="T338" s="1150"/>
      <c r="U338" s="1150">
        <v>3</v>
      </c>
      <c r="V338" s="1155"/>
      <c r="W338" s="1155"/>
      <c r="X338" s="1155"/>
      <c r="Y338" s="1119"/>
    </row>
    <row r="339" spans="1:25" s="18" customFormat="1" ht="43.5" customHeight="1" thickBot="1" x14ac:dyDescent="0.25">
      <c r="A339" s="155" t="s">
        <v>576</v>
      </c>
      <c r="B339" s="112" t="s">
        <v>577</v>
      </c>
      <c r="C339" s="79">
        <v>11</v>
      </c>
      <c r="D339" s="80"/>
      <c r="E339" s="80"/>
      <c r="F339" s="188"/>
      <c r="G339" s="180">
        <v>2.5</v>
      </c>
      <c r="H339" s="40">
        <f t="shared" si="84"/>
        <v>75</v>
      </c>
      <c r="I339" s="27">
        <v>30</v>
      </c>
      <c r="J339" s="27">
        <v>20</v>
      </c>
      <c r="K339" s="27"/>
      <c r="L339" s="27">
        <v>10</v>
      </c>
      <c r="M339" s="1154">
        <f>H339-I339</f>
        <v>45</v>
      </c>
      <c r="N339" s="347"/>
      <c r="O339" s="80"/>
      <c r="P339" s="81"/>
      <c r="Q339" s="79"/>
      <c r="R339" s="80"/>
      <c r="S339" s="107"/>
      <c r="T339" s="79"/>
      <c r="U339" s="80"/>
      <c r="V339" s="116"/>
      <c r="W339" s="117"/>
      <c r="X339" s="114">
        <v>3</v>
      </c>
      <c r="Y339" s="116"/>
    </row>
    <row r="340" spans="1:25" s="18" customFormat="1" ht="21" customHeight="1" thickBot="1" x14ac:dyDescent="0.25">
      <c r="A340" s="448"/>
      <c r="B340" s="388" t="s">
        <v>578</v>
      </c>
      <c r="C340" s="389"/>
      <c r="D340" s="389"/>
      <c r="E340" s="389"/>
      <c r="F340" s="390"/>
      <c r="G340" s="391">
        <f>G333+G336+G337+G338+G339</f>
        <v>16</v>
      </c>
      <c r="H340" s="392">
        <f>H333+H336+H337+H338+H339</f>
        <v>480</v>
      </c>
      <c r="I340" s="393">
        <f>I333+I336+I337+I338+I339</f>
        <v>190</v>
      </c>
      <c r="J340" s="394">
        <f>J333+J336+J337+J338+J339</f>
        <v>120</v>
      </c>
      <c r="K340" s="393">
        <f>K333+K336+K337+K338+K339</f>
        <v>10</v>
      </c>
      <c r="L340" s="393">
        <f>L333+L336+L337+L339</f>
        <v>60</v>
      </c>
      <c r="M340" s="395">
        <f>M333+M336+M337+M338+M339</f>
        <v>290</v>
      </c>
      <c r="N340" s="389">
        <f>SUM(N333:N339)</f>
        <v>0</v>
      </c>
      <c r="O340" s="389">
        <f t="shared" ref="O340:Y340" si="85">SUM(O333:O339)</f>
        <v>0</v>
      </c>
      <c r="P340" s="389">
        <f t="shared" si="85"/>
        <v>0</v>
      </c>
      <c r="Q340" s="389">
        <f t="shared" si="85"/>
        <v>0</v>
      </c>
      <c r="R340" s="389">
        <f t="shared" si="85"/>
        <v>0</v>
      </c>
      <c r="S340" s="389">
        <f t="shared" si="85"/>
        <v>0</v>
      </c>
      <c r="T340" s="389">
        <f t="shared" si="85"/>
        <v>3</v>
      </c>
      <c r="U340" s="389">
        <f t="shared" si="85"/>
        <v>4</v>
      </c>
      <c r="V340" s="389">
        <f t="shared" si="85"/>
        <v>3</v>
      </c>
      <c r="W340" s="389">
        <f t="shared" si="85"/>
        <v>3</v>
      </c>
      <c r="X340" s="389">
        <f t="shared" si="85"/>
        <v>3</v>
      </c>
      <c r="Y340" s="450">
        <f t="shared" si="85"/>
        <v>0</v>
      </c>
    </row>
    <row r="341" spans="1:25" s="18" customFormat="1" ht="21" customHeight="1" thickBot="1" x14ac:dyDescent="0.25">
      <c r="A341" s="448"/>
      <c r="B341" s="388" t="s">
        <v>579</v>
      </c>
      <c r="C341" s="389"/>
      <c r="D341" s="389"/>
      <c r="E341" s="389"/>
      <c r="F341" s="390"/>
      <c r="G341" s="391">
        <f>G322+G340</f>
        <v>68</v>
      </c>
      <c r="H341" s="137">
        <f t="shared" ref="H341:Y341" si="86">H322+H340</f>
        <v>2040</v>
      </c>
      <c r="I341" s="137">
        <f t="shared" si="86"/>
        <v>962</v>
      </c>
      <c r="J341" s="137">
        <f t="shared" si="86"/>
        <v>537</v>
      </c>
      <c r="K341" s="137">
        <f t="shared" si="86"/>
        <v>156</v>
      </c>
      <c r="L341" s="137">
        <f t="shared" si="86"/>
        <v>269</v>
      </c>
      <c r="M341" s="137">
        <f t="shared" si="86"/>
        <v>1078</v>
      </c>
      <c r="N341" s="136">
        <f t="shared" si="86"/>
        <v>0</v>
      </c>
      <c r="O341" s="136">
        <f t="shared" si="86"/>
        <v>0</v>
      </c>
      <c r="P341" s="136">
        <f t="shared" si="86"/>
        <v>0</v>
      </c>
      <c r="Q341" s="136">
        <f t="shared" si="86"/>
        <v>0</v>
      </c>
      <c r="R341" s="136">
        <f t="shared" si="86"/>
        <v>0</v>
      </c>
      <c r="S341" s="136">
        <f t="shared" si="86"/>
        <v>3</v>
      </c>
      <c r="T341" s="136">
        <f>T322+T340</f>
        <v>6</v>
      </c>
      <c r="U341" s="136">
        <f>U322+U340</f>
        <v>12</v>
      </c>
      <c r="V341" s="136">
        <f t="shared" si="86"/>
        <v>14</v>
      </c>
      <c r="W341" s="136">
        <f t="shared" si="86"/>
        <v>18</v>
      </c>
      <c r="X341" s="136">
        <f t="shared" si="86"/>
        <v>20</v>
      </c>
      <c r="Y341" s="444">
        <f t="shared" si="86"/>
        <v>13</v>
      </c>
    </row>
    <row r="342" spans="1:25" s="18" customFormat="1" ht="21" customHeight="1" thickBot="1" x14ac:dyDescent="0.25">
      <c r="A342" s="451"/>
      <c r="B342" s="396"/>
      <c r="C342" s="162"/>
      <c r="D342" s="162"/>
      <c r="E342" s="162"/>
      <c r="F342" s="397"/>
      <c r="G342" s="398"/>
      <c r="H342" s="399"/>
      <c r="I342" s="399"/>
      <c r="J342" s="399"/>
      <c r="K342" s="399"/>
      <c r="L342" s="399"/>
      <c r="M342" s="399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452"/>
    </row>
    <row r="343" spans="1:25" s="18" customFormat="1" ht="21" customHeight="1" thickBot="1" x14ac:dyDescent="0.25">
      <c r="A343" s="3026" t="s">
        <v>481</v>
      </c>
      <c r="B343" s="3027"/>
      <c r="C343" s="3027"/>
      <c r="D343" s="3027"/>
      <c r="E343" s="3027"/>
      <c r="F343" s="3027"/>
      <c r="G343" s="3027"/>
      <c r="H343" s="3027"/>
      <c r="I343" s="3027"/>
      <c r="J343" s="3027"/>
      <c r="K343" s="3027"/>
      <c r="L343" s="3027"/>
      <c r="M343" s="3027"/>
      <c r="N343" s="3027"/>
      <c r="O343" s="3027"/>
      <c r="P343" s="3027"/>
      <c r="Q343" s="3027"/>
      <c r="R343" s="3027"/>
      <c r="S343" s="3027"/>
      <c r="T343" s="3027"/>
      <c r="U343" s="3027"/>
      <c r="V343" s="3027"/>
      <c r="W343" s="3027"/>
      <c r="X343" s="3027"/>
      <c r="Y343" s="3028"/>
    </row>
    <row r="344" spans="1:25" s="18" customFormat="1" ht="21.75" customHeight="1" x14ac:dyDescent="0.2">
      <c r="A344" s="668" t="s">
        <v>172</v>
      </c>
      <c r="B344" s="111" t="s">
        <v>516</v>
      </c>
      <c r="C344" s="962"/>
      <c r="D344" s="963" t="s">
        <v>29</v>
      </c>
      <c r="E344" s="964"/>
      <c r="F344" s="965"/>
      <c r="G344" s="1260">
        <v>2</v>
      </c>
      <c r="H344" s="966">
        <f t="shared" ref="H344:H352" si="87">G344*30</f>
        <v>60</v>
      </c>
      <c r="I344" s="142"/>
      <c r="J344" s="967"/>
      <c r="K344" s="968"/>
      <c r="L344" s="968"/>
      <c r="M344" s="278"/>
      <c r="N344" s="969"/>
      <c r="P344" s="970"/>
      <c r="Q344" s="971"/>
      <c r="R344" s="972"/>
      <c r="S344" s="973"/>
      <c r="T344" s="974"/>
      <c r="U344" s="972"/>
      <c r="V344" s="975"/>
      <c r="W344" s="976"/>
      <c r="X344" s="977"/>
      <c r="Y344" s="975"/>
    </row>
    <row r="345" spans="1:25" s="18" customFormat="1" ht="34.5" customHeight="1" x14ac:dyDescent="0.2">
      <c r="A345" s="576" t="s">
        <v>173</v>
      </c>
      <c r="B345" s="112" t="s">
        <v>482</v>
      </c>
      <c r="C345" s="978"/>
      <c r="D345" s="642">
        <v>7</v>
      </c>
      <c r="E345" s="979"/>
      <c r="F345" s="980"/>
      <c r="G345" s="1262">
        <v>4</v>
      </c>
      <c r="H345" s="190">
        <f t="shared" si="87"/>
        <v>120</v>
      </c>
      <c r="I345" s="92"/>
      <c r="J345" s="191"/>
      <c r="K345" s="192"/>
      <c r="L345" s="192"/>
      <c r="M345" s="193"/>
      <c r="N345" s="981"/>
      <c r="O345" s="982"/>
      <c r="P345" s="983"/>
      <c r="Q345" s="984"/>
      <c r="R345" s="982"/>
      <c r="S345" s="985"/>
      <c r="T345" s="986"/>
      <c r="U345" s="982"/>
      <c r="V345" s="985"/>
      <c r="W345" s="984"/>
      <c r="X345" s="982"/>
      <c r="Y345" s="985"/>
    </row>
    <row r="346" spans="1:25" s="18" customFormat="1" ht="33.75" customHeight="1" x14ac:dyDescent="0.2">
      <c r="A346" s="576" t="s">
        <v>174</v>
      </c>
      <c r="B346" s="112" t="s">
        <v>61</v>
      </c>
      <c r="C346" s="978"/>
      <c r="D346" s="638" t="s">
        <v>273</v>
      </c>
      <c r="E346" s="979"/>
      <c r="F346" s="980"/>
      <c r="G346" s="1262">
        <v>2</v>
      </c>
      <c r="H346" s="190">
        <f t="shared" si="87"/>
        <v>60</v>
      </c>
      <c r="I346" s="92"/>
      <c r="J346" s="191"/>
      <c r="K346" s="192"/>
      <c r="L346" s="192"/>
      <c r="M346" s="193"/>
      <c r="N346" s="981"/>
      <c r="O346" s="982"/>
      <c r="P346" s="983"/>
      <c r="Q346" s="984"/>
      <c r="R346" s="982"/>
      <c r="S346" s="985"/>
      <c r="T346" s="984"/>
      <c r="U346" s="982"/>
      <c r="V346" s="970"/>
      <c r="W346" s="984"/>
      <c r="X346" s="982"/>
      <c r="Y346" s="985"/>
    </row>
    <row r="347" spans="1:25" s="18" customFormat="1" ht="33.75" customHeight="1" x14ac:dyDescent="0.2">
      <c r="A347" s="576" t="s">
        <v>660</v>
      </c>
      <c r="B347" s="112" t="s">
        <v>664</v>
      </c>
      <c r="C347" s="978"/>
      <c r="D347" s="642">
        <v>12</v>
      </c>
      <c r="E347" s="979"/>
      <c r="F347" s="980"/>
      <c r="G347" s="1262">
        <v>5.5</v>
      </c>
      <c r="H347" s="190">
        <f t="shared" si="87"/>
        <v>165</v>
      </c>
      <c r="I347" s="92"/>
      <c r="J347" s="191"/>
      <c r="K347" s="192"/>
      <c r="L347" s="192"/>
      <c r="M347" s="193"/>
      <c r="N347" s="981"/>
      <c r="O347" s="982"/>
      <c r="P347" s="983"/>
      <c r="Q347" s="984"/>
      <c r="R347" s="982"/>
      <c r="S347" s="985"/>
      <c r="T347" s="984"/>
      <c r="U347" s="982"/>
      <c r="V347" s="970"/>
      <c r="W347" s="981"/>
      <c r="X347" s="982"/>
      <c r="Y347" s="985"/>
    </row>
    <row r="348" spans="1:25" s="18" customFormat="1" ht="29.25" customHeight="1" x14ac:dyDescent="0.2">
      <c r="A348" s="576" t="s">
        <v>661</v>
      </c>
      <c r="B348" s="112" t="s">
        <v>665</v>
      </c>
      <c r="C348" s="978"/>
      <c r="D348" s="642">
        <v>12</v>
      </c>
      <c r="E348" s="979"/>
      <c r="F348" s="980"/>
      <c r="G348" s="1262">
        <v>4.5</v>
      </c>
      <c r="H348" s="190">
        <f t="shared" si="87"/>
        <v>135</v>
      </c>
      <c r="I348" s="92"/>
      <c r="J348" s="191"/>
      <c r="K348" s="192"/>
      <c r="L348" s="192"/>
      <c r="M348" s="193"/>
      <c r="N348" s="981"/>
      <c r="O348" s="982"/>
      <c r="P348" s="983"/>
      <c r="Q348" s="984"/>
      <c r="R348" s="982"/>
      <c r="S348" s="985"/>
      <c r="T348" s="984"/>
      <c r="U348" s="982"/>
      <c r="V348" s="985"/>
      <c r="W348" s="987"/>
      <c r="X348" s="982"/>
      <c r="Y348" s="985"/>
    </row>
    <row r="349" spans="1:25" s="18" customFormat="1" ht="18.75" customHeight="1" thickBot="1" x14ac:dyDescent="0.25">
      <c r="A349" s="683" t="s">
        <v>176</v>
      </c>
      <c r="B349" s="988" t="s">
        <v>24</v>
      </c>
      <c r="C349" s="989"/>
      <c r="D349" s="990">
        <v>12</v>
      </c>
      <c r="E349" s="991"/>
      <c r="F349" s="992"/>
      <c r="G349" s="1265">
        <v>6</v>
      </c>
      <c r="H349" s="993">
        <f t="shared" si="87"/>
        <v>180</v>
      </c>
      <c r="I349" s="92"/>
      <c r="J349" s="994"/>
      <c r="K349" s="995"/>
      <c r="L349" s="995"/>
      <c r="M349" s="689"/>
      <c r="N349" s="996"/>
      <c r="O349" s="997"/>
      <c r="P349" s="998"/>
      <c r="Q349" s="999"/>
      <c r="R349" s="997"/>
      <c r="S349" s="1000"/>
      <c r="T349" s="999"/>
      <c r="U349" s="997"/>
      <c r="V349" s="1000"/>
      <c r="W349" s="996"/>
      <c r="X349" s="997"/>
      <c r="Y349" s="1000"/>
    </row>
    <row r="350" spans="1:25" s="18" customFormat="1" ht="21.75" customHeight="1" thickBot="1" x14ac:dyDescent="0.25">
      <c r="A350" s="3029" t="s">
        <v>401</v>
      </c>
      <c r="B350" s="3030"/>
      <c r="C350" s="3030"/>
      <c r="D350" s="3030"/>
      <c r="E350" s="3030"/>
      <c r="F350" s="3030"/>
      <c r="G350" s="181">
        <f>G344+G345+G346+G347+G349</f>
        <v>19.5</v>
      </c>
      <c r="H350" s="2039">
        <f t="shared" si="87"/>
        <v>585</v>
      </c>
      <c r="I350" s="587"/>
      <c r="J350" s="587"/>
      <c r="K350" s="587"/>
      <c r="L350" s="587"/>
      <c r="M350" s="588"/>
      <c r="N350" s="1001"/>
      <c r="O350" s="1002"/>
      <c r="P350" s="1003"/>
      <c r="Q350" s="1001"/>
      <c r="R350" s="1002"/>
      <c r="S350" s="1003"/>
      <c r="T350" s="1001"/>
      <c r="U350" s="1002"/>
      <c r="V350" s="1004"/>
      <c r="W350" s="1005"/>
      <c r="X350" s="1002"/>
      <c r="Y350" s="1003"/>
    </row>
    <row r="351" spans="1:25" s="18" customFormat="1" ht="21.75" customHeight="1" thickBot="1" x14ac:dyDescent="0.25">
      <c r="A351" s="3029" t="s">
        <v>662</v>
      </c>
      <c r="B351" s="3030"/>
      <c r="C351" s="3030"/>
      <c r="D351" s="3030"/>
      <c r="E351" s="3030"/>
      <c r="F351" s="3030"/>
      <c r="G351" s="181">
        <f>G344+G346+G348+G349</f>
        <v>14.5</v>
      </c>
      <c r="H351" s="2039">
        <f t="shared" si="87"/>
        <v>435</v>
      </c>
      <c r="I351" s="1007"/>
      <c r="J351" s="1007"/>
      <c r="K351" s="1007"/>
      <c r="L351" s="1007"/>
      <c r="M351" s="1008"/>
      <c r="N351" s="1009"/>
      <c r="O351" s="1010"/>
      <c r="P351" s="1011"/>
      <c r="Q351" s="1009"/>
      <c r="R351" s="1010"/>
      <c r="S351" s="1011"/>
      <c r="T351" s="1009"/>
      <c r="U351" s="1010"/>
      <c r="V351" s="1708"/>
      <c r="W351" s="1709"/>
      <c r="X351" s="1010"/>
      <c r="Y351" s="1011"/>
    </row>
    <row r="352" spans="1:25" s="18" customFormat="1" ht="21.75" customHeight="1" thickBot="1" x14ac:dyDescent="0.25">
      <c r="A352" s="3029" t="s">
        <v>663</v>
      </c>
      <c r="B352" s="3030"/>
      <c r="C352" s="3030"/>
      <c r="D352" s="3030"/>
      <c r="E352" s="3030"/>
      <c r="F352" s="3030"/>
      <c r="G352" s="181">
        <f>G344+G346+G347+G349</f>
        <v>15.5</v>
      </c>
      <c r="H352" s="2039">
        <f t="shared" si="87"/>
        <v>465</v>
      </c>
      <c r="I352" s="1007"/>
      <c r="J352" s="1007"/>
      <c r="K352" s="1007"/>
      <c r="L352" s="1007"/>
      <c r="M352" s="1008"/>
      <c r="N352" s="1009"/>
      <c r="O352" s="1010"/>
      <c r="P352" s="1011"/>
      <c r="Q352" s="1009"/>
      <c r="R352" s="1010"/>
      <c r="S352" s="1011"/>
      <c r="T352" s="1009"/>
      <c r="U352" s="1010"/>
      <c r="V352" s="1011"/>
      <c r="W352" s="1009"/>
      <c r="X352" s="1010"/>
      <c r="Y352" s="1011"/>
    </row>
    <row r="353" spans="1:27" s="18" customFormat="1" ht="21.75" customHeight="1" thickBot="1" x14ac:dyDescent="0.25">
      <c r="A353" s="3026" t="s">
        <v>483</v>
      </c>
      <c r="B353" s="3027"/>
      <c r="C353" s="3027"/>
      <c r="D353" s="3027"/>
      <c r="E353" s="3027"/>
      <c r="F353" s="3027"/>
      <c r="G353" s="3241"/>
      <c r="H353" s="3027"/>
      <c r="I353" s="3027"/>
      <c r="J353" s="3027"/>
      <c r="K353" s="3027"/>
      <c r="L353" s="3027"/>
      <c r="M353" s="3027"/>
      <c r="N353" s="3027"/>
      <c r="O353" s="3027"/>
      <c r="P353" s="3027"/>
      <c r="Q353" s="3027"/>
      <c r="R353" s="3027"/>
      <c r="S353" s="3027"/>
      <c r="T353" s="3027"/>
      <c r="U353" s="3027"/>
      <c r="V353" s="3027"/>
      <c r="W353" s="3027"/>
      <c r="X353" s="3027"/>
      <c r="Y353" s="3028"/>
    </row>
    <row r="354" spans="1:27" s="18" customFormat="1" ht="36" customHeight="1" thickBot="1" x14ac:dyDescent="0.25">
      <c r="A354" s="1012" t="s">
        <v>177</v>
      </c>
      <c r="B354" s="1013" t="s">
        <v>28</v>
      </c>
      <c r="C354" s="1014">
        <v>12</v>
      </c>
      <c r="D354" s="1015"/>
      <c r="E354" s="1015"/>
      <c r="F354" s="1016"/>
      <c r="G354" s="134">
        <v>1.5</v>
      </c>
      <c r="H354" s="1017">
        <f>G354*30</f>
        <v>45</v>
      </c>
      <c r="I354" s="1018"/>
      <c r="J354" s="1019"/>
      <c r="K354" s="1020"/>
      <c r="L354" s="1020"/>
      <c r="M354" s="151"/>
      <c r="N354" s="1021"/>
      <c r="O354" s="1022"/>
      <c r="P354" s="1023"/>
      <c r="Q354" s="1024"/>
      <c r="R354" s="1022"/>
      <c r="S354" s="1025"/>
      <c r="T354" s="1024"/>
      <c r="U354" s="1022"/>
      <c r="V354" s="1025"/>
      <c r="W354" s="1021"/>
      <c r="X354" s="1022"/>
      <c r="Y354" s="1025"/>
    </row>
    <row r="355" spans="1:27" s="18" customFormat="1" ht="21" customHeight="1" thickBot="1" x14ac:dyDescent="0.25">
      <c r="A355" s="3015" t="s">
        <v>199</v>
      </c>
      <c r="B355" s="3016"/>
      <c r="C355" s="3016"/>
      <c r="D355" s="3016"/>
      <c r="E355" s="3016"/>
      <c r="F355" s="3017"/>
      <c r="G355" s="585">
        <f>G354</f>
        <v>1.5</v>
      </c>
      <c r="H355" s="1026">
        <f>H354</f>
        <v>45</v>
      </c>
      <c r="I355" s="1027"/>
      <c r="J355" s="1028"/>
      <c r="K355" s="1028"/>
      <c r="L355" s="1028"/>
      <c r="M355" s="1029"/>
      <c r="N355" s="586"/>
      <c r="O355" s="587"/>
      <c r="P355" s="588"/>
      <c r="Q355" s="586"/>
      <c r="R355" s="587"/>
      <c r="S355" s="588"/>
      <c r="T355" s="586"/>
      <c r="U355" s="587"/>
      <c r="V355" s="588"/>
      <c r="W355" s="586"/>
      <c r="X355" s="587"/>
      <c r="Y355" s="588"/>
    </row>
    <row r="356" spans="1:27" s="18" customFormat="1" ht="16.5" thickBot="1" x14ac:dyDescent="0.25">
      <c r="A356" s="53"/>
      <c r="B356" s="53"/>
      <c r="C356" s="53"/>
      <c r="D356" s="53"/>
      <c r="E356" s="53"/>
      <c r="F356" s="53"/>
      <c r="G356" s="52"/>
      <c r="H356" s="55"/>
      <c r="I356" s="52"/>
      <c r="J356" s="52"/>
      <c r="K356" s="52"/>
      <c r="L356" s="52"/>
      <c r="M356" s="52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</row>
    <row r="357" spans="1:27" s="18" customFormat="1" ht="19.5" customHeight="1" thickBot="1" x14ac:dyDescent="0.25">
      <c r="A357" s="3212" t="s">
        <v>594</v>
      </c>
      <c r="B357" s="3413"/>
      <c r="C357" s="3413"/>
      <c r="D357" s="3413"/>
      <c r="E357" s="3413"/>
      <c r="F357" s="3413"/>
      <c r="G357" s="3413"/>
      <c r="H357" s="3413"/>
      <c r="I357" s="3413"/>
      <c r="J357" s="3413"/>
      <c r="K357" s="3413"/>
      <c r="L357" s="3413"/>
      <c r="M357" s="3413"/>
      <c r="N357" s="3413"/>
      <c r="O357" s="3413"/>
      <c r="P357" s="3413"/>
      <c r="Q357" s="3413"/>
      <c r="R357" s="3413"/>
      <c r="S357" s="3413"/>
      <c r="T357" s="3413"/>
      <c r="U357" s="3413"/>
      <c r="V357" s="3413"/>
      <c r="W357" s="3413"/>
      <c r="X357" s="3413"/>
      <c r="Y357" s="3414"/>
    </row>
    <row r="358" spans="1:27" s="18" customFormat="1" ht="24.75" customHeight="1" thickBot="1" x14ac:dyDescent="0.25">
      <c r="A358" s="3223" t="s">
        <v>403</v>
      </c>
      <c r="B358" s="3223"/>
      <c r="C358" s="3223"/>
      <c r="D358" s="3223"/>
      <c r="E358" s="3223"/>
      <c r="F358" s="3223"/>
      <c r="G358" s="1030">
        <f>N367</f>
        <v>240</v>
      </c>
      <c r="H358" s="1030">
        <f t="shared" ref="H358:V358" si="88">H83+H149+H153+H182+H350+H355+H93</f>
        <v>7200</v>
      </c>
      <c r="I358" s="1030">
        <f t="shared" si="88"/>
        <v>3267</v>
      </c>
      <c r="J358" s="1030">
        <f t="shared" si="88"/>
        <v>1552</v>
      </c>
      <c r="K358" s="1030">
        <f t="shared" si="88"/>
        <v>532</v>
      </c>
      <c r="L358" s="1030">
        <f t="shared" si="88"/>
        <v>1183</v>
      </c>
      <c r="M358" s="1030">
        <f t="shared" si="88"/>
        <v>3303</v>
      </c>
      <c r="N358" s="1030">
        <f t="shared" si="88"/>
        <v>29</v>
      </c>
      <c r="O358" s="1030">
        <f t="shared" si="88"/>
        <v>27</v>
      </c>
      <c r="P358" s="1030">
        <f t="shared" si="88"/>
        <v>27</v>
      </c>
      <c r="Q358" s="1030">
        <f t="shared" si="88"/>
        <v>28</v>
      </c>
      <c r="R358" s="1030">
        <f t="shared" si="88"/>
        <v>28</v>
      </c>
      <c r="S358" s="1030">
        <f t="shared" si="88"/>
        <v>29</v>
      </c>
      <c r="T358" s="1030">
        <f t="shared" si="88"/>
        <v>24</v>
      </c>
      <c r="U358" s="1030">
        <f t="shared" si="88"/>
        <v>24</v>
      </c>
      <c r="V358" s="1030">
        <f t="shared" si="88"/>
        <v>24</v>
      </c>
      <c r="W358" s="1031">
        <f>W83+W149+W153+W182+W350+W355</f>
        <v>22</v>
      </c>
      <c r="X358" s="1032">
        <f>X83+X149+X153+X182+X350+X355</f>
        <v>20</v>
      </c>
      <c r="Y358" s="1033">
        <f>Y83+Y149+Y153+Y182+Y350+Y355</f>
        <v>15</v>
      </c>
    </row>
    <row r="359" spans="1:27" s="18" customFormat="1" ht="37.5" customHeight="1" thickBot="1" x14ac:dyDescent="0.25">
      <c r="A359" s="3054" t="s">
        <v>404</v>
      </c>
      <c r="B359" s="3055"/>
      <c r="C359" s="3055"/>
      <c r="D359" s="3055"/>
      <c r="E359" s="3055"/>
      <c r="F359" s="3056"/>
      <c r="G359" s="1030">
        <f>N367</f>
        <v>240</v>
      </c>
      <c r="H359" s="1030">
        <f t="shared" ref="H359:V359" si="89">H83+H150+H153+H183+H350+H355+H93</f>
        <v>7200</v>
      </c>
      <c r="I359" s="1030">
        <f t="shared" si="89"/>
        <v>3267</v>
      </c>
      <c r="J359" s="1030">
        <f t="shared" si="89"/>
        <v>1489</v>
      </c>
      <c r="K359" s="1030">
        <f t="shared" si="89"/>
        <v>466</v>
      </c>
      <c r="L359" s="1030">
        <f t="shared" si="89"/>
        <v>1312</v>
      </c>
      <c r="M359" s="1030">
        <f t="shared" si="89"/>
        <v>3303</v>
      </c>
      <c r="N359" s="1030">
        <f t="shared" si="89"/>
        <v>29</v>
      </c>
      <c r="O359" s="1030">
        <f t="shared" si="89"/>
        <v>27</v>
      </c>
      <c r="P359" s="1030">
        <f t="shared" si="89"/>
        <v>27</v>
      </c>
      <c r="Q359" s="1030">
        <f t="shared" si="89"/>
        <v>28</v>
      </c>
      <c r="R359" s="1030">
        <f t="shared" si="89"/>
        <v>28</v>
      </c>
      <c r="S359" s="1030">
        <f t="shared" si="89"/>
        <v>29</v>
      </c>
      <c r="T359" s="1030">
        <f t="shared" si="89"/>
        <v>24</v>
      </c>
      <c r="U359" s="1030">
        <f t="shared" si="89"/>
        <v>24</v>
      </c>
      <c r="V359" s="1030">
        <f t="shared" si="89"/>
        <v>24</v>
      </c>
      <c r="W359" s="1031">
        <f>W83+W150+W153+W183+W350+W355</f>
        <v>22</v>
      </c>
      <c r="X359" s="1032">
        <f>X83+X150+X153+X183+X350+X355</f>
        <v>20</v>
      </c>
      <c r="Y359" s="1033">
        <f>Y83+Y150+Y153+Y183+Y350+Y355</f>
        <v>15</v>
      </c>
    </row>
    <row r="360" spans="1:27" s="18" customFormat="1" ht="21.75" customHeight="1" x14ac:dyDescent="0.2">
      <c r="A360" s="3202" t="s">
        <v>74</v>
      </c>
      <c r="B360" s="3203"/>
      <c r="C360" s="3203"/>
      <c r="D360" s="3203"/>
      <c r="E360" s="3203"/>
      <c r="F360" s="3203"/>
      <c r="G360" s="3203"/>
      <c r="H360" s="3203"/>
      <c r="I360" s="3203"/>
      <c r="J360" s="3203"/>
      <c r="K360" s="3203"/>
      <c r="L360" s="3203"/>
      <c r="M360" s="3204"/>
      <c r="N360" s="1034">
        <f>N358</f>
        <v>29</v>
      </c>
      <c r="O360" s="1035">
        <f t="shared" ref="O360:Y360" si="90">O358</f>
        <v>27</v>
      </c>
      <c r="P360" s="1036">
        <f t="shared" si="90"/>
        <v>27</v>
      </c>
      <c r="Q360" s="1034">
        <f t="shared" si="90"/>
        <v>28</v>
      </c>
      <c r="R360" s="1035">
        <f t="shared" si="90"/>
        <v>28</v>
      </c>
      <c r="S360" s="1036">
        <f t="shared" si="90"/>
        <v>29</v>
      </c>
      <c r="T360" s="1034">
        <f t="shared" si="90"/>
        <v>24</v>
      </c>
      <c r="U360" s="1035">
        <f t="shared" si="90"/>
        <v>24</v>
      </c>
      <c r="V360" s="1036">
        <f t="shared" si="90"/>
        <v>24</v>
      </c>
      <c r="W360" s="1034">
        <f t="shared" si="90"/>
        <v>22</v>
      </c>
      <c r="X360" s="1035">
        <f t="shared" si="90"/>
        <v>20</v>
      </c>
      <c r="Y360" s="1036">
        <f t="shared" si="90"/>
        <v>15</v>
      </c>
    </row>
    <row r="361" spans="1:27" s="16" customFormat="1" ht="18.75" customHeight="1" x14ac:dyDescent="0.2">
      <c r="A361" s="3185" t="s">
        <v>62</v>
      </c>
      <c r="B361" s="3186"/>
      <c r="C361" s="3186"/>
      <c r="D361" s="3186"/>
      <c r="E361" s="3186"/>
      <c r="F361" s="3186"/>
      <c r="G361" s="3186"/>
      <c r="H361" s="3186"/>
      <c r="I361" s="3186"/>
      <c r="J361" s="3186"/>
      <c r="K361" s="3186"/>
      <c r="L361" s="3186"/>
      <c r="M361" s="3187"/>
      <c r="N361" s="160">
        <v>3</v>
      </c>
      <c r="O361" s="786">
        <v>1</v>
      </c>
      <c r="P361" s="639">
        <v>3</v>
      </c>
      <c r="Q361" s="1037">
        <v>4</v>
      </c>
      <c r="R361" s="786">
        <v>2</v>
      </c>
      <c r="S361" s="639">
        <v>3</v>
      </c>
      <c r="T361" s="1037">
        <v>3</v>
      </c>
      <c r="U361" s="786">
        <v>2</v>
      </c>
      <c r="V361" s="639">
        <v>3</v>
      </c>
      <c r="W361" s="1037">
        <v>3</v>
      </c>
      <c r="X361" s="786">
        <v>1</v>
      </c>
      <c r="Y361" s="639">
        <v>2</v>
      </c>
    </row>
    <row r="362" spans="1:27" s="16" customFormat="1" ht="18.75" customHeight="1" x14ac:dyDescent="0.2">
      <c r="A362" s="3322" t="s">
        <v>408</v>
      </c>
      <c r="B362" s="3323"/>
      <c r="C362" s="3323"/>
      <c r="D362" s="3323"/>
      <c r="E362" s="3323"/>
      <c r="F362" s="3323"/>
      <c r="G362" s="3323"/>
      <c r="H362" s="3323"/>
      <c r="I362" s="3323"/>
      <c r="J362" s="3323"/>
      <c r="K362" s="3323"/>
      <c r="L362" s="3323"/>
      <c r="M362" s="3324"/>
      <c r="N362" s="160">
        <v>5</v>
      </c>
      <c r="O362" s="786">
        <v>2</v>
      </c>
      <c r="P362" s="639" t="s">
        <v>411</v>
      </c>
      <c r="Q362" s="1037">
        <v>3</v>
      </c>
      <c r="R362" s="786">
        <v>1</v>
      </c>
      <c r="S362" s="639" t="s">
        <v>599</v>
      </c>
      <c r="T362" s="1037" t="s">
        <v>202</v>
      </c>
      <c r="U362" s="786"/>
      <c r="V362" s="639" t="s">
        <v>598</v>
      </c>
      <c r="W362" s="1037">
        <v>4</v>
      </c>
      <c r="X362" s="786" t="s">
        <v>484</v>
      </c>
      <c r="Y362" s="639">
        <v>3</v>
      </c>
    </row>
    <row r="363" spans="1:27" s="16" customFormat="1" ht="18.75" customHeight="1" x14ac:dyDescent="0.2">
      <c r="A363" s="3322" t="s">
        <v>409</v>
      </c>
      <c r="B363" s="3323"/>
      <c r="C363" s="3323"/>
      <c r="D363" s="3323"/>
      <c r="E363" s="3323"/>
      <c r="F363" s="3323"/>
      <c r="G363" s="3323"/>
      <c r="H363" s="3323"/>
      <c r="I363" s="3323"/>
      <c r="J363" s="3323"/>
      <c r="K363" s="3323"/>
      <c r="L363" s="3323"/>
      <c r="M363" s="3324"/>
      <c r="N363" s="160">
        <v>5</v>
      </c>
      <c r="O363" s="786">
        <v>2</v>
      </c>
      <c r="P363" s="639" t="s">
        <v>411</v>
      </c>
      <c r="Q363" s="1037">
        <v>3</v>
      </c>
      <c r="R363" s="786">
        <v>1</v>
      </c>
      <c r="S363" s="639" t="s">
        <v>599</v>
      </c>
      <c r="T363" s="1037" t="s">
        <v>202</v>
      </c>
      <c r="U363" s="786"/>
      <c r="V363" s="639" t="s">
        <v>598</v>
      </c>
      <c r="W363" s="1037">
        <v>3</v>
      </c>
      <c r="X363" s="786" t="s">
        <v>484</v>
      </c>
      <c r="Y363" s="639">
        <v>3</v>
      </c>
    </row>
    <row r="364" spans="1:27" s="16" customFormat="1" ht="18.75" customHeight="1" x14ac:dyDescent="0.2">
      <c r="A364" s="3185" t="s">
        <v>77</v>
      </c>
      <c r="B364" s="3186"/>
      <c r="C364" s="3186"/>
      <c r="D364" s="3186"/>
      <c r="E364" s="3186"/>
      <c r="F364" s="3186"/>
      <c r="G364" s="3186"/>
      <c r="H364" s="3186"/>
      <c r="I364" s="3186"/>
      <c r="J364" s="3186"/>
      <c r="K364" s="3186"/>
      <c r="L364" s="3186"/>
      <c r="M364" s="3187"/>
      <c r="N364" s="1037"/>
      <c r="O364" s="786"/>
      <c r="P364" s="639"/>
      <c r="Q364" s="1037"/>
      <c r="R364" s="786"/>
      <c r="S364" s="639"/>
      <c r="T364" s="1037"/>
      <c r="U364" s="786"/>
      <c r="V364" s="639">
        <v>1</v>
      </c>
      <c r="W364" s="1037">
        <v>1</v>
      </c>
      <c r="X364" s="786"/>
      <c r="Y364" s="639"/>
    </row>
    <row r="365" spans="1:27" s="16" customFormat="1" ht="19.5" customHeight="1" thickBot="1" x14ac:dyDescent="0.25">
      <c r="A365" s="3245" t="s">
        <v>76</v>
      </c>
      <c r="B365" s="3246"/>
      <c r="C365" s="3246"/>
      <c r="D365" s="3246"/>
      <c r="E365" s="3246"/>
      <c r="F365" s="3246"/>
      <c r="G365" s="3246"/>
      <c r="H365" s="3246"/>
      <c r="I365" s="3246"/>
      <c r="J365" s="3246"/>
      <c r="K365" s="3246"/>
      <c r="L365" s="3246"/>
      <c r="M365" s="3247"/>
      <c r="N365" s="936"/>
      <c r="O365" s="937"/>
      <c r="P365" s="686"/>
      <c r="Q365" s="936"/>
      <c r="R365" s="937"/>
      <c r="S365" s="686"/>
      <c r="T365" s="936">
        <v>1</v>
      </c>
      <c r="U365" s="937"/>
      <c r="V365" s="686">
        <v>1</v>
      </c>
      <c r="W365" s="936"/>
      <c r="X365" s="937">
        <v>1</v>
      </c>
      <c r="Y365" s="686"/>
    </row>
    <row r="366" spans="1:27" s="16" customFormat="1" ht="19.5" customHeight="1" thickBot="1" x14ac:dyDescent="0.25">
      <c r="A366" s="3227"/>
      <c r="B366" s="3321"/>
      <c r="C366" s="3321"/>
      <c r="D366" s="3321"/>
      <c r="E366" s="3321"/>
      <c r="F366" s="3321"/>
      <c r="G366" s="3321"/>
      <c r="H366" s="3321"/>
      <c r="I366" s="3321"/>
      <c r="J366" s="3321"/>
      <c r="K366" s="3321"/>
      <c r="L366" s="3321"/>
      <c r="M366" s="3321"/>
      <c r="N366" s="3207">
        <f>G12+G13+G14+G17+G23+G24+G25+G36+G37+G38+G40+G51+G52+G53+G57+G58+G59+G65+G69+G78+G79+G81</f>
        <v>60</v>
      </c>
      <c r="O366" s="3208"/>
      <c r="P366" s="3208"/>
      <c r="Q366" s="3207">
        <f>G18+G19+G20+G26+G27+G28+G39+G46+G54+G61+G62+G63+G70+G71+G73+G74+G75+G76+G80+G152+G344+G87+G88+G89</f>
        <v>60</v>
      </c>
      <c r="R366" s="3208"/>
      <c r="S366" s="3208"/>
      <c r="T366" s="3207">
        <f>G34+G41+G43+G44+G45+G48+G49+G129+G130+G131+G134+G135+G136+G141+G142+G171+G345+G346+G90+G91+G92</f>
        <v>60</v>
      </c>
      <c r="U366" s="3208"/>
      <c r="V366" s="3208"/>
      <c r="W366" s="3207">
        <f>G16+G55+G66+G67+G132+G138+G139+G143+G167+G168+G169+G172+G173+G175+G176+G177+G347+G349+G354</f>
        <v>60</v>
      </c>
      <c r="X366" s="3208"/>
      <c r="Y366" s="3208"/>
      <c r="Z366" s="3225"/>
      <c r="AA366" s="3226"/>
    </row>
    <row r="367" spans="1:27" s="16" customFormat="1" ht="19.5" customHeight="1" thickBot="1" x14ac:dyDescent="0.25">
      <c r="A367" s="3224"/>
      <c r="B367" s="3224"/>
      <c r="C367" s="3224"/>
      <c r="D367" s="3224"/>
      <c r="E367" s="3224"/>
      <c r="F367" s="3224"/>
      <c r="G367" s="3224"/>
      <c r="H367" s="3224"/>
      <c r="I367" s="3224"/>
      <c r="J367" s="3224"/>
      <c r="K367" s="3224"/>
      <c r="L367" s="3224"/>
      <c r="M367" s="3224"/>
      <c r="N367" s="3176">
        <f>N366+Q366+T366+W366</f>
        <v>240</v>
      </c>
      <c r="O367" s="3197"/>
      <c r="P367" s="3197"/>
      <c r="Q367" s="3197"/>
      <c r="R367" s="3197"/>
      <c r="S367" s="3197"/>
      <c r="T367" s="3197"/>
      <c r="U367" s="3197"/>
      <c r="V367" s="3197"/>
      <c r="W367" s="3197"/>
      <c r="X367" s="3197"/>
      <c r="Y367" s="3222"/>
      <c r="Z367" s="69"/>
      <c r="AA367" s="453"/>
    </row>
    <row r="368" spans="1:27" s="16" customFormat="1" ht="19.5" hidden="1" customHeight="1" thickBot="1" x14ac:dyDescent="0.25">
      <c r="A368" s="400"/>
      <c r="B368" s="400"/>
      <c r="C368" s="400"/>
      <c r="D368" s="400"/>
      <c r="E368" s="400"/>
      <c r="F368" s="400"/>
      <c r="G368" s="400"/>
      <c r="H368" s="400"/>
      <c r="I368" s="400"/>
      <c r="J368" s="400"/>
      <c r="K368" s="400"/>
      <c r="L368" s="400"/>
      <c r="M368" s="400"/>
      <c r="N368" s="401"/>
      <c r="O368" s="401"/>
      <c r="P368" s="402"/>
      <c r="Q368" s="401"/>
      <c r="R368" s="401"/>
      <c r="S368" s="401"/>
      <c r="T368" s="401"/>
      <c r="U368" s="401"/>
      <c r="V368" s="402"/>
      <c r="W368" s="401"/>
      <c r="X368" s="401"/>
      <c r="Y368" s="402"/>
    </row>
    <row r="369" spans="1:27" s="16" customFormat="1" ht="19.5" hidden="1" customHeight="1" thickBot="1" x14ac:dyDescent="0.25">
      <c r="A369" s="3334" t="s">
        <v>406</v>
      </c>
      <c r="B369" s="3335"/>
      <c r="C369" s="3335"/>
      <c r="D369" s="3335"/>
      <c r="E369" s="3335"/>
      <c r="F369" s="3335"/>
      <c r="G369" s="3335"/>
      <c r="H369" s="3335"/>
      <c r="I369" s="3335"/>
      <c r="J369" s="3335"/>
      <c r="K369" s="3335"/>
      <c r="L369" s="3335"/>
      <c r="M369" s="3335"/>
      <c r="N369" s="3335"/>
      <c r="O369" s="3335"/>
      <c r="P369" s="3335"/>
      <c r="Q369" s="3335"/>
      <c r="R369" s="3335"/>
      <c r="S369" s="3335"/>
      <c r="T369" s="3335"/>
      <c r="U369" s="3335"/>
      <c r="V369" s="3335"/>
      <c r="W369" s="3335"/>
      <c r="X369" s="3335"/>
      <c r="Y369" s="3336"/>
    </row>
    <row r="370" spans="1:27" s="16" customFormat="1" ht="19.5" hidden="1" customHeight="1" thickBot="1" x14ac:dyDescent="0.25">
      <c r="A370" s="3337" t="s">
        <v>403</v>
      </c>
      <c r="B370" s="3337"/>
      <c r="C370" s="3337"/>
      <c r="D370" s="3337"/>
      <c r="E370" s="3337"/>
      <c r="F370" s="3337"/>
      <c r="G370" s="1644">
        <f>N379</f>
        <v>239</v>
      </c>
      <c r="H370" s="1644">
        <f t="shared" ref="H370:V370" si="91">H83+H149+H153+H158+H164+H194+H350+H355+H93</f>
        <v>7200</v>
      </c>
      <c r="I370" s="1644">
        <f t="shared" si="91"/>
        <v>3267</v>
      </c>
      <c r="J370" s="1644">
        <f t="shared" si="91"/>
        <v>1579</v>
      </c>
      <c r="K370" s="1644">
        <f t="shared" si="91"/>
        <v>481</v>
      </c>
      <c r="L370" s="1644">
        <f t="shared" si="91"/>
        <v>1207</v>
      </c>
      <c r="M370" s="1644">
        <f t="shared" si="91"/>
        <v>3303</v>
      </c>
      <c r="N370" s="1644">
        <f t="shared" si="91"/>
        <v>29</v>
      </c>
      <c r="O370" s="1644">
        <f t="shared" si="91"/>
        <v>27</v>
      </c>
      <c r="P370" s="1644">
        <f t="shared" si="91"/>
        <v>27</v>
      </c>
      <c r="Q370" s="1644">
        <f t="shared" si="91"/>
        <v>28</v>
      </c>
      <c r="R370" s="1644">
        <f t="shared" si="91"/>
        <v>28</v>
      </c>
      <c r="S370" s="1644">
        <f t="shared" si="91"/>
        <v>29</v>
      </c>
      <c r="T370" s="1644">
        <f t="shared" si="91"/>
        <v>24</v>
      </c>
      <c r="U370" s="1644">
        <f t="shared" si="91"/>
        <v>24</v>
      </c>
      <c r="V370" s="1644">
        <f t="shared" si="91"/>
        <v>24</v>
      </c>
      <c r="W370" s="1645">
        <f>W83+W149+W153+W158+W164+W194+W350+W355</f>
        <v>22</v>
      </c>
      <c r="X370" s="1646">
        <f>X83+X149+X153+X158+X164+X194+X350+X355</f>
        <v>20</v>
      </c>
      <c r="Y370" s="1647">
        <f>Y83+Y149+Y153+Y158+Y164+Y194+Y350+Y355</f>
        <v>15</v>
      </c>
    </row>
    <row r="371" spans="1:27" s="16" customFormat="1" ht="36.75" hidden="1" customHeight="1" thickBot="1" x14ac:dyDescent="0.25">
      <c r="A371" s="3338" t="s">
        <v>404</v>
      </c>
      <c r="B371" s="3339"/>
      <c r="C371" s="3339"/>
      <c r="D371" s="3339"/>
      <c r="E371" s="3339"/>
      <c r="F371" s="3340"/>
      <c r="G371" s="1644">
        <f>N379</f>
        <v>239</v>
      </c>
      <c r="H371" s="1644">
        <f t="shared" ref="H371:V371" si="92">H83+H150+H153+H158+H164+H195+H350+H355+H93</f>
        <v>7200</v>
      </c>
      <c r="I371" s="1644">
        <f t="shared" si="92"/>
        <v>3267</v>
      </c>
      <c r="J371" s="1644">
        <f t="shared" si="92"/>
        <v>1498</v>
      </c>
      <c r="K371" s="1644">
        <f t="shared" si="92"/>
        <v>442</v>
      </c>
      <c r="L371" s="1644">
        <f t="shared" si="92"/>
        <v>1327</v>
      </c>
      <c r="M371" s="1644">
        <f t="shared" si="92"/>
        <v>3303</v>
      </c>
      <c r="N371" s="1644">
        <f t="shared" si="92"/>
        <v>29</v>
      </c>
      <c r="O371" s="1644">
        <f t="shared" si="92"/>
        <v>27</v>
      </c>
      <c r="P371" s="1644">
        <f t="shared" si="92"/>
        <v>27</v>
      </c>
      <c r="Q371" s="1644">
        <f t="shared" si="92"/>
        <v>28</v>
      </c>
      <c r="R371" s="1644">
        <f t="shared" si="92"/>
        <v>28</v>
      </c>
      <c r="S371" s="1644">
        <f t="shared" si="92"/>
        <v>29</v>
      </c>
      <c r="T371" s="1644">
        <f t="shared" si="92"/>
        <v>24</v>
      </c>
      <c r="U371" s="1644">
        <f t="shared" si="92"/>
        <v>24</v>
      </c>
      <c r="V371" s="1644">
        <f t="shared" si="92"/>
        <v>24</v>
      </c>
      <c r="W371" s="1645">
        <f>W83+W150+W153+W158+W164+W195+W350+W355</f>
        <v>22</v>
      </c>
      <c r="X371" s="1646">
        <f>X83+X150+X153+X158+X164+X195+X350+X355</f>
        <v>20</v>
      </c>
      <c r="Y371" s="1647">
        <f>Y83+Y150+Y153+Y158+Y164+Y195+Y350+Y355</f>
        <v>15</v>
      </c>
    </row>
    <row r="372" spans="1:27" s="16" customFormat="1" ht="19.5" hidden="1" customHeight="1" x14ac:dyDescent="0.2">
      <c r="A372" s="3325" t="s">
        <v>74</v>
      </c>
      <c r="B372" s="3326"/>
      <c r="C372" s="3326"/>
      <c r="D372" s="3326"/>
      <c r="E372" s="3326"/>
      <c r="F372" s="3326"/>
      <c r="G372" s="3326"/>
      <c r="H372" s="3326"/>
      <c r="I372" s="3326"/>
      <c r="J372" s="3326"/>
      <c r="K372" s="3326"/>
      <c r="L372" s="3326"/>
      <c r="M372" s="3327"/>
      <c r="N372" s="1648">
        <f>N370</f>
        <v>29</v>
      </c>
      <c r="O372" s="1649">
        <f t="shared" ref="O372:W372" si="93">O370</f>
        <v>27</v>
      </c>
      <c r="P372" s="1650">
        <f t="shared" si="93"/>
        <v>27</v>
      </c>
      <c r="Q372" s="1648">
        <f t="shared" si="93"/>
        <v>28</v>
      </c>
      <c r="R372" s="1649">
        <f t="shared" si="93"/>
        <v>28</v>
      </c>
      <c r="S372" s="1650">
        <f t="shared" si="93"/>
        <v>29</v>
      </c>
      <c r="T372" s="1648">
        <f t="shared" si="93"/>
        <v>24</v>
      </c>
      <c r="U372" s="1649">
        <f t="shared" si="93"/>
        <v>24</v>
      </c>
      <c r="V372" s="1650">
        <f t="shared" si="93"/>
        <v>24</v>
      </c>
      <c r="W372" s="1648">
        <f t="shared" si="93"/>
        <v>22</v>
      </c>
      <c r="X372" s="1649">
        <f>X370</f>
        <v>20</v>
      </c>
      <c r="Y372" s="1650">
        <f>Y370</f>
        <v>15</v>
      </c>
    </row>
    <row r="373" spans="1:27" s="16" customFormat="1" ht="19.5" hidden="1" customHeight="1" x14ac:dyDescent="0.2">
      <c r="A373" s="3328" t="s">
        <v>62</v>
      </c>
      <c r="B373" s="3329"/>
      <c r="C373" s="3329"/>
      <c r="D373" s="3329"/>
      <c r="E373" s="3329"/>
      <c r="F373" s="3329"/>
      <c r="G373" s="3329"/>
      <c r="H373" s="3329"/>
      <c r="I373" s="3329"/>
      <c r="J373" s="3329"/>
      <c r="K373" s="3329"/>
      <c r="L373" s="3329"/>
      <c r="M373" s="3330"/>
      <c r="N373" s="1651">
        <v>3</v>
      </c>
      <c r="O373" s="1652">
        <v>1</v>
      </c>
      <c r="P373" s="1653">
        <v>3</v>
      </c>
      <c r="Q373" s="1654">
        <v>4</v>
      </c>
      <c r="R373" s="1652">
        <v>2</v>
      </c>
      <c r="S373" s="1653">
        <v>3</v>
      </c>
      <c r="T373" s="1654">
        <v>3</v>
      </c>
      <c r="U373" s="1652">
        <v>2</v>
      </c>
      <c r="V373" s="1653">
        <v>3</v>
      </c>
      <c r="W373" s="1655">
        <v>3</v>
      </c>
      <c r="X373" s="1656">
        <v>1</v>
      </c>
      <c r="Y373" s="1657">
        <v>2</v>
      </c>
    </row>
    <row r="374" spans="1:27" s="16" customFormat="1" ht="19.5" hidden="1" customHeight="1" x14ac:dyDescent="0.2">
      <c r="A374" s="3328" t="s">
        <v>408</v>
      </c>
      <c r="B374" s="3329"/>
      <c r="C374" s="3329"/>
      <c r="D374" s="3329"/>
      <c r="E374" s="3329"/>
      <c r="F374" s="3329"/>
      <c r="G374" s="3329"/>
      <c r="H374" s="3329"/>
      <c r="I374" s="3329"/>
      <c r="J374" s="3329"/>
      <c r="K374" s="3329"/>
      <c r="L374" s="3329"/>
      <c r="M374" s="3330"/>
      <c r="N374" s="1651">
        <v>5</v>
      </c>
      <c r="O374" s="1652">
        <v>2</v>
      </c>
      <c r="P374" s="1653" t="s">
        <v>411</v>
      </c>
      <c r="Q374" s="1654">
        <v>3</v>
      </c>
      <c r="R374" s="1652">
        <v>1</v>
      </c>
      <c r="S374" s="1653" t="s">
        <v>599</v>
      </c>
      <c r="T374" s="1654" t="s">
        <v>202</v>
      </c>
      <c r="U374" s="1652"/>
      <c r="V374" s="1653" t="s">
        <v>598</v>
      </c>
      <c r="W374" s="1654">
        <v>4</v>
      </c>
      <c r="X374" s="1652" t="s">
        <v>484</v>
      </c>
      <c r="Y374" s="1653">
        <v>3</v>
      </c>
    </row>
    <row r="375" spans="1:27" s="16" customFormat="1" ht="19.5" hidden="1" customHeight="1" x14ac:dyDescent="0.2">
      <c r="A375" s="3328" t="s">
        <v>409</v>
      </c>
      <c r="B375" s="3329"/>
      <c r="C375" s="3329"/>
      <c r="D375" s="3329"/>
      <c r="E375" s="3329"/>
      <c r="F375" s="3329"/>
      <c r="G375" s="3329"/>
      <c r="H375" s="3329"/>
      <c r="I375" s="3329"/>
      <c r="J375" s="3329"/>
      <c r="K375" s="3329"/>
      <c r="L375" s="3329"/>
      <c r="M375" s="3330"/>
      <c r="N375" s="1651">
        <v>5</v>
      </c>
      <c r="O375" s="1652">
        <v>2</v>
      </c>
      <c r="P375" s="1653" t="s">
        <v>411</v>
      </c>
      <c r="Q375" s="1654">
        <v>3</v>
      </c>
      <c r="R375" s="1652">
        <v>1</v>
      </c>
      <c r="S375" s="1653" t="s">
        <v>599</v>
      </c>
      <c r="T375" s="1654" t="s">
        <v>202</v>
      </c>
      <c r="U375" s="1652"/>
      <c r="V375" s="1653" t="s">
        <v>598</v>
      </c>
      <c r="W375" s="1654">
        <v>3</v>
      </c>
      <c r="X375" s="1652" t="s">
        <v>484</v>
      </c>
      <c r="Y375" s="1653">
        <v>3</v>
      </c>
    </row>
    <row r="376" spans="1:27" s="16" customFormat="1" ht="19.5" hidden="1" customHeight="1" x14ac:dyDescent="0.2">
      <c r="A376" s="3328" t="s">
        <v>77</v>
      </c>
      <c r="B376" s="3329"/>
      <c r="C376" s="3329"/>
      <c r="D376" s="3329"/>
      <c r="E376" s="3329"/>
      <c r="F376" s="3329"/>
      <c r="G376" s="3329"/>
      <c r="H376" s="3329"/>
      <c r="I376" s="3329"/>
      <c r="J376" s="3329"/>
      <c r="K376" s="3329"/>
      <c r="L376" s="3329"/>
      <c r="M376" s="3330"/>
      <c r="N376" s="1654"/>
      <c r="O376" s="1652"/>
      <c r="P376" s="1653"/>
      <c r="Q376" s="1654"/>
      <c r="R376" s="1652"/>
      <c r="S376" s="1653"/>
      <c r="T376" s="1654"/>
      <c r="U376" s="1652"/>
      <c r="V376" s="1653">
        <v>1</v>
      </c>
      <c r="W376" s="1654">
        <v>1</v>
      </c>
      <c r="X376" s="1652"/>
      <c r="Y376" s="1653"/>
    </row>
    <row r="377" spans="1:27" s="16" customFormat="1" ht="18.75" hidden="1" customHeight="1" thickBot="1" x14ac:dyDescent="0.25">
      <c r="A377" s="3331" t="s">
        <v>76</v>
      </c>
      <c r="B377" s="3332"/>
      <c r="C377" s="3332"/>
      <c r="D377" s="3332"/>
      <c r="E377" s="3332"/>
      <c r="F377" s="3332"/>
      <c r="G377" s="3332"/>
      <c r="H377" s="3332"/>
      <c r="I377" s="3332"/>
      <c r="J377" s="3332"/>
      <c r="K377" s="3332"/>
      <c r="L377" s="3332"/>
      <c r="M377" s="3333"/>
      <c r="N377" s="1658"/>
      <c r="O377" s="1659"/>
      <c r="P377" s="1660"/>
      <c r="Q377" s="1658"/>
      <c r="R377" s="1659"/>
      <c r="S377" s="1660"/>
      <c r="T377" s="1658">
        <v>1</v>
      </c>
      <c r="U377" s="1659"/>
      <c r="V377" s="1660">
        <v>1</v>
      </c>
      <c r="W377" s="1658"/>
      <c r="X377" s="1659">
        <v>1</v>
      </c>
      <c r="Y377" s="1660"/>
    </row>
    <row r="378" spans="1:27" s="16" customFormat="1" ht="18.75" hidden="1" customHeight="1" thickBot="1" x14ac:dyDescent="0.25">
      <c r="A378" s="1661"/>
      <c r="B378" s="1662"/>
      <c r="C378" s="1662"/>
      <c r="D378" s="1662"/>
      <c r="E378" s="1662"/>
      <c r="F378" s="1662"/>
      <c r="G378" s="1662"/>
      <c r="H378" s="1662"/>
      <c r="I378" s="1662"/>
      <c r="J378" s="1662"/>
      <c r="K378" s="1662"/>
      <c r="L378" s="1662"/>
      <c r="M378" s="1662"/>
      <c r="N378" s="3407">
        <f>G12+G13+G14+G17+G23+G24+G25+G36+G37+G38+G40+G51+G52+G53+G57+G58+G59+G65+G69+G78+G79+G81</f>
        <v>60</v>
      </c>
      <c r="O378" s="3408"/>
      <c r="P378" s="3408"/>
      <c r="Q378" s="3407">
        <f>G18+G19+G20+G26+G27+G28+G39+G46+G54+G61+G62+G63+G70+G71+G73+G74+G75+G76+G80+G152+G344+4</f>
        <v>60</v>
      </c>
      <c r="R378" s="3408"/>
      <c r="S378" s="3408"/>
      <c r="T378" s="3409">
        <f>G34+G41+G43+G44+G45+G48+G49+G129+G130+G131+G134+G135+G136+G141+G142+G161+G345+G346+6</f>
        <v>60</v>
      </c>
      <c r="U378" s="3408"/>
      <c r="V378" s="3408"/>
      <c r="W378" s="3409">
        <f>G16+G55+G66+G67+G132+G138+G139+G143+G156+G157+G162+G163+G185+G187+G188+G189+G348+G349+G354</f>
        <v>59</v>
      </c>
      <c r="X378" s="3408"/>
      <c r="Y378" s="3408"/>
      <c r="Z378" s="3205"/>
      <c r="AA378" s="3206"/>
    </row>
    <row r="379" spans="1:27" s="16" customFormat="1" ht="18.75" hidden="1" customHeight="1" thickBot="1" x14ac:dyDescent="0.25">
      <c r="A379" s="1662"/>
      <c r="B379" s="1662"/>
      <c r="C379" s="1662"/>
      <c r="D379" s="1662"/>
      <c r="E379" s="1662"/>
      <c r="F379" s="1662"/>
      <c r="G379" s="1662"/>
      <c r="H379" s="1662"/>
      <c r="I379" s="1662"/>
      <c r="J379" s="1662"/>
      <c r="K379" s="1662"/>
      <c r="L379" s="1662"/>
      <c r="M379" s="1662"/>
      <c r="N379" s="3410">
        <f>N378+Q378+T378+W378</f>
        <v>239</v>
      </c>
      <c r="O379" s="3411"/>
      <c r="P379" s="3411"/>
      <c r="Q379" s="3411"/>
      <c r="R379" s="3411"/>
      <c r="S379" s="3411"/>
      <c r="T379" s="3411"/>
      <c r="U379" s="3411"/>
      <c r="V379" s="3411"/>
      <c r="W379" s="3411"/>
      <c r="X379" s="3411"/>
      <c r="Y379" s="3412"/>
      <c r="Z379" s="46"/>
      <c r="AA379" s="454"/>
    </row>
    <row r="380" spans="1:27" s="16" customFormat="1" ht="18.75" hidden="1" customHeight="1" thickBot="1" x14ac:dyDescent="0.25">
      <c r="A380" s="405"/>
      <c r="B380" s="405"/>
      <c r="C380" s="405"/>
      <c r="D380" s="405"/>
      <c r="E380" s="405"/>
      <c r="F380" s="405"/>
      <c r="G380" s="405"/>
      <c r="H380" s="405"/>
      <c r="I380" s="405"/>
      <c r="J380" s="405"/>
      <c r="K380" s="405"/>
      <c r="L380" s="405"/>
      <c r="M380" s="405"/>
      <c r="N380" s="406"/>
      <c r="O380" s="407"/>
      <c r="P380" s="408"/>
      <c r="Q380" s="406"/>
      <c r="R380" s="407"/>
      <c r="S380" s="407"/>
      <c r="T380" s="70"/>
      <c r="U380" s="71"/>
      <c r="V380" s="72"/>
      <c r="W380" s="70"/>
      <c r="X380" s="71"/>
      <c r="Y380" s="72"/>
      <c r="Z380" s="46"/>
      <c r="AA380" s="454"/>
    </row>
    <row r="381" spans="1:27" s="16" customFormat="1" ht="18.75" hidden="1" customHeight="1" thickBot="1" x14ac:dyDescent="0.25">
      <c r="A381" s="3345" t="s">
        <v>407</v>
      </c>
      <c r="B381" s="3346"/>
      <c r="C381" s="3346"/>
      <c r="D381" s="3346"/>
      <c r="E381" s="3346"/>
      <c r="F381" s="3346"/>
      <c r="G381" s="3346"/>
      <c r="H381" s="3346"/>
      <c r="I381" s="3346"/>
      <c r="J381" s="3346"/>
      <c r="K381" s="3346"/>
      <c r="L381" s="3346"/>
      <c r="M381" s="3346"/>
      <c r="N381" s="3346"/>
      <c r="O381" s="3346"/>
      <c r="P381" s="3346"/>
      <c r="Q381" s="3346"/>
      <c r="R381" s="3346"/>
      <c r="S381" s="3346"/>
      <c r="T381" s="3346"/>
      <c r="U381" s="3346"/>
      <c r="V381" s="3346"/>
      <c r="W381" s="3346"/>
      <c r="X381" s="3346"/>
      <c r="Y381" s="3347"/>
      <c r="Z381" s="46"/>
      <c r="AA381" s="454"/>
    </row>
    <row r="382" spans="1:27" s="16" customFormat="1" ht="24.75" hidden="1" customHeight="1" thickBot="1" x14ac:dyDescent="0.25">
      <c r="A382" s="3348" t="s">
        <v>403</v>
      </c>
      <c r="B382" s="3348"/>
      <c r="C382" s="3348"/>
      <c r="D382" s="3348"/>
      <c r="E382" s="3348"/>
      <c r="F382" s="3348"/>
      <c r="G382" s="1693">
        <f>N391</f>
        <v>240</v>
      </c>
      <c r="H382" s="1693">
        <f t="shared" ref="H382:V382" si="94">H83+H149+H158+H213+H350+H355+H93</f>
        <v>7200</v>
      </c>
      <c r="I382" s="1693">
        <f t="shared" si="94"/>
        <v>3277</v>
      </c>
      <c r="J382" s="1693">
        <f t="shared" si="94"/>
        <v>1589</v>
      </c>
      <c r="K382" s="1693">
        <f t="shared" si="94"/>
        <v>461</v>
      </c>
      <c r="L382" s="1693">
        <f t="shared" si="94"/>
        <v>1227</v>
      </c>
      <c r="M382" s="1693">
        <f t="shared" si="94"/>
        <v>3293</v>
      </c>
      <c r="N382" s="1693">
        <f t="shared" si="94"/>
        <v>29</v>
      </c>
      <c r="O382" s="1693">
        <f t="shared" si="94"/>
        <v>27</v>
      </c>
      <c r="P382" s="1693">
        <f t="shared" si="94"/>
        <v>27</v>
      </c>
      <c r="Q382" s="1693">
        <f t="shared" si="94"/>
        <v>28</v>
      </c>
      <c r="R382" s="1693">
        <f t="shared" si="94"/>
        <v>28</v>
      </c>
      <c r="S382" s="1693">
        <f t="shared" si="94"/>
        <v>30</v>
      </c>
      <c r="T382" s="1693">
        <f t="shared" si="94"/>
        <v>24</v>
      </c>
      <c r="U382" s="1693">
        <f t="shared" si="94"/>
        <v>24</v>
      </c>
      <c r="V382" s="1693">
        <f t="shared" si="94"/>
        <v>24</v>
      </c>
      <c r="W382" s="1694">
        <f>W83+W149+W158+W213+W350+W355</f>
        <v>22</v>
      </c>
      <c r="X382" s="1695">
        <f>X83+X149+X158+X213+X350+X355</f>
        <v>20</v>
      </c>
      <c r="Y382" s="1696">
        <f>Y83+Y149+Y158+Y213+Y350+Y355</f>
        <v>15</v>
      </c>
      <c r="Z382" s="46"/>
      <c r="AA382" s="454"/>
    </row>
    <row r="383" spans="1:27" s="16" customFormat="1" ht="36" hidden="1" customHeight="1" thickBot="1" x14ac:dyDescent="0.25">
      <c r="A383" s="3349" t="s">
        <v>404</v>
      </c>
      <c r="B383" s="3350"/>
      <c r="C383" s="3350"/>
      <c r="D383" s="3350"/>
      <c r="E383" s="3350"/>
      <c r="F383" s="3351"/>
      <c r="G383" s="1697">
        <f>N391</f>
        <v>240</v>
      </c>
      <c r="H383" s="1697">
        <f t="shared" ref="H383:V383" si="95">H83+H150+H158+H214+H350+H355+H93</f>
        <v>7200</v>
      </c>
      <c r="I383" s="1697">
        <f t="shared" si="95"/>
        <v>3277</v>
      </c>
      <c r="J383" s="1697">
        <f t="shared" si="95"/>
        <v>1508</v>
      </c>
      <c r="K383" s="1697">
        <f t="shared" si="95"/>
        <v>422</v>
      </c>
      <c r="L383" s="1697">
        <f t="shared" si="95"/>
        <v>1347</v>
      </c>
      <c r="M383" s="1697">
        <f t="shared" si="95"/>
        <v>3293</v>
      </c>
      <c r="N383" s="1697">
        <f t="shared" si="95"/>
        <v>29</v>
      </c>
      <c r="O383" s="1697">
        <f t="shared" si="95"/>
        <v>27</v>
      </c>
      <c r="P383" s="1697">
        <f t="shared" si="95"/>
        <v>27</v>
      </c>
      <c r="Q383" s="1697">
        <f t="shared" si="95"/>
        <v>28</v>
      </c>
      <c r="R383" s="1697">
        <f t="shared" si="95"/>
        <v>28</v>
      </c>
      <c r="S383" s="1697">
        <f t="shared" si="95"/>
        <v>30</v>
      </c>
      <c r="T383" s="1697">
        <f t="shared" si="95"/>
        <v>24</v>
      </c>
      <c r="U383" s="1697">
        <f t="shared" si="95"/>
        <v>24</v>
      </c>
      <c r="V383" s="1697">
        <f t="shared" si="95"/>
        <v>24</v>
      </c>
      <c r="W383" s="1694">
        <f>W83+W150+W158+W214+W350+W355</f>
        <v>22</v>
      </c>
      <c r="X383" s="1695">
        <f>X83+X150+X158+X214+X350+X355</f>
        <v>20</v>
      </c>
      <c r="Y383" s="1696">
        <f>Y83+Y150+Y158+Y214+Y350+Y355</f>
        <v>15</v>
      </c>
      <c r="Z383" s="46"/>
      <c r="AA383" s="454"/>
    </row>
    <row r="384" spans="1:27" s="16" customFormat="1" ht="18.75" hidden="1" customHeight="1" x14ac:dyDescent="0.2">
      <c r="A384" s="3352" t="s">
        <v>74</v>
      </c>
      <c r="B384" s="3353"/>
      <c r="C384" s="3353"/>
      <c r="D384" s="3353"/>
      <c r="E384" s="3353"/>
      <c r="F384" s="3353"/>
      <c r="G384" s="3353"/>
      <c r="H384" s="3353"/>
      <c r="I384" s="3353"/>
      <c r="J384" s="3353"/>
      <c r="K384" s="3353"/>
      <c r="L384" s="3353"/>
      <c r="M384" s="3354"/>
      <c r="N384" s="1698">
        <f t="shared" ref="N384:Y384" si="96">N382</f>
        <v>29</v>
      </c>
      <c r="O384" s="1699">
        <f t="shared" si="96"/>
        <v>27</v>
      </c>
      <c r="P384" s="1700">
        <f t="shared" si="96"/>
        <v>27</v>
      </c>
      <c r="Q384" s="1698">
        <f t="shared" si="96"/>
        <v>28</v>
      </c>
      <c r="R384" s="1699">
        <f t="shared" si="96"/>
        <v>28</v>
      </c>
      <c r="S384" s="1700">
        <f t="shared" si="96"/>
        <v>30</v>
      </c>
      <c r="T384" s="1698">
        <f>T382</f>
        <v>24</v>
      </c>
      <c r="U384" s="1701">
        <f t="shared" si="96"/>
        <v>24</v>
      </c>
      <c r="V384" s="1702">
        <f t="shared" si="96"/>
        <v>24</v>
      </c>
      <c r="W384" s="1703">
        <f t="shared" si="96"/>
        <v>22</v>
      </c>
      <c r="X384" s="1701">
        <f t="shared" si="96"/>
        <v>20</v>
      </c>
      <c r="Y384" s="1702">
        <f t="shared" si="96"/>
        <v>15</v>
      </c>
      <c r="Z384" s="46"/>
      <c r="AA384" s="454"/>
    </row>
    <row r="385" spans="1:27" s="16" customFormat="1" ht="18.75" hidden="1" customHeight="1" x14ac:dyDescent="0.2">
      <c r="A385" s="3355" t="s">
        <v>62</v>
      </c>
      <c r="B385" s="3356"/>
      <c r="C385" s="3356"/>
      <c r="D385" s="3356"/>
      <c r="E385" s="3356"/>
      <c r="F385" s="3356"/>
      <c r="G385" s="3356"/>
      <c r="H385" s="3356"/>
      <c r="I385" s="3356"/>
      <c r="J385" s="3356"/>
      <c r="K385" s="3356"/>
      <c r="L385" s="3356"/>
      <c r="M385" s="3357"/>
      <c r="N385" s="1704">
        <v>3</v>
      </c>
      <c r="O385" s="1705">
        <v>1</v>
      </c>
      <c r="P385" s="1706">
        <v>3</v>
      </c>
      <c r="Q385" s="1707">
        <v>4</v>
      </c>
      <c r="R385" s="1705">
        <v>2</v>
      </c>
      <c r="S385" s="1706">
        <v>3</v>
      </c>
      <c r="T385" s="1707">
        <v>3</v>
      </c>
      <c r="U385" s="1705">
        <v>2</v>
      </c>
      <c r="V385" s="1706">
        <v>3</v>
      </c>
      <c r="W385" s="1707">
        <v>3</v>
      </c>
      <c r="X385" s="1705">
        <v>1</v>
      </c>
      <c r="Y385" s="1706">
        <v>2</v>
      </c>
      <c r="Z385" s="46"/>
      <c r="AA385" s="454"/>
    </row>
    <row r="386" spans="1:27" s="16" customFormat="1" ht="18.75" hidden="1" customHeight="1" x14ac:dyDescent="0.2">
      <c r="A386" s="3322" t="s">
        <v>408</v>
      </c>
      <c r="B386" s="3323"/>
      <c r="C386" s="3323"/>
      <c r="D386" s="3323"/>
      <c r="E386" s="3323"/>
      <c r="F386" s="3323"/>
      <c r="G386" s="3323"/>
      <c r="H386" s="3323"/>
      <c r="I386" s="3323"/>
      <c r="J386" s="3323"/>
      <c r="K386" s="3323"/>
      <c r="L386" s="3323"/>
      <c r="M386" s="3324"/>
      <c r="N386" s="160">
        <v>5</v>
      </c>
      <c r="O386" s="786">
        <v>2</v>
      </c>
      <c r="P386" s="639" t="s">
        <v>411</v>
      </c>
      <c r="Q386" s="1037">
        <v>3</v>
      </c>
      <c r="R386" s="786">
        <v>1</v>
      </c>
      <c r="S386" s="639" t="s">
        <v>485</v>
      </c>
      <c r="T386" s="1037" t="s">
        <v>202</v>
      </c>
      <c r="U386" s="786"/>
      <c r="V386" s="639" t="s">
        <v>598</v>
      </c>
      <c r="W386" s="1037">
        <v>4</v>
      </c>
      <c r="X386" s="786" t="s">
        <v>484</v>
      </c>
      <c r="Y386" s="639">
        <v>3</v>
      </c>
      <c r="Z386" s="46"/>
      <c r="AA386" s="454"/>
    </row>
    <row r="387" spans="1:27" s="16" customFormat="1" ht="18.75" hidden="1" customHeight="1" x14ac:dyDescent="0.2">
      <c r="A387" s="3322" t="s">
        <v>409</v>
      </c>
      <c r="B387" s="3323"/>
      <c r="C387" s="3323"/>
      <c r="D387" s="3323"/>
      <c r="E387" s="3323"/>
      <c r="F387" s="3323"/>
      <c r="G387" s="3323"/>
      <c r="H387" s="3323"/>
      <c r="I387" s="3323"/>
      <c r="J387" s="3323"/>
      <c r="K387" s="3323"/>
      <c r="L387" s="3323"/>
      <c r="M387" s="3324"/>
      <c r="N387" s="160">
        <v>5</v>
      </c>
      <c r="O387" s="786">
        <v>2</v>
      </c>
      <c r="P387" s="639" t="s">
        <v>411</v>
      </c>
      <c r="Q387" s="1037">
        <v>3</v>
      </c>
      <c r="R387" s="786">
        <v>1</v>
      </c>
      <c r="S387" s="639" t="s">
        <v>485</v>
      </c>
      <c r="T387" s="1037" t="s">
        <v>202</v>
      </c>
      <c r="U387" s="786"/>
      <c r="V387" s="639" t="s">
        <v>598</v>
      </c>
      <c r="W387" s="1037">
        <v>3</v>
      </c>
      <c r="X387" s="786" t="s">
        <v>484</v>
      </c>
      <c r="Y387" s="639">
        <v>3</v>
      </c>
      <c r="Z387" s="46"/>
      <c r="AA387" s="454"/>
    </row>
    <row r="388" spans="1:27" s="16" customFormat="1" ht="18.75" hidden="1" customHeight="1" x14ac:dyDescent="0.2">
      <c r="A388" s="3322" t="s">
        <v>77</v>
      </c>
      <c r="B388" s="3323"/>
      <c r="C388" s="3323"/>
      <c r="D388" s="3323"/>
      <c r="E388" s="3323"/>
      <c r="F388" s="3323"/>
      <c r="G388" s="3323"/>
      <c r="H388" s="3323"/>
      <c r="I388" s="3323"/>
      <c r="J388" s="3323"/>
      <c r="K388" s="3323"/>
      <c r="L388" s="3323"/>
      <c r="M388" s="3324"/>
      <c r="N388" s="1037"/>
      <c r="O388" s="786"/>
      <c r="P388" s="639"/>
      <c r="Q388" s="1037"/>
      <c r="R388" s="786"/>
      <c r="S388" s="639"/>
      <c r="T388" s="1037"/>
      <c r="U388" s="786"/>
      <c r="V388" s="639">
        <v>1</v>
      </c>
      <c r="W388" s="1037">
        <v>1</v>
      </c>
      <c r="X388" s="786"/>
      <c r="Y388" s="639"/>
      <c r="Z388" s="46"/>
      <c r="AA388" s="454"/>
    </row>
    <row r="389" spans="1:27" s="16" customFormat="1" ht="18.75" hidden="1" customHeight="1" thickBot="1" x14ac:dyDescent="0.25">
      <c r="A389" s="3341" t="s">
        <v>76</v>
      </c>
      <c r="B389" s="3342"/>
      <c r="C389" s="3342"/>
      <c r="D389" s="3342"/>
      <c r="E389" s="3342"/>
      <c r="F389" s="3342"/>
      <c r="G389" s="3342"/>
      <c r="H389" s="3342"/>
      <c r="I389" s="3342"/>
      <c r="J389" s="3342"/>
      <c r="K389" s="3342"/>
      <c r="L389" s="3342"/>
      <c r="M389" s="3343"/>
      <c r="N389" s="936"/>
      <c r="O389" s="937"/>
      <c r="P389" s="686"/>
      <c r="Q389" s="936"/>
      <c r="R389" s="937"/>
      <c r="S389" s="686"/>
      <c r="T389" s="936">
        <v>1</v>
      </c>
      <c r="U389" s="937"/>
      <c r="V389" s="686">
        <v>1</v>
      </c>
      <c r="W389" s="936"/>
      <c r="X389" s="937">
        <v>1</v>
      </c>
      <c r="Y389" s="686"/>
      <c r="Z389" s="46"/>
      <c r="AA389" s="454"/>
    </row>
    <row r="390" spans="1:27" s="16" customFormat="1" ht="18.75" hidden="1" customHeight="1" thickBot="1" x14ac:dyDescent="0.25">
      <c r="A390" s="409"/>
      <c r="B390" s="409"/>
      <c r="C390" s="409"/>
      <c r="D390" s="409"/>
      <c r="E390" s="409"/>
      <c r="F390" s="409"/>
      <c r="G390" s="409"/>
      <c r="H390" s="409"/>
      <c r="I390" s="409"/>
      <c r="J390" s="409"/>
      <c r="K390" s="409"/>
      <c r="L390" s="409"/>
      <c r="M390" s="410"/>
      <c r="N390" s="3344">
        <f>G12+G13+G14+G17+G23+G24+G25+G36+G37+G38+G40+G51+G52+G53+G57+G58+G59+G65+G69+G78+G79+G81</f>
        <v>60</v>
      </c>
      <c r="O390" s="3344"/>
      <c r="P390" s="3344"/>
      <c r="Q390" s="3344">
        <f>G18+G19+G20+G26+G27+G28+G39+G46+G54+G61+G62+G63+G70+G71+G73+G74+G75+G76+G80+G203+G204+G344+G87+G88+G89</f>
        <v>60</v>
      </c>
      <c r="R390" s="3344"/>
      <c r="S390" s="3344"/>
      <c r="T390" s="3018">
        <f>G34+G41+G43+G44+G45+G48+G49+G129+G130+G131+G134+G135+G136+G141+G142+G198+G345+G346+G90+G91+G92</f>
        <v>60</v>
      </c>
      <c r="U390" s="3019"/>
      <c r="V390" s="3019"/>
      <c r="W390" s="3018">
        <f>G16+G55+G66+G67+G132+G138+G139+G143+G156+G157+G199+G200+G201+G206+G207+G208+G347+G349+G354</f>
        <v>60</v>
      </c>
      <c r="X390" s="3019"/>
      <c r="Y390" s="3019"/>
      <c r="Z390" s="46"/>
      <c r="AA390" s="455"/>
    </row>
    <row r="391" spans="1:27" s="16" customFormat="1" ht="18.75" hidden="1" customHeight="1" thickBot="1" x14ac:dyDescent="0.25">
      <c r="A391" s="404"/>
      <c r="B391" s="404"/>
      <c r="C391" s="404"/>
      <c r="D391" s="404"/>
      <c r="E391" s="404"/>
      <c r="F391" s="404"/>
      <c r="G391" s="404"/>
      <c r="H391" s="404"/>
      <c r="I391" s="404"/>
      <c r="J391" s="404"/>
      <c r="K391" s="404"/>
      <c r="L391" s="404"/>
      <c r="M391" s="404"/>
      <c r="N391" s="3360">
        <f>N390+Q390+T390+W390</f>
        <v>240</v>
      </c>
      <c r="O391" s="3361"/>
      <c r="P391" s="3361"/>
      <c r="Q391" s="3361"/>
      <c r="R391" s="3361"/>
      <c r="S391" s="3361"/>
      <c r="T391" s="3361"/>
      <c r="U391" s="3361"/>
      <c r="V391" s="3361"/>
      <c r="W391" s="3361"/>
      <c r="X391" s="3361"/>
      <c r="Y391" s="3362"/>
      <c r="Z391" s="46"/>
      <c r="AA391" s="455"/>
    </row>
    <row r="392" spans="1:27" s="16" customFormat="1" ht="18.75" hidden="1" customHeight="1" thickBot="1" x14ac:dyDescent="0.25">
      <c r="A392" s="411"/>
      <c r="B392" s="411"/>
      <c r="C392" s="411"/>
      <c r="D392" s="411"/>
      <c r="E392" s="411"/>
      <c r="F392" s="411"/>
      <c r="G392" s="411"/>
      <c r="H392" s="411"/>
      <c r="I392" s="411"/>
      <c r="J392" s="411"/>
      <c r="K392" s="411"/>
      <c r="L392" s="411"/>
      <c r="M392" s="411"/>
      <c r="N392" s="411"/>
      <c r="O392" s="411"/>
      <c r="P392" s="412"/>
      <c r="Q392" s="411"/>
      <c r="R392" s="411"/>
      <c r="S392" s="411"/>
      <c r="T392" s="412"/>
      <c r="U392" s="412"/>
      <c r="V392" s="412"/>
      <c r="W392" s="412"/>
      <c r="X392" s="412"/>
      <c r="Y392" s="412"/>
      <c r="Z392" s="46"/>
      <c r="AA392" s="454"/>
    </row>
    <row r="393" spans="1:27" s="16" customFormat="1" ht="18.75" hidden="1" customHeight="1" thickBot="1" x14ac:dyDescent="0.25">
      <c r="A393" s="3363" t="s">
        <v>410</v>
      </c>
      <c r="B393" s="3364"/>
      <c r="C393" s="3364"/>
      <c r="D393" s="3364"/>
      <c r="E393" s="3364"/>
      <c r="F393" s="3364"/>
      <c r="G393" s="3364"/>
      <c r="H393" s="3364"/>
      <c r="I393" s="3364"/>
      <c r="J393" s="3364"/>
      <c r="K393" s="3364"/>
      <c r="L393" s="3364"/>
      <c r="M393" s="3364"/>
      <c r="N393" s="3364"/>
      <c r="O393" s="3364"/>
      <c r="P393" s="3364"/>
      <c r="Q393" s="3364"/>
      <c r="R393" s="3364"/>
      <c r="S393" s="3364"/>
      <c r="T393" s="3364"/>
      <c r="U393" s="3364"/>
      <c r="V393" s="3364"/>
      <c r="W393" s="3364"/>
      <c r="X393" s="3364"/>
      <c r="Y393" s="3365"/>
      <c r="Z393" s="46"/>
      <c r="AA393" s="454"/>
    </row>
    <row r="394" spans="1:27" s="16" customFormat="1" ht="21.75" hidden="1" customHeight="1" thickBot="1" x14ac:dyDescent="0.25">
      <c r="A394" s="3337" t="s">
        <v>403</v>
      </c>
      <c r="B394" s="3337"/>
      <c r="C394" s="3337"/>
      <c r="D394" s="3337"/>
      <c r="E394" s="3337"/>
      <c r="F394" s="3337"/>
      <c r="G394" s="1663">
        <f>N403</f>
        <v>239</v>
      </c>
      <c r="H394" s="1663">
        <f t="shared" ref="H394:V394" si="97">H83+H149+H153+H158+H164+H225+H350+H355+H93</f>
        <v>7200</v>
      </c>
      <c r="I394" s="1663">
        <f t="shared" si="97"/>
        <v>3267</v>
      </c>
      <c r="J394" s="1663">
        <f t="shared" si="97"/>
        <v>1579</v>
      </c>
      <c r="K394" s="1663">
        <f t="shared" si="97"/>
        <v>481</v>
      </c>
      <c r="L394" s="1663">
        <f t="shared" si="97"/>
        <v>1207</v>
      </c>
      <c r="M394" s="1663">
        <f t="shared" si="97"/>
        <v>3303</v>
      </c>
      <c r="N394" s="1663">
        <f t="shared" si="97"/>
        <v>29</v>
      </c>
      <c r="O394" s="1663">
        <f t="shared" si="97"/>
        <v>27</v>
      </c>
      <c r="P394" s="1663">
        <f t="shared" si="97"/>
        <v>27</v>
      </c>
      <c r="Q394" s="1663">
        <f t="shared" si="97"/>
        <v>28</v>
      </c>
      <c r="R394" s="1663">
        <f t="shared" si="97"/>
        <v>28</v>
      </c>
      <c r="S394" s="1663">
        <f t="shared" si="97"/>
        <v>29</v>
      </c>
      <c r="T394" s="1663">
        <f t="shared" si="97"/>
        <v>24</v>
      </c>
      <c r="U394" s="1663">
        <f t="shared" si="97"/>
        <v>24</v>
      </c>
      <c r="V394" s="1663">
        <f t="shared" si="97"/>
        <v>24</v>
      </c>
      <c r="W394" s="1664">
        <f>W83+W149+W153+W158+W164+W225+W350+W355</f>
        <v>22</v>
      </c>
      <c r="X394" s="1665">
        <f>X83+X149+X153+X158+X164+X225+X350+X355</f>
        <v>20</v>
      </c>
      <c r="Y394" s="1666">
        <f>Y83+Y149+Y153+Y158+Y164+Y225+Y350+Y355</f>
        <v>15</v>
      </c>
      <c r="Z394" s="46"/>
      <c r="AA394" s="454"/>
    </row>
    <row r="395" spans="1:27" s="16" customFormat="1" ht="38.25" hidden="1" customHeight="1" thickBot="1" x14ac:dyDescent="0.25">
      <c r="A395" s="3338" t="s">
        <v>404</v>
      </c>
      <c r="B395" s="3339"/>
      <c r="C395" s="3339"/>
      <c r="D395" s="3339"/>
      <c r="E395" s="3339"/>
      <c r="F395" s="3340"/>
      <c r="G395" s="1663">
        <f>N403</f>
        <v>239</v>
      </c>
      <c r="H395" s="1663">
        <f t="shared" ref="H395:V395" si="98">H83+H150+H153+H158+H164+H226+H350+H355+H93</f>
        <v>7200</v>
      </c>
      <c r="I395" s="1663">
        <f t="shared" si="98"/>
        <v>3267</v>
      </c>
      <c r="J395" s="1663">
        <f t="shared" si="98"/>
        <v>1498</v>
      </c>
      <c r="K395" s="1663">
        <f t="shared" si="98"/>
        <v>442</v>
      </c>
      <c r="L395" s="1663">
        <f t="shared" si="98"/>
        <v>1327</v>
      </c>
      <c r="M395" s="1663">
        <f t="shared" si="98"/>
        <v>3303</v>
      </c>
      <c r="N395" s="1663">
        <f t="shared" si="98"/>
        <v>29</v>
      </c>
      <c r="O395" s="1663">
        <f t="shared" si="98"/>
        <v>27</v>
      </c>
      <c r="P395" s="1663">
        <f t="shared" si="98"/>
        <v>27</v>
      </c>
      <c r="Q395" s="1663">
        <f t="shared" si="98"/>
        <v>28</v>
      </c>
      <c r="R395" s="1663">
        <f t="shared" si="98"/>
        <v>28</v>
      </c>
      <c r="S395" s="1663">
        <f t="shared" si="98"/>
        <v>29</v>
      </c>
      <c r="T395" s="1663">
        <f t="shared" si="98"/>
        <v>24</v>
      </c>
      <c r="U395" s="1663">
        <f t="shared" si="98"/>
        <v>24</v>
      </c>
      <c r="V395" s="1663">
        <f t="shared" si="98"/>
        <v>24</v>
      </c>
      <c r="W395" s="1664">
        <f>W83+W150+W153+W158+W164+W226+W350+W355</f>
        <v>22</v>
      </c>
      <c r="X395" s="1665">
        <f>X83+X150+X153+X158+X164+X226+X350+X355</f>
        <v>20</v>
      </c>
      <c r="Y395" s="1666">
        <f>Y83+Y150+Y153+Y158+Y164+Y226+Y350+Y355</f>
        <v>15</v>
      </c>
      <c r="Z395" s="46"/>
      <c r="AA395" s="454"/>
    </row>
    <row r="396" spans="1:27" s="16" customFormat="1" ht="18.75" hidden="1" customHeight="1" x14ac:dyDescent="0.2">
      <c r="A396" s="3366" t="s">
        <v>74</v>
      </c>
      <c r="B396" s="3326"/>
      <c r="C396" s="3326"/>
      <c r="D396" s="3326"/>
      <c r="E396" s="3326"/>
      <c r="F396" s="3326"/>
      <c r="G396" s="3326"/>
      <c r="H396" s="3326"/>
      <c r="I396" s="3326"/>
      <c r="J396" s="3326"/>
      <c r="K396" s="3326"/>
      <c r="L396" s="3326"/>
      <c r="M396" s="3327"/>
      <c r="N396" s="1667">
        <f t="shared" ref="N396:Y396" si="99">N394</f>
        <v>29</v>
      </c>
      <c r="O396" s="1668">
        <f t="shared" si="99"/>
        <v>27</v>
      </c>
      <c r="P396" s="1669">
        <f t="shared" si="99"/>
        <v>27</v>
      </c>
      <c r="Q396" s="1670">
        <f t="shared" si="99"/>
        <v>28</v>
      </c>
      <c r="R396" s="1671">
        <f t="shared" si="99"/>
        <v>28</v>
      </c>
      <c r="S396" s="1672">
        <f t="shared" si="99"/>
        <v>29</v>
      </c>
      <c r="T396" s="1670">
        <f t="shared" si="99"/>
        <v>24</v>
      </c>
      <c r="U396" s="1671">
        <f t="shared" si="99"/>
        <v>24</v>
      </c>
      <c r="V396" s="1672">
        <f t="shared" si="99"/>
        <v>24</v>
      </c>
      <c r="W396" s="1673">
        <f t="shared" si="99"/>
        <v>22</v>
      </c>
      <c r="X396" s="1668">
        <f t="shared" si="99"/>
        <v>20</v>
      </c>
      <c r="Y396" s="1669">
        <f t="shared" si="99"/>
        <v>15</v>
      </c>
      <c r="Z396" s="46"/>
      <c r="AA396" s="454"/>
    </row>
    <row r="397" spans="1:27" s="16" customFormat="1" ht="18.75" hidden="1" customHeight="1" x14ac:dyDescent="0.2">
      <c r="A397" s="3328" t="s">
        <v>62</v>
      </c>
      <c r="B397" s="3329"/>
      <c r="C397" s="3329"/>
      <c r="D397" s="3329"/>
      <c r="E397" s="3329"/>
      <c r="F397" s="3329"/>
      <c r="G397" s="3329"/>
      <c r="H397" s="3329"/>
      <c r="I397" s="3329"/>
      <c r="J397" s="3329"/>
      <c r="K397" s="3329"/>
      <c r="L397" s="3329"/>
      <c r="M397" s="3330"/>
      <c r="N397" s="1651">
        <v>3</v>
      </c>
      <c r="O397" s="1652">
        <v>1</v>
      </c>
      <c r="P397" s="1653">
        <v>3</v>
      </c>
      <c r="Q397" s="1654">
        <v>4</v>
      </c>
      <c r="R397" s="1652">
        <v>2</v>
      </c>
      <c r="S397" s="1653">
        <v>3</v>
      </c>
      <c r="T397" s="1654">
        <v>3</v>
      </c>
      <c r="U397" s="1652">
        <v>2</v>
      </c>
      <c r="V397" s="1653">
        <v>3</v>
      </c>
      <c r="W397" s="1654">
        <v>3</v>
      </c>
      <c r="X397" s="1652">
        <v>1</v>
      </c>
      <c r="Y397" s="1653">
        <v>2</v>
      </c>
      <c r="Z397" s="46"/>
      <c r="AA397" s="454"/>
    </row>
    <row r="398" spans="1:27" s="16" customFormat="1" ht="18.75" hidden="1" customHeight="1" x14ac:dyDescent="0.2">
      <c r="A398" s="3328" t="s">
        <v>408</v>
      </c>
      <c r="B398" s="3329"/>
      <c r="C398" s="3329"/>
      <c r="D398" s="3329"/>
      <c r="E398" s="3329"/>
      <c r="F398" s="3329"/>
      <c r="G398" s="3329"/>
      <c r="H398" s="3329"/>
      <c r="I398" s="3329"/>
      <c r="J398" s="3329"/>
      <c r="K398" s="3329"/>
      <c r="L398" s="3329"/>
      <c r="M398" s="3330"/>
      <c r="N398" s="1651">
        <v>5</v>
      </c>
      <c r="O398" s="1652">
        <v>2</v>
      </c>
      <c r="P398" s="1653" t="s">
        <v>411</v>
      </c>
      <c r="Q398" s="1654">
        <v>3</v>
      </c>
      <c r="R398" s="1652">
        <v>1</v>
      </c>
      <c r="S398" s="1653" t="s">
        <v>599</v>
      </c>
      <c r="T398" s="1654" t="s">
        <v>202</v>
      </c>
      <c r="U398" s="1652"/>
      <c r="V398" s="1653" t="s">
        <v>598</v>
      </c>
      <c r="W398" s="1654">
        <v>4</v>
      </c>
      <c r="X398" s="1652" t="s">
        <v>484</v>
      </c>
      <c r="Y398" s="1653">
        <v>3</v>
      </c>
      <c r="Z398" s="46"/>
      <c r="AA398" s="454"/>
    </row>
    <row r="399" spans="1:27" s="16" customFormat="1" ht="18.75" hidden="1" customHeight="1" x14ac:dyDescent="0.2">
      <c r="A399" s="3328" t="s">
        <v>409</v>
      </c>
      <c r="B399" s="3329"/>
      <c r="C399" s="3329"/>
      <c r="D399" s="3329"/>
      <c r="E399" s="3329"/>
      <c r="F399" s="3329"/>
      <c r="G399" s="3329"/>
      <c r="H399" s="3329"/>
      <c r="I399" s="3329"/>
      <c r="J399" s="3329"/>
      <c r="K399" s="3329"/>
      <c r="L399" s="3329"/>
      <c r="M399" s="3330"/>
      <c r="N399" s="1651">
        <v>5</v>
      </c>
      <c r="O399" s="1652">
        <v>2</v>
      </c>
      <c r="P399" s="1653" t="s">
        <v>411</v>
      </c>
      <c r="Q399" s="1654">
        <v>3</v>
      </c>
      <c r="R399" s="1652">
        <v>1</v>
      </c>
      <c r="S399" s="1653" t="s">
        <v>599</v>
      </c>
      <c r="T399" s="1654" t="s">
        <v>202</v>
      </c>
      <c r="U399" s="1652"/>
      <c r="V399" s="1653" t="s">
        <v>598</v>
      </c>
      <c r="W399" s="1654">
        <v>3</v>
      </c>
      <c r="X399" s="1652" t="s">
        <v>484</v>
      </c>
      <c r="Y399" s="1653">
        <v>3</v>
      </c>
      <c r="Z399" s="46"/>
      <c r="AA399" s="454"/>
    </row>
    <row r="400" spans="1:27" s="16" customFormat="1" ht="18.75" hidden="1" customHeight="1" x14ac:dyDescent="0.2">
      <c r="A400" s="3358" t="s">
        <v>77</v>
      </c>
      <c r="B400" s="3329"/>
      <c r="C400" s="3329"/>
      <c r="D400" s="3329"/>
      <c r="E400" s="3329"/>
      <c r="F400" s="3329"/>
      <c r="G400" s="3329"/>
      <c r="H400" s="3329"/>
      <c r="I400" s="3329"/>
      <c r="J400" s="3329"/>
      <c r="K400" s="3329"/>
      <c r="L400" s="3329"/>
      <c r="M400" s="3330"/>
      <c r="N400" s="1654"/>
      <c r="O400" s="1652"/>
      <c r="P400" s="1653"/>
      <c r="Q400" s="1654"/>
      <c r="R400" s="1652"/>
      <c r="S400" s="1653"/>
      <c r="T400" s="1654"/>
      <c r="U400" s="1652"/>
      <c r="V400" s="1653">
        <v>1</v>
      </c>
      <c r="W400" s="1654">
        <v>1</v>
      </c>
      <c r="X400" s="1652"/>
      <c r="Y400" s="1653"/>
      <c r="Z400" s="46"/>
      <c r="AA400" s="454"/>
    </row>
    <row r="401" spans="1:38" s="16" customFormat="1" ht="18.75" hidden="1" customHeight="1" thickBot="1" x14ac:dyDescent="0.25">
      <c r="A401" s="3331" t="s">
        <v>76</v>
      </c>
      <c r="B401" s="3332"/>
      <c r="C401" s="3332"/>
      <c r="D401" s="3332"/>
      <c r="E401" s="3332"/>
      <c r="F401" s="3332"/>
      <c r="G401" s="3332"/>
      <c r="H401" s="3332"/>
      <c r="I401" s="3332"/>
      <c r="J401" s="3332"/>
      <c r="K401" s="3332"/>
      <c r="L401" s="3332"/>
      <c r="M401" s="3333"/>
      <c r="N401" s="1658"/>
      <c r="O401" s="1659"/>
      <c r="P401" s="1660"/>
      <c r="Q401" s="1658"/>
      <c r="R401" s="1659"/>
      <c r="S401" s="1660"/>
      <c r="T401" s="1658">
        <v>1</v>
      </c>
      <c r="U401" s="1659"/>
      <c r="V401" s="1660">
        <v>1</v>
      </c>
      <c r="W401" s="1658"/>
      <c r="X401" s="1659">
        <v>1</v>
      </c>
      <c r="Y401" s="1660"/>
      <c r="Z401" s="46"/>
      <c r="AA401" s="454"/>
    </row>
    <row r="402" spans="1:38" s="16" customFormat="1" ht="18.75" hidden="1" customHeight="1" thickBot="1" x14ac:dyDescent="0.25">
      <c r="A402" s="1661"/>
      <c r="B402" s="1662"/>
      <c r="C402" s="1662"/>
      <c r="D402" s="1662"/>
      <c r="E402" s="1662"/>
      <c r="F402" s="1662"/>
      <c r="G402" s="1662"/>
      <c r="H402" s="1662"/>
      <c r="I402" s="1662"/>
      <c r="J402" s="1662"/>
      <c r="K402" s="1662"/>
      <c r="L402" s="1662"/>
      <c r="M402" s="1662"/>
      <c r="N402" s="3359">
        <f>G12+G13+G14+G17+G23+G24+G25+G36+G37+G38+G40+G51+G52+G53+G57+G58+G59+G65+G69+G78+G79+G81</f>
        <v>60</v>
      </c>
      <c r="O402" s="3359"/>
      <c r="P402" s="3359"/>
      <c r="Q402" s="3359">
        <f>G18+G19+G20+G26+G27+G28+G39+G46+G54+G61+G62+G63+G70+G71+G73+G74+G75+G76+G80+G152+G344+4</f>
        <v>60</v>
      </c>
      <c r="R402" s="3359"/>
      <c r="S402" s="3359"/>
      <c r="T402" s="3373">
        <f>G34+G41+G43+G44+G45+G48+G49+G129+G130+G131+G134+G135+G136+G141+G142+G161+G345+G346+6</f>
        <v>60</v>
      </c>
      <c r="U402" s="3374"/>
      <c r="V402" s="3374"/>
      <c r="W402" s="3373">
        <f>G16+G55+G66+G67+G132+G138+G139+G143+G156+G157+G162+G163+G216+G218+G219+G220+G348+G349+G354</f>
        <v>59</v>
      </c>
      <c r="X402" s="3374"/>
      <c r="Y402" s="3374"/>
      <c r="Z402" s="46"/>
      <c r="AA402" s="455"/>
      <c r="AB402" s="47"/>
    </row>
    <row r="403" spans="1:38" s="16" customFormat="1" ht="18.75" hidden="1" customHeight="1" thickBot="1" x14ac:dyDescent="0.25">
      <c r="A403" s="1662"/>
      <c r="B403" s="1662"/>
      <c r="C403" s="1662"/>
      <c r="D403" s="1662"/>
      <c r="E403" s="1662"/>
      <c r="F403" s="1662"/>
      <c r="G403" s="1662"/>
      <c r="H403" s="1662"/>
      <c r="I403" s="1662"/>
      <c r="J403" s="1662"/>
      <c r="K403" s="1662"/>
      <c r="L403" s="1662"/>
      <c r="M403" s="1662"/>
      <c r="N403" s="3375">
        <f>N402+Q402+T402+W402</f>
        <v>239</v>
      </c>
      <c r="O403" s="3376"/>
      <c r="P403" s="3376"/>
      <c r="Q403" s="3376"/>
      <c r="R403" s="3376"/>
      <c r="S403" s="3376"/>
      <c r="T403" s="3376"/>
      <c r="U403" s="3376"/>
      <c r="V403" s="3376"/>
      <c r="W403" s="3376"/>
      <c r="X403" s="3376"/>
      <c r="Y403" s="3377"/>
      <c r="Z403" s="46"/>
      <c r="AA403" s="455"/>
      <c r="AB403" s="47"/>
    </row>
    <row r="404" spans="1:38" s="16" customFormat="1" ht="27.75" hidden="1" customHeight="1" thickBot="1" x14ac:dyDescent="0.25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  <c r="L404" s="413"/>
      <c r="M404" s="413"/>
      <c r="N404" s="414"/>
      <c r="O404" s="414"/>
      <c r="P404" s="402"/>
      <c r="Q404" s="401"/>
      <c r="R404" s="401"/>
      <c r="S404" s="401"/>
      <c r="T404" s="401"/>
      <c r="U404" s="401"/>
      <c r="V404" s="415"/>
      <c r="W404" s="401"/>
      <c r="X404" s="401"/>
      <c r="Y404" s="415"/>
      <c r="AC404" s="47"/>
      <c r="AD404" s="47"/>
      <c r="AE404" s="47"/>
      <c r="AF404" s="47"/>
    </row>
    <row r="405" spans="1:38" s="16" customFormat="1" ht="30" customHeight="1" thickBot="1" x14ac:dyDescent="0.25">
      <c r="A405" s="3378" t="s">
        <v>323</v>
      </c>
      <c r="B405" s="3379"/>
      <c r="C405" s="3379"/>
      <c r="D405" s="3379"/>
      <c r="E405" s="3379"/>
      <c r="F405" s="3379"/>
      <c r="G405" s="3379"/>
      <c r="H405" s="3379"/>
      <c r="I405" s="3379"/>
      <c r="J405" s="3379"/>
      <c r="K405" s="3379"/>
      <c r="L405" s="3379"/>
      <c r="M405" s="3379"/>
      <c r="N405" s="3379"/>
      <c r="O405" s="3379"/>
      <c r="P405" s="3379"/>
      <c r="Q405" s="3379"/>
      <c r="R405" s="3379"/>
      <c r="S405" s="3379"/>
      <c r="T405" s="3379"/>
      <c r="U405" s="3379"/>
      <c r="V405" s="3379"/>
      <c r="W405" s="3379"/>
      <c r="X405" s="3379"/>
      <c r="Y405" s="3380"/>
    </row>
    <row r="406" spans="1:38" s="57" customFormat="1" ht="16.5" thickBot="1" x14ac:dyDescent="0.25">
      <c r="A406" s="3215"/>
      <c r="B406" s="3215"/>
      <c r="C406" s="3215"/>
      <c r="D406" s="3215"/>
      <c r="E406" s="3215"/>
      <c r="F406" s="3215"/>
      <c r="G406" s="3215"/>
      <c r="H406" s="3215"/>
      <c r="I406" s="3215"/>
      <c r="J406" s="3215"/>
      <c r="K406" s="3215"/>
      <c r="L406" s="3215"/>
      <c r="M406" s="3215"/>
      <c r="N406" s="3215"/>
      <c r="O406" s="3215"/>
      <c r="P406" s="3215"/>
      <c r="Q406" s="3215"/>
      <c r="R406" s="3215"/>
      <c r="S406" s="3215"/>
      <c r="T406" s="3215"/>
      <c r="U406" s="3215"/>
      <c r="V406" s="3215"/>
      <c r="W406" s="3215"/>
      <c r="X406" s="3215"/>
      <c r="Y406" s="3215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</row>
    <row r="407" spans="1:38" s="1064" customFormat="1" ht="15.75" customHeight="1" thickBot="1" x14ac:dyDescent="0.25">
      <c r="A407" s="3367" t="s">
        <v>75</v>
      </c>
      <c r="B407" s="3367"/>
      <c r="C407" s="3367"/>
      <c r="D407" s="3367"/>
      <c r="E407" s="3367"/>
      <c r="F407" s="3367"/>
      <c r="G407" s="2038">
        <f t="shared" ref="G407:M407" si="100">G83+G124+G263+G352+G355+G118+G93</f>
        <v>240</v>
      </c>
      <c r="H407" s="1710">
        <f t="shared" si="100"/>
        <v>7200</v>
      </c>
      <c r="I407" s="1710">
        <f t="shared" si="100"/>
        <v>3299</v>
      </c>
      <c r="J407" s="1710">
        <f t="shared" si="100"/>
        <v>1582</v>
      </c>
      <c r="K407" s="1710">
        <f t="shared" si="100"/>
        <v>486</v>
      </c>
      <c r="L407" s="1710">
        <f t="shared" si="100"/>
        <v>1231</v>
      </c>
      <c r="M407" s="1710">
        <f t="shared" si="100"/>
        <v>3391</v>
      </c>
      <c r="N407" s="1710">
        <f t="shared" ref="N407:S407" si="101">N83+N124+N263+N352+N355+N93</f>
        <v>29</v>
      </c>
      <c r="O407" s="1710">
        <f t="shared" si="101"/>
        <v>27</v>
      </c>
      <c r="P407" s="1710">
        <f t="shared" si="101"/>
        <v>27</v>
      </c>
      <c r="Q407" s="1710">
        <f t="shared" si="101"/>
        <v>28</v>
      </c>
      <c r="R407" s="1710">
        <f t="shared" si="101"/>
        <v>28</v>
      </c>
      <c r="S407" s="1710">
        <f t="shared" si="101"/>
        <v>29</v>
      </c>
      <c r="T407" s="1710">
        <f t="shared" ref="T407:Y407" si="102">T83+T124+T263+T352+T355+T93+T118</f>
        <v>25</v>
      </c>
      <c r="U407" s="1710">
        <f t="shared" si="102"/>
        <v>24</v>
      </c>
      <c r="V407" s="1710">
        <f t="shared" si="102"/>
        <v>23</v>
      </c>
      <c r="W407" s="1710">
        <f t="shared" si="102"/>
        <v>21</v>
      </c>
      <c r="X407" s="1710">
        <f t="shared" si="102"/>
        <v>21</v>
      </c>
      <c r="Y407" s="1710">
        <f t="shared" si="102"/>
        <v>16</v>
      </c>
    </row>
    <row r="408" spans="1:38" s="16" customFormat="1" ht="15.75" customHeight="1" x14ac:dyDescent="0.2">
      <c r="A408" s="3368" t="s">
        <v>74</v>
      </c>
      <c r="B408" s="3369"/>
      <c r="C408" s="3369"/>
      <c r="D408" s="3369"/>
      <c r="E408" s="3369"/>
      <c r="F408" s="3369"/>
      <c r="G408" s="3369"/>
      <c r="H408" s="3369"/>
      <c r="I408" s="3369"/>
      <c r="J408" s="3369"/>
      <c r="K408" s="3369"/>
      <c r="L408" s="3369"/>
      <c r="M408" s="3370"/>
      <c r="N408" s="1711">
        <f t="shared" ref="N408:Y408" si="103">N407</f>
        <v>29</v>
      </c>
      <c r="O408" s="1712">
        <f t="shared" si="103"/>
        <v>27</v>
      </c>
      <c r="P408" s="1713">
        <f t="shared" si="103"/>
        <v>27</v>
      </c>
      <c r="Q408" s="1711">
        <f t="shared" si="103"/>
        <v>28</v>
      </c>
      <c r="R408" s="1712">
        <f t="shared" si="103"/>
        <v>28</v>
      </c>
      <c r="S408" s="1713">
        <f t="shared" si="103"/>
        <v>29</v>
      </c>
      <c r="T408" s="1714">
        <f t="shared" si="103"/>
        <v>25</v>
      </c>
      <c r="U408" s="1715">
        <f t="shared" si="103"/>
        <v>24</v>
      </c>
      <c r="V408" s="1716">
        <f t="shared" si="103"/>
        <v>23</v>
      </c>
      <c r="W408" s="1714">
        <f t="shared" si="103"/>
        <v>21</v>
      </c>
      <c r="X408" s="1715">
        <f t="shared" si="103"/>
        <v>21</v>
      </c>
      <c r="Y408" s="1716">
        <f t="shared" si="103"/>
        <v>16</v>
      </c>
    </row>
    <row r="409" spans="1:38" s="16" customFormat="1" ht="15.75" customHeight="1" x14ac:dyDescent="0.2">
      <c r="A409" s="3371" t="s">
        <v>62</v>
      </c>
      <c r="B409" s="3323"/>
      <c r="C409" s="3323"/>
      <c r="D409" s="3323"/>
      <c r="E409" s="3323"/>
      <c r="F409" s="3323"/>
      <c r="G409" s="3323"/>
      <c r="H409" s="3323"/>
      <c r="I409" s="3323"/>
      <c r="J409" s="3323"/>
      <c r="K409" s="3323"/>
      <c r="L409" s="3323"/>
      <c r="M409" s="3324"/>
      <c r="N409" s="1717">
        <v>3</v>
      </c>
      <c r="O409" s="1718">
        <v>1</v>
      </c>
      <c r="P409" s="1719">
        <v>3</v>
      </c>
      <c r="Q409" s="1720">
        <v>4</v>
      </c>
      <c r="R409" s="1718">
        <v>2</v>
      </c>
      <c r="S409" s="1719">
        <v>4</v>
      </c>
      <c r="T409" s="1721">
        <v>2</v>
      </c>
      <c r="U409" s="1722">
        <v>2</v>
      </c>
      <c r="V409" s="1723">
        <v>2</v>
      </c>
      <c r="W409" s="1724">
        <v>2</v>
      </c>
      <c r="X409" s="1722">
        <v>3</v>
      </c>
      <c r="Y409" s="1725">
        <v>2</v>
      </c>
    </row>
    <row r="410" spans="1:38" s="16" customFormat="1" ht="15.75" customHeight="1" x14ac:dyDescent="0.2">
      <c r="A410" s="3371" t="s">
        <v>63</v>
      </c>
      <c r="B410" s="3323"/>
      <c r="C410" s="3323"/>
      <c r="D410" s="3323"/>
      <c r="E410" s="3323"/>
      <c r="F410" s="3323"/>
      <c r="G410" s="3323"/>
      <c r="H410" s="3323"/>
      <c r="I410" s="3323"/>
      <c r="J410" s="3323"/>
      <c r="K410" s="3323"/>
      <c r="L410" s="3323"/>
      <c r="M410" s="3324"/>
      <c r="N410" s="1717">
        <v>5</v>
      </c>
      <c r="O410" s="1726">
        <v>2</v>
      </c>
      <c r="P410" s="1727">
        <v>4</v>
      </c>
      <c r="Q410" s="1728">
        <v>5</v>
      </c>
      <c r="R410" s="1726">
        <v>1</v>
      </c>
      <c r="S410" s="1727">
        <v>6</v>
      </c>
      <c r="T410" s="1721" t="s">
        <v>322</v>
      </c>
      <c r="U410" s="1722">
        <v>1</v>
      </c>
      <c r="V410" s="1723" t="s">
        <v>436</v>
      </c>
      <c r="W410" s="1724">
        <v>2</v>
      </c>
      <c r="X410" s="1722" t="s">
        <v>202</v>
      </c>
      <c r="Y410" s="1725">
        <v>4</v>
      </c>
    </row>
    <row r="411" spans="1:38" s="16" customFormat="1" ht="15.75" customHeight="1" x14ac:dyDescent="0.2">
      <c r="A411" s="3371" t="s">
        <v>77</v>
      </c>
      <c r="B411" s="3323"/>
      <c r="C411" s="3323"/>
      <c r="D411" s="3323"/>
      <c r="E411" s="3323"/>
      <c r="F411" s="3323"/>
      <c r="G411" s="3323"/>
      <c r="H411" s="3323"/>
      <c r="I411" s="3323"/>
      <c r="J411" s="3323"/>
      <c r="K411" s="3323"/>
      <c r="L411" s="3323"/>
      <c r="M411" s="3324"/>
      <c r="N411" s="1728"/>
      <c r="O411" s="1726"/>
      <c r="P411" s="1727"/>
      <c r="Q411" s="1728"/>
      <c r="R411" s="1726"/>
      <c r="S411" s="1727"/>
      <c r="T411" s="1721"/>
      <c r="U411" s="1722"/>
      <c r="V411" s="1723">
        <v>1</v>
      </c>
      <c r="W411" s="1724">
        <v>1</v>
      </c>
      <c r="X411" s="1722"/>
      <c r="Y411" s="1725">
        <v>1</v>
      </c>
    </row>
    <row r="412" spans="1:38" s="16" customFormat="1" ht="15.75" customHeight="1" thickBot="1" x14ac:dyDescent="0.25">
      <c r="A412" s="3372" t="s">
        <v>76</v>
      </c>
      <c r="B412" s="3342"/>
      <c r="C412" s="3342"/>
      <c r="D412" s="3342"/>
      <c r="E412" s="3342"/>
      <c r="F412" s="3342"/>
      <c r="G412" s="3342"/>
      <c r="H412" s="3342"/>
      <c r="I412" s="3342"/>
      <c r="J412" s="3342"/>
      <c r="K412" s="3342"/>
      <c r="L412" s="3342"/>
      <c r="M412" s="3343"/>
      <c r="N412" s="423"/>
      <c r="O412" s="424"/>
      <c r="P412" s="425"/>
      <c r="Q412" s="423"/>
      <c r="R412" s="424"/>
      <c r="S412" s="425"/>
      <c r="T412" s="66">
        <v>1</v>
      </c>
      <c r="U412" s="426">
        <v>1</v>
      </c>
      <c r="V412" s="427"/>
      <c r="W412" s="67"/>
      <c r="X412" s="426">
        <v>1</v>
      </c>
      <c r="Y412" s="428"/>
    </row>
    <row r="413" spans="1:38" s="16" customFormat="1" ht="15.75" customHeight="1" thickBot="1" x14ac:dyDescent="0.25">
      <c r="A413" s="403"/>
      <c r="B413" s="404"/>
      <c r="C413" s="404"/>
      <c r="D413" s="404"/>
      <c r="E413" s="404"/>
      <c r="F413" s="404"/>
      <c r="G413" s="404"/>
      <c r="H413" s="404"/>
      <c r="I413" s="404"/>
      <c r="J413" s="404"/>
      <c r="K413" s="404"/>
      <c r="L413" s="404"/>
      <c r="M413" s="404"/>
      <c r="N413" s="3391">
        <f>G12+G13+G14+G17+G23+G24+G25+G36+G37+G38+G40+G51+G52+G53+G57+G58+G59+G65+G69+G78+G79+G81</f>
        <v>60</v>
      </c>
      <c r="O413" s="3392"/>
      <c r="P413" s="3393"/>
      <c r="Q413" s="3394">
        <f>G344+G18+G19+G20+G26+G27+G28+G39+G46+G54+G61+G62+G63+G70+G71+G73+G74+G75+G76+G80+G243+G87+G88+G89</f>
        <v>60</v>
      </c>
      <c r="R413" s="3177"/>
      <c r="S413" s="3178"/>
      <c r="T413" s="3395">
        <f>G252+G253+G254+G257+G258+G34+G232+G41+G43+G44+G45+G48+G49+G242+G245++G123+G233+G346+G90+G91+G92+G117</f>
        <v>60</v>
      </c>
      <c r="U413" s="3396"/>
      <c r="V413" s="3397"/>
      <c r="W413" s="3395">
        <f>G16+G55+G66+G67+G229+G230+G234+G235+G236+G238+G239+G240+G241+G244+G248+G255+G259+G260+G261+G262+G347+G349+G355</f>
        <v>60</v>
      </c>
      <c r="X413" s="3396"/>
      <c r="Y413" s="3406"/>
      <c r="Z413" s="46"/>
      <c r="AA413" s="453"/>
    </row>
    <row r="414" spans="1:38" s="16" customFormat="1" ht="15.75" customHeight="1" thickBot="1" x14ac:dyDescent="0.25">
      <c r="A414" s="403"/>
      <c r="B414" s="404"/>
      <c r="C414" s="404"/>
      <c r="D414" s="404"/>
      <c r="E414" s="404"/>
      <c r="F414" s="404"/>
      <c r="G414" s="404"/>
      <c r="H414" s="404"/>
      <c r="I414" s="404"/>
      <c r="J414" s="404"/>
      <c r="K414" s="404"/>
      <c r="L414" s="404"/>
      <c r="M414" s="404"/>
      <c r="N414" s="3391">
        <f>N413+Q413+T413+W413</f>
        <v>240</v>
      </c>
      <c r="O414" s="3398"/>
      <c r="P414" s="3398"/>
      <c r="Q414" s="3398"/>
      <c r="R414" s="3398"/>
      <c r="S414" s="3398"/>
      <c r="T414" s="3398"/>
      <c r="U414" s="3398"/>
      <c r="V414" s="3398"/>
      <c r="W414" s="3398"/>
      <c r="X414" s="3398"/>
      <c r="Y414" s="3399"/>
      <c r="Z414" s="46"/>
      <c r="AA414" s="453"/>
    </row>
    <row r="415" spans="1:38" s="16" customFormat="1" ht="15.75" customHeight="1" thickBot="1" x14ac:dyDescent="0.25">
      <c r="A415" s="429"/>
      <c r="B415" s="430"/>
      <c r="C415" s="430"/>
      <c r="D415" s="430"/>
      <c r="E415" s="430"/>
      <c r="F415" s="430"/>
      <c r="G415" s="430"/>
      <c r="H415" s="430"/>
      <c r="I415" s="430"/>
      <c r="J415" s="430"/>
      <c r="K415" s="430"/>
      <c r="L415" s="430"/>
      <c r="M415" s="430"/>
      <c r="N415" s="431"/>
      <c r="O415" s="431"/>
      <c r="P415" s="431"/>
      <c r="Q415" s="431"/>
      <c r="R415" s="431"/>
      <c r="S415" s="431"/>
      <c r="T415" s="431"/>
      <c r="U415" s="431"/>
      <c r="V415" s="431"/>
      <c r="W415" s="431"/>
      <c r="X415" s="431"/>
      <c r="Y415" s="432"/>
    </row>
    <row r="416" spans="1:38" s="16" customFormat="1" ht="27.75" customHeight="1" thickBot="1" x14ac:dyDescent="0.25">
      <c r="A416" s="3400" t="s">
        <v>324</v>
      </c>
      <c r="B416" s="3401"/>
      <c r="C416" s="3401"/>
      <c r="D416" s="3401"/>
      <c r="E416" s="3401"/>
      <c r="F416" s="3401"/>
      <c r="G416" s="3401"/>
      <c r="H416" s="3401"/>
      <c r="I416" s="3401"/>
      <c r="J416" s="3401"/>
      <c r="K416" s="3401"/>
      <c r="L416" s="3401"/>
      <c r="M416" s="3401"/>
      <c r="N416" s="3401"/>
      <c r="O416" s="3401"/>
      <c r="P416" s="3401"/>
      <c r="Q416" s="3401"/>
      <c r="R416" s="3401"/>
      <c r="S416" s="3401"/>
      <c r="T416" s="3401"/>
      <c r="U416" s="3401"/>
      <c r="V416" s="3401"/>
      <c r="W416" s="3401"/>
      <c r="X416" s="3401"/>
      <c r="Y416" s="3402"/>
    </row>
    <row r="417" spans="1:27" s="16" customFormat="1" ht="15.75" customHeight="1" thickBot="1" x14ac:dyDescent="0.25">
      <c r="A417" s="3381" t="s">
        <v>75</v>
      </c>
      <c r="B417" s="3382"/>
      <c r="C417" s="3382"/>
      <c r="D417" s="3382"/>
      <c r="E417" s="3382"/>
      <c r="F417" s="3383"/>
      <c r="G417" s="1729">
        <f>G83+G93+G118+G121+G331+G351+G355</f>
        <v>240</v>
      </c>
      <c r="H417" s="1729">
        <f>H83+H93+H118+H121+H331+H351+H355</f>
        <v>7200</v>
      </c>
      <c r="I417" s="1729">
        <f t="shared" ref="I417:Y417" si="104">I83+I93+I118+I121+I331+I352+I355</f>
        <v>3386</v>
      </c>
      <c r="J417" s="1729">
        <f t="shared" si="104"/>
        <v>1640</v>
      </c>
      <c r="K417" s="1729">
        <f t="shared" si="104"/>
        <v>431</v>
      </c>
      <c r="L417" s="1729">
        <f t="shared" si="104"/>
        <v>1295</v>
      </c>
      <c r="M417" s="1729">
        <f t="shared" si="104"/>
        <v>3354</v>
      </c>
      <c r="N417" s="1729">
        <f t="shared" si="104"/>
        <v>29</v>
      </c>
      <c r="O417" s="1729">
        <f t="shared" si="104"/>
        <v>27</v>
      </c>
      <c r="P417" s="1729">
        <f t="shared" si="104"/>
        <v>27</v>
      </c>
      <c r="Q417" s="1729">
        <f t="shared" si="104"/>
        <v>28</v>
      </c>
      <c r="R417" s="1729">
        <f t="shared" si="104"/>
        <v>28</v>
      </c>
      <c r="S417" s="1729">
        <f t="shared" si="104"/>
        <v>29</v>
      </c>
      <c r="T417" s="1729">
        <f t="shared" si="104"/>
        <v>24</v>
      </c>
      <c r="U417" s="1729">
        <f t="shared" si="104"/>
        <v>25</v>
      </c>
      <c r="V417" s="1729">
        <f t="shared" si="104"/>
        <v>24</v>
      </c>
      <c r="W417" s="1729">
        <f t="shared" si="104"/>
        <v>21</v>
      </c>
      <c r="X417" s="1729">
        <f t="shared" si="104"/>
        <v>23</v>
      </c>
      <c r="Y417" s="1729">
        <f t="shared" si="104"/>
        <v>18</v>
      </c>
    </row>
    <row r="418" spans="1:27" s="16" customFormat="1" ht="15.75" customHeight="1" thickBot="1" x14ac:dyDescent="0.25">
      <c r="A418" s="3384" t="s">
        <v>74</v>
      </c>
      <c r="B418" s="3385"/>
      <c r="C418" s="3385"/>
      <c r="D418" s="3385"/>
      <c r="E418" s="3385"/>
      <c r="F418" s="3385"/>
      <c r="G418" s="3385"/>
      <c r="H418" s="3385"/>
      <c r="I418" s="3385"/>
      <c r="J418" s="3385"/>
      <c r="K418" s="3385"/>
      <c r="L418" s="3385"/>
      <c r="M418" s="3386"/>
      <c r="N418" s="1238">
        <v>29</v>
      </c>
      <c r="O418" s="1239">
        <v>27</v>
      </c>
      <c r="P418" s="1239">
        <v>27</v>
      </c>
      <c r="Q418" s="1239">
        <v>27</v>
      </c>
      <c r="R418" s="1239">
        <v>26</v>
      </c>
      <c r="S418" s="1239">
        <v>27</v>
      </c>
      <c r="T418" s="1731">
        <f>T417</f>
        <v>24</v>
      </c>
      <c r="U418" s="1731">
        <f>U417</f>
        <v>25</v>
      </c>
      <c r="V418" s="1731">
        <f>V417</f>
        <v>24</v>
      </c>
      <c r="W418" s="1731">
        <f>W417</f>
        <v>21</v>
      </c>
      <c r="X418" s="1731">
        <f>X417</f>
        <v>23</v>
      </c>
      <c r="Y418" s="1730">
        <v>18</v>
      </c>
    </row>
    <row r="419" spans="1:27" s="16" customFormat="1" ht="15.75" customHeight="1" thickBot="1" x14ac:dyDescent="0.25">
      <c r="A419" s="3322" t="s">
        <v>62</v>
      </c>
      <c r="B419" s="3387"/>
      <c r="C419" s="3387"/>
      <c r="D419" s="3387"/>
      <c r="E419" s="3387"/>
      <c r="F419" s="3387"/>
      <c r="G419" s="3387"/>
      <c r="H419" s="3387"/>
      <c r="I419" s="3387"/>
      <c r="J419" s="3387"/>
      <c r="K419" s="3387"/>
      <c r="L419" s="3387"/>
      <c r="M419" s="3388"/>
      <c r="N419" s="1241">
        <v>3</v>
      </c>
      <c r="O419" s="1242">
        <v>1</v>
      </c>
      <c r="P419" s="1242">
        <v>3</v>
      </c>
      <c r="Q419" s="1242">
        <v>4</v>
      </c>
      <c r="R419" s="1242">
        <v>2</v>
      </c>
      <c r="S419" s="1242">
        <v>3</v>
      </c>
      <c r="T419" s="1242">
        <v>3</v>
      </c>
      <c r="U419" s="1242">
        <v>2</v>
      </c>
      <c r="V419" s="1243">
        <v>1</v>
      </c>
      <c r="W419" s="1241">
        <v>3</v>
      </c>
      <c r="X419" s="1242">
        <v>3</v>
      </c>
      <c r="Y419" s="1242">
        <v>1</v>
      </c>
    </row>
    <row r="420" spans="1:27" s="16" customFormat="1" ht="15.75" customHeight="1" thickBot="1" x14ac:dyDescent="0.25">
      <c r="A420" s="3322" t="s">
        <v>63</v>
      </c>
      <c r="B420" s="3387"/>
      <c r="C420" s="3387"/>
      <c r="D420" s="3387"/>
      <c r="E420" s="3387"/>
      <c r="F420" s="3387"/>
      <c r="G420" s="3387"/>
      <c r="H420" s="3387"/>
      <c r="I420" s="3387"/>
      <c r="J420" s="3387"/>
      <c r="K420" s="3387"/>
      <c r="L420" s="3387"/>
      <c r="M420" s="3388"/>
      <c r="N420" s="1241">
        <v>5</v>
      </c>
      <c r="O420" s="1242">
        <v>2</v>
      </c>
      <c r="P420" s="1242">
        <v>4</v>
      </c>
      <c r="Q420" s="1242">
        <v>4</v>
      </c>
      <c r="R420" s="1242">
        <v>1</v>
      </c>
      <c r="S420" s="1242">
        <v>3</v>
      </c>
      <c r="T420" s="1242" t="s">
        <v>266</v>
      </c>
      <c r="U420" s="1242" t="s">
        <v>260</v>
      </c>
      <c r="V420" s="1243" t="s">
        <v>267</v>
      </c>
      <c r="W420" s="1241">
        <v>2</v>
      </c>
      <c r="X420" s="1242" t="s">
        <v>269</v>
      </c>
      <c r="Y420" s="1242">
        <v>4</v>
      </c>
    </row>
    <row r="421" spans="1:27" s="16" customFormat="1" ht="15.75" customHeight="1" thickBot="1" x14ac:dyDescent="0.25">
      <c r="A421" s="3322" t="s">
        <v>77</v>
      </c>
      <c r="B421" s="3387"/>
      <c r="C421" s="3387"/>
      <c r="D421" s="3387"/>
      <c r="E421" s="3387"/>
      <c r="F421" s="3387"/>
      <c r="G421" s="3387"/>
      <c r="H421" s="3387"/>
      <c r="I421" s="3387"/>
      <c r="J421" s="3387"/>
      <c r="K421" s="3387"/>
      <c r="L421" s="3387"/>
      <c r="M421" s="3388"/>
      <c r="N421" s="1241"/>
      <c r="O421" s="1242"/>
      <c r="P421" s="1242"/>
      <c r="Q421" s="1242"/>
      <c r="R421" s="1242"/>
      <c r="S421" s="1242"/>
      <c r="T421" s="1242"/>
      <c r="U421" s="1242"/>
      <c r="V421" s="1243">
        <v>1</v>
      </c>
      <c r="W421" s="1241">
        <v>1</v>
      </c>
      <c r="X421" s="1242"/>
      <c r="Y421" s="1242"/>
    </row>
    <row r="422" spans="1:27" s="16" customFormat="1" ht="15.75" customHeight="1" thickBot="1" x14ac:dyDescent="0.25">
      <c r="A422" s="3341" t="s">
        <v>76</v>
      </c>
      <c r="B422" s="3389"/>
      <c r="C422" s="3389"/>
      <c r="D422" s="3389"/>
      <c r="E422" s="3389"/>
      <c r="F422" s="3389"/>
      <c r="G422" s="3389"/>
      <c r="H422" s="3389"/>
      <c r="I422" s="3389"/>
      <c r="J422" s="3389"/>
      <c r="K422" s="3389"/>
      <c r="L422" s="3389"/>
      <c r="M422" s="3390"/>
      <c r="N422" s="1244"/>
      <c r="O422" s="1245"/>
      <c r="P422" s="1245"/>
      <c r="Q422" s="1245"/>
      <c r="R422" s="1245"/>
      <c r="S422" s="1245"/>
      <c r="T422" s="1245">
        <v>1</v>
      </c>
      <c r="U422" s="1245"/>
      <c r="V422" s="1246"/>
      <c r="W422" s="1244"/>
      <c r="X422" s="1245"/>
      <c r="Y422" s="1245"/>
    </row>
    <row r="423" spans="1:27" s="16" customFormat="1" ht="15.75" customHeight="1" thickBot="1" x14ac:dyDescent="0.25">
      <c r="A423" s="433"/>
      <c r="B423" s="434"/>
      <c r="C423" s="434"/>
      <c r="D423" s="434"/>
      <c r="E423" s="434"/>
      <c r="F423" s="434"/>
      <c r="G423" s="434"/>
      <c r="H423" s="434"/>
      <c r="I423" s="434"/>
      <c r="J423" s="434"/>
      <c r="K423" s="434"/>
      <c r="L423" s="434"/>
      <c r="M423" s="434"/>
      <c r="N423" s="3176">
        <f>G12+G13+G14+G17+G23+G24+G25+G36+G37+G38+G40+G51+G52+G53+G57+G58+G59+G65+G69+G78+G79+G81</f>
        <v>60</v>
      </c>
      <c r="O423" s="3177"/>
      <c r="P423" s="3178"/>
      <c r="Q423" s="3195">
        <f>G344+G18+G19+G20+G26+G27+G28+G39+G46+G54+G61+G62+G63+G70+G71+G73+G74+G75+G76+G80+4+G316</f>
        <v>60</v>
      </c>
      <c r="R423" s="3177"/>
      <c r="S423" s="3178"/>
      <c r="T423" s="3395">
        <f>G34+G41+G43+G45+G48+G49+G118+G121+G300+G301+G303+G304+G309+G318+G324+G325+G327+G328+G346+6+G44</f>
        <v>60</v>
      </c>
      <c r="U423" s="3396"/>
      <c r="V423" s="3397"/>
      <c r="W423" s="3395">
        <f>G16+G55+G66+G67+G298+G305+G306+G307+G310+G311+G312+G314+G315+G319+G320+G321+G326+G329+G348+G349+G355</f>
        <v>60</v>
      </c>
      <c r="X423" s="3396"/>
      <c r="Y423" s="3406"/>
      <c r="Z423" s="3205"/>
      <c r="AA423" s="3206"/>
    </row>
    <row r="424" spans="1:27" s="16" customFormat="1" ht="15.75" customHeight="1" thickBot="1" x14ac:dyDescent="0.25">
      <c r="A424" s="433"/>
      <c r="B424" s="434"/>
      <c r="C424" s="434"/>
      <c r="D424" s="434"/>
      <c r="E424" s="434"/>
      <c r="F424" s="434"/>
      <c r="G424" s="434"/>
      <c r="H424" s="434"/>
      <c r="I424" s="434"/>
      <c r="J424" s="434"/>
      <c r="K424" s="434"/>
      <c r="L424" s="434"/>
      <c r="M424" s="434"/>
      <c r="N424" s="3176">
        <f>N423+Q423+T423+W423</f>
        <v>240</v>
      </c>
      <c r="O424" s="3177"/>
      <c r="P424" s="3177"/>
      <c r="Q424" s="3177"/>
      <c r="R424" s="3177"/>
      <c r="S424" s="3177"/>
      <c r="T424" s="3177"/>
      <c r="U424" s="3177"/>
      <c r="V424" s="3177"/>
      <c r="W424" s="3177"/>
      <c r="X424" s="3177"/>
      <c r="Y424" s="3196"/>
    </row>
    <row r="425" spans="1:27" s="16" customFormat="1" ht="15.75" customHeight="1" x14ac:dyDescent="0.2">
      <c r="A425" s="433"/>
      <c r="B425" s="434"/>
      <c r="C425" s="434"/>
      <c r="D425" s="434"/>
      <c r="E425" s="434"/>
      <c r="F425" s="434"/>
      <c r="G425" s="434"/>
      <c r="H425" s="434"/>
      <c r="I425" s="434"/>
      <c r="J425" s="434"/>
      <c r="K425" s="434"/>
      <c r="L425" s="434"/>
      <c r="M425" s="434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435"/>
    </row>
    <row r="426" spans="1:27" s="16" customFormat="1" x14ac:dyDescent="0.2">
      <c r="A426" s="436"/>
      <c r="B426" s="437" t="s">
        <v>204</v>
      </c>
      <c r="C426" s="434"/>
      <c r="D426" s="3182" t="s">
        <v>203</v>
      </c>
      <c r="E426" s="3183"/>
      <c r="F426" s="3183"/>
      <c r="G426" s="434"/>
      <c r="H426" s="3193" t="s">
        <v>587</v>
      </c>
      <c r="I426" s="3405"/>
      <c r="J426" s="3405"/>
      <c r="Y426" s="438"/>
    </row>
    <row r="427" spans="1:27" s="16" customFormat="1" x14ac:dyDescent="0.2">
      <c r="A427" s="436"/>
      <c r="B427" s="437"/>
      <c r="C427" s="434"/>
      <c r="D427" s="434"/>
      <c r="E427" s="164"/>
      <c r="F427" s="164"/>
      <c r="G427" s="434"/>
      <c r="H427" s="437"/>
      <c r="I427" s="163"/>
      <c r="J427" s="163"/>
      <c r="Y427" s="438"/>
    </row>
    <row r="428" spans="1:27" s="16" customFormat="1" x14ac:dyDescent="0.2">
      <c r="A428" s="436"/>
      <c r="B428" s="437" t="s">
        <v>487</v>
      </c>
      <c r="C428" s="434"/>
      <c r="D428" s="3182" t="s">
        <v>203</v>
      </c>
      <c r="E428" s="3183"/>
      <c r="F428" s="3183"/>
      <c r="G428" s="434"/>
      <c r="H428" s="3193" t="s">
        <v>489</v>
      </c>
      <c r="I428" s="3405"/>
      <c r="J428" s="3405"/>
      <c r="Y428" s="438"/>
    </row>
    <row r="429" spans="1:27" s="16" customFormat="1" x14ac:dyDescent="0.2">
      <c r="A429" s="436"/>
      <c r="B429" s="437"/>
      <c r="C429" s="434"/>
      <c r="D429" s="434"/>
      <c r="E429" s="164"/>
      <c r="F429" s="164"/>
      <c r="G429" s="434"/>
      <c r="H429" s="437"/>
      <c r="I429" s="163"/>
      <c r="J429" s="163"/>
      <c r="Y429" s="438"/>
    </row>
    <row r="430" spans="1:27" s="16" customFormat="1" x14ac:dyDescent="0.2">
      <c r="A430" s="436"/>
      <c r="B430" s="437" t="s">
        <v>488</v>
      </c>
      <c r="C430" s="434"/>
      <c r="D430" s="3182" t="s">
        <v>203</v>
      </c>
      <c r="E430" s="3183"/>
      <c r="F430" s="3183"/>
      <c r="G430" s="434"/>
      <c r="H430" s="3193" t="s">
        <v>490</v>
      </c>
      <c r="I430" s="3405"/>
      <c r="J430" s="3405"/>
      <c r="Y430" s="438"/>
    </row>
    <row r="431" spans="1:27" s="16" customFormat="1" x14ac:dyDescent="0.2">
      <c r="A431" s="436"/>
      <c r="B431" s="434"/>
      <c r="C431" s="434"/>
      <c r="D431" s="434"/>
      <c r="E431" s="434"/>
      <c r="F431" s="434"/>
      <c r="G431" s="434"/>
      <c r="H431" s="434"/>
      <c r="I431" s="434"/>
      <c r="J431" s="434"/>
      <c r="Y431" s="438"/>
    </row>
    <row r="432" spans="1:27" s="16" customFormat="1" ht="16.5" thickBot="1" x14ac:dyDescent="0.25">
      <c r="A432" s="439"/>
      <c r="B432" s="400" t="s">
        <v>200</v>
      </c>
      <c r="C432" s="400"/>
      <c r="D432" s="3174" t="s">
        <v>203</v>
      </c>
      <c r="E432" s="3403"/>
      <c r="F432" s="3403"/>
      <c r="G432" s="400"/>
      <c r="H432" s="3172" t="s">
        <v>201</v>
      </c>
      <c r="I432" s="3404"/>
      <c r="J432" s="3404"/>
      <c r="K432" s="440"/>
      <c r="L432" s="440"/>
      <c r="M432" s="440"/>
      <c r="N432" s="440"/>
      <c r="O432" s="440"/>
      <c r="P432" s="440"/>
      <c r="Q432" s="440"/>
      <c r="R432" s="440"/>
      <c r="S432" s="440"/>
      <c r="T432" s="440"/>
      <c r="U432" s="440"/>
      <c r="V432" s="440"/>
      <c r="W432" s="440"/>
      <c r="X432" s="440"/>
      <c r="Y432" s="441"/>
    </row>
    <row r="433" spans="1:25" s="16" customFormat="1" x14ac:dyDescent="0.2">
      <c r="A433" s="12"/>
    </row>
    <row r="434" spans="1:25" s="16" customFormat="1" ht="22.5" x14ac:dyDescent="0.2">
      <c r="A434" s="12"/>
      <c r="B434" s="442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</row>
  </sheetData>
  <sheetProtection selectLockedCells="1" selectUnlockedCells="1"/>
  <mergeCells count="193"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  <mergeCell ref="F5:F7"/>
    <mergeCell ref="J5:J7"/>
    <mergeCell ref="K5:K7"/>
    <mergeCell ref="L5:L7"/>
    <mergeCell ref="N6:Y6"/>
    <mergeCell ref="A9:Y9"/>
    <mergeCell ref="A10:Y10"/>
    <mergeCell ref="A21:F21"/>
    <mergeCell ref="A30:F30"/>
    <mergeCell ref="A31:F31"/>
    <mergeCell ref="A32:Y32"/>
    <mergeCell ref="A33:Y33"/>
    <mergeCell ref="A82:F82"/>
    <mergeCell ref="A83:F83"/>
    <mergeCell ref="A84:Y84"/>
    <mergeCell ref="A85:Y85"/>
    <mergeCell ref="A86:Y86"/>
    <mergeCell ref="A93:F93"/>
    <mergeCell ref="A115:Y115"/>
    <mergeCell ref="A116:Y116"/>
    <mergeCell ref="A118:F118"/>
    <mergeCell ref="A119:Y119"/>
    <mergeCell ref="A121:F121"/>
    <mergeCell ref="A122:Y122"/>
    <mergeCell ref="A124:F124"/>
    <mergeCell ref="A125:Y125"/>
    <mergeCell ref="A126:Y126"/>
    <mergeCell ref="A127:Y127"/>
    <mergeCell ref="A144:Y144"/>
    <mergeCell ref="A147:Y147"/>
    <mergeCell ref="A149:F149"/>
    <mergeCell ref="A150:F150"/>
    <mergeCell ref="A151:Y151"/>
    <mergeCell ref="A153:F153"/>
    <mergeCell ref="A154:Y154"/>
    <mergeCell ref="A158:F158"/>
    <mergeCell ref="A159:Y159"/>
    <mergeCell ref="A164:F164"/>
    <mergeCell ref="A165:Y165"/>
    <mergeCell ref="A178:Y178"/>
    <mergeCell ref="A180:Y180"/>
    <mergeCell ref="A182:F182"/>
    <mergeCell ref="A183:F183"/>
    <mergeCell ref="A184:Y184"/>
    <mergeCell ref="A190:Y190"/>
    <mergeCell ref="A192:Y192"/>
    <mergeCell ref="A194:F194"/>
    <mergeCell ref="A195:F195"/>
    <mergeCell ref="A196:Y196"/>
    <mergeCell ref="A209:Y209"/>
    <mergeCell ref="A211:Y211"/>
    <mergeCell ref="A213:F213"/>
    <mergeCell ref="A214:F214"/>
    <mergeCell ref="A215:Y215"/>
    <mergeCell ref="A221:Y221"/>
    <mergeCell ref="A223:Y223"/>
    <mergeCell ref="A225:F225"/>
    <mergeCell ref="A226:F226"/>
    <mergeCell ref="A227:Y227"/>
    <mergeCell ref="A228:Y228"/>
    <mergeCell ref="A246:F246"/>
    <mergeCell ref="A247:Y247"/>
    <mergeCell ref="A249:F249"/>
    <mergeCell ref="A250:Y250"/>
    <mergeCell ref="A263:F263"/>
    <mergeCell ref="A264:Y264"/>
    <mergeCell ref="A280:F280"/>
    <mergeCell ref="A281:Y281"/>
    <mergeCell ref="A295:F295"/>
    <mergeCell ref="A296:Y296"/>
    <mergeCell ref="A297:Y297"/>
    <mergeCell ref="B323:Y323"/>
    <mergeCell ref="A332:Y332"/>
    <mergeCell ref="A343:Y343"/>
    <mergeCell ref="A350:F350"/>
    <mergeCell ref="A351:F351"/>
    <mergeCell ref="A352:F352"/>
    <mergeCell ref="A353:Y353"/>
    <mergeCell ref="A355:F355"/>
    <mergeCell ref="A357:Y357"/>
    <mergeCell ref="A358:F358"/>
    <mergeCell ref="A359:F359"/>
    <mergeCell ref="A360:M360"/>
    <mergeCell ref="A361:M361"/>
    <mergeCell ref="A362:M362"/>
    <mergeCell ref="A363:M363"/>
    <mergeCell ref="A364:M364"/>
    <mergeCell ref="A365:M365"/>
    <mergeCell ref="A366:M366"/>
    <mergeCell ref="N366:P366"/>
    <mergeCell ref="Q366:S366"/>
    <mergeCell ref="T366:V366"/>
    <mergeCell ref="W366:Y366"/>
    <mergeCell ref="Z366:AA366"/>
    <mergeCell ref="A367:M367"/>
    <mergeCell ref="N367:Y367"/>
    <mergeCell ref="A369:Y369"/>
    <mergeCell ref="A370:F370"/>
    <mergeCell ref="A371:F371"/>
    <mergeCell ref="A372:M372"/>
    <mergeCell ref="A373:M373"/>
    <mergeCell ref="A374:M374"/>
    <mergeCell ref="A375:M375"/>
    <mergeCell ref="A376:M376"/>
    <mergeCell ref="A377:M377"/>
    <mergeCell ref="N378:P378"/>
    <mergeCell ref="Q378:S378"/>
    <mergeCell ref="T378:V378"/>
    <mergeCell ref="W378:Y378"/>
    <mergeCell ref="Z378:AA378"/>
    <mergeCell ref="N379:Y379"/>
    <mergeCell ref="A381:Y381"/>
    <mergeCell ref="A382:F382"/>
    <mergeCell ref="A383:F383"/>
    <mergeCell ref="A384:M384"/>
    <mergeCell ref="A385:M385"/>
    <mergeCell ref="A386:M386"/>
    <mergeCell ref="A387:M387"/>
    <mergeCell ref="A388:M388"/>
    <mergeCell ref="A389:M389"/>
    <mergeCell ref="N390:P390"/>
    <mergeCell ref="Q390:S390"/>
    <mergeCell ref="T390:V390"/>
    <mergeCell ref="W390:Y390"/>
    <mergeCell ref="N391:Y391"/>
    <mergeCell ref="A393:Y393"/>
    <mergeCell ref="A394:F394"/>
    <mergeCell ref="A395:F395"/>
    <mergeCell ref="A396:M396"/>
    <mergeCell ref="A397:M397"/>
    <mergeCell ref="A398:M398"/>
    <mergeCell ref="A399:M399"/>
    <mergeCell ref="A400:M400"/>
    <mergeCell ref="A401:M401"/>
    <mergeCell ref="N402:P402"/>
    <mergeCell ref="Q402:S402"/>
    <mergeCell ref="T402:V402"/>
    <mergeCell ref="W402:Y402"/>
    <mergeCell ref="N403:Y403"/>
    <mergeCell ref="A405:Y405"/>
    <mergeCell ref="A406:Y406"/>
    <mergeCell ref="A407:F407"/>
    <mergeCell ref="A408:M408"/>
    <mergeCell ref="A409:M409"/>
    <mergeCell ref="A410:M410"/>
    <mergeCell ref="A411:M411"/>
    <mergeCell ref="A412:M412"/>
    <mergeCell ref="N413:P413"/>
    <mergeCell ref="Q413:S413"/>
    <mergeCell ref="T413:V413"/>
    <mergeCell ref="W413:Y413"/>
    <mergeCell ref="N414:Y414"/>
    <mergeCell ref="A416:Y416"/>
    <mergeCell ref="A417:F417"/>
    <mergeCell ref="A418:M418"/>
    <mergeCell ref="A419:M419"/>
    <mergeCell ref="H428:J428"/>
    <mergeCell ref="A420:M420"/>
    <mergeCell ref="A421:M421"/>
    <mergeCell ref="A422:M422"/>
    <mergeCell ref="N423:P423"/>
    <mergeCell ref="Q423:S423"/>
    <mergeCell ref="D430:F430"/>
    <mergeCell ref="H430:J430"/>
    <mergeCell ref="D432:F432"/>
    <mergeCell ref="H432:J432"/>
    <mergeCell ref="W423:Y423"/>
    <mergeCell ref="Z423:AA423"/>
    <mergeCell ref="N424:Y424"/>
    <mergeCell ref="D426:F426"/>
    <mergeCell ref="H426:J426"/>
    <mergeCell ref="D428:F428"/>
    <mergeCell ref="T423:V423"/>
  </mergeCells>
  <conditionalFormatting sqref="C277:F279 B265:F274 C276 F276 C254:C255 D255:E255 D252:E253 C285:C286 D286:E286 D283:E284 B251:E251 B283:B286 F251:F255 B282:F282 B287:E293 F283:F293 C275:F275 C256:F262 B252:B262 B275:B279 B294:F294 B236:E240 B229:F229 B241:F244 B232:F235 B248:F248">
    <cfRule type="cellIs" dxfId="13" priority="1" stopIfTrue="1" operator="lessThan">
      <formula>0</formula>
    </cfRule>
    <cfRule type="cellIs" dxfId="12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49" firstPageNumber="0" fitToHeight="11" orientation="landscape" r:id="rId1"/>
  <headerFooter alignWithMargins="0"/>
  <rowBreaks count="13" manualBreakCount="13">
    <brk id="32" max="16383" man="1"/>
    <brk id="59" max="16383" man="1"/>
    <brk id="121" max="24" man="1"/>
    <brk id="143" max="16383" man="1"/>
    <brk id="179" max="24" man="1"/>
    <brk id="200" max="24" man="1"/>
    <brk id="214" max="16383" man="1"/>
    <brk id="230" max="24" man="1"/>
    <brk id="263" max="16383" man="1"/>
    <brk id="289" max="24" man="1"/>
    <brk id="309" max="16383" man="1"/>
    <brk id="367" max="16383" man="1"/>
    <brk id="414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13" workbookViewId="0">
      <selection activeCell="K39" sqref="K39"/>
    </sheetView>
  </sheetViews>
  <sheetFormatPr defaultRowHeight="12.75" x14ac:dyDescent="0.2"/>
  <cols>
    <col min="1" max="1" width="28.5703125" customWidth="1"/>
  </cols>
  <sheetData>
    <row r="1" spans="1:6" x14ac:dyDescent="0.2">
      <c r="B1" t="s">
        <v>631</v>
      </c>
      <c r="C1" t="s">
        <v>34</v>
      </c>
      <c r="D1" t="s">
        <v>35</v>
      </c>
      <c r="E1" t="s">
        <v>36</v>
      </c>
      <c r="F1" t="s">
        <v>37</v>
      </c>
    </row>
    <row r="2" spans="1:6" x14ac:dyDescent="0.2">
      <c r="A2" t="s">
        <v>632</v>
      </c>
      <c r="B2">
        <v>31.5</v>
      </c>
      <c r="C2">
        <v>16</v>
      </c>
      <c r="D2">
        <f>'План 18_19'!G18+'План 18_19'!G19+'План 18_19'!G20+'План 18_19'!G26+'План 18_19'!G27+'План 18_19'!G28</f>
        <v>14</v>
      </c>
      <c r="F2">
        <f>'План 18_19'!G16</f>
        <v>1.5</v>
      </c>
    </row>
    <row r="4" spans="1:6" x14ac:dyDescent="0.2">
      <c r="A4" t="s">
        <v>633</v>
      </c>
      <c r="B4">
        <f>'План 18_19'!G82</f>
        <v>110.5</v>
      </c>
      <c r="C4">
        <v>44</v>
      </c>
      <c r="D4">
        <v>37</v>
      </c>
      <c r="E4">
        <f>'План 18_19'!G34+'План 18_19'!G41+'План 18_19'!G43+'План 18_19'!G44+'План 18_19'!G45+'План 18_19'!G48+'План 18_19'!G49</f>
        <v>21.5</v>
      </c>
      <c r="F4">
        <f>'План 18_19'!G55+'План 18_19'!G66+'План 18_19'!G67</f>
        <v>8</v>
      </c>
    </row>
    <row r="6" spans="1:6" x14ac:dyDescent="0.2">
      <c r="A6">
        <v>2.1</v>
      </c>
      <c r="B6">
        <v>10.5</v>
      </c>
      <c r="C6">
        <v>0</v>
      </c>
      <c r="D6">
        <v>4</v>
      </c>
      <c r="E6">
        <v>6</v>
      </c>
      <c r="F6">
        <v>0</v>
      </c>
    </row>
    <row r="8" spans="1:6" x14ac:dyDescent="0.2">
      <c r="A8" t="s">
        <v>634</v>
      </c>
      <c r="B8">
        <f>SUM(B2:B7)</f>
        <v>152.5</v>
      </c>
      <c r="C8">
        <f>SUM(C2:C7)</f>
        <v>60</v>
      </c>
      <c r="D8">
        <f>SUM(D2:D7)</f>
        <v>55</v>
      </c>
      <c r="E8">
        <f>SUM(E2:E7)</f>
        <v>27.5</v>
      </c>
      <c r="F8">
        <f>SUM(F2:F7)</f>
        <v>9.5</v>
      </c>
    </row>
    <row r="10" spans="1:6" x14ac:dyDescent="0.2">
      <c r="A10" t="s">
        <v>635</v>
      </c>
    </row>
    <row r="11" spans="1:6" x14ac:dyDescent="0.2">
      <c r="A11" t="s">
        <v>636</v>
      </c>
      <c r="E11">
        <v>1</v>
      </c>
    </row>
    <row r="12" spans="1:6" x14ac:dyDescent="0.2">
      <c r="A12" t="s">
        <v>637</v>
      </c>
      <c r="E12">
        <v>1</v>
      </c>
    </row>
    <row r="13" spans="1:6" x14ac:dyDescent="0.2">
      <c r="A13" t="s">
        <v>639</v>
      </c>
    </row>
    <row r="14" spans="1:6" x14ac:dyDescent="0.2">
      <c r="A14" t="s">
        <v>638</v>
      </c>
      <c r="B14">
        <v>36.5</v>
      </c>
      <c r="D14">
        <v>3</v>
      </c>
      <c r="E14">
        <f>'План 18_19'!G227+'План 18_19'!G228+'План 18_19'!G241+'План 18_19'!G245</f>
        <v>12.5</v>
      </c>
      <c r="F14">
        <f>'План 18_19'!G224+'План 18_19'!G225+'План 18_19'!G229+'План 18_19'!G230+'План 18_19'!G231+'План 18_19'!G237+'План 18_19'!G238+'План 18_19'!G239+'План 18_19'!G240+'План 18_19'!G244</f>
        <v>21</v>
      </c>
    </row>
    <row r="16" spans="1:6" x14ac:dyDescent="0.2">
      <c r="A16" t="s">
        <v>640</v>
      </c>
      <c r="B16">
        <f>SUM(B8:B15)</f>
        <v>189</v>
      </c>
      <c r="C16">
        <f>SUM(C8:C15)</f>
        <v>60</v>
      </c>
      <c r="D16">
        <f>SUM(D8:D15)</f>
        <v>58</v>
      </c>
      <c r="E16">
        <f>SUM(E8:E15)</f>
        <v>42</v>
      </c>
      <c r="F16">
        <f>SUM(F8:F15)</f>
        <v>30.5</v>
      </c>
    </row>
    <row r="18" spans="1:6" x14ac:dyDescent="0.2">
      <c r="A18" s="1436" t="s">
        <v>641</v>
      </c>
    </row>
    <row r="19" spans="1:6" x14ac:dyDescent="0.2">
      <c r="F19">
        <v>2.5</v>
      </c>
    </row>
    <row r="20" spans="1:6" x14ac:dyDescent="0.2">
      <c r="E20">
        <f>'План 18_19'!G253+'План 18_19'!G254+'План 18_19'!G255+'План 18_19'!G258+'План 18_19'!G259</f>
        <v>16</v>
      </c>
      <c r="F20">
        <f>'План 18_19'!G256+'План 18_19'!G260+'План 18_19'!G262+'План 18_19'!G264+'План 18_19'!G266</f>
        <v>14</v>
      </c>
    </row>
    <row r="21" spans="1:6" s="1436" customFormat="1" x14ac:dyDescent="0.2">
      <c r="A21" s="1436" t="s">
        <v>642</v>
      </c>
      <c r="B21" s="1436">
        <f>E21+F21</f>
        <v>32.5</v>
      </c>
      <c r="E21" s="1436">
        <f>SUM(E19:E20)</f>
        <v>16</v>
      </c>
      <c r="F21" s="1436">
        <f>SUM(F19:F20)</f>
        <v>16.5</v>
      </c>
    </row>
    <row r="22" spans="1:6" x14ac:dyDescent="0.2">
      <c r="A22" t="s">
        <v>646</v>
      </c>
      <c r="E22">
        <f>E21+E16</f>
        <v>58</v>
      </c>
      <c r="F22">
        <f>F21+F16</f>
        <v>47</v>
      </c>
    </row>
    <row r="24" spans="1:6" x14ac:dyDescent="0.2">
      <c r="A24" s="1436" t="s">
        <v>643</v>
      </c>
    </row>
    <row r="25" spans="1:6" x14ac:dyDescent="0.2">
      <c r="F25">
        <f>F19</f>
        <v>2.5</v>
      </c>
    </row>
    <row r="26" spans="1:6" x14ac:dyDescent="0.2">
      <c r="E26">
        <f>'План 18_19'!G287+'План 18_19'!G288+'План 18_19'!G289+'План 18_19'!G292+'План 18_19'!G293</f>
        <v>16</v>
      </c>
      <c r="F26">
        <f>'План 18_19'!G290+'План 18_19'!G295+'План 18_19'!G296+'План 18_19'!G297+'План 18_19'!G298</f>
        <v>14</v>
      </c>
    </row>
    <row r="27" spans="1:6" s="1436" customFormat="1" x14ac:dyDescent="0.2">
      <c r="A27" s="1436" t="s">
        <v>644</v>
      </c>
      <c r="E27" s="1436">
        <f>SUM(E25:E26)</f>
        <v>16</v>
      </c>
      <c r="F27" s="1436">
        <f>SUM(F25:F26)</f>
        <v>16.5</v>
      </c>
    </row>
    <row r="28" spans="1:6" x14ac:dyDescent="0.2">
      <c r="A28" t="s">
        <v>646</v>
      </c>
      <c r="E28">
        <f>E27+E16</f>
        <v>58</v>
      </c>
      <c r="F28">
        <f>F27+F16</f>
        <v>47</v>
      </c>
    </row>
    <row r="30" spans="1:6" x14ac:dyDescent="0.2">
      <c r="A30" s="1436" t="s">
        <v>645</v>
      </c>
      <c r="E30">
        <f>'План 18_19'!G270+'План 18_19'!G271+'План 18_19'!G273+'План 18_19'!G279+'План 18_19'!G280</f>
        <v>16</v>
      </c>
      <c r="F30">
        <f>'План 18_19'!G274+'План 18_19'!G275+'План 18_19'!G276+'План 18_19'!G277+'План 18_19'!G281+'План 18_19'!G282+'План 18_19'!G283</f>
        <v>16.5</v>
      </c>
    </row>
    <row r="31" spans="1:6" x14ac:dyDescent="0.2">
      <c r="A31" t="s">
        <v>646</v>
      </c>
      <c r="E31">
        <f>E30+E16</f>
        <v>58</v>
      </c>
      <c r="F31">
        <f>F30+F16</f>
        <v>47</v>
      </c>
    </row>
    <row r="33" spans="1:11" x14ac:dyDescent="0.2">
      <c r="A33" t="s">
        <v>647</v>
      </c>
      <c r="D33">
        <v>2</v>
      </c>
      <c r="E33">
        <v>2</v>
      </c>
      <c r="F33">
        <f>11.5+1.5</f>
        <v>13</v>
      </c>
    </row>
    <row r="35" spans="1:11" x14ac:dyDescent="0.2">
      <c r="A35" s="1436" t="s">
        <v>641</v>
      </c>
      <c r="D35" s="1642">
        <f>D33+D16</f>
        <v>60</v>
      </c>
      <c r="E35" s="1642">
        <f>E33+E22</f>
        <v>60</v>
      </c>
      <c r="F35" s="1642">
        <f>F33+F22</f>
        <v>60</v>
      </c>
    </row>
    <row r="36" spans="1:11" x14ac:dyDescent="0.2">
      <c r="A36" s="1436" t="s">
        <v>643</v>
      </c>
      <c r="D36" s="1642">
        <v>60</v>
      </c>
      <c r="E36" s="1642">
        <f>E28+E33</f>
        <v>60</v>
      </c>
      <c r="F36" s="1642">
        <f>F28+F33</f>
        <v>60</v>
      </c>
    </row>
    <row r="37" spans="1:11" x14ac:dyDescent="0.2">
      <c r="A37" s="1436" t="s">
        <v>645</v>
      </c>
      <c r="D37" s="1642">
        <v>60</v>
      </c>
      <c r="E37" s="1642">
        <f>E33+E31</f>
        <v>60</v>
      </c>
      <c r="F37" s="1642">
        <f>F33+F31</f>
        <v>60</v>
      </c>
    </row>
    <row r="39" spans="1:11" x14ac:dyDescent="0.2">
      <c r="K39">
        <f>16*30</f>
        <v>480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31"/>
  <sheetViews>
    <sheetView view="pageBreakPreview" topLeftCell="A63" zoomScale="70" zoomScaleNormal="50" zoomScaleSheetLayoutView="70" workbookViewId="0">
      <selection activeCell="P81" sqref="N34:P81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2.285156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8.28515625" style="13" customWidth="1"/>
    <col min="11" max="11" width="8.5703125" style="13" customWidth="1"/>
    <col min="12" max="12" width="8.42578125" style="13" customWidth="1"/>
    <col min="13" max="13" width="9.85546875" style="13" customWidth="1"/>
    <col min="14" max="15" width="6.28515625" style="13" customWidth="1"/>
    <col min="16" max="17" width="8.85546875" style="13" customWidth="1"/>
    <col min="18" max="18" width="9.42578125" style="13" customWidth="1"/>
    <col min="19" max="19" width="16.85546875" style="13" customWidth="1"/>
    <col min="20" max="20" width="9.42578125" style="13" customWidth="1"/>
    <col min="21" max="21" width="7.42578125" style="13" customWidth="1"/>
    <col min="22" max="22" width="16.42578125" style="13" bestFit="1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customWidth="1"/>
    <col min="27" max="27" width="8.85546875" style="13" customWidth="1"/>
    <col min="28" max="16384" width="9.140625" style="13"/>
  </cols>
  <sheetData>
    <row r="1" spans="1:26" s="16" customFormat="1" ht="21" thickBot="1" x14ac:dyDescent="0.25">
      <c r="A1" s="3115" t="s">
        <v>592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</row>
    <row r="2" spans="1:26" s="16" customFormat="1" ht="16.5" customHeight="1" thickBot="1" x14ac:dyDescent="0.25">
      <c r="A2" s="3152" t="s">
        <v>32</v>
      </c>
      <c r="B2" s="3159" t="s">
        <v>112</v>
      </c>
      <c r="C2" s="3161" t="s">
        <v>113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267"/>
      <c r="N2" s="3155" t="s">
        <v>127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</row>
    <row r="3" spans="1:26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</row>
    <row r="4" spans="1:26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268"/>
      <c r="G4" s="3135"/>
      <c r="H4" s="3140"/>
      <c r="I4" s="3137" t="s">
        <v>121</v>
      </c>
      <c r="J4" s="3124" t="s">
        <v>122</v>
      </c>
      <c r="K4" s="3269"/>
      <c r="L4" s="3270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</row>
    <row r="5" spans="1:26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>
        <v>2</v>
      </c>
      <c r="P5" s="517">
        <v>3</v>
      </c>
      <c r="Q5" s="515">
        <v>4</v>
      </c>
      <c r="R5" s="516">
        <v>5</v>
      </c>
      <c r="S5" s="517">
        <v>6</v>
      </c>
      <c r="T5" s="515">
        <v>7</v>
      </c>
      <c r="U5" s="516">
        <v>8</v>
      </c>
      <c r="V5" s="517">
        <v>9</v>
      </c>
      <c r="W5" s="515">
        <v>10</v>
      </c>
      <c r="X5" s="516">
        <v>11</v>
      </c>
      <c r="Y5" s="517">
        <v>12</v>
      </c>
    </row>
    <row r="6" spans="1:26" s="16" customFormat="1" ht="16.5" thickBot="1" x14ac:dyDescent="0.25">
      <c r="A6" s="3153"/>
      <c r="B6" s="3160"/>
      <c r="C6" s="3151"/>
      <c r="D6" s="3158"/>
      <c r="E6" s="3271"/>
      <c r="F6" s="3272"/>
      <c r="G6" s="3135"/>
      <c r="H6" s="3140"/>
      <c r="I6" s="3143"/>
      <c r="J6" s="3273"/>
      <c r="K6" s="3273"/>
      <c r="L6" s="3273"/>
      <c r="M6" s="3147"/>
      <c r="N6" s="3169" t="s">
        <v>186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</row>
    <row r="7" spans="1:26" s="16" customFormat="1" ht="50.25" customHeight="1" thickBot="1" x14ac:dyDescent="0.25">
      <c r="A7" s="3154"/>
      <c r="B7" s="3160"/>
      <c r="C7" s="3139"/>
      <c r="D7" s="3137"/>
      <c r="E7" s="3271"/>
      <c r="F7" s="3272"/>
      <c r="G7" s="3136"/>
      <c r="H7" s="3140"/>
      <c r="I7" s="3143"/>
      <c r="J7" s="3273"/>
      <c r="K7" s="3273"/>
      <c r="L7" s="3273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</row>
    <row r="8" spans="1:26" s="16" customFormat="1" ht="18.75" customHeight="1" thickBot="1" x14ac:dyDescent="0.25">
      <c r="A8" s="522">
        <v>1</v>
      </c>
      <c r="B8" s="523">
        <v>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</row>
    <row r="9" spans="1:26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</row>
    <row r="10" spans="1:26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</row>
    <row r="11" spans="1:26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</row>
    <row r="12" spans="1:26" s="16" customFormat="1" ht="36" customHeight="1" x14ac:dyDescent="0.2">
      <c r="A12" s="541" t="s">
        <v>135</v>
      </c>
      <c r="B12" s="542" t="s">
        <v>38</v>
      </c>
      <c r="C12" s="82"/>
      <c r="D12" s="543">
        <v>1</v>
      </c>
      <c r="E12" s="544"/>
      <c r="F12" s="514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</row>
    <row r="13" spans="1:26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514"/>
      <c r="G13" s="165">
        <v>1.5</v>
      </c>
      <c r="H13" s="83">
        <f t="shared" ref="H13:H20" si="0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1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</row>
    <row r="14" spans="1:26" s="16" customFormat="1" ht="36" customHeight="1" x14ac:dyDescent="0.2">
      <c r="A14" s="541" t="s">
        <v>137</v>
      </c>
      <c r="B14" s="542" t="s">
        <v>38</v>
      </c>
      <c r="C14" s="82">
        <v>3</v>
      </c>
      <c r="D14" s="544"/>
      <c r="E14" s="544"/>
      <c r="F14" s="514"/>
      <c r="G14" s="165">
        <v>1.5</v>
      </c>
      <c r="H14" s="83">
        <f t="shared" si="0"/>
        <v>45</v>
      </c>
      <c r="I14" s="84">
        <f>J14+K14+L14</f>
        <v>18</v>
      </c>
      <c r="J14" s="85"/>
      <c r="K14" s="85"/>
      <c r="L14" s="85">
        <v>18</v>
      </c>
      <c r="M14" s="545">
        <f t="shared" si="1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</row>
    <row r="15" spans="1:26" s="16" customFormat="1" ht="36" customHeight="1" x14ac:dyDescent="0.2">
      <c r="A15" s="547" t="s">
        <v>276</v>
      </c>
      <c r="B15" s="548" t="s">
        <v>277</v>
      </c>
      <c r="C15" s="549"/>
      <c r="D15" s="550" t="s">
        <v>438</v>
      </c>
      <c r="E15" s="550"/>
      <c r="F15" s="551"/>
      <c r="G15" s="552"/>
      <c r="H15" s="553"/>
      <c r="I15" s="554"/>
      <c r="J15" s="554"/>
      <c r="K15" s="554"/>
      <c r="L15" s="554"/>
      <c r="M15" s="555"/>
      <c r="N15" s="556"/>
      <c r="O15" s="557"/>
      <c r="P15" s="558"/>
      <c r="Q15" s="556" t="s">
        <v>278</v>
      </c>
      <c r="R15" s="557" t="s">
        <v>278</v>
      </c>
      <c r="S15" s="558" t="s">
        <v>278</v>
      </c>
      <c r="T15" s="549" t="s">
        <v>278</v>
      </c>
      <c r="U15" s="554" t="s">
        <v>278</v>
      </c>
      <c r="V15" s="555" t="s">
        <v>278</v>
      </c>
      <c r="W15" s="559" t="s">
        <v>278</v>
      </c>
      <c r="X15" s="560" t="s">
        <v>278</v>
      </c>
      <c r="Y15" s="561"/>
    </row>
    <row r="16" spans="1:26" s="16" customFormat="1" ht="36" customHeight="1" x14ac:dyDescent="0.2">
      <c r="A16" s="562" t="s">
        <v>287</v>
      </c>
      <c r="B16" s="563" t="s">
        <v>277</v>
      </c>
      <c r="C16" s="564"/>
      <c r="D16" s="565" t="s">
        <v>524</v>
      </c>
      <c r="E16" s="565"/>
      <c r="F16" s="566"/>
      <c r="G16" s="552">
        <v>1.5</v>
      </c>
      <c r="H16" s="567">
        <f>G16*30</f>
        <v>45</v>
      </c>
      <c r="I16" s="568">
        <f>J16+K16+L16</f>
        <v>16</v>
      </c>
      <c r="J16" s="568"/>
      <c r="K16" s="568"/>
      <c r="L16" s="568">
        <v>16</v>
      </c>
      <c r="M16" s="569">
        <f>H16-I16</f>
        <v>29</v>
      </c>
      <c r="N16" s="570"/>
      <c r="O16" s="571"/>
      <c r="P16" s="572"/>
      <c r="Q16" s="573"/>
      <c r="R16" s="574"/>
      <c r="S16" s="575"/>
      <c r="T16" s="564"/>
      <c r="U16" s="568"/>
      <c r="V16" s="569"/>
      <c r="W16" s="559"/>
      <c r="X16" s="560"/>
      <c r="Y16" s="561">
        <v>2</v>
      </c>
    </row>
    <row r="17" spans="1:25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1256">
        <v>4</v>
      </c>
      <c r="H17" s="91">
        <f t="shared" si="0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1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</row>
    <row r="18" spans="1:25" s="16" customFormat="1" ht="24" customHeight="1" x14ac:dyDescent="0.2">
      <c r="A18" s="576" t="s">
        <v>139</v>
      </c>
      <c r="B18" s="542" t="s">
        <v>589</v>
      </c>
      <c r="C18" s="82"/>
      <c r="D18" s="85">
        <v>6</v>
      </c>
      <c r="E18" s="85"/>
      <c r="F18" s="577"/>
      <c r="G18" s="1256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</row>
    <row r="19" spans="1:25" s="16" customFormat="1" ht="36.75" customHeight="1" x14ac:dyDescent="0.2">
      <c r="A19" s="578" t="s">
        <v>140</v>
      </c>
      <c r="B19" s="542" t="s">
        <v>40</v>
      </c>
      <c r="C19" s="97">
        <v>4</v>
      </c>
      <c r="D19" s="98"/>
      <c r="E19" s="98"/>
      <c r="F19" s="579"/>
      <c r="G19" s="90">
        <v>3</v>
      </c>
      <c r="H19" s="91">
        <f t="shared" si="0"/>
        <v>90</v>
      </c>
      <c r="I19" s="92">
        <f>J19+K19+L19</f>
        <v>30</v>
      </c>
      <c r="J19" s="92"/>
      <c r="K19" s="92"/>
      <c r="L19" s="92">
        <v>30</v>
      </c>
      <c r="M19" s="93">
        <f t="shared" si="1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</row>
    <row r="20" spans="1:25" s="16" customFormat="1" ht="23.25" customHeight="1" thickBot="1" x14ac:dyDescent="0.25">
      <c r="A20" s="581" t="s">
        <v>141</v>
      </c>
      <c r="B20" s="582" t="s">
        <v>41</v>
      </c>
      <c r="C20" s="97">
        <v>5</v>
      </c>
      <c r="D20" s="98"/>
      <c r="E20" s="98"/>
      <c r="F20" s="583"/>
      <c r="G20" s="1257">
        <v>3</v>
      </c>
      <c r="H20" s="91">
        <f t="shared" si="0"/>
        <v>90</v>
      </c>
      <c r="I20" s="104">
        <f>J20+K20+L20</f>
        <v>45</v>
      </c>
      <c r="J20" s="105">
        <v>27</v>
      </c>
      <c r="K20" s="105"/>
      <c r="L20" s="105">
        <v>18</v>
      </c>
      <c r="M20" s="93">
        <f t="shared" si="1"/>
        <v>45</v>
      </c>
      <c r="N20" s="584"/>
      <c r="O20" s="98"/>
      <c r="P20" s="106"/>
      <c r="Q20" s="100"/>
      <c r="R20" s="99">
        <v>5</v>
      </c>
      <c r="S20" s="106"/>
      <c r="T20" s="100"/>
      <c r="U20" s="98"/>
      <c r="V20" s="101"/>
      <c r="W20" s="97"/>
      <c r="X20" s="98"/>
      <c r="Y20" s="101"/>
    </row>
    <row r="21" spans="1:25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2">H11+H17+H18+H19+H20</f>
        <v>555</v>
      </c>
      <c r="I21" s="587">
        <f t="shared" si="2"/>
        <v>232</v>
      </c>
      <c r="J21" s="587">
        <f t="shared" si="2"/>
        <v>77</v>
      </c>
      <c r="K21" s="587"/>
      <c r="L21" s="587">
        <f t="shared" si="2"/>
        <v>155</v>
      </c>
      <c r="M21" s="588">
        <f t="shared" si="2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2</v>
      </c>
      <c r="R21" s="587">
        <f>SUM(R16:R20)</f>
        <v>5</v>
      </c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</row>
    <row r="22" spans="1:25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3">G23+G24+G25+G26+G27+G28</f>
        <v>13</v>
      </c>
      <c r="H22" s="591">
        <f t="shared" si="3"/>
        <v>390</v>
      </c>
      <c r="I22" s="27">
        <f t="shared" si="3"/>
        <v>252</v>
      </c>
      <c r="J22" s="27">
        <f t="shared" si="3"/>
        <v>12</v>
      </c>
      <c r="K22" s="27">
        <f t="shared" si="3"/>
        <v>0</v>
      </c>
      <c r="L22" s="27">
        <f t="shared" si="3"/>
        <v>240</v>
      </c>
      <c r="M22" s="27">
        <f t="shared" si="3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</row>
    <row r="23" spans="1:25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514"/>
      <c r="G23" s="601">
        <v>3</v>
      </c>
      <c r="H23" s="602">
        <f t="shared" ref="H23:H28" si="4">G23*30</f>
        <v>90</v>
      </c>
      <c r="I23" s="168">
        <f t="shared" ref="I23:I28" si="5">J23+K23+L23</f>
        <v>60</v>
      </c>
      <c r="J23" s="85">
        <v>8</v>
      </c>
      <c r="K23" s="85"/>
      <c r="L23" s="85">
        <v>52</v>
      </c>
      <c r="M23" s="545">
        <f t="shared" ref="M23:M28" si="6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</row>
    <row r="24" spans="1:25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514"/>
      <c r="G24" s="601">
        <v>2</v>
      </c>
      <c r="H24" s="602">
        <f t="shared" si="4"/>
        <v>60</v>
      </c>
      <c r="I24" s="168">
        <f t="shared" si="5"/>
        <v>36</v>
      </c>
      <c r="J24" s="85"/>
      <c r="K24" s="85"/>
      <c r="L24" s="85">
        <v>36</v>
      </c>
      <c r="M24" s="545">
        <f t="shared" si="6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</row>
    <row r="25" spans="1:25" s="16" customFormat="1" ht="18.75" customHeight="1" x14ac:dyDescent="0.2">
      <c r="A25" s="541" t="s">
        <v>145</v>
      </c>
      <c r="B25" s="542" t="s">
        <v>42</v>
      </c>
      <c r="C25" s="82"/>
      <c r="D25" s="543" t="s">
        <v>590</v>
      </c>
      <c r="E25" s="544"/>
      <c r="F25" s="514"/>
      <c r="G25" s="601">
        <v>2</v>
      </c>
      <c r="H25" s="602">
        <f t="shared" si="4"/>
        <v>60</v>
      </c>
      <c r="I25" s="168">
        <f t="shared" si="5"/>
        <v>36</v>
      </c>
      <c r="J25" s="85"/>
      <c r="K25" s="85"/>
      <c r="L25" s="85">
        <v>36</v>
      </c>
      <c r="M25" s="545">
        <f t="shared" si="6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</row>
    <row r="26" spans="1:25" s="16" customFormat="1" ht="18.75" customHeight="1" x14ac:dyDescent="0.2">
      <c r="A26" s="541" t="s">
        <v>146</v>
      </c>
      <c r="B26" s="542" t="s">
        <v>42</v>
      </c>
      <c r="C26" s="82"/>
      <c r="D26" s="543">
        <v>4</v>
      </c>
      <c r="E26" s="544"/>
      <c r="F26" s="514"/>
      <c r="G26" s="601">
        <v>3</v>
      </c>
      <c r="H26" s="602">
        <f t="shared" si="4"/>
        <v>90</v>
      </c>
      <c r="I26" s="168">
        <f t="shared" si="5"/>
        <v>60</v>
      </c>
      <c r="J26" s="85">
        <v>4</v>
      </c>
      <c r="K26" s="85"/>
      <c r="L26" s="85">
        <v>56</v>
      </c>
      <c r="M26" s="545">
        <f t="shared" si="6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</row>
    <row r="27" spans="1:25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514"/>
      <c r="G27" s="601">
        <v>1.5</v>
      </c>
      <c r="H27" s="602">
        <f t="shared" si="4"/>
        <v>45</v>
      </c>
      <c r="I27" s="168">
        <f t="shared" si="5"/>
        <v>30</v>
      </c>
      <c r="J27" s="85"/>
      <c r="K27" s="85"/>
      <c r="L27" s="85">
        <v>30</v>
      </c>
      <c r="M27" s="545">
        <f t="shared" si="6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</row>
    <row r="28" spans="1:25" s="16" customFormat="1" ht="18.75" customHeight="1" x14ac:dyDescent="0.2">
      <c r="A28" s="541" t="s">
        <v>148</v>
      </c>
      <c r="B28" s="542" t="s">
        <v>42</v>
      </c>
      <c r="C28" s="82"/>
      <c r="D28" s="543" t="s">
        <v>591</v>
      </c>
      <c r="E28" s="544"/>
      <c r="F28" s="514"/>
      <c r="G28" s="601">
        <v>1.5</v>
      </c>
      <c r="H28" s="602">
        <f t="shared" si="4"/>
        <v>45</v>
      </c>
      <c r="I28" s="168">
        <f t="shared" si="5"/>
        <v>30</v>
      </c>
      <c r="J28" s="85"/>
      <c r="K28" s="85"/>
      <c r="L28" s="85">
        <v>30</v>
      </c>
      <c r="M28" s="545">
        <f t="shared" si="6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</row>
    <row r="29" spans="1:25" s="16" customFormat="1" ht="70.5" customHeight="1" thickBot="1" x14ac:dyDescent="0.25">
      <c r="A29" s="607" t="s">
        <v>149</v>
      </c>
      <c r="B29" s="608" t="s">
        <v>42</v>
      </c>
      <c r="C29" s="549"/>
      <c r="D29" s="544" t="s">
        <v>593</v>
      </c>
      <c r="E29" s="544"/>
      <c r="F29" s="514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611" t="s">
        <v>43</v>
      </c>
      <c r="U29" s="611" t="s">
        <v>43</v>
      </c>
      <c r="V29" s="612" t="s">
        <v>43</v>
      </c>
      <c r="W29" s="611" t="s">
        <v>43</v>
      </c>
      <c r="X29" s="611" t="s">
        <v>43</v>
      </c>
      <c r="Y29" s="613"/>
    </row>
    <row r="30" spans="1:25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7">H22</f>
        <v>390</v>
      </c>
      <c r="I30" s="587">
        <f t="shared" si="7"/>
        <v>252</v>
      </c>
      <c r="J30" s="587">
        <f t="shared" si="7"/>
        <v>12</v>
      </c>
      <c r="K30" s="587"/>
      <c r="L30" s="587">
        <f t="shared" si="7"/>
        <v>240</v>
      </c>
      <c r="M30" s="588">
        <f t="shared" si="7"/>
        <v>138</v>
      </c>
      <c r="N30" s="614">
        <f t="shared" ref="N30:S30" si="8">SUM(N22:N29)</f>
        <v>4</v>
      </c>
      <c r="O30" s="615">
        <f t="shared" si="8"/>
        <v>4</v>
      </c>
      <c r="P30" s="616">
        <f t="shared" si="8"/>
        <v>4</v>
      </c>
      <c r="Q30" s="614">
        <f t="shared" si="8"/>
        <v>4</v>
      </c>
      <c r="R30" s="615">
        <f t="shared" si="8"/>
        <v>4</v>
      </c>
      <c r="S30" s="616">
        <f t="shared" si="8"/>
        <v>4</v>
      </c>
      <c r="T30" s="617"/>
      <c r="U30" s="618"/>
      <c r="V30" s="619"/>
      <c r="W30" s="617"/>
      <c r="X30" s="618"/>
      <c r="Y30" s="619"/>
    </row>
    <row r="31" spans="1:25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9">H21+H30</f>
        <v>945</v>
      </c>
      <c r="I31" s="587">
        <f t="shared" si="9"/>
        <v>484</v>
      </c>
      <c r="J31" s="587">
        <f t="shared" si="9"/>
        <v>89</v>
      </c>
      <c r="K31" s="587"/>
      <c r="L31" s="587">
        <f t="shared" si="9"/>
        <v>395</v>
      </c>
      <c r="M31" s="588">
        <f t="shared" si="9"/>
        <v>461</v>
      </c>
      <c r="N31" s="586">
        <f>N21+N30</f>
        <v>9</v>
      </c>
      <c r="O31" s="587">
        <f t="shared" ref="O31:Y31" si="10">O21+O30</f>
        <v>6</v>
      </c>
      <c r="P31" s="588">
        <f t="shared" si="10"/>
        <v>6</v>
      </c>
      <c r="Q31" s="620">
        <f t="shared" si="10"/>
        <v>6</v>
      </c>
      <c r="R31" s="587">
        <f t="shared" si="10"/>
        <v>9</v>
      </c>
      <c r="S31" s="588">
        <f t="shared" si="10"/>
        <v>7</v>
      </c>
      <c r="T31" s="586"/>
      <c r="U31" s="587"/>
      <c r="V31" s="588"/>
      <c r="W31" s="586"/>
      <c r="X31" s="587"/>
      <c r="Y31" s="588">
        <f t="shared" si="10"/>
        <v>2</v>
      </c>
    </row>
    <row r="32" spans="1:25" s="16" customFormat="1" ht="24" customHeight="1" thickBot="1" x14ac:dyDescent="0.25">
      <c r="A32" s="3276" t="s">
        <v>600</v>
      </c>
      <c r="B32" s="3277"/>
      <c r="C32" s="3277"/>
      <c r="D32" s="3277"/>
      <c r="E32" s="3277"/>
      <c r="F32" s="3277"/>
      <c r="G32" s="3277"/>
      <c r="H32" s="3277"/>
      <c r="I32" s="3277"/>
      <c r="J32" s="3277"/>
      <c r="K32" s="3277"/>
      <c r="L32" s="3277"/>
      <c r="M32" s="3277"/>
      <c r="N32" s="3277"/>
      <c r="O32" s="3277"/>
      <c r="P32" s="3277"/>
      <c r="Q32" s="3277"/>
      <c r="R32" s="3277"/>
      <c r="S32" s="3277"/>
      <c r="T32" s="3277"/>
      <c r="U32" s="3277"/>
      <c r="V32" s="3277"/>
      <c r="W32" s="3277"/>
      <c r="X32" s="3277"/>
      <c r="Y32" s="3278"/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</row>
    <row r="34" spans="1:65" s="16" customFormat="1" ht="43.5" customHeight="1" x14ac:dyDescent="0.2">
      <c r="A34" s="621" t="s">
        <v>150</v>
      </c>
      <c r="B34" s="622" t="s">
        <v>46</v>
      </c>
      <c r="C34" s="623">
        <v>7</v>
      </c>
      <c r="D34" s="624"/>
      <c r="E34" s="625"/>
      <c r="F34" s="626"/>
      <c r="G34" s="1258">
        <v>4</v>
      </c>
      <c r="H34" s="627">
        <f>G34*30</f>
        <v>120</v>
      </c>
      <c r="I34" s="628">
        <f>J34+K34+L34</f>
        <v>60</v>
      </c>
      <c r="J34" s="629">
        <v>30</v>
      </c>
      <c r="K34" s="630">
        <v>15</v>
      </c>
      <c r="L34" s="630">
        <v>15</v>
      </c>
      <c r="M34" s="631">
        <f>H34-I34</f>
        <v>60</v>
      </c>
      <c r="N34" s="632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</row>
    <row r="35" spans="1:65" s="16" customFormat="1" ht="21" customHeight="1" x14ac:dyDescent="0.2">
      <c r="A35" s="576" t="s">
        <v>151</v>
      </c>
      <c r="B35" s="112" t="s">
        <v>274</v>
      </c>
      <c r="C35" s="637"/>
      <c r="D35" s="638"/>
      <c r="E35" s="638"/>
      <c r="F35" s="639"/>
      <c r="G35" s="1260">
        <f>G36+G37+G38+G39</f>
        <v>16</v>
      </c>
      <c r="H35" s="640">
        <f>H36+H37+H38+H39</f>
        <v>480</v>
      </c>
      <c r="I35" s="535">
        <f>I36+I37+I38+I39</f>
        <v>258</v>
      </c>
      <c r="J35" s="535">
        <f>J36+J37+J38+J39</f>
        <v>129</v>
      </c>
      <c r="K35" s="535"/>
      <c r="L35" s="535">
        <f>L36+L37+L38+L39</f>
        <v>129</v>
      </c>
      <c r="M35" s="641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639"/>
      <c r="G36" s="643">
        <v>5.5</v>
      </c>
      <c r="H36" s="644">
        <f>G36*30</f>
        <v>165</v>
      </c>
      <c r="I36" s="84">
        <f t="shared" ref="I36:I41" si="11">J36+K36+L36</f>
        <v>90</v>
      </c>
      <c r="J36" s="645">
        <v>45</v>
      </c>
      <c r="K36" s="642"/>
      <c r="L36" s="642">
        <v>45</v>
      </c>
      <c r="M36" s="94">
        <f t="shared" ref="M36:M41" si="12">H36-I36</f>
        <v>75</v>
      </c>
      <c r="N36" s="1411">
        <f>G36</f>
        <v>5.5</v>
      </c>
      <c r="O36" s="678"/>
      <c r="P36" s="1412"/>
      <c r="Q36" s="677"/>
      <c r="R36" s="678"/>
      <c r="S36" s="1413"/>
      <c r="T36" s="677"/>
      <c r="U36" s="678"/>
      <c r="V36" s="1413"/>
      <c r="W36" s="1411"/>
      <c r="X36" s="678"/>
      <c r="Y36" s="1413"/>
    </row>
    <row r="37" spans="1:65" s="16" customFormat="1" ht="21" customHeight="1" x14ac:dyDescent="0.2">
      <c r="A37" s="541" t="s">
        <v>492</v>
      </c>
      <c r="B37" s="112" t="s">
        <v>274</v>
      </c>
      <c r="C37" s="646">
        <v>2</v>
      </c>
      <c r="D37" s="638"/>
      <c r="E37" s="638"/>
      <c r="F37" s="639"/>
      <c r="G37" s="643">
        <v>3.5</v>
      </c>
      <c r="H37" s="644">
        <f>G37*30</f>
        <v>105</v>
      </c>
      <c r="I37" s="84">
        <f t="shared" si="11"/>
        <v>54</v>
      </c>
      <c r="J37" s="645">
        <v>27</v>
      </c>
      <c r="K37" s="642"/>
      <c r="L37" s="642">
        <v>27</v>
      </c>
      <c r="M37" s="94">
        <f t="shared" si="12"/>
        <v>51</v>
      </c>
      <c r="N37" s="1411"/>
      <c r="O37" s="1411">
        <f>G37</f>
        <v>3.5</v>
      </c>
      <c r="P37" s="1412"/>
      <c r="Q37" s="677"/>
      <c r="R37" s="678"/>
      <c r="S37" s="1413"/>
      <c r="T37" s="677"/>
      <c r="U37" s="678"/>
      <c r="V37" s="1413"/>
      <c r="W37" s="1411"/>
      <c r="X37" s="678"/>
      <c r="Y37" s="1413"/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>
        <v>3</v>
      </c>
      <c r="E38" s="638"/>
      <c r="F38" s="639"/>
      <c r="G38" s="643">
        <v>3.5</v>
      </c>
      <c r="H38" s="644">
        <f>G38*30</f>
        <v>105</v>
      </c>
      <c r="I38" s="84">
        <f t="shared" si="11"/>
        <v>54</v>
      </c>
      <c r="J38" s="645">
        <v>27</v>
      </c>
      <c r="K38" s="642"/>
      <c r="L38" s="642">
        <v>27</v>
      </c>
      <c r="M38" s="94">
        <f t="shared" si="12"/>
        <v>51</v>
      </c>
      <c r="N38" s="1411"/>
      <c r="O38" s="678"/>
      <c r="P38" s="1412">
        <f>G38</f>
        <v>3.5</v>
      </c>
      <c r="Q38" s="677"/>
      <c r="R38" s="678"/>
      <c r="S38" s="1413"/>
      <c r="T38" s="677"/>
      <c r="U38" s="678"/>
      <c r="V38" s="1413"/>
      <c r="W38" s="1411"/>
      <c r="X38" s="678"/>
      <c r="Y38" s="1413"/>
    </row>
    <row r="39" spans="1:65" s="16" customFormat="1" ht="21" customHeight="1" x14ac:dyDescent="0.2">
      <c r="A39" s="541" t="s">
        <v>494</v>
      </c>
      <c r="B39" s="112" t="s">
        <v>274</v>
      </c>
      <c r="C39" s="646">
        <v>4</v>
      </c>
      <c r="D39" s="638"/>
      <c r="E39" s="638"/>
      <c r="F39" s="639"/>
      <c r="G39" s="1259">
        <v>3.5</v>
      </c>
      <c r="H39" s="644">
        <f>G39*30</f>
        <v>105</v>
      </c>
      <c r="I39" s="84">
        <f t="shared" si="11"/>
        <v>60</v>
      </c>
      <c r="J39" s="645">
        <v>30</v>
      </c>
      <c r="K39" s="642"/>
      <c r="L39" s="642">
        <v>30</v>
      </c>
      <c r="M39" s="94">
        <f t="shared" si="12"/>
        <v>45</v>
      </c>
      <c r="N39" s="1411"/>
      <c r="O39" s="678"/>
      <c r="P39" s="1412"/>
      <c r="Q39" s="677">
        <v>4</v>
      </c>
      <c r="R39" s="678"/>
      <c r="S39" s="1413"/>
      <c r="T39" s="677"/>
      <c r="U39" s="678"/>
      <c r="V39" s="1413"/>
      <c r="W39" s="1411"/>
      <c r="X39" s="678"/>
      <c r="Y39" s="1413"/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1261">
        <v>2</v>
      </c>
      <c r="H40" s="653">
        <f>G40*30</f>
        <v>60</v>
      </c>
      <c r="I40" s="654">
        <f t="shared" si="11"/>
        <v>30</v>
      </c>
      <c r="J40" s="655">
        <v>15</v>
      </c>
      <c r="K40" s="656"/>
      <c r="L40" s="657">
        <v>15</v>
      </c>
      <c r="M40" s="658">
        <f t="shared" si="12"/>
        <v>30</v>
      </c>
      <c r="N40" s="1414">
        <f>G40</f>
        <v>2</v>
      </c>
      <c r="O40" s="1415"/>
      <c r="P40" s="1416"/>
      <c r="Q40" s="1417"/>
      <c r="R40" s="1418"/>
      <c r="S40" s="1419"/>
      <c r="T40" s="1420"/>
      <c r="U40" s="1421"/>
      <c r="V40" s="1416"/>
      <c r="W40" s="1417"/>
      <c r="X40" s="1418"/>
      <c r="Y40" s="1422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>
        <v>8</v>
      </c>
      <c r="D41" s="80"/>
      <c r="E41" s="80"/>
      <c r="F41" s="188"/>
      <c r="G41" s="1260">
        <v>3</v>
      </c>
      <c r="H41" s="640">
        <f t="shared" ref="H41:H46" si="13">G41*30</f>
        <v>90</v>
      </c>
      <c r="I41" s="27">
        <f t="shared" si="11"/>
        <v>45</v>
      </c>
      <c r="J41" s="670">
        <v>27</v>
      </c>
      <c r="K41" s="671">
        <v>9</v>
      </c>
      <c r="L41" s="671">
        <v>9</v>
      </c>
      <c r="M41" s="672">
        <f t="shared" si="12"/>
        <v>45</v>
      </c>
      <c r="N41" s="1414"/>
      <c r="O41" s="1423"/>
      <c r="P41" s="1424"/>
      <c r="Q41" s="1425"/>
      <c r="R41" s="1423"/>
      <c r="S41" s="1426"/>
      <c r="T41" s="1425"/>
      <c r="U41" s="1423">
        <v>5</v>
      </c>
      <c r="V41" s="1426"/>
      <c r="W41" s="1427"/>
      <c r="X41" s="1423"/>
      <c r="Y41" s="1426"/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89"/>
      <c r="G42" s="1262">
        <f>G43+G44+G45</f>
        <v>7.5</v>
      </c>
      <c r="H42" s="130">
        <f t="shared" ref="H42:M42" si="14">H43+H44+H45</f>
        <v>225</v>
      </c>
      <c r="I42" s="109">
        <f t="shared" si="14"/>
        <v>126</v>
      </c>
      <c r="J42" s="109">
        <f t="shared" si="14"/>
        <v>60</v>
      </c>
      <c r="K42" s="109">
        <f t="shared" si="14"/>
        <v>15</v>
      </c>
      <c r="L42" s="109">
        <f t="shared" si="14"/>
        <v>51</v>
      </c>
      <c r="M42" s="673">
        <f t="shared" si="14"/>
        <v>99</v>
      </c>
      <c r="N42" s="1414"/>
      <c r="O42" s="678"/>
      <c r="P42" s="1412"/>
      <c r="Q42" s="677"/>
      <c r="R42" s="678"/>
      <c r="S42" s="1413"/>
      <c r="T42" s="677"/>
      <c r="U42" s="678"/>
      <c r="V42" s="1413"/>
      <c r="W42" s="1411"/>
      <c r="X42" s="678"/>
      <c r="Y42" s="1413"/>
    </row>
    <row r="43" spans="1:65" s="16" customFormat="1" ht="22.5" customHeight="1" x14ac:dyDescent="0.2">
      <c r="A43" s="576" t="s">
        <v>495</v>
      </c>
      <c r="B43" s="112" t="s">
        <v>48</v>
      </c>
      <c r="C43" s="646">
        <v>7</v>
      </c>
      <c r="D43" s="638"/>
      <c r="E43" s="638"/>
      <c r="F43" s="639"/>
      <c r="G43" s="1259">
        <v>5.5</v>
      </c>
      <c r="H43" s="644">
        <f t="shared" si="13"/>
        <v>165</v>
      </c>
      <c r="I43" s="84">
        <f>J43+K43+L43</f>
        <v>90</v>
      </c>
      <c r="J43" s="645">
        <v>60</v>
      </c>
      <c r="K43" s="642">
        <v>15</v>
      </c>
      <c r="L43" s="642">
        <v>15</v>
      </c>
      <c r="M43" s="94">
        <f>H43-I43</f>
        <v>75</v>
      </c>
      <c r="N43" s="1414"/>
      <c r="O43" s="678"/>
      <c r="P43" s="1412"/>
      <c r="Q43" s="677"/>
      <c r="R43" s="678"/>
      <c r="S43" s="1413"/>
      <c r="T43" s="677">
        <v>6</v>
      </c>
      <c r="U43" s="678"/>
      <c r="V43" s="1413"/>
      <c r="W43" s="1411"/>
      <c r="X43" s="678"/>
      <c r="Y43" s="1413"/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639"/>
      <c r="G44" s="1259">
        <v>1</v>
      </c>
      <c r="H44" s="644">
        <f t="shared" si="13"/>
        <v>30</v>
      </c>
      <c r="I44" s="84">
        <f>J44+K44+L44</f>
        <v>18</v>
      </c>
      <c r="J44" s="645"/>
      <c r="K44" s="642"/>
      <c r="L44" s="642">
        <v>18</v>
      </c>
      <c r="M44" s="94">
        <f>H44-I44</f>
        <v>12</v>
      </c>
      <c r="N44" s="1414"/>
      <c r="O44" s="678"/>
      <c r="P44" s="1412"/>
      <c r="Q44" s="677"/>
      <c r="R44" s="678"/>
      <c r="S44" s="1413"/>
      <c r="T44" s="677"/>
      <c r="U44" s="678">
        <v>2</v>
      </c>
      <c r="V44" s="1413"/>
      <c r="W44" s="1411"/>
      <c r="X44" s="678"/>
      <c r="Y44" s="1413"/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>
        <v>9</v>
      </c>
      <c r="F45" s="639"/>
      <c r="G45" s="1259">
        <v>1</v>
      </c>
      <c r="H45" s="644">
        <f t="shared" si="13"/>
        <v>30</v>
      </c>
      <c r="I45" s="84">
        <f>J45+K45+L45</f>
        <v>18</v>
      </c>
      <c r="J45" s="645"/>
      <c r="K45" s="642"/>
      <c r="L45" s="642">
        <v>18</v>
      </c>
      <c r="M45" s="94">
        <f>H45-I45</f>
        <v>12</v>
      </c>
      <c r="N45" s="1414"/>
      <c r="O45" s="678"/>
      <c r="P45" s="1412"/>
      <c r="Q45" s="677"/>
      <c r="R45" s="678"/>
      <c r="S45" s="1413"/>
      <c r="T45" s="677"/>
      <c r="U45" s="678"/>
      <c r="V45" s="1413">
        <v>2</v>
      </c>
      <c r="W45" s="1411"/>
      <c r="X45" s="678"/>
      <c r="Y45" s="1413"/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>
        <v>5</v>
      </c>
      <c r="E46" s="642"/>
      <c r="F46" s="189"/>
      <c r="G46" s="1262">
        <v>2</v>
      </c>
      <c r="H46" s="190">
        <f t="shared" si="13"/>
        <v>60</v>
      </c>
      <c r="I46" s="92">
        <f>J46+K46+L46</f>
        <v>30</v>
      </c>
      <c r="J46" s="191">
        <v>20</v>
      </c>
      <c r="K46" s="192"/>
      <c r="L46" s="192">
        <v>10</v>
      </c>
      <c r="M46" s="193">
        <f>H46-I46</f>
        <v>30</v>
      </c>
      <c r="N46" s="1414"/>
      <c r="O46" s="1411"/>
      <c r="P46" s="1412"/>
      <c r="Q46" s="677"/>
      <c r="R46" s="678">
        <v>3</v>
      </c>
      <c r="S46" s="1413"/>
      <c r="T46" s="677"/>
      <c r="U46" s="678"/>
      <c r="V46" s="1413"/>
      <c r="W46" s="1411"/>
      <c r="X46" s="678"/>
      <c r="Y46" s="1413"/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639"/>
      <c r="G47" s="1262">
        <v>7</v>
      </c>
      <c r="H47" s="190">
        <f t="shared" ref="H47:M47" si="15">H48+H49</f>
        <v>210</v>
      </c>
      <c r="I47" s="109">
        <f t="shared" si="15"/>
        <v>105</v>
      </c>
      <c r="J47" s="109">
        <f t="shared" si="15"/>
        <v>57</v>
      </c>
      <c r="K47" s="109">
        <f t="shared" si="15"/>
        <v>33</v>
      </c>
      <c r="L47" s="109">
        <f t="shared" si="15"/>
        <v>15</v>
      </c>
      <c r="M47" s="110">
        <f t="shared" si="15"/>
        <v>105</v>
      </c>
      <c r="N47" s="1414"/>
      <c r="O47" s="678"/>
      <c r="P47" s="1412"/>
      <c r="Q47" s="677"/>
      <c r="R47" s="678"/>
      <c r="S47" s="1413"/>
      <c r="T47" s="677"/>
      <c r="U47" s="678"/>
      <c r="V47" s="1413"/>
      <c r="W47" s="1411"/>
      <c r="X47" s="678"/>
      <c r="Y47" s="1413"/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7</v>
      </c>
      <c r="E48" s="642"/>
      <c r="F48" s="639"/>
      <c r="G48" s="1259">
        <v>4</v>
      </c>
      <c r="H48" s="644">
        <f>G48*30</f>
        <v>120</v>
      </c>
      <c r="I48" s="84">
        <f>J48+K48+L48</f>
        <v>60</v>
      </c>
      <c r="J48" s="645">
        <v>30</v>
      </c>
      <c r="K48" s="642">
        <v>15</v>
      </c>
      <c r="L48" s="642">
        <v>15</v>
      </c>
      <c r="M48" s="94">
        <f>H48-I48</f>
        <v>60</v>
      </c>
      <c r="N48" s="1414"/>
      <c r="O48" s="678"/>
      <c r="P48" s="1412"/>
      <c r="Q48" s="677"/>
      <c r="R48" s="678"/>
      <c r="S48" s="1413"/>
      <c r="T48" s="677">
        <v>4</v>
      </c>
      <c r="U48" s="678"/>
      <c r="V48" s="1413"/>
      <c r="W48" s="1411"/>
      <c r="X48" s="678"/>
      <c r="Y48" s="1413"/>
    </row>
    <row r="49" spans="1:25" s="16" customFormat="1" ht="34.5" customHeight="1" x14ac:dyDescent="0.2">
      <c r="A49" s="576" t="s">
        <v>336</v>
      </c>
      <c r="B49" s="112" t="s">
        <v>50</v>
      </c>
      <c r="C49" s="646">
        <v>8</v>
      </c>
      <c r="D49" s="642"/>
      <c r="E49" s="642"/>
      <c r="F49" s="639"/>
      <c r="G49" s="1259">
        <v>3</v>
      </c>
      <c r="H49" s="644">
        <f>G49*30</f>
        <v>90</v>
      </c>
      <c r="I49" s="84">
        <f>J49+K49+L49</f>
        <v>45</v>
      </c>
      <c r="J49" s="645">
        <v>27</v>
      </c>
      <c r="K49" s="642">
        <v>18</v>
      </c>
      <c r="L49" s="642"/>
      <c r="M49" s="94">
        <f>H49-I49</f>
        <v>45</v>
      </c>
      <c r="N49" s="1414"/>
      <c r="O49" s="678"/>
      <c r="P49" s="1412"/>
      <c r="Q49" s="677"/>
      <c r="R49" s="678"/>
      <c r="S49" s="1413"/>
      <c r="T49" s="677"/>
      <c r="U49" s="678">
        <v>5</v>
      </c>
      <c r="V49" s="1413"/>
      <c r="W49" s="1411"/>
      <c r="X49" s="678"/>
      <c r="Y49" s="1413"/>
    </row>
    <row r="50" spans="1:25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639"/>
      <c r="G50" s="108">
        <f t="shared" ref="G50:M50" si="16">G51+G52+G53</f>
        <v>6.5</v>
      </c>
      <c r="H50" s="190">
        <f t="shared" si="16"/>
        <v>195</v>
      </c>
      <c r="I50" s="92">
        <f t="shared" si="16"/>
        <v>99</v>
      </c>
      <c r="J50" s="92">
        <f t="shared" si="16"/>
        <v>33</v>
      </c>
      <c r="K50" s="92">
        <f t="shared" si="16"/>
        <v>66</v>
      </c>
      <c r="L50" s="92">
        <f t="shared" si="16"/>
        <v>0</v>
      </c>
      <c r="M50" s="96">
        <f t="shared" si="16"/>
        <v>96</v>
      </c>
      <c r="N50" s="1414"/>
      <c r="O50" s="678"/>
      <c r="P50" s="1412"/>
      <c r="Q50" s="677"/>
      <c r="R50" s="678"/>
      <c r="S50" s="1413"/>
      <c r="T50" s="677"/>
      <c r="U50" s="678"/>
      <c r="V50" s="1413"/>
      <c r="W50" s="1411"/>
      <c r="X50" s="678"/>
      <c r="Y50" s="1413"/>
    </row>
    <row r="51" spans="1:25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639"/>
      <c r="G51" s="643">
        <v>3</v>
      </c>
      <c r="H51" s="644">
        <f>G51*30</f>
        <v>90</v>
      </c>
      <c r="I51" s="84">
        <f>J51+K51+L51</f>
        <v>45</v>
      </c>
      <c r="J51" s="645">
        <v>15</v>
      </c>
      <c r="K51" s="642">
        <v>30</v>
      </c>
      <c r="L51" s="642"/>
      <c r="M51" s="94">
        <f>H51-I51</f>
        <v>45</v>
      </c>
      <c r="N51" s="1411">
        <f>G51</f>
        <v>3</v>
      </c>
      <c r="O51" s="678"/>
      <c r="P51" s="1412"/>
      <c r="Q51" s="677"/>
      <c r="R51" s="678"/>
      <c r="S51" s="1413"/>
      <c r="T51" s="677"/>
      <c r="U51" s="678"/>
      <c r="V51" s="1413"/>
      <c r="W51" s="1411"/>
      <c r="X51" s="678"/>
      <c r="Y51" s="1413"/>
    </row>
    <row r="52" spans="1:25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639"/>
      <c r="G52" s="643">
        <v>1.5</v>
      </c>
      <c r="H52" s="644">
        <f>G52*30</f>
        <v>45</v>
      </c>
      <c r="I52" s="84">
        <f>J52+K52+L52</f>
        <v>27</v>
      </c>
      <c r="J52" s="645">
        <v>9</v>
      </c>
      <c r="K52" s="642">
        <v>18</v>
      </c>
      <c r="L52" s="642"/>
      <c r="M52" s="94">
        <f>H52-I52</f>
        <v>18</v>
      </c>
      <c r="N52" s="1411"/>
      <c r="O52" s="678">
        <f>G52</f>
        <v>1.5</v>
      </c>
      <c r="P52" s="1412"/>
      <c r="Q52" s="677"/>
      <c r="R52" s="678"/>
      <c r="S52" s="1413"/>
      <c r="T52" s="677"/>
      <c r="U52" s="678"/>
      <c r="V52" s="1413"/>
      <c r="W52" s="1411"/>
      <c r="X52" s="678"/>
      <c r="Y52" s="1413"/>
    </row>
    <row r="53" spans="1:25" s="16" customFormat="1" ht="21.75" customHeight="1" x14ac:dyDescent="0.2">
      <c r="A53" s="576" t="s">
        <v>500</v>
      </c>
      <c r="B53" s="112" t="s">
        <v>51</v>
      </c>
      <c r="C53" s="646">
        <v>3</v>
      </c>
      <c r="D53" s="638"/>
      <c r="E53" s="638"/>
      <c r="F53" s="639"/>
      <c r="G53" s="643">
        <v>2</v>
      </c>
      <c r="H53" s="644">
        <f>G53*30</f>
        <v>60</v>
      </c>
      <c r="I53" s="84">
        <f>J53+K53+L53</f>
        <v>27</v>
      </c>
      <c r="J53" s="645">
        <v>9</v>
      </c>
      <c r="K53" s="642">
        <v>18</v>
      </c>
      <c r="L53" s="642"/>
      <c r="M53" s="94">
        <f>H53-I53</f>
        <v>33</v>
      </c>
      <c r="N53" s="1411"/>
      <c r="O53" s="678"/>
      <c r="P53" s="678">
        <f>G53</f>
        <v>2</v>
      </c>
      <c r="Q53" s="677"/>
      <c r="R53" s="678"/>
      <c r="S53" s="1413"/>
      <c r="T53" s="677"/>
      <c r="U53" s="678"/>
      <c r="V53" s="1413"/>
      <c r="W53" s="1411"/>
      <c r="X53" s="678"/>
      <c r="Y53" s="1413"/>
    </row>
    <row r="54" spans="1:25" s="16" customFormat="1" ht="22.5" customHeight="1" x14ac:dyDescent="0.2">
      <c r="A54" s="576" t="s">
        <v>158</v>
      </c>
      <c r="B54" s="112" t="s">
        <v>52</v>
      </c>
      <c r="C54" s="646">
        <v>6</v>
      </c>
      <c r="D54" s="638"/>
      <c r="E54" s="638"/>
      <c r="F54" s="639"/>
      <c r="G54" s="108">
        <v>3</v>
      </c>
      <c r="H54" s="190">
        <f>G54*30</f>
        <v>90</v>
      </c>
      <c r="I54" s="92">
        <f>J54+K54+L54</f>
        <v>54</v>
      </c>
      <c r="J54" s="191">
        <v>36</v>
      </c>
      <c r="K54" s="192">
        <v>18</v>
      </c>
      <c r="L54" s="192"/>
      <c r="M54" s="193">
        <f>H54-I54</f>
        <v>36</v>
      </c>
      <c r="N54" s="1411"/>
      <c r="O54" s="678"/>
      <c r="P54" s="1412"/>
      <c r="Q54" s="677"/>
      <c r="R54" s="678"/>
      <c r="S54" s="1413">
        <v>6</v>
      </c>
      <c r="T54" s="677"/>
      <c r="U54" s="678"/>
      <c r="V54" s="1413"/>
      <c r="W54" s="1411"/>
      <c r="X54" s="678"/>
      <c r="Y54" s="1413"/>
    </row>
    <row r="55" spans="1:25" s="16" customFormat="1" ht="39" customHeight="1" x14ac:dyDescent="0.2">
      <c r="A55" s="541" t="s">
        <v>159</v>
      </c>
      <c r="B55" s="194" t="s">
        <v>86</v>
      </c>
      <c r="C55" s="674"/>
      <c r="D55" s="642">
        <v>12</v>
      </c>
      <c r="E55" s="675"/>
      <c r="F55" s="676"/>
      <c r="G55" s="108">
        <v>3</v>
      </c>
      <c r="H55" s="190">
        <f>G55*30</f>
        <v>90</v>
      </c>
      <c r="I55" s="92">
        <f>J55+K55+L55</f>
        <v>30</v>
      </c>
      <c r="J55" s="191">
        <v>20</v>
      </c>
      <c r="K55" s="192"/>
      <c r="L55" s="192">
        <v>10</v>
      </c>
      <c r="M55" s="193">
        <f>H55-I55</f>
        <v>60</v>
      </c>
      <c r="N55" s="1411"/>
      <c r="O55" s="678"/>
      <c r="P55" s="1412"/>
      <c r="Q55" s="677"/>
      <c r="R55" s="678"/>
      <c r="S55" s="1413"/>
      <c r="T55" s="677"/>
      <c r="U55" s="678"/>
      <c r="V55" s="1413"/>
      <c r="W55" s="1411"/>
      <c r="X55" s="678"/>
      <c r="Y55" s="1413">
        <v>3</v>
      </c>
    </row>
    <row r="56" spans="1:25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639"/>
      <c r="G56" s="108">
        <f>G57+G58+G59</f>
        <v>8</v>
      </c>
      <c r="H56" s="190">
        <f>H57+H58+H59</f>
        <v>240</v>
      </c>
      <c r="I56" s="109">
        <f>I57+I58+I59</f>
        <v>123</v>
      </c>
      <c r="J56" s="109">
        <f>J57+J58+J59</f>
        <v>30</v>
      </c>
      <c r="K56" s="109"/>
      <c r="L56" s="109">
        <f>L57+L58+L59</f>
        <v>93</v>
      </c>
      <c r="M56" s="110">
        <f>M57+M58+M59</f>
        <v>117</v>
      </c>
      <c r="N56" s="1411"/>
      <c r="O56" s="678"/>
      <c r="P56" s="1412"/>
      <c r="Q56" s="677"/>
      <c r="R56" s="678"/>
      <c r="S56" s="1413"/>
      <c r="T56" s="677"/>
      <c r="U56" s="678"/>
      <c r="V56" s="1413"/>
      <c r="W56" s="1411"/>
      <c r="X56" s="678"/>
      <c r="Y56" s="1413"/>
    </row>
    <row r="57" spans="1:25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639"/>
      <c r="G57" s="643">
        <v>4</v>
      </c>
      <c r="H57" s="644">
        <f>G57*30</f>
        <v>120</v>
      </c>
      <c r="I57" s="84">
        <f>J57+K57+L57</f>
        <v>60</v>
      </c>
      <c r="J57" s="645">
        <v>30</v>
      </c>
      <c r="K57" s="642"/>
      <c r="L57" s="642">
        <v>30</v>
      </c>
      <c r="M57" s="94">
        <f>H57-I57</f>
        <v>60</v>
      </c>
      <c r="N57" s="1411">
        <f>G57</f>
        <v>4</v>
      </c>
      <c r="O57" s="678"/>
      <c r="P57" s="1412"/>
      <c r="Q57" s="677"/>
      <c r="R57" s="678"/>
      <c r="S57" s="1413"/>
      <c r="T57" s="677"/>
      <c r="U57" s="678"/>
      <c r="V57" s="1413"/>
      <c r="W57" s="1411"/>
      <c r="X57" s="678"/>
      <c r="Y57" s="1413"/>
    </row>
    <row r="58" spans="1:25" s="16" customFormat="1" ht="36.75" customHeight="1" x14ac:dyDescent="0.2">
      <c r="A58" s="83" t="s">
        <v>209</v>
      </c>
      <c r="B58" s="112" t="s">
        <v>53</v>
      </c>
      <c r="C58" s="646"/>
      <c r="D58" s="642">
        <v>2</v>
      </c>
      <c r="E58" s="675"/>
      <c r="F58" s="639"/>
      <c r="G58" s="643">
        <v>2</v>
      </c>
      <c r="H58" s="644">
        <f>G58*30</f>
        <v>60</v>
      </c>
      <c r="I58" s="84">
        <f>J58+K58+L58</f>
        <v>36</v>
      </c>
      <c r="J58" s="645"/>
      <c r="K58" s="642"/>
      <c r="L58" s="642">
        <v>36</v>
      </c>
      <c r="M58" s="94">
        <f>H58-I58</f>
        <v>24</v>
      </c>
      <c r="N58" s="1411"/>
      <c r="O58" s="678">
        <f>G58</f>
        <v>2</v>
      </c>
      <c r="P58" s="1412"/>
      <c r="Q58" s="677"/>
      <c r="R58" s="678"/>
      <c r="S58" s="1413"/>
      <c r="T58" s="677"/>
      <c r="U58" s="678"/>
      <c r="V58" s="1413"/>
      <c r="W58" s="1411"/>
      <c r="X58" s="678"/>
      <c r="Y58" s="1413"/>
    </row>
    <row r="59" spans="1:25" s="16" customFormat="1" ht="36.75" customHeight="1" x14ac:dyDescent="0.2">
      <c r="A59" s="83" t="s">
        <v>337</v>
      </c>
      <c r="B59" s="112" t="s">
        <v>53</v>
      </c>
      <c r="C59" s="646"/>
      <c r="D59" s="642" t="s">
        <v>270</v>
      </c>
      <c r="E59" s="638"/>
      <c r="F59" s="639"/>
      <c r="G59" s="643">
        <v>2</v>
      </c>
      <c r="H59" s="644">
        <f>G59*30</f>
        <v>60</v>
      </c>
      <c r="I59" s="84">
        <f>J59+K59+L59</f>
        <v>27</v>
      </c>
      <c r="J59" s="645"/>
      <c r="K59" s="642"/>
      <c r="L59" s="642">
        <v>27</v>
      </c>
      <c r="M59" s="94">
        <f>H59-I59</f>
        <v>33</v>
      </c>
      <c r="N59" s="1411"/>
      <c r="O59" s="678"/>
      <c r="P59" s="1412">
        <f>G59</f>
        <v>2</v>
      </c>
      <c r="Q59" s="677"/>
      <c r="R59" s="678"/>
      <c r="S59" s="1413"/>
      <c r="T59" s="677"/>
      <c r="U59" s="678"/>
      <c r="V59" s="1413"/>
      <c r="W59" s="1411"/>
      <c r="X59" s="678"/>
      <c r="Y59" s="1413"/>
    </row>
    <row r="60" spans="1:25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639"/>
      <c r="G60" s="1262">
        <f>G61+G62+G63</f>
        <v>7.5</v>
      </c>
      <c r="H60" s="190">
        <f>H61+H62+H63</f>
        <v>225</v>
      </c>
      <c r="I60" s="109">
        <f>I61+I62+I63</f>
        <v>132</v>
      </c>
      <c r="J60" s="109">
        <f>J61+J62+J63</f>
        <v>66</v>
      </c>
      <c r="K60" s="109"/>
      <c r="L60" s="109">
        <f>L61+L62+L63</f>
        <v>66</v>
      </c>
      <c r="M60" s="110">
        <f>M61+M62+M63</f>
        <v>93</v>
      </c>
      <c r="N60" s="1411"/>
      <c r="O60" s="678"/>
      <c r="P60" s="1412"/>
      <c r="Q60" s="677"/>
      <c r="R60" s="678"/>
      <c r="S60" s="1413"/>
      <c r="T60" s="677"/>
      <c r="U60" s="678"/>
      <c r="V60" s="1413"/>
      <c r="W60" s="1411"/>
      <c r="X60" s="678"/>
      <c r="Y60" s="1413"/>
    </row>
    <row r="61" spans="1:25" s="16" customFormat="1" ht="22.5" customHeight="1" x14ac:dyDescent="0.2">
      <c r="A61" s="576" t="s">
        <v>338</v>
      </c>
      <c r="B61" s="112" t="s">
        <v>54</v>
      </c>
      <c r="C61" s="637"/>
      <c r="D61" s="642">
        <v>4</v>
      </c>
      <c r="E61" s="638"/>
      <c r="F61" s="639"/>
      <c r="G61" s="1259">
        <v>3.5</v>
      </c>
      <c r="H61" s="644">
        <f t="shared" ref="H61:H67" si="17">G61*30</f>
        <v>105</v>
      </c>
      <c r="I61" s="84">
        <f>J61+K61+L61</f>
        <v>60</v>
      </c>
      <c r="J61" s="645">
        <v>30</v>
      </c>
      <c r="K61" s="642"/>
      <c r="L61" s="642">
        <v>30</v>
      </c>
      <c r="M61" s="94">
        <f t="shared" ref="M61:M67" si="18">H61-I61</f>
        <v>45</v>
      </c>
      <c r="N61" s="1411"/>
      <c r="O61" s="678"/>
      <c r="P61" s="1412"/>
      <c r="Q61" s="677">
        <v>4</v>
      </c>
      <c r="R61" s="678"/>
      <c r="S61" s="1413"/>
      <c r="T61" s="677"/>
      <c r="U61" s="678"/>
      <c r="V61" s="1413"/>
      <c r="W61" s="1411"/>
      <c r="X61" s="678"/>
      <c r="Y61" s="1413"/>
    </row>
    <row r="62" spans="1:25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639"/>
      <c r="G62" s="1259">
        <v>2</v>
      </c>
      <c r="H62" s="644">
        <f t="shared" si="17"/>
        <v>60</v>
      </c>
      <c r="I62" s="84">
        <f>J62+K62+L62</f>
        <v>36</v>
      </c>
      <c r="J62" s="645">
        <v>18</v>
      </c>
      <c r="K62" s="642"/>
      <c r="L62" s="642">
        <v>18</v>
      </c>
      <c r="M62" s="94">
        <f t="shared" si="18"/>
        <v>24</v>
      </c>
      <c r="N62" s="1411"/>
      <c r="O62" s="678"/>
      <c r="P62" s="1412"/>
      <c r="Q62" s="677"/>
      <c r="R62" s="678">
        <v>4</v>
      </c>
      <c r="S62" s="1413"/>
      <c r="T62" s="677"/>
      <c r="U62" s="678"/>
      <c r="V62" s="1413"/>
      <c r="W62" s="1411"/>
      <c r="X62" s="678"/>
      <c r="Y62" s="1413"/>
    </row>
    <row r="63" spans="1:25" s="16" customFormat="1" ht="21" customHeight="1" x14ac:dyDescent="0.2">
      <c r="A63" s="576" t="s">
        <v>501</v>
      </c>
      <c r="B63" s="112" t="s">
        <v>54</v>
      </c>
      <c r="C63" s="646">
        <v>6</v>
      </c>
      <c r="D63" s="638"/>
      <c r="E63" s="638"/>
      <c r="F63" s="639"/>
      <c r="G63" s="1259">
        <v>2</v>
      </c>
      <c r="H63" s="644">
        <f>G63*30</f>
        <v>60</v>
      </c>
      <c r="I63" s="84">
        <f>J63+K63+L63</f>
        <v>36</v>
      </c>
      <c r="J63" s="645">
        <v>18</v>
      </c>
      <c r="K63" s="642"/>
      <c r="L63" s="642">
        <v>18</v>
      </c>
      <c r="M63" s="94">
        <f t="shared" si="18"/>
        <v>24</v>
      </c>
      <c r="N63" s="1411"/>
      <c r="O63" s="678"/>
      <c r="P63" s="1412"/>
      <c r="Q63" s="677"/>
      <c r="R63" s="678"/>
      <c r="S63" s="1413">
        <v>4</v>
      </c>
      <c r="T63" s="677"/>
      <c r="U63" s="678"/>
      <c r="V63" s="1413"/>
      <c r="W63" s="1411"/>
      <c r="X63" s="678"/>
      <c r="Y63" s="1413"/>
    </row>
    <row r="64" spans="1:25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639"/>
      <c r="G64" s="108">
        <f t="shared" ref="G64:M64" si="19">G65+G66</f>
        <v>4</v>
      </c>
      <c r="H64" s="130">
        <f t="shared" si="19"/>
        <v>120</v>
      </c>
      <c r="I64" s="109">
        <f t="shared" si="19"/>
        <v>51</v>
      </c>
      <c r="J64" s="109">
        <f t="shared" si="19"/>
        <v>34</v>
      </c>
      <c r="K64" s="109">
        <f t="shared" si="19"/>
        <v>9</v>
      </c>
      <c r="L64" s="109">
        <f t="shared" si="19"/>
        <v>8</v>
      </c>
      <c r="M64" s="110">
        <f t="shared" si="19"/>
        <v>69</v>
      </c>
      <c r="N64" s="677"/>
      <c r="O64" s="678"/>
      <c r="P64" s="1413"/>
      <c r="Q64" s="677"/>
      <c r="R64" s="678"/>
      <c r="S64" s="1413"/>
      <c r="T64" s="677"/>
      <c r="U64" s="678"/>
      <c r="V64" s="1413"/>
      <c r="W64" s="1411"/>
      <c r="X64" s="678"/>
      <c r="Y64" s="1413"/>
    </row>
    <row r="65" spans="1:25" s="16" customFormat="1" ht="22.5" customHeight="1" x14ac:dyDescent="0.2">
      <c r="A65" s="576" t="s">
        <v>502</v>
      </c>
      <c r="B65" s="112" t="s">
        <v>275</v>
      </c>
      <c r="C65" s="646"/>
      <c r="D65" s="642">
        <v>2</v>
      </c>
      <c r="E65" s="638"/>
      <c r="F65" s="189"/>
      <c r="G65" s="643">
        <v>2</v>
      </c>
      <c r="H65" s="644">
        <f t="shared" si="17"/>
        <v>60</v>
      </c>
      <c r="I65" s="84">
        <f>J65+K65+L65</f>
        <v>24</v>
      </c>
      <c r="J65" s="645">
        <v>16</v>
      </c>
      <c r="K65" s="642"/>
      <c r="L65" s="642">
        <v>8</v>
      </c>
      <c r="M65" s="166">
        <f t="shared" si="18"/>
        <v>36</v>
      </c>
      <c r="N65" s="677"/>
      <c r="O65" s="1411">
        <f>G65</f>
        <v>2</v>
      </c>
      <c r="P65" s="1413"/>
      <c r="Q65" s="1411"/>
      <c r="R65" s="678"/>
      <c r="S65" s="1426"/>
      <c r="T65" s="1427"/>
      <c r="U65" s="1423"/>
      <c r="V65" s="1426"/>
      <c r="W65" s="1411"/>
      <c r="X65" s="678"/>
      <c r="Y65" s="1413"/>
    </row>
    <row r="66" spans="1:25" s="16" customFormat="1" ht="25.5" customHeight="1" x14ac:dyDescent="0.2">
      <c r="A66" s="576" t="s">
        <v>503</v>
      </c>
      <c r="B66" s="112" t="s">
        <v>210</v>
      </c>
      <c r="C66" s="646">
        <v>11</v>
      </c>
      <c r="D66" s="638"/>
      <c r="E66" s="638"/>
      <c r="F66" s="189"/>
      <c r="G66" s="643">
        <v>2</v>
      </c>
      <c r="H66" s="644">
        <f t="shared" si="17"/>
        <v>60</v>
      </c>
      <c r="I66" s="84">
        <f>J66+K66+L66</f>
        <v>27</v>
      </c>
      <c r="J66" s="645">
        <v>18</v>
      </c>
      <c r="K66" s="642">
        <v>9</v>
      </c>
      <c r="L66" s="642"/>
      <c r="M66" s="166">
        <f t="shared" si="18"/>
        <v>33</v>
      </c>
      <c r="N66" s="677"/>
      <c r="O66" s="678"/>
      <c r="P66" s="1412"/>
      <c r="Q66" s="677"/>
      <c r="R66" s="678"/>
      <c r="S66" s="1413"/>
      <c r="T66" s="677"/>
      <c r="U66" s="678"/>
      <c r="V66" s="1413"/>
      <c r="W66" s="1411"/>
      <c r="X66" s="678">
        <v>3</v>
      </c>
      <c r="Y66" s="1413"/>
    </row>
    <row r="67" spans="1:25" s="16" customFormat="1" ht="34.5" customHeight="1" x14ac:dyDescent="0.2">
      <c r="A67" s="576" t="s">
        <v>163</v>
      </c>
      <c r="B67" s="112" t="s">
        <v>85</v>
      </c>
      <c r="C67" s="646">
        <v>10</v>
      </c>
      <c r="D67" s="638"/>
      <c r="E67" s="638"/>
      <c r="F67" s="189"/>
      <c r="G67" s="108">
        <v>3</v>
      </c>
      <c r="H67" s="190">
        <f t="shared" si="17"/>
        <v>90</v>
      </c>
      <c r="I67" s="92">
        <f>J67+K67+L67</f>
        <v>45</v>
      </c>
      <c r="J67" s="191">
        <v>30</v>
      </c>
      <c r="K67" s="192"/>
      <c r="L67" s="192">
        <v>15</v>
      </c>
      <c r="M67" s="679">
        <f t="shared" si="18"/>
        <v>45</v>
      </c>
      <c r="N67" s="677"/>
      <c r="O67" s="678"/>
      <c r="P67" s="1412"/>
      <c r="Q67" s="677"/>
      <c r="R67" s="678"/>
      <c r="S67" s="1413"/>
      <c r="T67" s="677"/>
      <c r="U67" s="678"/>
      <c r="V67" s="1413"/>
      <c r="W67" s="1411">
        <v>3</v>
      </c>
      <c r="X67" s="678"/>
      <c r="Y67" s="1413"/>
    </row>
    <row r="68" spans="1:25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639"/>
      <c r="G68" s="108">
        <f t="shared" ref="G68:M68" si="20">G69+G70+G71</f>
        <v>8.5</v>
      </c>
      <c r="H68" s="190">
        <f t="shared" si="20"/>
        <v>255</v>
      </c>
      <c r="I68" s="92">
        <f t="shared" si="20"/>
        <v>156</v>
      </c>
      <c r="J68" s="92">
        <f t="shared" si="20"/>
        <v>66</v>
      </c>
      <c r="K68" s="92">
        <f t="shared" si="20"/>
        <v>0</v>
      </c>
      <c r="L68" s="92">
        <f t="shared" si="20"/>
        <v>90</v>
      </c>
      <c r="M68" s="93">
        <f t="shared" si="20"/>
        <v>99</v>
      </c>
      <c r="N68" s="677"/>
      <c r="O68" s="678"/>
      <c r="P68" s="1412"/>
      <c r="Q68" s="677"/>
      <c r="R68" s="678"/>
      <c r="S68" s="1413"/>
      <c r="T68" s="677"/>
      <c r="U68" s="678"/>
      <c r="V68" s="1413"/>
      <c r="W68" s="1411"/>
      <c r="X68" s="678"/>
      <c r="Y68" s="1413"/>
    </row>
    <row r="69" spans="1:25" s="16" customFormat="1" ht="21.75" customHeight="1" x14ac:dyDescent="0.2">
      <c r="A69" s="576" t="s">
        <v>340</v>
      </c>
      <c r="B69" s="112" t="s">
        <v>55</v>
      </c>
      <c r="C69" s="637"/>
      <c r="D69" s="642">
        <v>3</v>
      </c>
      <c r="E69" s="638"/>
      <c r="F69" s="639"/>
      <c r="G69" s="643">
        <v>2</v>
      </c>
      <c r="H69" s="644">
        <f>G69*30</f>
        <v>60</v>
      </c>
      <c r="I69" s="84">
        <f>J69+K69+L69</f>
        <v>36</v>
      </c>
      <c r="J69" s="645">
        <v>18</v>
      </c>
      <c r="K69" s="642"/>
      <c r="L69" s="642">
        <v>18</v>
      </c>
      <c r="M69" s="166">
        <f>H69-I69</f>
        <v>24</v>
      </c>
      <c r="N69" s="677"/>
      <c r="O69" s="678"/>
      <c r="P69" s="1412">
        <f>G69</f>
        <v>2</v>
      </c>
      <c r="Q69" s="677"/>
      <c r="R69" s="678"/>
      <c r="S69" s="1413"/>
      <c r="T69" s="677"/>
      <c r="U69" s="678"/>
      <c r="V69" s="1413"/>
      <c r="W69" s="1411"/>
      <c r="X69" s="678"/>
      <c r="Y69" s="1413"/>
    </row>
    <row r="70" spans="1:25" s="16" customFormat="1" ht="22.5" customHeight="1" x14ac:dyDescent="0.2">
      <c r="A70" s="576" t="s">
        <v>341</v>
      </c>
      <c r="B70" s="112" t="s">
        <v>55</v>
      </c>
      <c r="C70" s="637"/>
      <c r="D70" s="642">
        <v>4</v>
      </c>
      <c r="E70" s="638"/>
      <c r="F70" s="639"/>
      <c r="G70" s="1259">
        <v>4</v>
      </c>
      <c r="H70" s="644">
        <f>G70*30</f>
        <v>120</v>
      </c>
      <c r="I70" s="84">
        <f>J70+K70+L70</f>
        <v>75</v>
      </c>
      <c r="J70" s="645">
        <v>30</v>
      </c>
      <c r="K70" s="642"/>
      <c r="L70" s="642">
        <v>45</v>
      </c>
      <c r="M70" s="166">
        <f>H70-I70</f>
        <v>45</v>
      </c>
      <c r="N70" s="677"/>
      <c r="O70" s="678"/>
      <c r="P70" s="1412"/>
      <c r="Q70" s="677">
        <v>5</v>
      </c>
      <c r="R70" s="678"/>
      <c r="S70" s="1413"/>
      <c r="T70" s="677"/>
      <c r="U70" s="678"/>
      <c r="V70" s="1413"/>
      <c r="W70" s="1411"/>
      <c r="X70" s="678"/>
      <c r="Y70" s="1413"/>
    </row>
    <row r="71" spans="1:25" s="16" customFormat="1" ht="23.25" customHeight="1" x14ac:dyDescent="0.2">
      <c r="A71" s="576" t="s">
        <v>504</v>
      </c>
      <c r="B71" s="112" t="s">
        <v>55</v>
      </c>
      <c r="C71" s="646">
        <v>5</v>
      </c>
      <c r="D71" s="638"/>
      <c r="E71" s="638"/>
      <c r="F71" s="639"/>
      <c r="G71" s="643">
        <v>2.5</v>
      </c>
      <c r="H71" s="644">
        <f>G71*30</f>
        <v>75</v>
      </c>
      <c r="I71" s="84">
        <f>J71+K71+L71</f>
        <v>45</v>
      </c>
      <c r="J71" s="645">
        <v>18</v>
      </c>
      <c r="K71" s="642"/>
      <c r="L71" s="642">
        <v>27</v>
      </c>
      <c r="M71" s="166">
        <f>H71-I71</f>
        <v>30</v>
      </c>
      <c r="N71" s="677"/>
      <c r="O71" s="678"/>
      <c r="P71" s="1412"/>
      <c r="Q71" s="677"/>
      <c r="R71" s="678">
        <v>5</v>
      </c>
      <c r="S71" s="1413"/>
      <c r="T71" s="677"/>
      <c r="U71" s="678"/>
      <c r="V71" s="1413"/>
      <c r="W71" s="1411"/>
      <c r="X71" s="678"/>
      <c r="Y71" s="1413"/>
    </row>
    <row r="72" spans="1:25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639"/>
      <c r="G72" s="108">
        <f t="shared" ref="G72:M72" si="21">G73+G74</f>
        <v>4.5</v>
      </c>
      <c r="H72" s="190">
        <f t="shared" si="21"/>
        <v>135</v>
      </c>
      <c r="I72" s="191">
        <f t="shared" si="21"/>
        <v>81</v>
      </c>
      <c r="J72" s="191">
        <f t="shared" si="21"/>
        <v>45</v>
      </c>
      <c r="K72" s="191">
        <f t="shared" si="21"/>
        <v>9</v>
      </c>
      <c r="L72" s="191">
        <f t="shared" si="21"/>
        <v>27</v>
      </c>
      <c r="M72" s="680">
        <f t="shared" si="21"/>
        <v>54</v>
      </c>
      <c r="N72" s="677"/>
      <c r="O72" s="678"/>
      <c r="P72" s="1412"/>
      <c r="Q72" s="677"/>
      <c r="R72" s="678"/>
      <c r="S72" s="1413"/>
      <c r="T72" s="677"/>
      <c r="U72" s="678"/>
      <c r="V72" s="1413"/>
      <c r="W72" s="1411"/>
      <c r="X72" s="678"/>
      <c r="Y72" s="1413"/>
    </row>
    <row r="73" spans="1:25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639"/>
      <c r="G73" s="1259">
        <v>2.5</v>
      </c>
      <c r="H73" s="644">
        <f>G73*30</f>
        <v>75</v>
      </c>
      <c r="I73" s="84">
        <f>J73+K73+L73</f>
        <v>45</v>
      </c>
      <c r="J73" s="645">
        <v>27</v>
      </c>
      <c r="K73" s="642"/>
      <c r="L73" s="642">
        <v>18</v>
      </c>
      <c r="M73" s="94">
        <f>H73-I73</f>
        <v>30</v>
      </c>
      <c r="N73" s="1411"/>
      <c r="O73" s="678"/>
      <c r="P73" s="1412"/>
      <c r="Q73" s="677"/>
      <c r="R73" s="678">
        <v>5</v>
      </c>
      <c r="S73" s="1428"/>
      <c r="T73" s="677"/>
      <c r="U73" s="678"/>
      <c r="V73" s="1413"/>
      <c r="W73" s="1411"/>
      <c r="X73" s="678"/>
      <c r="Y73" s="1413"/>
    </row>
    <row r="74" spans="1:25" s="16" customFormat="1" ht="23.25" customHeight="1" x14ac:dyDescent="0.2">
      <c r="A74" s="576" t="s">
        <v>506</v>
      </c>
      <c r="B74" s="112" t="s">
        <v>56</v>
      </c>
      <c r="C74" s="646">
        <v>6</v>
      </c>
      <c r="D74" s="638"/>
      <c r="E74" s="638"/>
      <c r="F74" s="639"/>
      <c r="G74" s="643">
        <v>2</v>
      </c>
      <c r="H74" s="644">
        <f>G74*30</f>
        <v>60</v>
      </c>
      <c r="I74" s="84">
        <f>J74+K74+L74</f>
        <v>36</v>
      </c>
      <c r="J74" s="645">
        <v>18</v>
      </c>
      <c r="K74" s="642">
        <v>9</v>
      </c>
      <c r="L74" s="642">
        <v>9</v>
      </c>
      <c r="M74" s="94">
        <f>H74-I74</f>
        <v>24</v>
      </c>
      <c r="N74" s="1411"/>
      <c r="O74" s="678"/>
      <c r="P74" s="1412"/>
      <c r="Q74" s="677"/>
      <c r="R74" s="1429"/>
      <c r="S74" s="1413">
        <v>4</v>
      </c>
      <c r="T74" s="677"/>
      <c r="U74" s="678"/>
      <c r="V74" s="1413"/>
      <c r="W74" s="1411"/>
      <c r="X74" s="678"/>
      <c r="Y74" s="1413"/>
    </row>
    <row r="75" spans="1:25" s="16" customFormat="1" ht="23.25" customHeight="1" x14ac:dyDescent="0.2">
      <c r="A75" s="576" t="s">
        <v>166</v>
      </c>
      <c r="B75" s="112" t="s">
        <v>508</v>
      </c>
      <c r="C75" s="646"/>
      <c r="D75" s="642">
        <v>6</v>
      </c>
      <c r="E75" s="638"/>
      <c r="F75" s="639"/>
      <c r="G75" s="1262">
        <v>2</v>
      </c>
      <c r="H75" s="190">
        <f>G75*30</f>
        <v>60</v>
      </c>
      <c r="I75" s="92">
        <f>J75+K75+L75</f>
        <v>30</v>
      </c>
      <c r="J75" s="191">
        <v>20</v>
      </c>
      <c r="K75" s="192"/>
      <c r="L75" s="192">
        <v>10</v>
      </c>
      <c r="M75" s="193">
        <f>H75-I75</f>
        <v>30</v>
      </c>
      <c r="N75" s="1411"/>
      <c r="O75" s="678"/>
      <c r="P75" s="1412"/>
      <c r="Q75" s="677"/>
      <c r="R75" s="1429"/>
      <c r="S75" s="1413">
        <v>3</v>
      </c>
      <c r="T75" s="677"/>
      <c r="U75" s="678"/>
      <c r="V75" s="1413"/>
      <c r="W75" s="1411"/>
      <c r="X75" s="678"/>
      <c r="Y75" s="1413"/>
    </row>
    <row r="76" spans="1:25" s="16" customFormat="1" ht="39.75" customHeight="1" x14ac:dyDescent="0.2">
      <c r="A76" s="576" t="s">
        <v>326</v>
      </c>
      <c r="B76" s="112" t="s">
        <v>585</v>
      </c>
      <c r="C76" s="646">
        <v>4</v>
      </c>
      <c r="D76" s="642"/>
      <c r="E76" s="642"/>
      <c r="F76" s="639"/>
      <c r="G76" s="1262">
        <v>3</v>
      </c>
      <c r="H76" s="190">
        <f>G76*30</f>
        <v>90</v>
      </c>
      <c r="I76" s="92">
        <f>J76+K76+L76</f>
        <v>45</v>
      </c>
      <c r="J76" s="191">
        <v>30</v>
      </c>
      <c r="K76" s="192">
        <v>15</v>
      </c>
      <c r="L76" s="192"/>
      <c r="M76" s="193">
        <f>H76-I76</f>
        <v>45</v>
      </c>
      <c r="N76" s="1411"/>
      <c r="O76" s="678"/>
      <c r="P76" s="1412"/>
      <c r="Q76" s="677">
        <v>3</v>
      </c>
      <c r="R76" s="678"/>
      <c r="S76" s="1413"/>
      <c r="T76" s="677"/>
      <c r="U76" s="678"/>
      <c r="V76" s="1413"/>
      <c r="W76" s="1411"/>
      <c r="X76" s="678"/>
      <c r="Y76" s="1413"/>
    </row>
    <row r="77" spans="1:25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639"/>
      <c r="G77" s="108">
        <f t="shared" ref="G77:M77" si="22">G78+G79+G80</f>
        <v>10.5</v>
      </c>
      <c r="H77" s="190">
        <f t="shared" si="22"/>
        <v>315</v>
      </c>
      <c r="I77" s="92">
        <f t="shared" si="22"/>
        <v>165</v>
      </c>
      <c r="J77" s="92">
        <f t="shared" si="22"/>
        <v>99</v>
      </c>
      <c r="K77" s="92">
        <f t="shared" si="22"/>
        <v>33</v>
      </c>
      <c r="L77" s="92">
        <f t="shared" si="22"/>
        <v>33</v>
      </c>
      <c r="M77" s="96">
        <f t="shared" si="22"/>
        <v>150</v>
      </c>
      <c r="N77" s="1411"/>
      <c r="O77" s="678"/>
      <c r="P77" s="1412"/>
      <c r="Q77" s="677"/>
      <c r="R77" s="678"/>
      <c r="S77" s="1413"/>
      <c r="T77" s="677"/>
      <c r="U77" s="678"/>
      <c r="V77" s="1413"/>
      <c r="W77" s="1411"/>
      <c r="X77" s="678"/>
      <c r="Y77" s="1413"/>
    </row>
    <row r="78" spans="1:25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639"/>
      <c r="G78" s="643">
        <v>3</v>
      </c>
      <c r="H78" s="644">
        <f>G78*30</f>
        <v>90</v>
      </c>
      <c r="I78" s="84">
        <f>J78+K78+L78</f>
        <v>45</v>
      </c>
      <c r="J78" s="645">
        <v>27</v>
      </c>
      <c r="K78" s="642">
        <v>9</v>
      </c>
      <c r="L78" s="642">
        <v>9</v>
      </c>
      <c r="M78" s="94">
        <f>H78-I78</f>
        <v>45</v>
      </c>
      <c r="N78" s="1411"/>
      <c r="O78" s="678">
        <f>G78</f>
        <v>3</v>
      </c>
      <c r="P78" s="1412"/>
      <c r="Q78" s="677"/>
      <c r="R78" s="678"/>
      <c r="S78" s="1413"/>
      <c r="T78" s="677"/>
      <c r="U78" s="678"/>
      <c r="V78" s="1413"/>
      <c r="W78" s="1411"/>
      <c r="X78" s="678"/>
      <c r="Y78" s="1413"/>
    </row>
    <row r="79" spans="1:25" s="16" customFormat="1" ht="22.5" customHeight="1" x14ac:dyDescent="0.2">
      <c r="A79" s="576" t="s">
        <v>510</v>
      </c>
      <c r="B79" s="112" t="s">
        <v>57</v>
      </c>
      <c r="C79" s="646">
        <v>3</v>
      </c>
      <c r="D79" s="638"/>
      <c r="E79" s="638"/>
      <c r="F79" s="639"/>
      <c r="G79" s="643">
        <v>3</v>
      </c>
      <c r="H79" s="644">
        <f>G79*30</f>
        <v>90</v>
      </c>
      <c r="I79" s="84">
        <f>J79+K79+L79</f>
        <v>45</v>
      </c>
      <c r="J79" s="645">
        <v>27</v>
      </c>
      <c r="K79" s="642">
        <v>9</v>
      </c>
      <c r="L79" s="642">
        <v>9</v>
      </c>
      <c r="M79" s="94">
        <f>H79-I79</f>
        <v>45</v>
      </c>
      <c r="N79" s="1411"/>
      <c r="O79" s="678"/>
      <c r="P79" s="1412">
        <f>G79</f>
        <v>3</v>
      </c>
      <c r="Q79" s="677"/>
      <c r="R79" s="678"/>
      <c r="S79" s="1413"/>
      <c r="T79" s="677"/>
      <c r="U79" s="678"/>
      <c r="V79" s="1413"/>
      <c r="W79" s="1411"/>
      <c r="X79" s="678"/>
      <c r="Y79" s="1413"/>
    </row>
    <row r="80" spans="1:25" s="16" customFormat="1" ht="23.25" customHeight="1" x14ac:dyDescent="0.2">
      <c r="A80" s="576" t="s">
        <v>511</v>
      </c>
      <c r="B80" s="112" t="s">
        <v>57</v>
      </c>
      <c r="C80" s="646">
        <v>4</v>
      </c>
      <c r="D80" s="638"/>
      <c r="E80" s="638"/>
      <c r="F80" s="639"/>
      <c r="G80" s="1259">
        <v>4.5</v>
      </c>
      <c r="H80" s="644">
        <f>G80*30</f>
        <v>135</v>
      </c>
      <c r="I80" s="84">
        <f>J80+K80+L80</f>
        <v>75</v>
      </c>
      <c r="J80" s="645">
        <v>45</v>
      </c>
      <c r="K80" s="642">
        <v>15</v>
      </c>
      <c r="L80" s="642">
        <v>15</v>
      </c>
      <c r="M80" s="94">
        <f>H80-I80</f>
        <v>60</v>
      </c>
      <c r="N80" s="1411"/>
      <c r="O80" s="678"/>
      <c r="P80" s="1412"/>
      <c r="Q80" s="677">
        <v>5</v>
      </c>
      <c r="R80" s="678"/>
      <c r="S80" s="1413"/>
      <c r="T80" s="677"/>
      <c r="U80" s="678"/>
      <c r="V80" s="1413"/>
      <c r="W80" s="1411"/>
      <c r="X80" s="678"/>
      <c r="Y80" s="1413"/>
    </row>
    <row r="81" spans="1:25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686"/>
      <c r="G81" s="118">
        <v>5</v>
      </c>
      <c r="H81" s="190">
        <f>G81*30</f>
        <v>150</v>
      </c>
      <c r="I81" s="104">
        <f>J81+K81+L81</f>
        <v>75</v>
      </c>
      <c r="J81" s="687">
        <v>45</v>
      </c>
      <c r="K81" s="688">
        <v>30</v>
      </c>
      <c r="L81" s="688"/>
      <c r="M81" s="689">
        <f>H81-I81</f>
        <v>75</v>
      </c>
      <c r="N81" s="1430">
        <f>G81</f>
        <v>5</v>
      </c>
      <c r="O81" s="1431"/>
      <c r="P81" s="1432"/>
      <c r="Q81" s="1433"/>
      <c r="R81" s="1431"/>
      <c r="S81" s="1434"/>
      <c r="T81" s="1433"/>
      <c r="U81" s="1431"/>
      <c r="V81" s="1434"/>
      <c r="W81" s="1430"/>
      <c r="X81" s="1431"/>
      <c r="Y81" s="1435"/>
    </row>
    <row r="82" spans="1:25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274"/>
      <c r="G82" s="695">
        <f>G34+G35+G40+G41+G42+G46+G47+G50+G54+G55+G56+G60+G64+G67+G68+G72+G75+G76+G77+G81</f>
        <v>110</v>
      </c>
      <c r="H82" s="696">
        <f t="shared" ref="H82:M82" si="23">H34+H35+H40+H41+H42+H46+H47+H50+H54+H55+H56+H60+H64+H67+H68+H72+H75+H76+H77+H81</f>
        <v>3300</v>
      </c>
      <c r="I82" s="697">
        <f t="shared" si="23"/>
        <v>1740</v>
      </c>
      <c r="J82" s="697">
        <f t="shared" si="23"/>
        <v>892</v>
      </c>
      <c r="K82" s="697">
        <f t="shared" si="23"/>
        <v>252</v>
      </c>
      <c r="L82" s="697">
        <f t="shared" si="23"/>
        <v>596</v>
      </c>
      <c r="M82" s="698">
        <f t="shared" si="23"/>
        <v>1560</v>
      </c>
      <c r="N82" s="696">
        <f>SUM(N34:N81)</f>
        <v>19.5</v>
      </c>
      <c r="O82" s="697">
        <f t="shared" ref="O82:Y82" si="24">SUM(O34:O81)</f>
        <v>12</v>
      </c>
      <c r="P82" s="698">
        <f t="shared" si="24"/>
        <v>12.5</v>
      </c>
      <c r="Q82" s="696">
        <f t="shared" si="24"/>
        <v>21</v>
      </c>
      <c r="R82" s="697">
        <f t="shared" si="24"/>
        <v>17</v>
      </c>
      <c r="S82" s="698">
        <f t="shared" si="24"/>
        <v>17</v>
      </c>
      <c r="T82" s="696">
        <f t="shared" si="24"/>
        <v>14</v>
      </c>
      <c r="U82" s="697">
        <f t="shared" si="24"/>
        <v>12</v>
      </c>
      <c r="V82" s="698">
        <f t="shared" si="24"/>
        <v>2</v>
      </c>
      <c r="W82" s="696">
        <f t="shared" si="24"/>
        <v>3</v>
      </c>
      <c r="X82" s="697">
        <f t="shared" si="24"/>
        <v>3</v>
      </c>
      <c r="Y82" s="698">
        <f t="shared" si="24"/>
        <v>3</v>
      </c>
    </row>
    <row r="83" spans="1:25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275"/>
      <c r="G83" s="699">
        <f t="shared" ref="G83:Y83" si="25">G31+G82</f>
        <v>141.5</v>
      </c>
      <c r="H83" s="700">
        <f t="shared" si="25"/>
        <v>4245</v>
      </c>
      <c r="I83" s="701">
        <f t="shared" si="25"/>
        <v>2224</v>
      </c>
      <c r="J83" s="701">
        <f t="shared" si="25"/>
        <v>981</v>
      </c>
      <c r="K83" s="701">
        <f t="shared" si="25"/>
        <v>252</v>
      </c>
      <c r="L83" s="701">
        <f t="shared" si="25"/>
        <v>991</v>
      </c>
      <c r="M83" s="702">
        <f t="shared" si="25"/>
        <v>2021</v>
      </c>
      <c r="N83" s="700">
        <f t="shared" si="25"/>
        <v>28.5</v>
      </c>
      <c r="O83" s="701">
        <f t="shared" si="25"/>
        <v>18</v>
      </c>
      <c r="P83" s="702">
        <f t="shared" si="25"/>
        <v>18.5</v>
      </c>
      <c r="Q83" s="700">
        <f t="shared" si="25"/>
        <v>27</v>
      </c>
      <c r="R83" s="701">
        <f t="shared" si="25"/>
        <v>26</v>
      </c>
      <c r="S83" s="702">
        <f t="shared" si="25"/>
        <v>24</v>
      </c>
      <c r="T83" s="700">
        <f t="shared" si="25"/>
        <v>14</v>
      </c>
      <c r="U83" s="701">
        <f t="shared" si="25"/>
        <v>12</v>
      </c>
      <c r="V83" s="702">
        <f t="shared" si="25"/>
        <v>2</v>
      </c>
      <c r="W83" s="700">
        <f t="shared" si="25"/>
        <v>3</v>
      </c>
      <c r="X83" s="701">
        <f t="shared" si="25"/>
        <v>3</v>
      </c>
      <c r="Y83" s="702">
        <f t="shared" si="25"/>
        <v>5</v>
      </c>
    </row>
    <row r="84" spans="1:25" s="16" customFormat="1" ht="24.75" customHeight="1" thickBot="1" x14ac:dyDescent="0.25">
      <c r="A84" s="3276" t="s">
        <v>486</v>
      </c>
      <c r="B84" s="3277"/>
      <c r="C84" s="3277"/>
      <c r="D84" s="3277"/>
      <c r="E84" s="3277"/>
      <c r="F84" s="3277"/>
      <c r="G84" s="3277"/>
      <c r="H84" s="3277"/>
      <c r="I84" s="3277"/>
      <c r="J84" s="3277"/>
      <c r="K84" s="3277"/>
      <c r="L84" s="3277"/>
      <c r="M84" s="3277"/>
      <c r="N84" s="3277"/>
      <c r="O84" s="3277"/>
      <c r="P84" s="3277"/>
      <c r="Q84" s="3277"/>
      <c r="R84" s="3277"/>
      <c r="S84" s="3277"/>
      <c r="T84" s="3277"/>
      <c r="U84" s="3277"/>
      <c r="V84" s="3277"/>
      <c r="W84" s="3277"/>
      <c r="X84" s="3277"/>
      <c r="Y84" s="3278"/>
    </row>
    <row r="85" spans="1:25" s="16" customFormat="1" ht="24.75" customHeight="1" thickBot="1" x14ac:dyDescent="0.25">
      <c r="A85" s="3279" t="s">
        <v>211</v>
      </c>
      <c r="B85" s="3280"/>
      <c r="C85" s="3280"/>
      <c r="D85" s="3280"/>
      <c r="E85" s="3280"/>
      <c r="F85" s="3280"/>
      <c r="G85" s="3280"/>
      <c r="H85" s="3280"/>
      <c r="I85" s="3280"/>
      <c r="J85" s="3280"/>
      <c r="K85" s="3280"/>
      <c r="L85" s="3280"/>
      <c r="M85" s="3280"/>
      <c r="N85" s="3280"/>
      <c r="O85" s="3280"/>
      <c r="P85" s="3280"/>
      <c r="Q85" s="3280"/>
      <c r="R85" s="3280"/>
      <c r="S85" s="3280"/>
      <c r="T85" s="3280"/>
      <c r="U85" s="3280"/>
      <c r="V85" s="3280"/>
      <c r="W85" s="3280"/>
      <c r="X85" s="3280"/>
      <c r="Y85" s="3281"/>
    </row>
    <row r="86" spans="1:25" s="16" customFormat="1" ht="24" customHeight="1" thickBot="1" x14ac:dyDescent="0.25">
      <c r="A86" s="3288" t="s">
        <v>212</v>
      </c>
      <c r="B86" s="3415"/>
      <c r="C86" s="3415"/>
      <c r="D86" s="3415"/>
      <c r="E86" s="3415"/>
      <c r="F86" s="3415"/>
      <c r="G86" s="3415"/>
      <c r="H86" s="3415"/>
      <c r="I86" s="3415"/>
      <c r="J86" s="3415"/>
      <c r="K86" s="3415"/>
      <c r="L86" s="3415"/>
      <c r="M86" s="3415"/>
      <c r="N86" s="3415"/>
      <c r="O86" s="3415"/>
      <c r="P86" s="3415"/>
      <c r="Q86" s="3415"/>
      <c r="R86" s="3415"/>
      <c r="S86" s="3415"/>
      <c r="T86" s="3415"/>
      <c r="U86" s="3415"/>
      <c r="V86" s="3415"/>
      <c r="W86" s="3415"/>
      <c r="X86" s="3415"/>
      <c r="Y86" s="3416"/>
    </row>
    <row r="87" spans="1:25" s="16" customFormat="1" ht="20.25" customHeight="1" thickBot="1" x14ac:dyDescent="0.3">
      <c r="A87" s="1273">
        <v>1</v>
      </c>
      <c r="B87" s="1274" t="s">
        <v>603</v>
      </c>
      <c r="C87" s="1275"/>
      <c r="D87" s="1276">
        <v>4</v>
      </c>
      <c r="E87" s="1276"/>
      <c r="F87" s="1277"/>
      <c r="G87" s="1278">
        <v>1</v>
      </c>
      <c r="H87" s="1279">
        <f t="shared" ref="H87:H92" si="26">G87*30</f>
        <v>30</v>
      </c>
      <c r="I87" s="1280">
        <f>J87+K87+L87</f>
        <v>14</v>
      </c>
      <c r="J87" s="1281">
        <v>10</v>
      </c>
      <c r="K87" s="1281"/>
      <c r="L87" s="1282">
        <v>4</v>
      </c>
      <c r="M87" s="1283">
        <f t="shared" ref="M87:M92" si="27">H87-I87</f>
        <v>16</v>
      </c>
      <c r="N87" s="1284"/>
      <c r="O87" s="1284"/>
      <c r="P87" s="1284"/>
      <c r="Q87" s="1285">
        <v>1</v>
      </c>
      <c r="R87" s="1285"/>
      <c r="S87" s="1285"/>
      <c r="T87" s="1285"/>
      <c r="U87" s="1285"/>
      <c r="V87" s="1285"/>
      <c r="W87" s="703"/>
      <c r="X87" s="120"/>
      <c r="Y87" s="124"/>
    </row>
    <row r="88" spans="1:25" s="16" customFormat="1" ht="21" customHeight="1" thickBot="1" x14ac:dyDescent="0.3">
      <c r="A88" s="1286">
        <v>2</v>
      </c>
      <c r="B88" s="1274" t="s">
        <v>604</v>
      </c>
      <c r="C88" s="1275"/>
      <c r="D88" s="1276">
        <v>5</v>
      </c>
      <c r="E88" s="1276"/>
      <c r="F88" s="1277"/>
      <c r="G88" s="1278">
        <v>1.5</v>
      </c>
      <c r="H88" s="1279">
        <f t="shared" si="26"/>
        <v>45</v>
      </c>
      <c r="I88" s="1280">
        <f>J88+K88+L88</f>
        <v>16</v>
      </c>
      <c r="J88" s="1281">
        <v>16</v>
      </c>
      <c r="K88" s="1281"/>
      <c r="L88" s="1282"/>
      <c r="M88" s="1283">
        <f t="shared" si="27"/>
        <v>29</v>
      </c>
      <c r="N88" s="1284"/>
      <c r="O88" s="1284"/>
      <c r="P88" s="1284"/>
      <c r="Q88" s="1285"/>
      <c r="R88" s="1285">
        <v>2</v>
      </c>
      <c r="S88" s="1285"/>
      <c r="T88" s="1285"/>
      <c r="U88" s="1285"/>
      <c r="V88" s="1285"/>
      <c r="W88" s="693"/>
      <c r="X88" s="690"/>
      <c r="Y88" s="691"/>
    </row>
    <row r="89" spans="1:25" s="16" customFormat="1" ht="18.75" customHeight="1" thickBot="1" x14ac:dyDescent="0.3">
      <c r="A89" s="1286">
        <v>3</v>
      </c>
      <c r="B89" s="1274" t="s">
        <v>605</v>
      </c>
      <c r="C89" s="1287"/>
      <c r="D89" s="1288">
        <v>6.6</v>
      </c>
      <c r="E89" s="1288"/>
      <c r="F89" s="1289"/>
      <c r="G89" s="1290">
        <v>2</v>
      </c>
      <c r="H89" s="1279">
        <f t="shared" si="26"/>
        <v>60</v>
      </c>
      <c r="I89" s="1280">
        <f>J89+K89+L89</f>
        <v>24</v>
      </c>
      <c r="J89" s="1285">
        <v>24</v>
      </c>
      <c r="K89" s="1285"/>
      <c r="L89" s="1291"/>
      <c r="M89" s="1283">
        <f t="shared" si="27"/>
        <v>36</v>
      </c>
      <c r="N89" s="1284"/>
      <c r="O89" s="1284"/>
      <c r="P89" s="1284"/>
      <c r="Q89" s="1285"/>
      <c r="R89" s="1285"/>
      <c r="S89" s="1285">
        <v>3</v>
      </c>
      <c r="T89" s="1285"/>
      <c r="U89" s="1285"/>
      <c r="V89" s="1285"/>
      <c r="W89" s="82"/>
      <c r="X89" s="85"/>
      <c r="Y89" s="89"/>
    </row>
    <row r="90" spans="1:25" s="16" customFormat="1" ht="18.75" customHeight="1" thickBot="1" x14ac:dyDescent="0.3">
      <c r="A90" s="1286">
        <v>4</v>
      </c>
      <c r="B90" s="1274" t="s">
        <v>606</v>
      </c>
      <c r="C90" s="1287"/>
      <c r="D90" s="1288">
        <v>7.7</v>
      </c>
      <c r="E90" s="1288"/>
      <c r="F90" s="1289"/>
      <c r="G90" s="1290">
        <v>3</v>
      </c>
      <c r="H90" s="1279">
        <f t="shared" si="26"/>
        <v>90</v>
      </c>
      <c r="I90" s="1280">
        <f>J90+K90+L90</f>
        <v>40</v>
      </c>
      <c r="J90" s="1285">
        <v>28</v>
      </c>
      <c r="K90" s="1285"/>
      <c r="L90" s="1291">
        <v>12</v>
      </c>
      <c r="M90" s="1283">
        <f t="shared" si="27"/>
        <v>50</v>
      </c>
      <c r="N90" s="1284"/>
      <c r="O90" s="1284"/>
      <c r="P90" s="1284"/>
      <c r="Q90" s="1285"/>
      <c r="R90" s="1285"/>
      <c r="S90" s="1285"/>
      <c r="T90" s="1285">
        <v>3</v>
      </c>
      <c r="U90" s="1285"/>
      <c r="V90" s="1285"/>
      <c r="W90" s="82"/>
      <c r="X90" s="85"/>
      <c r="Y90" s="89"/>
    </row>
    <row r="91" spans="1:25" s="16" customFormat="1" ht="19.5" customHeight="1" thickBot="1" x14ac:dyDescent="0.3">
      <c r="A91" s="1292">
        <v>5</v>
      </c>
      <c r="B91" s="1293" t="s">
        <v>607</v>
      </c>
      <c r="C91" s="1294"/>
      <c r="D91" s="1295">
        <v>8</v>
      </c>
      <c r="E91" s="1295"/>
      <c r="F91" s="1296"/>
      <c r="G91" s="1297">
        <v>1.5</v>
      </c>
      <c r="H91" s="1298">
        <f t="shared" si="26"/>
        <v>45</v>
      </c>
      <c r="I91" s="1299">
        <f>J91+K91+L91</f>
        <v>16</v>
      </c>
      <c r="J91" s="1300">
        <v>16</v>
      </c>
      <c r="K91" s="1300"/>
      <c r="L91" s="1301"/>
      <c r="M91" s="1283">
        <f t="shared" si="27"/>
        <v>29</v>
      </c>
      <c r="N91" s="1284"/>
      <c r="O91" s="1284"/>
      <c r="P91" s="1284"/>
      <c r="Q91" s="1285"/>
      <c r="R91" s="1285"/>
      <c r="S91" s="1285"/>
      <c r="T91" s="1285"/>
      <c r="U91" s="1285">
        <v>2</v>
      </c>
      <c r="V91" s="1285"/>
      <c r="W91" s="82"/>
      <c r="X91" s="85"/>
      <c r="Y91" s="89"/>
    </row>
    <row r="92" spans="1:25" s="16" customFormat="1" ht="20.25" customHeight="1" x14ac:dyDescent="0.25">
      <c r="A92" s="1302">
        <v>6</v>
      </c>
      <c r="B92" s="1303" t="s">
        <v>608</v>
      </c>
      <c r="C92" s="1304"/>
      <c r="D92" s="1302">
        <v>9</v>
      </c>
      <c r="E92" s="1302"/>
      <c r="F92" s="1304"/>
      <c r="G92" s="1305">
        <v>1.5</v>
      </c>
      <c r="H92" s="1306">
        <f t="shared" si="26"/>
        <v>45</v>
      </c>
      <c r="I92" s="1307">
        <v>18</v>
      </c>
      <c r="J92" s="1308">
        <v>9</v>
      </c>
      <c r="K92" s="1308"/>
      <c r="L92" s="1308">
        <v>9</v>
      </c>
      <c r="M92" s="1283">
        <f t="shared" si="27"/>
        <v>27</v>
      </c>
      <c r="N92" s="1309"/>
      <c r="O92" s="1309"/>
      <c r="P92" s="1309"/>
      <c r="Q92" s="1308"/>
      <c r="R92" s="1308"/>
      <c r="S92" s="1308"/>
      <c r="T92" s="1308"/>
      <c r="U92" s="1308"/>
      <c r="V92" s="1308">
        <v>2</v>
      </c>
      <c r="W92" s="708"/>
      <c r="X92" s="709"/>
      <c r="Y92" s="705"/>
    </row>
    <row r="93" spans="1:25" s="16" customFormat="1" ht="20.25" customHeight="1" thickBot="1" x14ac:dyDescent="0.25">
      <c r="A93" s="3292" t="s">
        <v>609</v>
      </c>
      <c r="B93" s="3293"/>
      <c r="C93" s="3293"/>
      <c r="D93" s="3293"/>
      <c r="E93" s="3293"/>
      <c r="F93" s="3293"/>
      <c r="G93" s="1310">
        <f>SUM(G87:G92)</f>
        <v>10.5</v>
      </c>
      <c r="H93" s="1310">
        <f>SUM(H87:H92)</f>
        <v>315</v>
      </c>
      <c r="I93" s="1310" t="s">
        <v>610</v>
      </c>
      <c r="J93" s="1310">
        <f>SUM(J87:J92)</f>
        <v>103</v>
      </c>
      <c r="K93" s="1310">
        <f>SUM(K87:K91)</f>
        <v>0</v>
      </c>
      <c r="L93" s="1310">
        <f>SUM(L87:L92)</f>
        <v>25</v>
      </c>
      <c r="M93" s="1311" t="s">
        <v>611</v>
      </c>
      <c r="N93" s="1311"/>
      <c r="O93" s="1311"/>
      <c r="P93" s="1311"/>
      <c r="Q93" s="1311">
        <f>SUM(Q87:Q91)</f>
        <v>1</v>
      </c>
      <c r="R93" s="1311">
        <f>SUM(R87:R91)</f>
        <v>2</v>
      </c>
      <c r="S93" s="1311">
        <f>SUM(S87:S91)</f>
        <v>3</v>
      </c>
      <c r="T93" s="1311">
        <f>SUM(T87:T91)</f>
        <v>3</v>
      </c>
      <c r="U93" s="1311">
        <f>SUM(U87:U91)</f>
        <v>2</v>
      </c>
      <c r="V93" s="1311" t="s">
        <v>612</v>
      </c>
      <c r="W93" s="82"/>
      <c r="X93" s="85"/>
      <c r="Y93" s="89"/>
    </row>
    <row r="94" spans="1:25" s="16" customFormat="1" ht="19.5" customHeight="1" thickBot="1" x14ac:dyDescent="0.3">
      <c r="A94" s="1312" t="s">
        <v>167</v>
      </c>
      <c r="B94" s="1313" t="s">
        <v>613</v>
      </c>
      <c r="C94" s="1314"/>
      <c r="D94" s="1315">
        <v>4</v>
      </c>
      <c r="E94" s="1315"/>
      <c r="F94" s="1316"/>
      <c r="G94" s="1279">
        <v>1</v>
      </c>
      <c r="H94" s="1279">
        <f>G94*30</f>
        <v>30</v>
      </c>
      <c r="I94" s="1280">
        <f>J94+K94+L94</f>
        <v>14</v>
      </c>
      <c r="J94" s="1317">
        <v>10</v>
      </c>
      <c r="K94" s="1317">
        <v>0</v>
      </c>
      <c r="L94" s="1317">
        <v>4</v>
      </c>
      <c r="M94" s="1318">
        <f>H94-I94</f>
        <v>16</v>
      </c>
      <c r="N94" s="1319"/>
      <c r="O94" s="1320"/>
      <c r="P94" s="1321"/>
      <c r="Q94" s="1322">
        <v>1</v>
      </c>
      <c r="R94" s="1323"/>
      <c r="S94" s="1318"/>
      <c r="T94" s="1324"/>
      <c r="U94" s="1323"/>
      <c r="V94" s="1318"/>
      <c r="W94" s="82"/>
      <c r="X94" s="709"/>
      <c r="Y94" s="705"/>
    </row>
    <row r="95" spans="1:25" s="16" customFormat="1" ht="21.75" customHeight="1" thickBot="1" x14ac:dyDescent="0.3">
      <c r="A95" s="1312" t="s">
        <v>168</v>
      </c>
      <c r="B95" s="704" t="s">
        <v>70</v>
      </c>
      <c r="C95" s="1314"/>
      <c r="D95" s="1315">
        <v>4</v>
      </c>
      <c r="E95" s="1315"/>
      <c r="F95" s="1316"/>
      <c r="G95" s="1279">
        <v>1</v>
      </c>
      <c r="H95" s="1279">
        <f>G95*30</f>
        <v>30</v>
      </c>
      <c r="I95" s="1280">
        <f>J95+K95+L95</f>
        <v>14</v>
      </c>
      <c r="J95" s="1317">
        <v>10</v>
      </c>
      <c r="K95" s="1317">
        <v>0</v>
      </c>
      <c r="L95" s="1317">
        <v>4</v>
      </c>
      <c r="M95" s="1318">
        <f>H95-I95</f>
        <v>16</v>
      </c>
      <c r="N95" s="1319"/>
      <c r="O95" s="1320"/>
      <c r="P95" s="1321"/>
      <c r="Q95" s="1322">
        <v>1</v>
      </c>
      <c r="R95" s="1323"/>
      <c r="S95" s="1318"/>
      <c r="T95" s="1324"/>
      <c r="U95" s="1323"/>
      <c r="V95" s="1318"/>
      <c r="W95" s="82"/>
      <c r="X95" s="85"/>
      <c r="Y95" s="89"/>
    </row>
    <row r="96" spans="1:25" s="16" customFormat="1" ht="21.75" customHeight="1" thickBot="1" x14ac:dyDescent="0.3">
      <c r="A96" s="1325" t="s">
        <v>169</v>
      </c>
      <c r="B96" s="1326" t="s">
        <v>614</v>
      </c>
      <c r="C96" s="1327"/>
      <c r="D96" s="1328">
        <v>8</v>
      </c>
      <c r="E96" s="1329"/>
      <c r="F96" s="1330"/>
      <c r="G96" s="1331">
        <v>1.5</v>
      </c>
      <c r="H96" s="1332">
        <v>45</v>
      </c>
      <c r="I96" s="1332">
        <v>16</v>
      </c>
      <c r="J96" s="1328">
        <v>16</v>
      </c>
      <c r="K96" s="1328"/>
      <c r="L96" s="1328"/>
      <c r="M96" s="1329">
        <v>29</v>
      </c>
      <c r="N96" s="1333"/>
      <c r="O96" s="1327"/>
      <c r="P96" s="1334"/>
      <c r="Q96" s="1331"/>
      <c r="R96" s="1328"/>
      <c r="S96" s="1335"/>
      <c r="T96" s="1335"/>
      <c r="U96" s="1328">
        <v>2</v>
      </c>
      <c r="V96" s="1328"/>
      <c r="W96" s="162"/>
      <c r="X96" s="162"/>
      <c r="Y96" s="1272"/>
    </row>
    <row r="97" spans="1:25" s="16" customFormat="1" ht="21.75" customHeight="1" thickBot="1" x14ac:dyDescent="0.3">
      <c r="A97" s="1325" t="s">
        <v>170</v>
      </c>
      <c r="B97" s="1336" t="s">
        <v>44</v>
      </c>
      <c r="C97" s="1337"/>
      <c r="D97" s="1332">
        <v>5</v>
      </c>
      <c r="E97" s="1338"/>
      <c r="F97" s="1339"/>
      <c r="G97" s="1340">
        <v>1.5</v>
      </c>
      <c r="H97" s="1332">
        <v>45</v>
      </c>
      <c r="I97" s="1332">
        <v>16</v>
      </c>
      <c r="J97" s="1332">
        <v>16</v>
      </c>
      <c r="K97" s="1332"/>
      <c r="L97" s="1332"/>
      <c r="M97" s="1338">
        <v>29</v>
      </c>
      <c r="N97" s="1341"/>
      <c r="O97" s="1337"/>
      <c r="P97" s="1342"/>
      <c r="Q97" s="1340"/>
      <c r="R97" s="1332">
        <v>2</v>
      </c>
      <c r="S97" s="1332"/>
      <c r="T97" s="1332"/>
      <c r="U97" s="1332"/>
      <c r="V97" s="1332"/>
      <c r="W97" s="162"/>
      <c r="X97" s="162"/>
      <c r="Y97" s="1272"/>
    </row>
    <row r="98" spans="1:25" s="16" customFormat="1" ht="21.75" customHeight="1" thickBot="1" x14ac:dyDescent="0.3">
      <c r="A98" s="1325" t="s">
        <v>217</v>
      </c>
      <c r="B98" s="1343" t="s">
        <v>615</v>
      </c>
      <c r="C98" s="1337"/>
      <c r="D98" s="1332"/>
      <c r="E98" s="1338"/>
      <c r="F98" s="1339"/>
      <c r="G98" s="1344">
        <f>6.5+G104</f>
        <v>8</v>
      </c>
      <c r="H98" s="1345">
        <f>195+H104</f>
        <v>240</v>
      </c>
      <c r="I98" s="1345">
        <f>78+I104</f>
        <v>96</v>
      </c>
      <c r="J98" s="1345"/>
      <c r="K98" s="1345"/>
      <c r="L98" s="1345">
        <f>78+L104</f>
        <v>96</v>
      </c>
      <c r="M98" s="1345">
        <f>117+M104</f>
        <v>144</v>
      </c>
      <c r="N98" s="1337"/>
      <c r="O98" s="1337"/>
      <c r="P98" s="1342"/>
      <c r="Q98" s="1340"/>
      <c r="R98" s="1332"/>
      <c r="S98" s="1332"/>
      <c r="T98" s="1332"/>
      <c r="U98" s="1332"/>
      <c r="V98" s="1337"/>
      <c r="W98" s="162"/>
      <c r="X98" s="162"/>
      <c r="Y98" s="1272"/>
    </row>
    <row r="99" spans="1:25" s="16" customFormat="1" ht="21.75" customHeight="1" thickBot="1" x14ac:dyDescent="0.3">
      <c r="A99" s="1325" t="s">
        <v>625</v>
      </c>
      <c r="B99" s="1346" t="s">
        <v>615</v>
      </c>
      <c r="C99" s="1337"/>
      <c r="D99" s="1350">
        <v>4</v>
      </c>
      <c r="E99" s="1338"/>
      <c r="F99" s="1339"/>
      <c r="G99" s="1340">
        <v>1</v>
      </c>
      <c r="H99" s="1332">
        <v>30</v>
      </c>
      <c r="I99" s="1332">
        <v>14</v>
      </c>
      <c r="J99" s="1332"/>
      <c r="K99" s="1332"/>
      <c r="L99" s="1332">
        <v>14</v>
      </c>
      <c r="M99" s="1338">
        <v>16</v>
      </c>
      <c r="N99" s="1341"/>
      <c r="O99" s="1337"/>
      <c r="P99" s="1342"/>
      <c r="Q99" s="1340">
        <v>1</v>
      </c>
      <c r="R99" s="1332"/>
      <c r="S99" s="1332"/>
      <c r="T99" s="1332"/>
      <c r="U99" s="1332"/>
      <c r="V99" s="1332"/>
      <c r="W99" s="162"/>
      <c r="X99" s="162"/>
      <c r="Y99" s="1272"/>
    </row>
    <row r="100" spans="1:25" s="16" customFormat="1" ht="21.75" customHeight="1" thickBot="1" x14ac:dyDescent="0.3">
      <c r="A100" s="1325" t="s">
        <v>626</v>
      </c>
      <c r="B100" s="1346" t="s">
        <v>615</v>
      </c>
      <c r="C100" s="1337"/>
      <c r="D100" s="1332">
        <v>5</v>
      </c>
      <c r="E100" s="1338"/>
      <c r="F100" s="1339"/>
      <c r="G100" s="1340">
        <v>1.5</v>
      </c>
      <c r="H100" s="1332">
        <v>45</v>
      </c>
      <c r="I100" s="1332">
        <v>16</v>
      </c>
      <c r="J100" s="1332"/>
      <c r="K100" s="1332"/>
      <c r="L100" s="1332">
        <v>16</v>
      </c>
      <c r="M100" s="1338">
        <v>29</v>
      </c>
      <c r="N100" s="1341"/>
      <c r="O100" s="1337"/>
      <c r="P100" s="1342"/>
      <c r="Q100" s="1340"/>
      <c r="R100" s="1332">
        <v>2</v>
      </c>
      <c r="S100" s="1332"/>
      <c r="T100" s="1332"/>
      <c r="U100" s="1332"/>
      <c r="V100" s="1332"/>
      <c r="W100" s="162"/>
      <c r="X100" s="162"/>
      <c r="Y100" s="1272"/>
    </row>
    <row r="101" spans="1:25" s="16" customFormat="1" ht="21.75" customHeight="1" thickBot="1" x14ac:dyDescent="0.3">
      <c r="A101" s="1325" t="s">
        <v>627</v>
      </c>
      <c r="B101" s="1346" t="s">
        <v>615</v>
      </c>
      <c r="C101" s="1337"/>
      <c r="D101" s="1332">
        <v>6</v>
      </c>
      <c r="E101" s="1338"/>
      <c r="F101" s="1339"/>
      <c r="G101" s="1340">
        <v>1</v>
      </c>
      <c r="H101" s="1332">
        <v>30</v>
      </c>
      <c r="I101" s="1332">
        <v>12</v>
      </c>
      <c r="J101" s="1332"/>
      <c r="K101" s="1332"/>
      <c r="L101" s="1332">
        <v>12</v>
      </c>
      <c r="M101" s="1338">
        <v>18</v>
      </c>
      <c r="N101" s="1341"/>
      <c r="O101" s="1337"/>
      <c r="P101" s="1342"/>
      <c r="Q101" s="1340"/>
      <c r="R101" s="1332"/>
      <c r="S101" s="1332">
        <v>1.5</v>
      </c>
      <c r="T101" s="1332"/>
      <c r="U101" s="1332"/>
      <c r="V101" s="1332"/>
      <c r="W101" s="162"/>
      <c r="X101" s="162"/>
      <c r="Y101" s="1272"/>
    </row>
    <row r="102" spans="1:25" s="16" customFormat="1" ht="21.75" customHeight="1" thickBot="1" x14ac:dyDescent="0.3">
      <c r="A102" s="1325" t="s">
        <v>628</v>
      </c>
      <c r="B102" s="1346" t="s">
        <v>615</v>
      </c>
      <c r="C102" s="1337"/>
      <c r="D102" s="1332">
        <v>7</v>
      </c>
      <c r="E102" s="1338"/>
      <c r="F102" s="1339"/>
      <c r="G102" s="1340">
        <v>1.5</v>
      </c>
      <c r="H102" s="1332">
        <v>45</v>
      </c>
      <c r="I102" s="1332">
        <v>20</v>
      </c>
      <c r="J102" s="1332"/>
      <c r="K102" s="1332"/>
      <c r="L102" s="1332">
        <v>20</v>
      </c>
      <c r="M102" s="1338">
        <v>25</v>
      </c>
      <c r="N102" s="1341"/>
      <c r="O102" s="1337"/>
      <c r="P102" s="1342"/>
      <c r="Q102" s="1340"/>
      <c r="R102" s="1332"/>
      <c r="S102" s="1332"/>
      <c r="T102" s="1332">
        <v>1.5</v>
      </c>
      <c r="U102" s="1332"/>
      <c r="V102" s="1332"/>
      <c r="W102" s="162"/>
      <c r="X102" s="162"/>
      <c r="Y102" s="1272"/>
    </row>
    <row r="103" spans="1:25" s="16" customFormat="1" ht="21.75" customHeight="1" thickBot="1" x14ac:dyDescent="0.3">
      <c r="A103" s="1325" t="s">
        <v>629</v>
      </c>
      <c r="B103" s="1346" t="s">
        <v>615</v>
      </c>
      <c r="C103" s="1337"/>
      <c r="D103" s="1332">
        <v>8</v>
      </c>
      <c r="E103" s="1338"/>
      <c r="F103" s="1339"/>
      <c r="G103" s="1340">
        <v>1.5</v>
      </c>
      <c r="H103" s="1332">
        <v>45</v>
      </c>
      <c r="I103" s="1332">
        <v>16</v>
      </c>
      <c r="J103" s="1332"/>
      <c r="K103" s="1332"/>
      <c r="L103" s="1332">
        <v>16</v>
      </c>
      <c r="M103" s="1338">
        <v>29</v>
      </c>
      <c r="N103" s="1341"/>
      <c r="O103" s="1337"/>
      <c r="P103" s="1342"/>
      <c r="Q103" s="1340"/>
      <c r="R103" s="1332"/>
      <c r="S103" s="1332"/>
      <c r="T103" s="1332"/>
      <c r="U103" s="1332">
        <v>2</v>
      </c>
      <c r="V103" s="1332"/>
      <c r="W103" s="162"/>
      <c r="X103" s="162"/>
      <c r="Y103" s="1272"/>
    </row>
    <row r="104" spans="1:25" s="16" customFormat="1" ht="21.75" customHeight="1" thickBot="1" x14ac:dyDescent="0.3">
      <c r="A104" s="1325" t="s">
        <v>630</v>
      </c>
      <c r="B104" s="1348" t="s">
        <v>615</v>
      </c>
      <c r="C104" s="1349"/>
      <c r="D104" s="1350">
        <v>9</v>
      </c>
      <c r="E104" s="1351"/>
      <c r="F104" s="1352"/>
      <c r="G104" s="1353">
        <v>1.5</v>
      </c>
      <c r="H104" s="1350">
        <v>45</v>
      </c>
      <c r="I104" s="1350">
        <v>18</v>
      </c>
      <c r="J104" s="1350"/>
      <c r="K104" s="1350"/>
      <c r="L104" s="1350">
        <v>18</v>
      </c>
      <c r="M104" s="1351">
        <v>27</v>
      </c>
      <c r="N104" s="1354"/>
      <c r="O104" s="1349"/>
      <c r="P104" s="1355"/>
      <c r="Q104" s="1353"/>
      <c r="R104" s="1350"/>
      <c r="S104" s="1350"/>
      <c r="T104" s="1350"/>
      <c r="U104" s="1350"/>
      <c r="V104" s="1350">
        <v>2</v>
      </c>
      <c r="W104" s="162"/>
      <c r="X104" s="162"/>
      <c r="Y104" s="1272"/>
    </row>
    <row r="105" spans="1:25" s="16" customFormat="1" ht="21.75" customHeight="1" thickBot="1" x14ac:dyDescent="0.3">
      <c r="A105" s="1347" t="s">
        <v>218</v>
      </c>
      <c r="B105" s="1356" t="s">
        <v>616</v>
      </c>
      <c r="C105" s="1357"/>
      <c r="D105" s="1350">
        <v>6</v>
      </c>
      <c r="E105" s="1351"/>
      <c r="F105" s="1358"/>
      <c r="G105" s="1353">
        <v>1</v>
      </c>
      <c r="H105" s="1350">
        <v>30</v>
      </c>
      <c r="I105" s="1350">
        <v>12</v>
      </c>
      <c r="J105" s="1350">
        <v>8</v>
      </c>
      <c r="K105" s="1350"/>
      <c r="L105" s="1350">
        <v>4</v>
      </c>
      <c r="M105" s="1351">
        <v>18</v>
      </c>
      <c r="N105" s="1359"/>
      <c r="O105" s="1357"/>
      <c r="P105" s="1360"/>
      <c r="Q105" s="1353"/>
      <c r="R105" s="1350"/>
      <c r="S105" s="1350">
        <v>1.5</v>
      </c>
      <c r="T105" s="1350"/>
      <c r="U105" s="1350"/>
      <c r="V105" s="1350"/>
      <c r="W105" s="162"/>
      <c r="X105" s="162"/>
      <c r="Y105" s="1272"/>
    </row>
    <row r="106" spans="1:25" s="16" customFormat="1" ht="32.25" customHeight="1" thickBot="1" x14ac:dyDescent="0.3">
      <c r="A106" s="1347" t="s">
        <v>213</v>
      </c>
      <c r="B106" s="1361" t="s">
        <v>617</v>
      </c>
      <c r="C106" s="1362"/>
      <c r="D106" s="1363">
        <v>8</v>
      </c>
      <c r="E106" s="1363"/>
      <c r="F106" s="1364"/>
      <c r="G106" s="1365">
        <v>1.5</v>
      </c>
      <c r="H106" s="1366">
        <f>G106*30</f>
        <v>45</v>
      </c>
      <c r="I106" s="1367">
        <v>27</v>
      </c>
      <c r="J106" s="1368">
        <v>18</v>
      </c>
      <c r="K106" s="1368">
        <v>0</v>
      </c>
      <c r="L106" s="1368">
        <v>9</v>
      </c>
      <c r="M106" s="1369">
        <f>H106-I106</f>
        <v>18</v>
      </c>
      <c r="N106" s="1362"/>
      <c r="O106" s="1363"/>
      <c r="P106" s="1364"/>
      <c r="Q106" s="1370"/>
      <c r="R106" s="1368"/>
      <c r="S106" s="1369"/>
      <c r="T106" s="1371"/>
      <c r="U106" s="1372">
        <v>1.5</v>
      </c>
      <c r="V106" s="1373"/>
      <c r="W106" s="162"/>
      <c r="X106" s="162"/>
      <c r="Y106" s="1272"/>
    </row>
    <row r="107" spans="1:25" s="16" customFormat="1" ht="21.75" customHeight="1" thickBot="1" x14ac:dyDescent="0.3">
      <c r="A107" s="1347" t="s">
        <v>214</v>
      </c>
      <c r="B107" s="1326" t="s">
        <v>133</v>
      </c>
      <c r="C107" s="1374"/>
      <c r="D107" s="1332">
        <v>7</v>
      </c>
      <c r="E107" s="1338"/>
      <c r="F107" s="1375"/>
      <c r="G107" s="1340">
        <v>1.5</v>
      </c>
      <c r="H107" s="1332">
        <v>45</v>
      </c>
      <c r="I107" s="1332">
        <v>20</v>
      </c>
      <c r="J107" s="1332">
        <v>14</v>
      </c>
      <c r="K107" s="1332"/>
      <c r="L107" s="1332">
        <v>6</v>
      </c>
      <c r="M107" s="1338">
        <v>25</v>
      </c>
      <c r="N107" s="1376"/>
      <c r="O107" s="1374"/>
      <c r="P107" s="1377"/>
      <c r="Q107" s="1340"/>
      <c r="R107" s="1332"/>
      <c r="S107" s="1332"/>
      <c r="T107" s="1332">
        <v>1.5</v>
      </c>
      <c r="U107" s="1332"/>
      <c r="V107" s="1332"/>
      <c r="W107" s="162"/>
      <c r="X107" s="162"/>
      <c r="Y107" s="1272"/>
    </row>
    <row r="108" spans="1:25" s="16" customFormat="1" ht="21.75" customHeight="1" thickBot="1" x14ac:dyDescent="0.3">
      <c r="A108" s="1347" t="s">
        <v>215</v>
      </c>
      <c r="B108" s="1378" t="s">
        <v>45</v>
      </c>
      <c r="C108" s="1374"/>
      <c r="D108" s="1332">
        <v>7</v>
      </c>
      <c r="E108" s="1338"/>
      <c r="F108" s="1375"/>
      <c r="G108" s="1340">
        <v>1.5</v>
      </c>
      <c r="H108" s="1332">
        <v>45</v>
      </c>
      <c r="I108" s="1332">
        <v>20</v>
      </c>
      <c r="J108" s="1332">
        <v>14</v>
      </c>
      <c r="K108" s="1332"/>
      <c r="L108" s="1332">
        <v>6</v>
      </c>
      <c r="M108" s="1338">
        <v>25</v>
      </c>
      <c r="N108" s="1376"/>
      <c r="O108" s="1374"/>
      <c r="P108" s="1377"/>
      <c r="Q108" s="1340"/>
      <c r="R108" s="1332"/>
      <c r="S108" s="1332"/>
      <c r="T108" s="1332">
        <v>1.5</v>
      </c>
      <c r="U108" s="1332"/>
      <c r="V108" s="1332"/>
      <c r="W108" s="162"/>
      <c r="X108" s="162"/>
      <c r="Y108" s="1272"/>
    </row>
    <row r="109" spans="1:25" s="16" customFormat="1" ht="21.75" customHeight="1" thickBot="1" x14ac:dyDescent="0.3">
      <c r="A109" s="1347" t="s">
        <v>216</v>
      </c>
      <c r="B109" s="1378" t="s">
        <v>618</v>
      </c>
      <c r="C109" s="1374"/>
      <c r="D109" s="1332">
        <v>7</v>
      </c>
      <c r="E109" s="1338"/>
      <c r="F109" s="1375"/>
      <c r="G109" s="1340">
        <v>1.5</v>
      </c>
      <c r="H109" s="1332">
        <v>45</v>
      </c>
      <c r="I109" s="1332">
        <v>20</v>
      </c>
      <c r="J109" s="1332">
        <v>14</v>
      </c>
      <c r="K109" s="1332"/>
      <c r="L109" s="1332">
        <v>6</v>
      </c>
      <c r="M109" s="1338">
        <v>25</v>
      </c>
      <c r="N109" s="1376"/>
      <c r="O109" s="1374"/>
      <c r="P109" s="1377"/>
      <c r="Q109" s="1340"/>
      <c r="R109" s="1332"/>
      <c r="S109" s="1332"/>
      <c r="T109" s="1332">
        <v>1.5</v>
      </c>
      <c r="U109" s="1337"/>
      <c r="V109" s="1337"/>
      <c r="W109" s="162"/>
      <c r="X109" s="162"/>
      <c r="Y109" s="1272"/>
    </row>
    <row r="110" spans="1:25" s="16" customFormat="1" ht="21.75" customHeight="1" x14ac:dyDescent="0.25">
      <c r="A110" s="1347" t="s">
        <v>619</v>
      </c>
      <c r="B110" s="1379" t="s">
        <v>197</v>
      </c>
      <c r="C110" s="1380"/>
      <c r="D110" s="1381">
        <v>6</v>
      </c>
      <c r="E110" s="1382"/>
      <c r="F110" s="1383"/>
      <c r="G110" s="1384">
        <v>1</v>
      </c>
      <c r="H110" s="1381">
        <v>30</v>
      </c>
      <c r="I110" s="1381">
        <v>12</v>
      </c>
      <c r="J110" s="1381">
        <v>8</v>
      </c>
      <c r="K110" s="1381"/>
      <c r="L110" s="1381">
        <v>4</v>
      </c>
      <c r="M110" s="1382">
        <v>18</v>
      </c>
      <c r="N110" s="1385"/>
      <c r="O110" s="1380"/>
      <c r="P110" s="1386"/>
      <c r="Q110" s="1384"/>
      <c r="R110" s="1381"/>
      <c r="S110" s="1381">
        <v>1.5</v>
      </c>
      <c r="T110" s="1381"/>
      <c r="U110" s="1381"/>
      <c r="V110" s="1381"/>
      <c r="W110" s="162"/>
      <c r="X110" s="162"/>
      <c r="Y110" s="1272"/>
    </row>
    <row r="111" spans="1:25" s="16" customFormat="1" ht="21.75" customHeight="1" x14ac:dyDescent="0.25">
      <c r="A111" s="1347" t="s">
        <v>621</v>
      </c>
      <c r="B111" s="1387" t="s">
        <v>620</v>
      </c>
      <c r="C111" s="1388"/>
      <c r="D111" s="1389">
        <v>9</v>
      </c>
      <c r="E111" s="1389"/>
      <c r="F111" s="1390"/>
      <c r="G111" s="1389">
        <v>1.5</v>
      </c>
      <c r="H111" s="1389">
        <v>45</v>
      </c>
      <c r="I111" s="1389">
        <v>18</v>
      </c>
      <c r="J111" s="1389">
        <v>9</v>
      </c>
      <c r="K111" s="1389"/>
      <c r="L111" s="1389">
        <v>9</v>
      </c>
      <c r="M111" s="1389">
        <v>27</v>
      </c>
      <c r="N111" s="1388"/>
      <c r="O111" s="1388"/>
      <c r="P111" s="1388"/>
      <c r="Q111" s="1389"/>
      <c r="R111" s="1389"/>
      <c r="S111" s="1389"/>
      <c r="T111" s="1389"/>
      <c r="U111" s="1389"/>
      <c r="V111" s="1389">
        <v>2</v>
      </c>
      <c r="W111" s="162"/>
      <c r="X111" s="162"/>
      <c r="Y111" s="1272"/>
    </row>
    <row r="112" spans="1:25" s="1410" customFormat="1" ht="21.75" customHeight="1" x14ac:dyDescent="0.25">
      <c r="A112" s="1403" t="s">
        <v>623</v>
      </c>
      <c r="B112" s="1404" t="s">
        <v>622</v>
      </c>
      <c r="C112" s="1405"/>
      <c r="D112" s="1406">
        <v>9</v>
      </c>
      <c r="E112" s="1406"/>
      <c r="F112" s="1407"/>
      <c r="G112" s="1406">
        <v>1.5</v>
      </c>
      <c r="H112" s="1406">
        <v>45</v>
      </c>
      <c r="I112" s="1406">
        <v>18</v>
      </c>
      <c r="J112" s="1406">
        <v>9</v>
      </c>
      <c r="K112" s="1406"/>
      <c r="L112" s="1406">
        <v>9</v>
      </c>
      <c r="M112" s="1406">
        <v>27</v>
      </c>
      <c r="N112" s="1405"/>
      <c r="O112" s="1405"/>
      <c r="P112" s="1405"/>
      <c r="Q112" s="1406"/>
      <c r="R112" s="1406"/>
      <c r="S112" s="1406"/>
      <c r="T112" s="1406"/>
      <c r="U112" s="1406"/>
      <c r="V112" s="1406">
        <v>2</v>
      </c>
      <c r="W112" s="1408"/>
      <c r="X112" s="1408"/>
      <c r="Y112" s="1409"/>
    </row>
    <row r="113" spans="1:38" s="16" customFormat="1" ht="21.75" customHeight="1" thickBot="1" x14ac:dyDescent="0.3">
      <c r="A113" s="1401" t="s">
        <v>624</v>
      </c>
      <c r="B113" s="1402" t="s">
        <v>71</v>
      </c>
      <c r="C113" s="185"/>
      <c r="D113" s="185">
        <v>9</v>
      </c>
      <c r="E113" s="185"/>
      <c r="F113" s="217"/>
      <c r="G113" s="1389">
        <v>1.5</v>
      </c>
      <c r="H113" s="1389">
        <v>45</v>
      </c>
      <c r="I113" s="1389">
        <v>18</v>
      </c>
      <c r="J113" s="1389">
        <v>9</v>
      </c>
      <c r="K113" s="1389"/>
      <c r="L113" s="1389">
        <v>9</v>
      </c>
      <c r="M113" s="1389">
        <v>27</v>
      </c>
      <c r="N113" s="1388"/>
      <c r="O113" s="1388"/>
      <c r="P113" s="1388"/>
      <c r="Q113" s="1389"/>
      <c r="R113" s="1389"/>
      <c r="S113" s="1389"/>
      <c r="T113" s="1389"/>
      <c r="U113" s="1389"/>
      <c r="V113" s="1389">
        <v>2</v>
      </c>
      <c r="W113" s="162"/>
      <c r="X113" s="162"/>
      <c r="Y113" s="1272"/>
    </row>
    <row r="114" spans="1:38" s="16" customFormat="1" ht="24" customHeight="1" thickBot="1" x14ac:dyDescent="0.25">
      <c r="A114" s="3294" t="s">
        <v>342</v>
      </c>
      <c r="B114" s="3295"/>
      <c r="C114" s="3295"/>
      <c r="D114" s="3295"/>
      <c r="E114" s="3295"/>
      <c r="F114" s="3295"/>
      <c r="G114" s="3442"/>
      <c r="H114" s="3442"/>
      <c r="I114" s="3442"/>
      <c r="J114" s="3442"/>
      <c r="K114" s="3442"/>
      <c r="L114" s="3442"/>
      <c r="M114" s="3442"/>
      <c r="N114" s="3442"/>
      <c r="O114" s="3442"/>
      <c r="P114" s="3442"/>
      <c r="Q114" s="3442"/>
      <c r="R114" s="3442"/>
      <c r="S114" s="3442"/>
      <c r="T114" s="3442"/>
      <c r="U114" s="3442"/>
      <c r="V114" s="3442"/>
      <c r="W114" s="3442"/>
      <c r="X114" s="3442"/>
      <c r="Y114" s="3443"/>
    </row>
    <row r="115" spans="1:38" s="16" customFormat="1" ht="24" customHeight="1" thickBot="1" x14ac:dyDescent="0.25">
      <c r="A115" s="3297" t="s">
        <v>595</v>
      </c>
      <c r="B115" s="3298"/>
      <c r="C115" s="3298"/>
      <c r="D115" s="3298"/>
      <c r="E115" s="3298"/>
      <c r="F115" s="3298"/>
      <c r="G115" s="3298"/>
      <c r="H115" s="3298"/>
      <c r="I115" s="3298"/>
      <c r="J115" s="3298"/>
      <c r="K115" s="3298"/>
      <c r="L115" s="3298"/>
      <c r="M115" s="3298"/>
      <c r="N115" s="3298"/>
      <c r="O115" s="3298"/>
      <c r="P115" s="3298"/>
      <c r="Q115" s="3298"/>
      <c r="R115" s="3298"/>
      <c r="S115" s="3298"/>
      <c r="T115" s="3298"/>
      <c r="U115" s="3298"/>
      <c r="V115" s="3298"/>
      <c r="W115" s="3298"/>
      <c r="X115" s="3298"/>
      <c r="Y115" s="3299"/>
    </row>
    <row r="116" spans="1:38" s="16" customFormat="1" ht="46.5" customHeight="1" thickBot="1" x14ac:dyDescent="0.25">
      <c r="A116" s="710" t="s">
        <v>515</v>
      </c>
      <c r="B116" s="711" t="s">
        <v>525</v>
      </c>
      <c r="C116" s="684"/>
      <c r="D116" s="685"/>
      <c r="E116" s="685"/>
      <c r="F116" s="686">
        <v>7</v>
      </c>
      <c r="G116" s="108">
        <v>1</v>
      </c>
      <c r="H116" s="712">
        <f>G116*30</f>
        <v>30</v>
      </c>
      <c r="I116" s="713">
        <f>J116+K116+L116</f>
        <v>15</v>
      </c>
      <c r="J116" s="713"/>
      <c r="K116" s="713"/>
      <c r="L116" s="713">
        <v>15</v>
      </c>
      <c r="M116" s="714">
        <f>H116-I116</f>
        <v>15</v>
      </c>
      <c r="N116" s="715"/>
      <c r="O116" s="332"/>
      <c r="P116" s="716"/>
      <c r="Q116" s="717"/>
      <c r="R116" s="718"/>
      <c r="S116" s="719"/>
      <c r="T116" s="717">
        <v>1</v>
      </c>
      <c r="U116" s="720"/>
      <c r="V116" s="721"/>
      <c r="W116" s="722"/>
      <c r="X116" s="723"/>
      <c r="Y116" s="724"/>
    </row>
    <row r="117" spans="1:38" s="16" customFormat="1" ht="24" customHeight="1" thickBot="1" x14ac:dyDescent="0.25">
      <c r="A117" s="3081" t="s">
        <v>580</v>
      </c>
      <c r="B117" s="3082"/>
      <c r="C117" s="3082"/>
      <c r="D117" s="3082"/>
      <c r="E117" s="3082"/>
      <c r="F117" s="3274"/>
      <c r="G117" s="725">
        <f>G116</f>
        <v>1</v>
      </c>
      <c r="H117" s="327">
        <f>H116</f>
        <v>30</v>
      </c>
      <c r="I117" s="141">
        <f>I116</f>
        <v>15</v>
      </c>
      <c r="J117" s="141"/>
      <c r="K117" s="141"/>
      <c r="L117" s="141">
        <f>L116</f>
        <v>15</v>
      </c>
      <c r="M117" s="726">
        <f>M116</f>
        <v>15</v>
      </c>
      <c r="N117" s="727"/>
      <c r="O117" s="332"/>
      <c r="P117" s="716"/>
      <c r="Q117" s="331"/>
      <c r="R117" s="332"/>
      <c r="S117" s="333"/>
      <c r="T117" s="327">
        <f>T116</f>
        <v>1</v>
      </c>
      <c r="U117" s="723"/>
      <c r="V117" s="724"/>
      <c r="W117" s="722"/>
      <c r="X117" s="723"/>
      <c r="Y117" s="724"/>
    </row>
    <row r="118" spans="1:38" s="16" customFormat="1" ht="24" customHeight="1" thickBot="1" x14ac:dyDescent="0.25">
      <c r="A118" s="3417" t="s">
        <v>596</v>
      </c>
      <c r="B118" s="3418"/>
      <c r="C118" s="3418"/>
      <c r="D118" s="3418"/>
      <c r="E118" s="3418"/>
      <c r="F118" s="3418"/>
      <c r="G118" s="3418"/>
      <c r="H118" s="3418"/>
      <c r="I118" s="3418"/>
      <c r="J118" s="3418"/>
      <c r="K118" s="3418"/>
      <c r="L118" s="3418"/>
      <c r="M118" s="3418"/>
      <c r="N118" s="3418"/>
      <c r="O118" s="3418"/>
      <c r="P118" s="3418"/>
      <c r="Q118" s="3418"/>
      <c r="R118" s="3418"/>
      <c r="S118" s="3418"/>
      <c r="T118" s="3418"/>
      <c r="U118" s="3418"/>
      <c r="V118" s="3418"/>
      <c r="W118" s="3418"/>
      <c r="X118" s="3418"/>
      <c r="Y118" s="3419"/>
    </row>
    <row r="119" spans="1:38" s="16" customFormat="1" ht="39.75" customHeight="1" thickBot="1" x14ac:dyDescent="0.25">
      <c r="A119" s="728" t="s">
        <v>581</v>
      </c>
      <c r="B119" s="729" t="s">
        <v>221</v>
      </c>
      <c r="C119" s="730"/>
      <c r="D119" s="731">
        <v>9</v>
      </c>
      <c r="E119" s="732"/>
      <c r="F119" s="733"/>
      <c r="G119" s="1263">
        <v>3</v>
      </c>
      <c r="H119" s="734">
        <f>G119*30</f>
        <v>90</v>
      </c>
      <c r="I119" s="735">
        <f>J119+K119+L119</f>
        <v>45</v>
      </c>
      <c r="J119" s="735">
        <v>27</v>
      </c>
      <c r="K119" s="735">
        <v>18</v>
      </c>
      <c r="L119" s="735"/>
      <c r="M119" s="736">
        <f>H119-I119</f>
        <v>45</v>
      </c>
      <c r="N119" s="737"/>
      <c r="O119" s="732"/>
      <c r="P119" s="738"/>
      <c r="Q119" s="739"/>
      <c r="R119" s="740"/>
      <c r="S119" s="741"/>
      <c r="T119" s="737"/>
      <c r="U119" s="732"/>
      <c r="V119" s="742">
        <v>5</v>
      </c>
      <c r="W119" s="739"/>
      <c r="X119" s="740"/>
      <c r="Y119" s="743"/>
    </row>
    <row r="120" spans="1:38" s="16" customFormat="1" ht="24" customHeight="1" thickBot="1" x14ac:dyDescent="0.25">
      <c r="A120" s="3081" t="s">
        <v>440</v>
      </c>
      <c r="B120" s="3082"/>
      <c r="C120" s="3082"/>
      <c r="D120" s="3082"/>
      <c r="E120" s="3082"/>
      <c r="F120" s="3274"/>
      <c r="G120" s="744">
        <f>G119</f>
        <v>3</v>
      </c>
      <c r="H120" s="745">
        <f>H119</f>
        <v>90</v>
      </c>
      <c r="I120" s="746">
        <f>I119</f>
        <v>45</v>
      </c>
      <c r="J120" s="746">
        <f>J119</f>
        <v>27</v>
      </c>
      <c r="K120" s="746">
        <f>K119</f>
        <v>18</v>
      </c>
      <c r="L120" s="746"/>
      <c r="M120" s="747">
        <f>M119</f>
        <v>45</v>
      </c>
      <c r="N120" s="748"/>
      <c r="O120" s="749"/>
      <c r="P120" s="750"/>
      <c r="Q120" s="751"/>
      <c r="R120" s="749"/>
      <c r="S120" s="752"/>
      <c r="T120" s="748"/>
      <c r="U120" s="749"/>
      <c r="V120" s="753">
        <f>V119</f>
        <v>5</v>
      </c>
      <c r="W120" s="751"/>
      <c r="X120" s="749"/>
      <c r="Y120" s="750"/>
    </row>
    <row r="121" spans="1:38" s="56" customFormat="1" ht="23.25" customHeight="1" thickBot="1" x14ac:dyDescent="0.25">
      <c r="A121" s="3285" t="s">
        <v>597</v>
      </c>
      <c r="B121" s="3286"/>
      <c r="C121" s="3286"/>
      <c r="D121" s="3286"/>
      <c r="E121" s="3286"/>
      <c r="F121" s="3286"/>
      <c r="G121" s="3286"/>
      <c r="H121" s="3286"/>
      <c r="I121" s="3286"/>
      <c r="J121" s="3286"/>
      <c r="K121" s="3286"/>
      <c r="L121" s="3286"/>
      <c r="M121" s="3286"/>
      <c r="N121" s="3286"/>
      <c r="O121" s="3286"/>
      <c r="P121" s="3286"/>
      <c r="Q121" s="3286"/>
      <c r="R121" s="3286"/>
      <c r="S121" s="3286"/>
      <c r="T121" s="3286"/>
      <c r="U121" s="3286"/>
      <c r="V121" s="3286"/>
      <c r="W121" s="3286"/>
      <c r="X121" s="3286"/>
      <c r="Y121" s="3287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</row>
    <row r="122" spans="1:38" s="16" customFormat="1" ht="43.5" customHeight="1" thickBot="1" x14ac:dyDescent="0.25">
      <c r="A122" s="710" t="s">
        <v>526</v>
      </c>
      <c r="B122" s="754" t="s">
        <v>219</v>
      </c>
      <c r="C122" s="684"/>
      <c r="D122" s="685"/>
      <c r="E122" s="685"/>
      <c r="F122" s="686">
        <v>8</v>
      </c>
      <c r="G122" s="108">
        <v>1</v>
      </c>
      <c r="H122" s="190">
        <f>G122*30</f>
        <v>30</v>
      </c>
      <c r="I122" s="92">
        <f>J122+K122+L122</f>
        <v>10</v>
      </c>
      <c r="J122" s="171"/>
      <c r="K122" s="167"/>
      <c r="L122" s="167">
        <v>10</v>
      </c>
      <c r="M122" s="206">
        <f>H122-I122</f>
        <v>20</v>
      </c>
      <c r="N122" s="755"/>
      <c r="O122" s="756"/>
      <c r="P122" s="757"/>
      <c r="Q122" s="758"/>
      <c r="R122" s="759"/>
      <c r="S122" s="760"/>
      <c r="T122" s="761"/>
      <c r="U122" s="756">
        <v>1</v>
      </c>
      <c r="V122" s="762"/>
      <c r="W122" s="755"/>
      <c r="X122" s="763"/>
      <c r="Y122" s="764"/>
    </row>
    <row r="123" spans="1:38" s="16" customFormat="1" ht="23.25" customHeight="1" thickBot="1" x14ac:dyDescent="0.25">
      <c r="A123" s="3081" t="s">
        <v>441</v>
      </c>
      <c r="B123" s="3082"/>
      <c r="C123" s="3082"/>
      <c r="D123" s="3082"/>
      <c r="E123" s="3082"/>
      <c r="F123" s="3274"/>
      <c r="G123" s="725">
        <f>G122</f>
        <v>1</v>
      </c>
      <c r="H123" s="765">
        <f t="shared" ref="H123:M123" si="28">H122</f>
        <v>30</v>
      </c>
      <c r="I123" s="766">
        <f t="shared" si="28"/>
        <v>10</v>
      </c>
      <c r="J123" s="766"/>
      <c r="K123" s="766"/>
      <c r="L123" s="766">
        <f t="shared" si="28"/>
        <v>10</v>
      </c>
      <c r="M123" s="767">
        <f t="shared" si="28"/>
        <v>20</v>
      </c>
      <c r="N123" s="768"/>
      <c r="O123" s="769"/>
      <c r="P123" s="770"/>
      <c r="Q123" s="771"/>
      <c r="R123" s="769"/>
      <c r="S123" s="513"/>
      <c r="T123" s="765"/>
      <c r="U123" s="766">
        <f>U122</f>
        <v>1</v>
      </c>
      <c r="V123" s="767"/>
      <c r="W123" s="772"/>
      <c r="X123" s="773"/>
      <c r="Y123" s="774"/>
      <c r="Z123" s="45"/>
    </row>
    <row r="124" spans="1:38" s="16" customFormat="1" ht="24" customHeight="1" thickBot="1" x14ac:dyDescent="0.25">
      <c r="A124" s="3288" t="s">
        <v>222</v>
      </c>
      <c r="B124" s="3289"/>
      <c r="C124" s="3289"/>
      <c r="D124" s="3289"/>
      <c r="E124" s="3289"/>
      <c r="F124" s="3289"/>
      <c r="G124" s="3289"/>
      <c r="H124" s="3289"/>
      <c r="I124" s="3289"/>
      <c r="J124" s="3289"/>
      <c r="K124" s="3289"/>
      <c r="L124" s="3289"/>
      <c r="M124" s="3289"/>
      <c r="N124" s="3289"/>
      <c r="O124" s="3289"/>
      <c r="P124" s="3289"/>
      <c r="Q124" s="3289"/>
      <c r="R124" s="3289"/>
      <c r="S124" s="3289"/>
      <c r="T124" s="3289"/>
      <c r="U124" s="3289"/>
      <c r="V124" s="3289"/>
      <c r="W124" s="3289"/>
      <c r="X124" s="3289"/>
      <c r="Y124" s="3290"/>
    </row>
    <row r="125" spans="1:38" s="16" customFormat="1" ht="24" customHeight="1" thickBot="1" x14ac:dyDescent="0.25">
      <c r="A125" s="3023" t="s">
        <v>594</v>
      </c>
      <c r="B125" s="3034"/>
      <c r="C125" s="3034"/>
      <c r="D125" s="3034"/>
      <c r="E125" s="3034"/>
      <c r="F125" s="3034"/>
      <c r="G125" s="3034"/>
      <c r="H125" s="3034"/>
      <c r="I125" s="3034"/>
      <c r="J125" s="3034"/>
      <c r="K125" s="3034"/>
      <c r="L125" s="3034"/>
      <c r="M125" s="3034"/>
      <c r="N125" s="3034"/>
      <c r="O125" s="3034"/>
      <c r="P125" s="3034"/>
      <c r="Q125" s="3034"/>
      <c r="R125" s="3034"/>
      <c r="S125" s="3034"/>
      <c r="T125" s="3034"/>
      <c r="U125" s="3034"/>
      <c r="V125" s="3034"/>
      <c r="W125" s="3034"/>
      <c r="X125" s="3034"/>
      <c r="Y125" s="3035"/>
    </row>
    <row r="126" spans="1:38" s="16" customFormat="1" ht="41.25" customHeight="1" thickBot="1" x14ac:dyDescent="0.25">
      <c r="A126" s="3291" t="s">
        <v>345</v>
      </c>
      <c r="B126" s="3101"/>
      <c r="C126" s="3101"/>
      <c r="D126" s="3101"/>
      <c r="E126" s="3101"/>
      <c r="F126" s="3101"/>
      <c r="G126" s="3101"/>
      <c r="H126" s="3101"/>
      <c r="I126" s="3101"/>
      <c r="J126" s="3101"/>
      <c r="K126" s="3101"/>
      <c r="L126" s="3101"/>
      <c r="M126" s="3101"/>
      <c r="N126" s="3101"/>
      <c r="O126" s="3101"/>
      <c r="P126" s="3101"/>
      <c r="Q126" s="3101"/>
      <c r="R126" s="3101"/>
      <c r="S126" s="3101"/>
      <c r="T126" s="3101"/>
      <c r="U126" s="3101"/>
      <c r="V126" s="3101"/>
      <c r="W126" s="3101"/>
      <c r="X126" s="3101"/>
      <c r="Y126" s="3102"/>
    </row>
    <row r="127" spans="1:38" s="16" customFormat="1" ht="38.25" customHeight="1" x14ac:dyDescent="0.2">
      <c r="A127" s="683" t="s">
        <v>347</v>
      </c>
      <c r="B127" s="112" t="s">
        <v>188</v>
      </c>
      <c r="C127" s="83"/>
      <c r="D127" s="85"/>
      <c r="E127" s="85"/>
      <c r="F127" s="128"/>
      <c r="G127" s="1262">
        <f>G128+G129</f>
        <v>6</v>
      </c>
      <c r="H127" s="776">
        <f>H128+H129</f>
        <v>180</v>
      </c>
      <c r="I127" s="109">
        <f>I128+I129</f>
        <v>90</v>
      </c>
      <c r="J127" s="109">
        <f>J128+J129</f>
        <v>63</v>
      </c>
      <c r="K127" s="109">
        <f>K128+K129</f>
        <v>27</v>
      </c>
      <c r="L127" s="109"/>
      <c r="M127" s="777">
        <f>M128+M129</f>
        <v>90</v>
      </c>
      <c r="N127" s="83"/>
      <c r="O127" s="85"/>
      <c r="P127" s="89"/>
      <c r="Q127" s="83"/>
      <c r="R127" s="85"/>
      <c r="S127" s="89"/>
      <c r="T127" s="86"/>
      <c r="U127" s="87"/>
      <c r="V127" s="94"/>
      <c r="W127" s="95"/>
      <c r="X127" s="87"/>
      <c r="Y127" s="94"/>
    </row>
    <row r="128" spans="1:38" s="16" customFormat="1" ht="40.5" customHeight="1" x14ac:dyDescent="0.2">
      <c r="A128" s="683" t="s">
        <v>348</v>
      </c>
      <c r="B128" s="112" t="s">
        <v>188</v>
      </c>
      <c r="C128" s="83"/>
      <c r="D128" s="85"/>
      <c r="E128" s="85"/>
      <c r="F128" s="128"/>
      <c r="G128" s="1259">
        <v>3</v>
      </c>
      <c r="H128" s="779">
        <f>G128*30</f>
        <v>90</v>
      </c>
      <c r="I128" s="84">
        <f>J128+K128+L128</f>
        <v>45</v>
      </c>
      <c r="J128" s="87">
        <v>36</v>
      </c>
      <c r="K128" s="85">
        <v>9</v>
      </c>
      <c r="L128" s="85"/>
      <c r="M128" s="545">
        <f>H128-I128</f>
        <v>45</v>
      </c>
      <c r="N128" s="83"/>
      <c r="O128" s="85"/>
      <c r="P128" s="89"/>
      <c r="Q128" s="83"/>
      <c r="R128" s="85"/>
      <c r="S128" s="89"/>
      <c r="T128" s="86"/>
      <c r="U128" s="87">
        <v>5</v>
      </c>
      <c r="V128" s="94"/>
      <c r="W128" s="95"/>
      <c r="X128" s="87"/>
      <c r="Y128" s="94"/>
    </row>
    <row r="129" spans="1:25" s="16" customFormat="1" ht="42" customHeight="1" x14ac:dyDescent="0.2">
      <c r="A129" s="683" t="s">
        <v>349</v>
      </c>
      <c r="B129" s="112" t="s">
        <v>188</v>
      </c>
      <c r="C129" s="83">
        <v>9</v>
      </c>
      <c r="D129" s="85"/>
      <c r="E129" s="85"/>
      <c r="F129" s="128"/>
      <c r="G129" s="1259">
        <v>3</v>
      </c>
      <c r="H129" s="83">
        <f>G129*30</f>
        <v>90</v>
      </c>
      <c r="I129" s="84">
        <f>J129+K129+L129</f>
        <v>45</v>
      </c>
      <c r="J129" s="87">
        <v>27</v>
      </c>
      <c r="K129" s="85">
        <v>18</v>
      </c>
      <c r="L129" s="85"/>
      <c r="M129" s="545">
        <f>H129-I129</f>
        <v>45</v>
      </c>
      <c r="N129" s="83"/>
      <c r="O129" s="85"/>
      <c r="P129" s="89"/>
      <c r="Q129" s="83"/>
      <c r="R129" s="85"/>
      <c r="S129" s="89"/>
      <c r="T129" s="86"/>
      <c r="U129" s="87"/>
      <c r="V129" s="94">
        <v>5</v>
      </c>
      <c r="W129" s="95"/>
      <c r="X129" s="87"/>
      <c r="Y129" s="94"/>
    </row>
    <row r="130" spans="1:25" s="16" customFormat="1" ht="28.5" customHeight="1" x14ac:dyDescent="0.2">
      <c r="A130" s="683" t="s">
        <v>350</v>
      </c>
      <c r="B130" s="112" t="s">
        <v>189</v>
      </c>
      <c r="C130" s="83">
        <v>9</v>
      </c>
      <c r="D130" s="85"/>
      <c r="E130" s="85"/>
      <c r="F130" s="128"/>
      <c r="G130" s="1262">
        <v>3</v>
      </c>
      <c r="H130" s="91">
        <f>G130*30</f>
        <v>90</v>
      </c>
      <c r="I130" s="92">
        <f>J130+K130+L130</f>
        <v>45</v>
      </c>
      <c r="J130" s="171">
        <v>27</v>
      </c>
      <c r="K130" s="167">
        <v>9</v>
      </c>
      <c r="L130" s="167">
        <v>9</v>
      </c>
      <c r="M130" s="96">
        <f>H130-I130</f>
        <v>45</v>
      </c>
      <c r="N130" s="82"/>
      <c r="O130" s="85"/>
      <c r="P130" s="88"/>
      <c r="Q130" s="83"/>
      <c r="R130" s="85"/>
      <c r="S130" s="89"/>
      <c r="T130" s="86"/>
      <c r="U130" s="87"/>
      <c r="V130" s="94">
        <v>5</v>
      </c>
      <c r="W130" s="95"/>
      <c r="X130" s="87"/>
      <c r="Y130" s="94"/>
    </row>
    <row r="131" spans="1:25" s="16" customFormat="1" ht="55.5" customHeight="1" x14ac:dyDescent="0.2">
      <c r="A131" s="683" t="s">
        <v>223</v>
      </c>
      <c r="B131" s="780" t="s">
        <v>192</v>
      </c>
      <c r="C131" s="100"/>
      <c r="D131" s="98">
        <v>10</v>
      </c>
      <c r="E131" s="98"/>
      <c r="F131" s="169"/>
      <c r="G131" s="118">
        <v>3</v>
      </c>
      <c r="H131" s="40">
        <f>G131*30</f>
        <v>90</v>
      </c>
      <c r="I131" s="27">
        <f>J131+K131+L131</f>
        <v>30</v>
      </c>
      <c r="J131" s="105">
        <v>15</v>
      </c>
      <c r="K131" s="105"/>
      <c r="L131" s="105">
        <v>15</v>
      </c>
      <c r="M131" s="172">
        <f>H131-I131</f>
        <v>60</v>
      </c>
      <c r="N131" s="97"/>
      <c r="O131" s="98"/>
      <c r="P131" s="106"/>
      <c r="Q131" s="100"/>
      <c r="R131" s="98"/>
      <c r="S131" s="101"/>
      <c r="T131" s="100"/>
      <c r="U131" s="98"/>
      <c r="V131" s="126"/>
      <c r="W131" s="119">
        <v>2</v>
      </c>
      <c r="X131" s="99"/>
      <c r="Y131" s="126"/>
    </row>
    <row r="132" spans="1:25" s="16" customFormat="1" ht="53.25" customHeight="1" x14ac:dyDescent="0.2">
      <c r="A132" s="683" t="s">
        <v>224</v>
      </c>
      <c r="B132" s="112" t="s">
        <v>190</v>
      </c>
      <c r="C132" s="83"/>
      <c r="D132" s="85"/>
      <c r="E132" s="85"/>
      <c r="F132" s="128"/>
      <c r="G132" s="108">
        <f>G133+G134+G135</f>
        <v>6.5</v>
      </c>
      <c r="H132" s="130">
        <f t="shared" ref="H132:M132" si="29">H133+H134+H135</f>
        <v>195</v>
      </c>
      <c r="I132" s="109">
        <f t="shared" si="29"/>
        <v>99</v>
      </c>
      <c r="J132" s="109">
        <f t="shared" si="29"/>
        <v>54</v>
      </c>
      <c r="K132" s="109">
        <f t="shared" si="29"/>
        <v>18</v>
      </c>
      <c r="L132" s="109">
        <f t="shared" si="29"/>
        <v>27</v>
      </c>
      <c r="M132" s="110">
        <f t="shared" si="29"/>
        <v>96</v>
      </c>
      <c r="N132" s="83"/>
      <c r="O132" s="85"/>
      <c r="P132" s="88"/>
      <c r="Q132" s="83"/>
      <c r="R132" s="85"/>
      <c r="S132" s="89"/>
      <c r="T132" s="86"/>
      <c r="U132" s="87"/>
      <c r="V132" s="94"/>
      <c r="W132" s="95"/>
      <c r="X132" s="87"/>
      <c r="Y132" s="94"/>
    </row>
    <row r="133" spans="1:25" s="16" customFormat="1" ht="54.75" customHeight="1" x14ac:dyDescent="0.2">
      <c r="A133" s="683" t="s">
        <v>288</v>
      </c>
      <c r="B133" s="112" t="s">
        <v>190</v>
      </c>
      <c r="C133" s="100"/>
      <c r="D133" s="98"/>
      <c r="E133" s="98"/>
      <c r="F133" s="129"/>
      <c r="G133" s="1264">
        <v>3</v>
      </c>
      <c r="H133" s="83">
        <f t="shared" ref="H133:H141" si="30">G133*30</f>
        <v>90</v>
      </c>
      <c r="I133" s="781">
        <f t="shared" ref="I133:I141" si="31">J133+K133+L133</f>
        <v>45</v>
      </c>
      <c r="J133" s="99">
        <v>27</v>
      </c>
      <c r="K133" s="98">
        <v>9</v>
      </c>
      <c r="L133" s="98">
        <v>9</v>
      </c>
      <c r="M133" s="782">
        <f>H133-I133</f>
        <v>45</v>
      </c>
      <c r="N133" s="97"/>
      <c r="O133" s="98"/>
      <c r="P133" s="106"/>
      <c r="Q133" s="100"/>
      <c r="R133" s="98"/>
      <c r="S133" s="101"/>
      <c r="T133" s="102"/>
      <c r="U133" s="99">
        <v>5</v>
      </c>
      <c r="V133" s="126"/>
      <c r="W133" s="119"/>
      <c r="X133" s="99"/>
      <c r="Y133" s="126"/>
    </row>
    <row r="134" spans="1:25" s="16" customFormat="1" ht="54" customHeight="1" x14ac:dyDescent="0.2">
      <c r="A134" s="683" t="s">
        <v>225</v>
      </c>
      <c r="B134" s="112" t="s">
        <v>190</v>
      </c>
      <c r="C134" s="100">
        <v>9</v>
      </c>
      <c r="D134" s="98"/>
      <c r="E134" s="98"/>
      <c r="F134" s="129"/>
      <c r="G134" s="1264">
        <v>2.5</v>
      </c>
      <c r="H134" s="83">
        <f t="shared" si="30"/>
        <v>75</v>
      </c>
      <c r="I134" s="781">
        <f t="shared" si="31"/>
        <v>36</v>
      </c>
      <c r="J134" s="99">
        <v>27</v>
      </c>
      <c r="K134" s="98">
        <v>9</v>
      </c>
      <c r="L134" s="98"/>
      <c r="M134" s="782">
        <f>H134-I134</f>
        <v>39</v>
      </c>
      <c r="N134" s="97"/>
      <c r="O134" s="98"/>
      <c r="P134" s="106"/>
      <c r="Q134" s="100"/>
      <c r="R134" s="98"/>
      <c r="S134" s="101"/>
      <c r="T134" s="102"/>
      <c r="U134" s="99"/>
      <c r="V134" s="126">
        <v>4</v>
      </c>
      <c r="W134" s="119"/>
      <c r="X134" s="99"/>
      <c r="Y134" s="126"/>
    </row>
    <row r="135" spans="1:25" s="16" customFormat="1" ht="69.75" customHeight="1" x14ac:dyDescent="0.2">
      <c r="A135" s="683" t="s">
        <v>226</v>
      </c>
      <c r="B135" s="112" t="s">
        <v>586</v>
      </c>
      <c r="C135" s="100"/>
      <c r="D135" s="98"/>
      <c r="E135" s="98"/>
      <c r="F135" s="129">
        <v>9</v>
      </c>
      <c r="G135" s="1264">
        <v>1</v>
      </c>
      <c r="H135" s="83">
        <f t="shared" si="30"/>
        <v>30</v>
      </c>
      <c r="I135" s="781">
        <f t="shared" si="31"/>
        <v>18</v>
      </c>
      <c r="J135" s="99"/>
      <c r="K135" s="98"/>
      <c r="L135" s="98">
        <v>18</v>
      </c>
      <c r="M135" s="782">
        <f>H135-I135</f>
        <v>12</v>
      </c>
      <c r="N135" s="97"/>
      <c r="O135" s="98"/>
      <c r="P135" s="106"/>
      <c r="Q135" s="100"/>
      <c r="R135" s="98"/>
      <c r="S135" s="101"/>
      <c r="T135" s="102"/>
      <c r="U135" s="99"/>
      <c r="V135" s="126">
        <v>2</v>
      </c>
      <c r="W135" s="119"/>
      <c r="X135" s="99"/>
      <c r="Y135" s="126"/>
    </row>
    <row r="136" spans="1:25" s="16" customFormat="1" ht="51" customHeight="1" x14ac:dyDescent="0.2">
      <c r="A136" s="683" t="s">
        <v>227</v>
      </c>
      <c r="B136" s="170" t="s">
        <v>193</v>
      </c>
      <c r="C136" s="100"/>
      <c r="D136" s="98"/>
      <c r="E136" s="98"/>
      <c r="F136" s="169"/>
      <c r="G136" s="1265">
        <v>3.5</v>
      </c>
      <c r="H136" s="130">
        <f t="shared" ref="H136:M136" si="32">H137+H138</f>
        <v>105</v>
      </c>
      <c r="I136" s="109">
        <f t="shared" si="32"/>
        <v>59</v>
      </c>
      <c r="J136" s="109">
        <f t="shared" si="32"/>
        <v>42</v>
      </c>
      <c r="K136" s="109">
        <f t="shared" si="32"/>
        <v>9</v>
      </c>
      <c r="L136" s="109">
        <f t="shared" si="32"/>
        <v>8</v>
      </c>
      <c r="M136" s="110">
        <f t="shared" si="32"/>
        <v>46</v>
      </c>
      <c r="N136" s="97"/>
      <c r="O136" s="98"/>
      <c r="P136" s="106"/>
      <c r="Q136" s="100"/>
      <c r="R136" s="98"/>
      <c r="S136" s="101"/>
      <c r="T136" s="100"/>
      <c r="U136" s="98"/>
      <c r="V136" s="126"/>
      <c r="W136" s="119"/>
      <c r="X136" s="99"/>
      <c r="Y136" s="126"/>
    </row>
    <row r="137" spans="1:25" s="16" customFormat="1" ht="48.75" customHeight="1" x14ac:dyDescent="0.2">
      <c r="A137" s="683" t="s">
        <v>351</v>
      </c>
      <c r="B137" s="170" t="s">
        <v>193</v>
      </c>
      <c r="C137" s="100"/>
      <c r="D137" s="98"/>
      <c r="E137" s="98"/>
      <c r="F137" s="169"/>
      <c r="G137" s="1264">
        <v>1.5</v>
      </c>
      <c r="H137" s="79">
        <f>G137*30</f>
        <v>45</v>
      </c>
      <c r="I137" s="168">
        <f>J137+K137+L137</f>
        <v>27</v>
      </c>
      <c r="J137" s="131">
        <v>18</v>
      </c>
      <c r="K137" s="131">
        <v>9</v>
      </c>
      <c r="L137" s="131"/>
      <c r="M137" s="173">
        <f>H137-I137</f>
        <v>18</v>
      </c>
      <c r="N137" s="97"/>
      <c r="O137" s="98"/>
      <c r="P137" s="106"/>
      <c r="Q137" s="100"/>
      <c r="R137" s="98"/>
      <c r="S137" s="101"/>
      <c r="T137" s="100"/>
      <c r="U137" s="98"/>
      <c r="V137" s="126"/>
      <c r="W137" s="119"/>
      <c r="X137" s="99">
        <v>3</v>
      </c>
      <c r="Y137" s="126"/>
    </row>
    <row r="138" spans="1:25" s="16" customFormat="1" ht="51" customHeight="1" x14ac:dyDescent="0.2">
      <c r="A138" s="683" t="s">
        <v>352</v>
      </c>
      <c r="B138" s="170" t="s">
        <v>193</v>
      </c>
      <c r="C138" s="100">
        <v>12</v>
      </c>
      <c r="D138" s="98"/>
      <c r="E138" s="98"/>
      <c r="F138" s="169"/>
      <c r="G138" s="1264">
        <v>2</v>
      </c>
      <c r="H138" s="79">
        <f>G138*30</f>
        <v>60</v>
      </c>
      <c r="I138" s="168">
        <f>J138+K138+L138</f>
        <v>32</v>
      </c>
      <c r="J138" s="98">
        <v>24</v>
      </c>
      <c r="K138" s="98"/>
      <c r="L138" s="98">
        <v>8</v>
      </c>
      <c r="M138" s="173">
        <f>H138-I138</f>
        <v>28</v>
      </c>
      <c r="N138" s="174"/>
      <c r="O138" s="98"/>
      <c r="P138" s="106"/>
      <c r="Q138" s="100"/>
      <c r="R138" s="98"/>
      <c r="S138" s="101"/>
      <c r="T138" s="100"/>
      <c r="U138" s="98"/>
      <c r="V138" s="126"/>
      <c r="W138" s="119"/>
      <c r="X138" s="99"/>
      <c r="Y138" s="126">
        <v>4</v>
      </c>
    </row>
    <row r="139" spans="1:25" s="16" customFormat="1" ht="24" customHeight="1" x14ac:dyDescent="0.2">
      <c r="A139" s="683" t="s">
        <v>228</v>
      </c>
      <c r="B139" s="113" t="s">
        <v>59</v>
      </c>
      <c r="C139" s="100"/>
      <c r="D139" s="98"/>
      <c r="E139" s="98"/>
      <c r="F139" s="169"/>
      <c r="G139" s="118">
        <f>G140+G141</f>
        <v>7</v>
      </c>
      <c r="H139" s="130">
        <f t="shared" ref="H139:M139" si="33">H140+H141</f>
        <v>210</v>
      </c>
      <c r="I139" s="109">
        <f t="shared" si="33"/>
        <v>105</v>
      </c>
      <c r="J139" s="109">
        <f t="shared" si="33"/>
        <v>60</v>
      </c>
      <c r="K139" s="109">
        <f t="shared" si="33"/>
        <v>15</v>
      </c>
      <c r="L139" s="109">
        <f t="shared" si="33"/>
        <v>30</v>
      </c>
      <c r="M139" s="110">
        <f t="shared" si="33"/>
        <v>105</v>
      </c>
      <c r="N139" s="174"/>
      <c r="O139" s="98"/>
      <c r="P139" s="106"/>
      <c r="Q139" s="100"/>
      <c r="R139" s="98"/>
      <c r="S139" s="101"/>
      <c r="T139" s="100"/>
      <c r="U139" s="98"/>
      <c r="V139" s="126"/>
      <c r="W139" s="119"/>
      <c r="X139" s="99"/>
      <c r="Y139" s="126"/>
    </row>
    <row r="140" spans="1:25" s="16" customFormat="1" ht="26.25" customHeight="1" x14ac:dyDescent="0.2">
      <c r="A140" s="683" t="s">
        <v>353</v>
      </c>
      <c r="B140" s="113" t="s">
        <v>59</v>
      </c>
      <c r="C140" s="100">
        <v>7</v>
      </c>
      <c r="D140" s="98"/>
      <c r="E140" s="98"/>
      <c r="F140" s="129"/>
      <c r="G140" s="132">
        <v>6</v>
      </c>
      <c r="H140" s="83">
        <f t="shared" si="30"/>
        <v>180</v>
      </c>
      <c r="I140" s="781">
        <f t="shared" si="31"/>
        <v>90</v>
      </c>
      <c r="J140" s="99">
        <v>60</v>
      </c>
      <c r="K140" s="98">
        <v>15</v>
      </c>
      <c r="L140" s="98">
        <v>15</v>
      </c>
      <c r="M140" s="782">
        <f>H140-I140</f>
        <v>90</v>
      </c>
      <c r="N140" s="97"/>
      <c r="O140" s="98"/>
      <c r="P140" s="106"/>
      <c r="Q140" s="100"/>
      <c r="R140" s="98"/>
      <c r="S140" s="101"/>
      <c r="T140" s="102">
        <v>6</v>
      </c>
      <c r="U140" s="99"/>
      <c r="V140" s="126"/>
      <c r="W140" s="119"/>
      <c r="X140" s="99"/>
      <c r="Y140" s="126"/>
    </row>
    <row r="141" spans="1:25" s="16" customFormat="1" ht="24" customHeight="1" x14ac:dyDescent="0.2">
      <c r="A141" s="683" t="s">
        <v>354</v>
      </c>
      <c r="B141" s="113" t="s">
        <v>346</v>
      </c>
      <c r="C141" s="100"/>
      <c r="D141" s="98"/>
      <c r="E141" s="98"/>
      <c r="F141" s="129">
        <v>7</v>
      </c>
      <c r="G141" s="132">
        <v>1</v>
      </c>
      <c r="H141" s="83">
        <f t="shared" si="30"/>
        <v>30</v>
      </c>
      <c r="I141" s="781">
        <f t="shared" si="31"/>
        <v>15</v>
      </c>
      <c r="J141" s="99"/>
      <c r="K141" s="98"/>
      <c r="L141" s="98">
        <v>15</v>
      </c>
      <c r="M141" s="782">
        <f>H141-I141</f>
        <v>15</v>
      </c>
      <c r="N141" s="97"/>
      <c r="O141" s="98"/>
      <c r="P141" s="106"/>
      <c r="Q141" s="100"/>
      <c r="R141" s="98"/>
      <c r="S141" s="101"/>
      <c r="T141" s="102">
        <v>1</v>
      </c>
      <c r="U141" s="99"/>
      <c r="V141" s="126"/>
      <c r="W141" s="119"/>
      <c r="X141" s="99"/>
      <c r="Y141" s="126"/>
    </row>
    <row r="142" spans="1:25" s="16" customFormat="1" ht="35.25" customHeight="1" thickBot="1" x14ac:dyDescent="0.25">
      <c r="A142" s="783" t="s">
        <v>229</v>
      </c>
      <c r="B142" s="704" t="s">
        <v>282</v>
      </c>
      <c r="C142" s="784"/>
      <c r="D142" s="785" t="s">
        <v>194</v>
      </c>
      <c r="E142" s="786"/>
      <c r="F142" s="639"/>
      <c r="G142" s="108">
        <v>6</v>
      </c>
      <c r="H142" s="91">
        <f>G142*30</f>
        <v>180</v>
      </c>
      <c r="I142" s="167">
        <f>J142+K142+L142</f>
        <v>90</v>
      </c>
      <c r="J142" s="787">
        <v>45</v>
      </c>
      <c r="K142" s="787">
        <v>30</v>
      </c>
      <c r="L142" s="787">
        <v>15</v>
      </c>
      <c r="M142" s="125">
        <f>H142-I142</f>
        <v>90</v>
      </c>
      <c r="N142" s="91"/>
      <c r="O142" s="167"/>
      <c r="P142" s="125"/>
      <c r="Q142" s="91"/>
      <c r="R142" s="167"/>
      <c r="S142" s="125"/>
      <c r="T142" s="91"/>
      <c r="U142" s="167"/>
      <c r="V142" s="125"/>
      <c r="W142" s="86">
        <v>6</v>
      </c>
      <c r="X142" s="171"/>
      <c r="Y142" s="125"/>
    </row>
    <row r="143" spans="1:25" s="16" customFormat="1" ht="20.25" customHeight="1" thickBot="1" x14ac:dyDescent="0.25">
      <c r="A143" s="3041" t="s">
        <v>365</v>
      </c>
      <c r="B143" s="3042"/>
      <c r="C143" s="3042"/>
      <c r="D143" s="3042"/>
      <c r="E143" s="3042"/>
      <c r="F143" s="3042"/>
      <c r="G143" s="3042"/>
      <c r="H143" s="3042"/>
      <c r="I143" s="3042"/>
      <c r="J143" s="3042"/>
      <c r="K143" s="3042"/>
      <c r="L143" s="3042"/>
      <c r="M143" s="3042"/>
      <c r="N143" s="3042"/>
      <c r="O143" s="3042"/>
      <c r="P143" s="3042"/>
      <c r="Q143" s="3042"/>
      <c r="R143" s="3042"/>
      <c r="S143" s="3042"/>
      <c r="T143" s="3042"/>
      <c r="U143" s="3042"/>
      <c r="V143" s="3042"/>
      <c r="W143" s="3042"/>
      <c r="X143" s="3042"/>
      <c r="Y143" s="3043"/>
    </row>
    <row r="144" spans="1:25" s="16" customFormat="1" ht="35.25" customHeight="1" x14ac:dyDescent="0.2">
      <c r="A144" s="668" t="s">
        <v>230</v>
      </c>
      <c r="B144" s="788" t="s">
        <v>195</v>
      </c>
      <c r="C144" s="133"/>
      <c r="D144" s="131">
        <v>10</v>
      </c>
      <c r="E144" s="131"/>
      <c r="F144" s="789"/>
      <c r="G144" s="134">
        <v>3</v>
      </c>
      <c r="H144" s="40">
        <f>G144*30</f>
        <v>90</v>
      </c>
      <c r="I144" s="27">
        <f>J144+K144+L144</f>
        <v>45</v>
      </c>
      <c r="J144" s="735">
        <v>15</v>
      </c>
      <c r="K144" s="735">
        <v>30</v>
      </c>
      <c r="L144" s="735"/>
      <c r="M144" s="790">
        <f>H144-I144</f>
        <v>45</v>
      </c>
      <c r="N144" s="791"/>
      <c r="O144" s="131"/>
      <c r="P144" s="175"/>
      <c r="Q144" s="133"/>
      <c r="R144" s="131"/>
      <c r="S144" s="135"/>
      <c r="T144" s="133"/>
      <c r="U144" s="131"/>
      <c r="V144" s="135"/>
      <c r="W144" s="176">
        <v>3</v>
      </c>
      <c r="X144" s="177"/>
      <c r="Y144" s="135"/>
    </row>
    <row r="145" spans="1:25" s="16" customFormat="1" ht="35.25" customHeight="1" thickBot="1" x14ac:dyDescent="0.25">
      <c r="A145" s="683" t="s">
        <v>231</v>
      </c>
      <c r="B145" s="792" t="s">
        <v>196</v>
      </c>
      <c r="C145" s="100"/>
      <c r="D145" s="98">
        <v>10</v>
      </c>
      <c r="E145" s="98"/>
      <c r="F145" s="169"/>
      <c r="G145" s="118">
        <v>3</v>
      </c>
      <c r="H145" s="178">
        <f>G145*30</f>
        <v>90</v>
      </c>
      <c r="I145" s="104">
        <f>J145+K145+L145</f>
        <v>45</v>
      </c>
      <c r="J145" s="105">
        <v>30</v>
      </c>
      <c r="K145" s="105"/>
      <c r="L145" s="105">
        <v>15</v>
      </c>
      <c r="M145" s="127">
        <f>H145-I145</f>
        <v>45</v>
      </c>
      <c r="N145" s="174"/>
      <c r="O145" s="98"/>
      <c r="P145" s="106"/>
      <c r="Q145" s="100"/>
      <c r="R145" s="98"/>
      <c r="S145" s="101"/>
      <c r="T145" s="100"/>
      <c r="U145" s="98"/>
      <c r="V145" s="101"/>
      <c r="W145" s="102">
        <v>3</v>
      </c>
      <c r="X145" s="99"/>
      <c r="Y145" s="101"/>
    </row>
    <row r="146" spans="1:25" s="18" customFormat="1" ht="22.5" customHeight="1" thickBot="1" x14ac:dyDescent="0.25">
      <c r="A146" s="3036" t="s">
        <v>198</v>
      </c>
      <c r="B146" s="3037"/>
      <c r="C146" s="3037"/>
      <c r="D146" s="3037"/>
      <c r="E146" s="3037"/>
      <c r="F146" s="3037"/>
      <c r="G146" s="3037"/>
      <c r="H146" s="3037"/>
      <c r="I146" s="3037"/>
      <c r="J146" s="3037"/>
      <c r="K146" s="3037"/>
      <c r="L146" s="3037"/>
      <c r="M146" s="3037"/>
      <c r="N146" s="3037"/>
      <c r="O146" s="3037"/>
      <c r="P146" s="3037"/>
      <c r="Q146" s="3037"/>
      <c r="R146" s="3037"/>
      <c r="S146" s="3037"/>
      <c r="T146" s="3037"/>
      <c r="U146" s="3037"/>
      <c r="V146" s="3037"/>
      <c r="W146" s="3037"/>
      <c r="X146" s="3037"/>
      <c r="Y146" s="3038"/>
    </row>
    <row r="147" spans="1:25" s="18" customFormat="1" ht="22.5" customHeight="1" thickBot="1" x14ac:dyDescent="0.25">
      <c r="A147" s="576" t="s">
        <v>355</v>
      </c>
      <c r="B147" s="793" t="s">
        <v>60</v>
      </c>
      <c r="C147" s="83"/>
      <c r="D147" s="85">
        <v>10</v>
      </c>
      <c r="E147" s="85"/>
      <c r="F147" s="179" t="s">
        <v>171</v>
      </c>
      <c r="G147" s="90">
        <v>6</v>
      </c>
      <c r="H147" s="91">
        <f>G147*30</f>
        <v>180</v>
      </c>
      <c r="I147" s="92">
        <f>J147+K147+L147</f>
        <v>90</v>
      </c>
      <c r="J147" s="167"/>
      <c r="K147" s="167"/>
      <c r="L147" s="167">
        <v>90</v>
      </c>
      <c r="M147" s="125">
        <f>H147-I147</f>
        <v>90</v>
      </c>
      <c r="N147" s="546"/>
      <c r="O147" s="85"/>
      <c r="P147" s="89"/>
      <c r="Q147" s="83"/>
      <c r="R147" s="85"/>
      <c r="S147" s="89"/>
      <c r="T147" s="83"/>
      <c r="U147" s="85"/>
      <c r="V147" s="89" t="s">
        <v>87</v>
      </c>
      <c r="W147" s="86">
        <v>6</v>
      </c>
      <c r="X147" s="87"/>
      <c r="Y147" s="89"/>
    </row>
    <row r="148" spans="1:25" s="18" customFormat="1" ht="21" customHeight="1" thickBot="1" x14ac:dyDescent="0.25">
      <c r="A148" s="3306" t="s">
        <v>393</v>
      </c>
      <c r="B148" s="3307"/>
      <c r="C148" s="3307"/>
      <c r="D148" s="3307"/>
      <c r="E148" s="3307"/>
      <c r="F148" s="3307"/>
      <c r="G148" s="794">
        <f>G127+G130+G131+G132+G136+G139+G144+G145</f>
        <v>35</v>
      </c>
      <c r="H148" s="795">
        <f t="shared" ref="H148:M148" si="34">H127+H130+H131+H132+H136+H139+H144+H145</f>
        <v>1050</v>
      </c>
      <c r="I148" s="137">
        <f t="shared" si="34"/>
        <v>518</v>
      </c>
      <c r="J148" s="137">
        <f t="shared" si="34"/>
        <v>306</v>
      </c>
      <c r="K148" s="137">
        <f t="shared" si="34"/>
        <v>108</v>
      </c>
      <c r="L148" s="137">
        <f t="shared" si="34"/>
        <v>104</v>
      </c>
      <c r="M148" s="796">
        <f t="shared" si="34"/>
        <v>532</v>
      </c>
      <c r="N148" s="797"/>
      <c r="O148" s="136"/>
      <c r="P148" s="798"/>
      <c r="Q148" s="797"/>
      <c r="R148" s="136"/>
      <c r="S148" s="796"/>
      <c r="T148" s="795">
        <f>T140+T141</f>
        <v>7</v>
      </c>
      <c r="U148" s="137">
        <f>U128+U133</f>
        <v>10</v>
      </c>
      <c r="V148" s="796">
        <f>V129+V130+V134+V135</f>
        <v>16</v>
      </c>
      <c r="W148" s="795">
        <f>W131+W144+W145</f>
        <v>8</v>
      </c>
      <c r="X148" s="137">
        <f>X137</f>
        <v>3</v>
      </c>
      <c r="Y148" s="799">
        <f>Y138</f>
        <v>4</v>
      </c>
    </row>
    <row r="149" spans="1:25" s="18" customFormat="1" ht="41.25" customHeight="1" thickBot="1" x14ac:dyDescent="0.25">
      <c r="A149" s="3306" t="s">
        <v>394</v>
      </c>
      <c r="B149" s="3307"/>
      <c r="C149" s="3307"/>
      <c r="D149" s="3307"/>
      <c r="E149" s="3307"/>
      <c r="F149" s="3307"/>
      <c r="G149" s="800">
        <f>G127+G130+G131+G132+G136+G139+G147</f>
        <v>35</v>
      </c>
      <c r="H149" s="801">
        <f t="shared" ref="H149:M149" si="35">H127+H130+H131+H132+H136+H139+H147</f>
        <v>1050</v>
      </c>
      <c r="I149" s="802">
        <f t="shared" si="35"/>
        <v>518</v>
      </c>
      <c r="J149" s="802">
        <f t="shared" si="35"/>
        <v>261</v>
      </c>
      <c r="K149" s="802">
        <f t="shared" si="35"/>
        <v>78</v>
      </c>
      <c r="L149" s="802">
        <f t="shared" si="35"/>
        <v>179</v>
      </c>
      <c r="M149" s="803">
        <f t="shared" si="35"/>
        <v>532</v>
      </c>
      <c r="N149" s="804"/>
      <c r="O149" s="805"/>
      <c r="P149" s="806"/>
      <c r="Q149" s="807"/>
      <c r="R149" s="805"/>
      <c r="S149" s="808"/>
      <c r="T149" s="801">
        <f>T140+T141</f>
        <v>7</v>
      </c>
      <c r="U149" s="802">
        <f>U128+U133</f>
        <v>10</v>
      </c>
      <c r="V149" s="803">
        <f>V129+V130+V134+V135</f>
        <v>16</v>
      </c>
      <c r="W149" s="809">
        <f>W131+W147</f>
        <v>8</v>
      </c>
      <c r="X149" s="802">
        <f>X137</f>
        <v>3</v>
      </c>
      <c r="Y149" s="803">
        <f>Y138</f>
        <v>4</v>
      </c>
    </row>
    <row r="150" spans="1:25" s="18" customFormat="1" ht="25.5" customHeight="1" thickBot="1" x14ac:dyDescent="0.25">
      <c r="A150" s="3291" t="s">
        <v>356</v>
      </c>
      <c r="B150" s="3101"/>
      <c r="C150" s="3101"/>
      <c r="D150" s="3101"/>
      <c r="E150" s="3101"/>
      <c r="F150" s="3101"/>
      <c r="G150" s="3101"/>
      <c r="H150" s="3101"/>
      <c r="I150" s="3101"/>
      <c r="J150" s="3101"/>
      <c r="K150" s="3101"/>
      <c r="L150" s="3101"/>
      <c r="M150" s="3101"/>
      <c r="N150" s="3101"/>
      <c r="O150" s="3101"/>
      <c r="P150" s="3101"/>
      <c r="Q150" s="3101"/>
      <c r="R150" s="3101"/>
      <c r="S150" s="3101"/>
      <c r="T150" s="3101"/>
      <c r="U150" s="3101"/>
      <c r="V150" s="3101"/>
      <c r="W150" s="3101"/>
      <c r="X150" s="3101"/>
      <c r="Y150" s="3102"/>
    </row>
    <row r="151" spans="1:25" s="1193" customFormat="1" ht="37.5" customHeight="1" thickBot="1" x14ac:dyDescent="0.25">
      <c r="A151" s="1179" t="s">
        <v>289</v>
      </c>
      <c r="B151" s="1180" t="s">
        <v>357</v>
      </c>
      <c r="C151" s="1181"/>
      <c r="D151" s="1182">
        <v>6</v>
      </c>
      <c r="E151" s="1183"/>
      <c r="F151" s="1184"/>
      <c r="G151" s="1185">
        <v>3</v>
      </c>
      <c r="H151" s="1186">
        <f>G151*30</f>
        <v>90</v>
      </c>
      <c r="I151" s="1187">
        <f>J151+K151+L151</f>
        <v>30</v>
      </c>
      <c r="J151" s="1187">
        <v>10</v>
      </c>
      <c r="K151" s="1187">
        <v>20</v>
      </c>
      <c r="L151" s="1187"/>
      <c r="M151" s="1188">
        <f>H151-I151</f>
        <v>60</v>
      </c>
      <c r="N151" s="1189"/>
      <c r="O151" s="1182"/>
      <c r="P151" s="1190"/>
      <c r="Q151" s="1191"/>
      <c r="R151" s="1182"/>
      <c r="S151" s="1192">
        <v>3</v>
      </c>
      <c r="T151" s="1189"/>
      <c r="U151" s="1182"/>
      <c r="V151" s="1190"/>
      <c r="W151" s="1191"/>
      <c r="X151" s="1182"/>
      <c r="Y151" s="1190"/>
    </row>
    <row r="152" spans="1:25" s="18" customFormat="1" ht="22.5" customHeight="1" thickBot="1" x14ac:dyDescent="0.25">
      <c r="A152" s="3044" t="s">
        <v>263</v>
      </c>
      <c r="B152" s="3052"/>
      <c r="C152" s="3052"/>
      <c r="D152" s="3052"/>
      <c r="E152" s="3052"/>
      <c r="F152" s="3053"/>
      <c r="G152" s="810">
        <f>G151</f>
        <v>3</v>
      </c>
      <c r="H152" s="734">
        <f t="shared" ref="H152:M152" si="36">H151</f>
        <v>90</v>
      </c>
      <c r="I152" s="735">
        <f t="shared" si="36"/>
        <v>30</v>
      </c>
      <c r="J152" s="735">
        <f t="shared" si="36"/>
        <v>10</v>
      </c>
      <c r="K152" s="735">
        <f t="shared" si="36"/>
        <v>20</v>
      </c>
      <c r="L152" s="735"/>
      <c r="M152" s="735">
        <f t="shared" si="36"/>
        <v>60</v>
      </c>
      <c r="N152" s="178"/>
      <c r="O152" s="735"/>
      <c r="P152" s="811"/>
      <c r="Q152" s="734"/>
      <c r="R152" s="735"/>
      <c r="S152" s="736">
        <f>S151</f>
        <v>3</v>
      </c>
      <c r="T152" s="133"/>
      <c r="U152" s="131"/>
      <c r="V152" s="135"/>
      <c r="W152" s="196"/>
      <c r="X152" s="131"/>
      <c r="Y152" s="135"/>
    </row>
    <row r="153" spans="1:25" s="18" customFormat="1" ht="27" customHeight="1" thickBot="1" x14ac:dyDescent="0.25">
      <c r="A153" s="3023" t="s">
        <v>447</v>
      </c>
      <c r="B153" s="3034"/>
      <c r="C153" s="3034"/>
      <c r="D153" s="3034"/>
      <c r="E153" s="3034"/>
      <c r="F153" s="3034"/>
      <c r="G153" s="3034"/>
      <c r="H153" s="3034"/>
      <c r="I153" s="3034"/>
      <c r="J153" s="3034"/>
      <c r="K153" s="3034"/>
      <c r="L153" s="3034"/>
      <c r="M153" s="3034"/>
      <c r="N153" s="3034"/>
      <c r="O153" s="3034"/>
      <c r="P153" s="3034"/>
      <c r="Q153" s="3034"/>
      <c r="R153" s="3034"/>
      <c r="S153" s="3034"/>
      <c r="T153" s="3034"/>
      <c r="U153" s="3034"/>
      <c r="V153" s="3034"/>
      <c r="W153" s="3034"/>
      <c r="X153" s="3034"/>
      <c r="Y153" s="3035"/>
    </row>
    <row r="154" spans="1:25" s="18" customFormat="1" ht="84.75" customHeight="1" x14ac:dyDescent="0.2">
      <c r="A154" s="530" t="s">
        <v>290</v>
      </c>
      <c r="B154" s="812" t="s">
        <v>446</v>
      </c>
      <c r="C154" s="78"/>
      <c r="D154" s="80"/>
      <c r="E154" s="80"/>
      <c r="F154" s="81"/>
      <c r="G154" s="813">
        <f>G155+G156</f>
        <v>7</v>
      </c>
      <c r="H154" s="40">
        <f>H155+H156</f>
        <v>210</v>
      </c>
      <c r="I154" s="42">
        <f>I155+I156</f>
        <v>84</v>
      </c>
      <c r="J154" s="42">
        <f>J155+J156</f>
        <v>33</v>
      </c>
      <c r="K154" s="42">
        <f>K155+K156</f>
        <v>51</v>
      </c>
      <c r="L154" s="42"/>
      <c r="M154" s="790">
        <f>M155+M156</f>
        <v>126</v>
      </c>
      <c r="N154" s="79"/>
      <c r="O154" s="80"/>
      <c r="P154" s="107"/>
      <c r="Q154" s="79"/>
      <c r="R154" s="80"/>
      <c r="S154" s="107"/>
      <c r="T154" s="79"/>
      <c r="U154" s="80"/>
      <c r="V154" s="107"/>
      <c r="W154" s="79"/>
      <c r="X154" s="80"/>
      <c r="Y154" s="107"/>
    </row>
    <row r="155" spans="1:25" s="18" customFormat="1" ht="83.25" customHeight="1" x14ac:dyDescent="0.2">
      <c r="A155" s="576" t="s">
        <v>358</v>
      </c>
      <c r="B155" s="704" t="s">
        <v>446</v>
      </c>
      <c r="C155" s="82"/>
      <c r="D155" s="85">
        <v>10</v>
      </c>
      <c r="E155" s="85"/>
      <c r="F155" s="88"/>
      <c r="G155" s="814">
        <v>3</v>
      </c>
      <c r="H155" s="83">
        <f>G155*30</f>
        <v>90</v>
      </c>
      <c r="I155" s="85">
        <f>J155+K155+L155</f>
        <v>30</v>
      </c>
      <c r="J155" s="85">
        <v>15</v>
      </c>
      <c r="K155" s="85">
        <v>15</v>
      </c>
      <c r="L155" s="85"/>
      <c r="M155" s="89">
        <f>H155-I155</f>
        <v>60</v>
      </c>
      <c r="N155" s="83"/>
      <c r="O155" s="85"/>
      <c r="P155" s="89"/>
      <c r="Q155" s="83"/>
      <c r="R155" s="85"/>
      <c r="S155" s="89"/>
      <c r="T155" s="83"/>
      <c r="U155" s="85"/>
      <c r="V155" s="89"/>
      <c r="W155" s="83">
        <v>2</v>
      </c>
      <c r="X155" s="85"/>
      <c r="Y155" s="89"/>
    </row>
    <row r="156" spans="1:25" s="18" customFormat="1" ht="84.75" customHeight="1" thickBot="1" x14ac:dyDescent="0.25">
      <c r="A156" s="581" t="s">
        <v>359</v>
      </c>
      <c r="B156" s="815" t="s">
        <v>446</v>
      </c>
      <c r="C156" s="97"/>
      <c r="D156" s="98">
        <v>11</v>
      </c>
      <c r="E156" s="98"/>
      <c r="F156" s="106"/>
      <c r="G156" s="816">
        <v>4</v>
      </c>
      <c r="H156" s="83">
        <f>G156*30</f>
        <v>120</v>
      </c>
      <c r="I156" s="85">
        <f>J156+K156+L156</f>
        <v>54</v>
      </c>
      <c r="J156" s="138">
        <v>18</v>
      </c>
      <c r="K156" s="138">
        <v>36</v>
      </c>
      <c r="L156" s="138"/>
      <c r="M156" s="139">
        <f>H156-I156</f>
        <v>66</v>
      </c>
      <c r="N156" s="140"/>
      <c r="O156" s="138"/>
      <c r="P156" s="139"/>
      <c r="Q156" s="140"/>
      <c r="R156" s="138"/>
      <c r="S156" s="139"/>
      <c r="T156" s="140"/>
      <c r="U156" s="138"/>
      <c r="V156" s="139"/>
      <c r="W156" s="140"/>
      <c r="X156" s="138">
        <v>6</v>
      </c>
      <c r="Y156" s="139"/>
    </row>
    <row r="157" spans="1:25" s="18" customFormat="1" ht="22.5" customHeight="1" thickBot="1" x14ac:dyDescent="0.25">
      <c r="A157" s="3044" t="s">
        <v>292</v>
      </c>
      <c r="B157" s="3052"/>
      <c r="C157" s="3052"/>
      <c r="D157" s="3052"/>
      <c r="E157" s="3052"/>
      <c r="F157" s="3053"/>
      <c r="G157" s="817">
        <f>G154</f>
        <v>7</v>
      </c>
      <c r="H157" s="818">
        <f t="shared" ref="H157:M157" si="37">H154</f>
        <v>210</v>
      </c>
      <c r="I157" s="819">
        <f t="shared" si="37"/>
        <v>84</v>
      </c>
      <c r="J157" s="819">
        <f t="shared" si="37"/>
        <v>33</v>
      </c>
      <c r="K157" s="819">
        <f t="shared" si="37"/>
        <v>51</v>
      </c>
      <c r="L157" s="819"/>
      <c r="M157" s="820">
        <f t="shared" si="37"/>
        <v>126</v>
      </c>
      <c r="N157" s="821"/>
      <c r="O157" s="822"/>
      <c r="P157" s="823"/>
      <c r="Q157" s="727"/>
      <c r="R157" s="141"/>
      <c r="S157" s="824"/>
      <c r="T157" s="821"/>
      <c r="U157" s="822"/>
      <c r="V157" s="823"/>
      <c r="W157" s="727">
        <f>SUM(W154:W156)</f>
        <v>2</v>
      </c>
      <c r="X157" s="141">
        <f>SUM(X154:X156)</f>
        <v>6</v>
      </c>
      <c r="Y157" s="726"/>
    </row>
    <row r="158" spans="1:25" s="18" customFormat="1" ht="24" customHeight="1" thickBot="1" x14ac:dyDescent="0.25">
      <c r="A158" s="3291" t="s">
        <v>448</v>
      </c>
      <c r="B158" s="3101"/>
      <c r="C158" s="3101"/>
      <c r="D158" s="3101"/>
      <c r="E158" s="3101"/>
      <c r="F158" s="3101"/>
      <c r="G158" s="3101"/>
      <c r="H158" s="3101"/>
      <c r="I158" s="3101"/>
      <c r="J158" s="3101"/>
      <c r="K158" s="3101"/>
      <c r="L158" s="3101"/>
      <c r="M158" s="3101"/>
      <c r="N158" s="3101"/>
      <c r="O158" s="3101"/>
      <c r="P158" s="3101"/>
      <c r="Q158" s="3101"/>
      <c r="R158" s="3101"/>
      <c r="S158" s="3101"/>
      <c r="T158" s="3101"/>
      <c r="U158" s="3101"/>
      <c r="V158" s="3101"/>
      <c r="W158" s="3101"/>
      <c r="X158" s="3101"/>
      <c r="Y158" s="3102"/>
    </row>
    <row r="159" spans="1:25" s="18" customFormat="1" ht="38.25" customHeight="1" x14ac:dyDescent="0.2">
      <c r="A159" s="825" t="s">
        <v>256</v>
      </c>
      <c r="B159" s="111" t="s">
        <v>187</v>
      </c>
      <c r="C159" s="122"/>
      <c r="D159" s="120"/>
      <c r="E159" s="120"/>
      <c r="F159" s="826"/>
      <c r="G159" s="197">
        <f t="shared" ref="G159:M159" si="38">G160+G161+G162</f>
        <v>6</v>
      </c>
      <c r="H159" s="827">
        <f t="shared" si="38"/>
        <v>180</v>
      </c>
      <c r="I159" s="142">
        <f t="shared" si="38"/>
        <v>96</v>
      </c>
      <c r="J159" s="142">
        <f t="shared" si="38"/>
        <v>57</v>
      </c>
      <c r="K159" s="142">
        <f t="shared" si="38"/>
        <v>9</v>
      </c>
      <c r="L159" s="142">
        <f t="shared" si="38"/>
        <v>30</v>
      </c>
      <c r="M159" s="828">
        <f t="shared" si="38"/>
        <v>84</v>
      </c>
      <c r="N159" s="122"/>
      <c r="O159" s="120"/>
      <c r="P159" s="124"/>
      <c r="Q159" s="122"/>
      <c r="R159" s="120"/>
      <c r="S159" s="124"/>
      <c r="T159" s="143"/>
      <c r="U159" s="144"/>
      <c r="V159" s="123"/>
      <c r="W159" s="829"/>
      <c r="X159" s="144"/>
      <c r="Y159" s="123"/>
    </row>
    <row r="160" spans="1:25" s="18" customFormat="1" ht="36" customHeight="1" x14ac:dyDescent="0.2">
      <c r="A160" s="830" t="s">
        <v>360</v>
      </c>
      <c r="B160" s="112" t="s">
        <v>187</v>
      </c>
      <c r="C160" s="83"/>
      <c r="D160" s="85">
        <v>9</v>
      </c>
      <c r="E160" s="85"/>
      <c r="F160" s="831"/>
      <c r="G160" s="165">
        <v>2</v>
      </c>
      <c r="H160" s="83">
        <f>G160*30</f>
        <v>60</v>
      </c>
      <c r="I160" s="84">
        <f>J160+K160+L160</f>
        <v>36</v>
      </c>
      <c r="J160" s="87">
        <v>27</v>
      </c>
      <c r="K160" s="85">
        <v>9</v>
      </c>
      <c r="L160" s="85"/>
      <c r="M160" s="145">
        <f>H160-I160</f>
        <v>24</v>
      </c>
      <c r="N160" s="83"/>
      <c r="O160" s="85"/>
      <c r="P160" s="89"/>
      <c r="Q160" s="83"/>
      <c r="R160" s="85"/>
      <c r="S160" s="89"/>
      <c r="T160" s="86"/>
      <c r="U160" s="87"/>
      <c r="V160" s="94">
        <v>4</v>
      </c>
      <c r="W160" s="95"/>
      <c r="X160" s="87"/>
      <c r="Y160" s="94"/>
    </row>
    <row r="161" spans="1:28" s="18" customFormat="1" ht="39.75" customHeight="1" x14ac:dyDescent="0.2">
      <c r="A161" s="830" t="s">
        <v>361</v>
      </c>
      <c r="B161" s="112" t="s">
        <v>187</v>
      </c>
      <c r="C161" s="83">
        <v>10</v>
      </c>
      <c r="D161" s="85"/>
      <c r="E161" s="85"/>
      <c r="F161" s="831"/>
      <c r="G161" s="165">
        <v>2.5</v>
      </c>
      <c r="H161" s="83">
        <f>G161*30</f>
        <v>75</v>
      </c>
      <c r="I161" s="84">
        <f>J161+K161+L161</f>
        <v>45</v>
      </c>
      <c r="J161" s="87">
        <v>30</v>
      </c>
      <c r="K161" s="85"/>
      <c r="L161" s="85">
        <v>15</v>
      </c>
      <c r="M161" s="145">
        <f>H161-I161</f>
        <v>30</v>
      </c>
      <c r="N161" s="83"/>
      <c r="O161" s="85"/>
      <c r="P161" s="89"/>
      <c r="Q161" s="83"/>
      <c r="R161" s="85"/>
      <c r="S161" s="89"/>
      <c r="T161" s="86"/>
      <c r="U161" s="87"/>
      <c r="V161" s="94"/>
      <c r="W161" s="95">
        <v>3</v>
      </c>
      <c r="X161" s="87"/>
      <c r="Y161" s="94"/>
      <c r="AB161" s="184"/>
    </row>
    <row r="162" spans="1:28" s="18" customFormat="1" ht="55.5" customHeight="1" thickBot="1" x14ac:dyDescent="0.25">
      <c r="A162" s="832" t="s">
        <v>362</v>
      </c>
      <c r="B162" s="113" t="s">
        <v>442</v>
      </c>
      <c r="C162" s="100"/>
      <c r="D162" s="98"/>
      <c r="E162" s="98">
        <v>10</v>
      </c>
      <c r="F162" s="579"/>
      <c r="G162" s="833">
        <v>1.5</v>
      </c>
      <c r="H162" s="100">
        <f>G162*30</f>
        <v>45</v>
      </c>
      <c r="I162" s="84">
        <f>J162+K162+L162</f>
        <v>15</v>
      </c>
      <c r="J162" s="99"/>
      <c r="K162" s="98"/>
      <c r="L162" s="98">
        <v>15</v>
      </c>
      <c r="M162" s="782">
        <f>H162-I162</f>
        <v>30</v>
      </c>
      <c r="N162" s="100"/>
      <c r="O162" s="98"/>
      <c r="P162" s="101"/>
      <c r="Q162" s="100"/>
      <c r="R162" s="98"/>
      <c r="S162" s="101"/>
      <c r="T162" s="102"/>
      <c r="U162" s="99"/>
      <c r="V162" s="126"/>
      <c r="W162" s="119">
        <v>1</v>
      </c>
      <c r="X162" s="99"/>
      <c r="Y162" s="126"/>
      <c r="AB162" s="184"/>
    </row>
    <row r="163" spans="1:28" s="18" customFormat="1" ht="24" customHeight="1" thickBot="1" x14ac:dyDescent="0.25">
      <c r="A163" s="3106" t="s">
        <v>449</v>
      </c>
      <c r="B163" s="3107"/>
      <c r="C163" s="3107"/>
      <c r="D163" s="3107"/>
      <c r="E163" s="3107"/>
      <c r="F163" s="3108"/>
      <c r="G163" s="585">
        <f>G159</f>
        <v>6</v>
      </c>
      <c r="H163" s="821">
        <f t="shared" ref="H163:M163" si="39">H159</f>
        <v>180</v>
      </c>
      <c r="I163" s="615">
        <f t="shared" si="39"/>
        <v>96</v>
      </c>
      <c r="J163" s="615">
        <f t="shared" si="39"/>
        <v>57</v>
      </c>
      <c r="K163" s="615">
        <f t="shared" si="39"/>
        <v>9</v>
      </c>
      <c r="L163" s="615">
        <f t="shared" si="39"/>
        <v>30</v>
      </c>
      <c r="M163" s="834">
        <f t="shared" si="39"/>
        <v>84</v>
      </c>
      <c r="N163" s="146"/>
      <c r="O163" s="147"/>
      <c r="P163" s="148"/>
      <c r="Q163" s="146"/>
      <c r="R163" s="147"/>
      <c r="S163" s="835"/>
      <c r="T163" s="149"/>
      <c r="U163" s="150"/>
      <c r="V163" s="820">
        <f>SUM(V159:V162)</f>
        <v>4</v>
      </c>
      <c r="W163" s="836">
        <f>SUM(W159:W162)</f>
        <v>4</v>
      </c>
      <c r="X163" s="150"/>
      <c r="Y163" s="151"/>
    </row>
    <row r="164" spans="1:28" s="18" customFormat="1" ht="23.25" customHeight="1" thickBot="1" x14ac:dyDescent="0.25">
      <c r="A164" s="3291" t="s">
        <v>450</v>
      </c>
      <c r="B164" s="3101"/>
      <c r="C164" s="3101"/>
      <c r="D164" s="3101"/>
      <c r="E164" s="3101"/>
      <c r="F164" s="3101"/>
      <c r="G164" s="3101"/>
      <c r="H164" s="3101"/>
      <c r="I164" s="3101"/>
      <c r="J164" s="3101"/>
      <c r="K164" s="3101"/>
      <c r="L164" s="3101"/>
      <c r="M164" s="3101"/>
      <c r="N164" s="3101"/>
      <c r="O164" s="3101"/>
      <c r="P164" s="3101"/>
      <c r="Q164" s="3101"/>
      <c r="R164" s="3101"/>
      <c r="S164" s="3101"/>
      <c r="T164" s="3101"/>
      <c r="U164" s="3101"/>
      <c r="V164" s="3101"/>
      <c r="W164" s="3101"/>
      <c r="X164" s="3101"/>
      <c r="Y164" s="3102"/>
      <c r="AB164" s="184"/>
    </row>
    <row r="165" spans="1:28" s="18" customFormat="1" ht="23.25" customHeight="1" x14ac:dyDescent="0.2">
      <c r="A165" s="837" t="s">
        <v>368</v>
      </c>
      <c r="B165" s="838" t="s">
        <v>445</v>
      </c>
      <c r="C165" s="839"/>
      <c r="D165" s="840"/>
      <c r="E165" s="840"/>
      <c r="F165" s="841"/>
      <c r="G165" s="842">
        <f>G166+G167+G168</f>
        <v>10</v>
      </c>
      <c r="H165" s="843">
        <f>H166+H167+H168</f>
        <v>300</v>
      </c>
      <c r="I165" s="844">
        <f>I166+I167+I168</f>
        <v>132</v>
      </c>
      <c r="J165" s="844">
        <f>J166+J167+J168</f>
        <v>49</v>
      </c>
      <c r="K165" s="844">
        <f>K166+K167+K168</f>
        <v>83</v>
      </c>
      <c r="L165" s="844"/>
      <c r="M165" s="845">
        <f>M166+M167+M168</f>
        <v>168</v>
      </c>
      <c r="N165" s="839"/>
      <c r="O165" s="840"/>
      <c r="P165" s="846"/>
      <c r="Q165" s="839"/>
      <c r="R165" s="840"/>
      <c r="S165" s="846"/>
      <c r="T165" s="847"/>
      <c r="U165" s="848"/>
      <c r="V165" s="849"/>
      <c r="W165" s="850"/>
      <c r="X165" s="848"/>
      <c r="Y165" s="849"/>
    </row>
    <row r="166" spans="1:28" s="18" customFormat="1" ht="23.25" customHeight="1" x14ac:dyDescent="0.2">
      <c r="A166" s="830" t="s">
        <v>369</v>
      </c>
      <c r="B166" s="112" t="s">
        <v>445</v>
      </c>
      <c r="C166" s="83"/>
      <c r="D166" s="85">
        <v>10</v>
      </c>
      <c r="E166" s="85"/>
      <c r="F166" s="128"/>
      <c r="G166" s="643">
        <v>3</v>
      </c>
      <c r="H166" s="83">
        <f>G166*30</f>
        <v>90</v>
      </c>
      <c r="I166" s="84">
        <f>J166+K166+L166</f>
        <v>30</v>
      </c>
      <c r="J166" s="87">
        <v>15</v>
      </c>
      <c r="K166" s="85">
        <v>15</v>
      </c>
      <c r="L166" s="85"/>
      <c r="M166" s="145">
        <f>H166-I166</f>
        <v>60</v>
      </c>
      <c r="N166" s="82"/>
      <c r="O166" s="85"/>
      <c r="P166" s="88"/>
      <c r="Q166" s="83"/>
      <c r="R166" s="85"/>
      <c r="S166" s="89"/>
      <c r="T166" s="86"/>
      <c r="U166" s="87"/>
      <c r="V166" s="94"/>
      <c r="W166" s="95">
        <v>2</v>
      </c>
      <c r="X166" s="87"/>
      <c r="Y166" s="94"/>
      <c r="AB166" s="184"/>
    </row>
    <row r="167" spans="1:28" s="18" customFormat="1" ht="23.25" customHeight="1" x14ac:dyDescent="0.2">
      <c r="A167" s="830" t="s">
        <v>370</v>
      </c>
      <c r="B167" s="112" t="s">
        <v>445</v>
      </c>
      <c r="C167" s="83"/>
      <c r="D167" s="85"/>
      <c r="E167" s="85"/>
      <c r="F167" s="128"/>
      <c r="G167" s="643">
        <v>4</v>
      </c>
      <c r="H167" s="83">
        <f>G167*30</f>
        <v>120</v>
      </c>
      <c r="I167" s="84">
        <f>J167+K167+L167</f>
        <v>54</v>
      </c>
      <c r="J167" s="87">
        <v>18</v>
      </c>
      <c r="K167" s="85">
        <v>36</v>
      </c>
      <c r="L167" s="85"/>
      <c r="M167" s="145">
        <f>H167-I167</f>
        <v>66</v>
      </c>
      <c r="N167" s="82"/>
      <c r="O167" s="85"/>
      <c r="P167" s="88"/>
      <c r="Q167" s="83"/>
      <c r="R167" s="85"/>
      <c r="S167" s="89"/>
      <c r="T167" s="86"/>
      <c r="U167" s="87"/>
      <c r="V167" s="94"/>
      <c r="W167" s="95"/>
      <c r="X167" s="87">
        <v>6</v>
      </c>
      <c r="Y167" s="94"/>
      <c r="AB167" s="184"/>
    </row>
    <row r="168" spans="1:28" s="18" customFormat="1" ht="23.25" customHeight="1" x14ac:dyDescent="0.2">
      <c r="A168" s="830" t="s">
        <v>371</v>
      </c>
      <c r="B168" s="112" t="s">
        <v>445</v>
      </c>
      <c r="C168" s="83">
        <v>12</v>
      </c>
      <c r="D168" s="85"/>
      <c r="E168" s="85"/>
      <c r="F168" s="128"/>
      <c r="G168" s="643">
        <v>3</v>
      </c>
      <c r="H168" s="83">
        <f>G168*30</f>
        <v>90</v>
      </c>
      <c r="I168" s="84">
        <f>J168+K168+L168</f>
        <v>48</v>
      </c>
      <c r="J168" s="87">
        <v>16</v>
      </c>
      <c r="K168" s="85">
        <v>32</v>
      </c>
      <c r="L168" s="85"/>
      <c r="M168" s="145">
        <f>H168-I168</f>
        <v>42</v>
      </c>
      <c r="N168" s="82"/>
      <c r="O168" s="85"/>
      <c r="P168" s="88"/>
      <c r="Q168" s="83"/>
      <c r="R168" s="85"/>
      <c r="S168" s="89"/>
      <c r="T168" s="86"/>
      <c r="U168" s="87"/>
      <c r="V168" s="94"/>
      <c r="W168" s="95"/>
      <c r="X168" s="87"/>
      <c r="Y168" s="94">
        <v>6</v>
      </c>
    </row>
    <row r="169" spans="1:28" s="18" customFormat="1" ht="54" customHeight="1" x14ac:dyDescent="0.2">
      <c r="A169" s="830" t="s">
        <v>372</v>
      </c>
      <c r="B169" s="851" t="s">
        <v>443</v>
      </c>
      <c r="C169" s="83"/>
      <c r="D169" s="85"/>
      <c r="E169" s="85"/>
      <c r="F169" s="831"/>
      <c r="G169" s="90">
        <f t="shared" ref="G169:M169" si="40">G170+G171+G172</f>
        <v>6</v>
      </c>
      <c r="H169" s="152">
        <f t="shared" si="40"/>
        <v>180</v>
      </c>
      <c r="I169" s="92">
        <f t="shared" si="40"/>
        <v>96</v>
      </c>
      <c r="J169" s="92">
        <f t="shared" si="40"/>
        <v>48</v>
      </c>
      <c r="K169" s="92">
        <f t="shared" si="40"/>
        <v>33</v>
      </c>
      <c r="L169" s="92">
        <f t="shared" si="40"/>
        <v>15</v>
      </c>
      <c r="M169" s="93">
        <f t="shared" si="40"/>
        <v>84</v>
      </c>
      <c r="N169" s="83"/>
      <c r="O169" s="85"/>
      <c r="P169" s="89"/>
      <c r="Q169" s="83"/>
      <c r="R169" s="85"/>
      <c r="S169" s="89"/>
      <c r="T169" s="86"/>
      <c r="U169" s="87"/>
      <c r="V169" s="94"/>
      <c r="W169" s="95"/>
      <c r="X169" s="87"/>
      <c r="Y169" s="94"/>
    </row>
    <row r="170" spans="1:28" s="18" customFormat="1" ht="52.5" customHeight="1" x14ac:dyDescent="0.2">
      <c r="A170" s="830" t="s">
        <v>373</v>
      </c>
      <c r="B170" s="851" t="s">
        <v>443</v>
      </c>
      <c r="C170" s="83"/>
      <c r="D170" s="85">
        <v>9</v>
      </c>
      <c r="E170" s="85"/>
      <c r="F170" s="831"/>
      <c r="G170" s="165">
        <v>2</v>
      </c>
      <c r="H170" s="83">
        <f>G170*30</f>
        <v>60</v>
      </c>
      <c r="I170" s="84">
        <f>J170+K170+L170</f>
        <v>36</v>
      </c>
      <c r="J170" s="87">
        <v>18</v>
      </c>
      <c r="K170" s="85">
        <v>18</v>
      </c>
      <c r="L170" s="85"/>
      <c r="M170" s="145">
        <f>H170-I170</f>
        <v>24</v>
      </c>
      <c r="N170" s="83"/>
      <c r="O170" s="85"/>
      <c r="P170" s="89"/>
      <c r="Q170" s="83"/>
      <c r="R170" s="85"/>
      <c r="S170" s="89"/>
      <c r="T170" s="86"/>
      <c r="U170" s="87"/>
      <c r="V170" s="94">
        <v>4</v>
      </c>
      <c r="W170" s="95"/>
      <c r="X170" s="87"/>
      <c r="Y170" s="94"/>
    </row>
    <row r="171" spans="1:28" s="18" customFormat="1" ht="51" customHeight="1" x14ac:dyDescent="0.2">
      <c r="A171" s="830" t="s">
        <v>374</v>
      </c>
      <c r="B171" s="851" t="s">
        <v>443</v>
      </c>
      <c r="C171" s="83">
        <v>10</v>
      </c>
      <c r="D171" s="85"/>
      <c r="E171" s="85"/>
      <c r="F171" s="831"/>
      <c r="G171" s="165">
        <v>2.5</v>
      </c>
      <c r="H171" s="83">
        <f>G171*30</f>
        <v>75</v>
      </c>
      <c r="I171" s="84">
        <f>J171+K171+L171</f>
        <v>45</v>
      </c>
      <c r="J171" s="87">
        <v>30</v>
      </c>
      <c r="K171" s="85">
        <v>15</v>
      </c>
      <c r="L171" s="85"/>
      <c r="M171" s="145">
        <f>H171-I171</f>
        <v>30</v>
      </c>
      <c r="N171" s="83"/>
      <c r="O171" s="85"/>
      <c r="P171" s="89"/>
      <c r="Q171" s="83"/>
      <c r="R171" s="85"/>
      <c r="S171" s="89"/>
      <c r="T171" s="86"/>
      <c r="U171" s="87"/>
      <c r="V171" s="94"/>
      <c r="W171" s="95">
        <v>3</v>
      </c>
      <c r="X171" s="87"/>
      <c r="Y171" s="94"/>
    </row>
    <row r="172" spans="1:28" s="18" customFormat="1" ht="55.5" customHeight="1" x14ac:dyDescent="0.2">
      <c r="A172" s="830" t="s">
        <v>451</v>
      </c>
      <c r="B172" s="851" t="s">
        <v>444</v>
      </c>
      <c r="C172" s="83"/>
      <c r="D172" s="85"/>
      <c r="E172" s="85">
        <v>10</v>
      </c>
      <c r="F172" s="831"/>
      <c r="G172" s="165">
        <v>1.5</v>
      </c>
      <c r="H172" s="83">
        <f>G172*30</f>
        <v>45</v>
      </c>
      <c r="I172" s="84">
        <f>J172+K172+L172</f>
        <v>15</v>
      </c>
      <c r="J172" s="87"/>
      <c r="K172" s="85"/>
      <c r="L172" s="85">
        <v>15</v>
      </c>
      <c r="M172" s="145">
        <f>H172-I172</f>
        <v>30</v>
      </c>
      <c r="N172" s="83"/>
      <c r="O172" s="85"/>
      <c r="P172" s="89"/>
      <c r="Q172" s="83"/>
      <c r="R172" s="85"/>
      <c r="S172" s="89"/>
      <c r="T172" s="86"/>
      <c r="U172" s="87"/>
      <c r="V172" s="94"/>
      <c r="W172" s="95">
        <v>1</v>
      </c>
      <c r="X172" s="87"/>
      <c r="Y172" s="94"/>
    </row>
    <row r="173" spans="1:28" s="18" customFormat="1" ht="35.25" customHeight="1" x14ac:dyDescent="0.2">
      <c r="A173" s="830" t="s">
        <v>375</v>
      </c>
      <c r="B173" s="112" t="s">
        <v>363</v>
      </c>
      <c r="C173" s="83"/>
      <c r="D173" s="85"/>
      <c r="E173" s="85"/>
      <c r="F173" s="852"/>
      <c r="G173" s="775">
        <f>G174+G175</f>
        <v>6</v>
      </c>
      <c r="H173" s="776">
        <f>H174+H175</f>
        <v>180</v>
      </c>
      <c r="I173" s="853">
        <f>I174+I175</f>
        <v>93</v>
      </c>
      <c r="J173" s="853">
        <f>J174+J175</f>
        <v>45</v>
      </c>
      <c r="K173" s="853"/>
      <c r="L173" s="853">
        <f>L174+L175</f>
        <v>48</v>
      </c>
      <c r="M173" s="854">
        <f>M174+M175</f>
        <v>87</v>
      </c>
      <c r="N173" s="855"/>
      <c r="O173" s="856"/>
      <c r="P173" s="857"/>
      <c r="Q173" s="779"/>
      <c r="R173" s="85"/>
      <c r="S173" s="89"/>
      <c r="T173" s="86"/>
      <c r="U173" s="87"/>
      <c r="V173" s="94"/>
      <c r="W173" s="95"/>
      <c r="X173" s="87"/>
      <c r="Y173" s="94"/>
    </row>
    <row r="174" spans="1:28" s="18" customFormat="1" ht="34.5" customHeight="1" x14ac:dyDescent="0.2">
      <c r="A174" s="830" t="s">
        <v>376</v>
      </c>
      <c r="B174" s="112" t="s">
        <v>363</v>
      </c>
      <c r="C174" s="83">
        <v>10</v>
      </c>
      <c r="D174" s="85"/>
      <c r="E174" s="85"/>
      <c r="F174" s="852"/>
      <c r="G174" s="778">
        <v>4.5</v>
      </c>
      <c r="H174" s="779">
        <f>G174*30</f>
        <v>135</v>
      </c>
      <c r="I174" s="858">
        <f>J174+K174+L174</f>
        <v>75</v>
      </c>
      <c r="J174" s="859">
        <v>45</v>
      </c>
      <c r="K174" s="856"/>
      <c r="L174" s="856">
        <v>30</v>
      </c>
      <c r="M174" s="145">
        <f>H174-I174</f>
        <v>60</v>
      </c>
      <c r="N174" s="855"/>
      <c r="O174" s="856"/>
      <c r="P174" s="857"/>
      <c r="Q174" s="779"/>
      <c r="R174" s="85"/>
      <c r="S174" s="89"/>
      <c r="T174" s="86"/>
      <c r="U174" s="87"/>
      <c r="V174" s="94"/>
      <c r="W174" s="95">
        <v>5</v>
      </c>
      <c r="X174" s="87"/>
      <c r="Y174" s="94"/>
    </row>
    <row r="175" spans="1:28" s="18" customFormat="1" ht="36.75" customHeight="1" x14ac:dyDescent="0.2">
      <c r="A175" s="830" t="s">
        <v>377</v>
      </c>
      <c r="B175" s="112" t="s">
        <v>364</v>
      </c>
      <c r="C175" s="83"/>
      <c r="D175" s="85"/>
      <c r="E175" s="85"/>
      <c r="F175" s="128">
        <v>11</v>
      </c>
      <c r="G175" s="643">
        <v>1.5</v>
      </c>
      <c r="H175" s="83">
        <f>G175*30</f>
        <v>45</v>
      </c>
      <c r="I175" s="84">
        <f>J175+K175+L175</f>
        <v>18</v>
      </c>
      <c r="J175" s="87"/>
      <c r="K175" s="85"/>
      <c r="L175" s="85">
        <v>18</v>
      </c>
      <c r="M175" s="145">
        <f>H175-I175</f>
        <v>27</v>
      </c>
      <c r="N175" s="82"/>
      <c r="O175" s="85"/>
      <c r="P175" s="88"/>
      <c r="Q175" s="83"/>
      <c r="R175" s="85"/>
      <c r="S175" s="89"/>
      <c r="T175" s="86"/>
      <c r="U175" s="87"/>
      <c r="V175" s="94"/>
      <c r="W175" s="95"/>
      <c r="X175" s="87">
        <v>2</v>
      </c>
      <c r="Y175" s="94"/>
    </row>
    <row r="176" spans="1:28" s="18" customFormat="1" ht="39" customHeight="1" thickBot="1" x14ac:dyDescent="0.25">
      <c r="A176" s="860" t="s">
        <v>452</v>
      </c>
      <c r="B176" s="815" t="s">
        <v>286</v>
      </c>
      <c r="C176" s="861"/>
      <c r="D176" s="862">
        <v>11</v>
      </c>
      <c r="E176" s="862"/>
      <c r="F176" s="863"/>
      <c r="G176" s="864">
        <v>4</v>
      </c>
      <c r="H176" s="865">
        <f>G176*30</f>
        <v>120</v>
      </c>
      <c r="I176" s="866">
        <f>J176+K176+L176</f>
        <v>54</v>
      </c>
      <c r="J176" s="867">
        <v>18</v>
      </c>
      <c r="K176" s="867">
        <v>36</v>
      </c>
      <c r="L176" s="867"/>
      <c r="M176" s="868">
        <f>H176-I176</f>
        <v>66</v>
      </c>
      <c r="N176" s="865"/>
      <c r="O176" s="866"/>
      <c r="P176" s="868"/>
      <c r="Q176" s="865"/>
      <c r="R176" s="866"/>
      <c r="S176" s="868"/>
      <c r="T176" s="865"/>
      <c r="U176" s="866"/>
      <c r="V176" s="868"/>
      <c r="W176" s="869"/>
      <c r="X176" s="153">
        <v>6</v>
      </c>
      <c r="Y176" s="868"/>
    </row>
    <row r="177" spans="1:25" s="18" customFormat="1" ht="21.75" customHeight="1" thickBot="1" x14ac:dyDescent="0.25">
      <c r="A177" s="3041" t="s">
        <v>365</v>
      </c>
      <c r="B177" s="3042"/>
      <c r="C177" s="3042"/>
      <c r="D177" s="3042"/>
      <c r="E177" s="3042"/>
      <c r="F177" s="3042"/>
      <c r="G177" s="3042"/>
      <c r="H177" s="3042"/>
      <c r="I177" s="3042"/>
      <c r="J177" s="3042"/>
      <c r="K177" s="3042"/>
      <c r="L177" s="3042"/>
      <c r="M177" s="3042"/>
      <c r="N177" s="3042"/>
      <c r="O177" s="3042"/>
      <c r="P177" s="3042"/>
      <c r="Q177" s="3042"/>
      <c r="R177" s="3042"/>
      <c r="S177" s="3042"/>
      <c r="T177" s="3042"/>
      <c r="U177" s="3042"/>
      <c r="V177" s="3042"/>
      <c r="W177" s="3042"/>
      <c r="X177" s="3042"/>
      <c r="Y177" s="3043"/>
    </row>
    <row r="178" spans="1:25" s="1193" customFormat="1" ht="36.75" customHeight="1" thickBot="1" x14ac:dyDescent="0.25">
      <c r="A178" s="1194" t="s">
        <v>453</v>
      </c>
      <c r="B178" s="1195" t="s">
        <v>367</v>
      </c>
      <c r="C178" s="1196"/>
      <c r="D178" s="1197">
        <v>11</v>
      </c>
      <c r="E178" s="1197"/>
      <c r="F178" s="1198"/>
      <c r="G178" s="1199">
        <v>4</v>
      </c>
      <c r="H178" s="1200">
        <f>G178*30</f>
        <v>120</v>
      </c>
      <c r="I178" s="1201">
        <f>J178+K178+L178</f>
        <v>54</v>
      </c>
      <c r="J178" s="1202">
        <v>18</v>
      </c>
      <c r="K178" s="1202">
        <v>36</v>
      </c>
      <c r="L178" s="1202"/>
      <c r="M178" s="1203">
        <f>H178-I178</f>
        <v>66</v>
      </c>
      <c r="N178" s="1204"/>
      <c r="O178" s="1205"/>
      <c r="P178" s="1206"/>
      <c r="Q178" s="1200"/>
      <c r="R178" s="1201"/>
      <c r="S178" s="1203"/>
      <c r="T178" s="1204"/>
      <c r="U178" s="1205"/>
      <c r="V178" s="1206"/>
      <c r="W178" s="1207"/>
      <c r="X178" s="1208">
        <v>6</v>
      </c>
      <c r="Y178" s="1209"/>
    </row>
    <row r="179" spans="1:25" s="18" customFormat="1" ht="19.5" customHeight="1" thickBot="1" x14ac:dyDescent="0.25">
      <c r="A179" s="3036" t="s">
        <v>198</v>
      </c>
      <c r="B179" s="3037"/>
      <c r="C179" s="3037"/>
      <c r="D179" s="3037"/>
      <c r="E179" s="3037"/>
      <c r="F179" s="3037"/>
      <c r="G179" s="3037"/>
      <c r="H179" s="3037"/>
      <c r="I179" s="3037"/>
      <c r="J179" s="3037"/>
      <c r="K179" s="3037"/>
      <c r="L179" s="3037"/>
      <c r="M179" s="3037"/>
      <c r="N179" s="3037"/>
      <c r="O179" s="3037"/>
      <c r="P179" s="3037"/>
      <c r="Q179" s="3037"/>
      <c r="R179" s="3037"/>
      <c r="S179" s="3037"/>
      <c r="T179" s="3037"/>
      <c r="U179" s="3037"/>
      <c r="V179" s="3037"/>
      <c r="W179" s="3037"/>
      <c r="X179" s="3037"/>
      <c r="Y179" s="3038"/>
    </row>
    <row r="180" spans="1:25" s="18" customFormat="1" ht="23.25" customHeight="1" thickBot="1" x14ac:dyDescent="0.25">
      <c r="A180" s="146" t="s">
        <v>454</v>
      </c>
      <c r="B180" s="872" t="s">
        <v>60</v>
      </c>
      <c r="C180" s="522"/>
      <c r="D180" s="870">
        <v>11</v>
      </c>
      <c r="E180" s="870"/>
      <c r="F180" s="871"/>
      <c r="G180" s="585">
        <v>4</v>
      </c>
      <c r="H180" s="821">
        <f>G180*30</f>
        <v>120</v>
      </c>
      <c r="I180" s="822">
        <f>J180+K180+L180</f>
        <v>54</v>
      </c>
      <c r="J180" s="873"/>
      <c r="K180" s="873"/>
      <c r="L180" s="873">
        <v>54</v>
      </c>
      <c r="M180" s="823">
        <f>H180-I180</f>
        <v>66</v>
      </c>
      <c r="N180" s="821"/>
      <c r="O180" s="822"/>
      <c r="P180" s="874"/>
      <c r="Q180" s="821"/>
      <c r="R180" s="822"/>
      <c r="S180" s="823"/>
      <c r="T180" s="875"/>
      <c r="U180" s="822"/>
      <c r="V180" s="874"/>
      <c r="W180" s="818"/>
      <c r="X180" s="150">
        <v>6</v>
      </c>
      <c r="Y180" s="823"/>
    </row>
    <row r="181" spans="1:25" s="18" customFormat="1" ht="26.25" customHeight="1" thickBot="1" x14ac:dyDescent="0.25">
      <c r="A181" s="3044" t="s">
        <v>395</v>
      </c>
      <c r="B181" s="3052"/>
      <c r="C181" s="3052"/>
      <c r="D181" s="3052"/>
      <c r="E181" s="3052"/>
      <c r="F181" s="3053"/>
      <c r="G181" s="876">
        <f>G165+G169+G173+G178</f>
        <v>26</v>
      </c>
      <c r="H181" s="877">
        <f t="shared" ref="H181:M181" si="41">H165+H169+H173+H178</f>
        <v>780</v>
      </c>
      <c r="I181" s="878">
        <f t="shared" si="41"/>
        <v>375</v>
      </c>
      <c r="J181" s="878">
        <f t="shared" si="41"/>
        <v>160</v>
      </c>
      <c r="K181" s="878">
        <f t="shared" si="41"/>
        <v>152</v>
      </c>
      <c r="L181" s="878">
        <f t="shared" si="41"/>
        <v>63</v>
      </c>
      <c r="M181" s="879">
        <f t="shared" si="41"/>
        <v>405</v>
      </c>
      <c r="N181" s="880"/>
      <c r="O181" s="880"/>
      <c r="P181" s="881"/>
      <c r="Q181" s="882"/>
      <c r="R181" s="880"/>
      <c r="S181" s="883"/>
      <c r="T181" s="884"/>
      <c r="U181" s="885"/>
      <c r="V181" s="886">
        <f>V170</f>
        <v>4</v>
      </c>
      <c r="W181" s="887">
        <f>W166+W171+W172+W174</f>
        <v>11</v>
      </c>
      <c r="X181" s="885">
        <f>X167+X175+X176</f>
        <v>14</v>
      </c>
      <c r="Y181" s="883">
        <f>Y168</f>
        <v>6</v>
      </c>
    </row>
    <row r="182" spans="1:25" s="18" customFormat="1" ht="36.75" customHeight="1" thickBot="1" x14ac:dyDescent="0.25">
      <c r="A182" s="3097" t="s">
        <v>396</v>
      </c>
      <c r="B182" s="3098"/>
      <c r="C182" s="3098"/>
      <c r="D182" s="3098"/>
      <c r="E182" s="3098"/>
      <c r="F182" s="3099"/>
      <c r="G182" s="888">
        <f>G165+G169+G173+G180</f>
        <v>26</v>
      </c>
      <c r="H182" s="696">
        <f t="shared" ref="H182:M182" si="42">H165+H169+H173+H180</f>
        <v>780</v>
      </c>
      <c r="I182" s="697">
        <f t="shared" si="42"/>
        <v>375</v>
      </c>
      <c r="J182" s="697">
        <f t="shared" si="42"/>
        <v>142</v>
      </c>
      <c r="K182" s="697">
        <f t="shared" si="42"/>
        <v>116</v>
      </c>
      <c r="L182" s="697">
        <f t="shared" si="42"/>
        <v>117</v>
      </c>
      <c r="M182" s="698">
        <f t="shared" si="42"/>
        <v>405</v>
      </c>
      <c r="N182" s="889"/>
      <c r="O182" s="890"/>
      <c r="P182" s="891"/>
      <c r="Q182" s="892"/>
      <c r="R182" s="890"/>
      <c r="S182" s="698"/>
      <c r="T182" s="696"/>
      <c r="U182" s="697"/>
      <c r="V182" s="698">
        <f>V170</f>
        <v>4</v>
      </c>
      <c r="W182" s="893">
        <f>W166+W171+W172+W174</f>
        <v>11</v>
      </c>
      <c r="X182" s="697">
        <f>X167+X175+X180</f>
        <v>14</v>
      </c>
      <c r="Y182" s="698">
        <f>Y168</f>
        <v>6</v>
      </c>
    </row>
    <row r="183" spans="1:25" s="18" customFormat="1" ht="23.25" customHeight="1" thickBot="1" x14ac:dyDescent="0.25">
      <c r="A183" s="3308" t="s">
        <v>455</v>
      </c>
      <c r="B183" s="3309"/>
      <c r="C183" s="3309"/>
      <c r="D183" s="3309"/>
      <c r="E183" s="3309"/>
      <c r="F183" s="3309"/>
      <c r="G183" s="3309"/>
      <c r="H183" s="3309"/>
      <c r="I183" s="3309"/>
      <c r="J183" s="3309"/>
      <c r="K183" s="3309"/>
      <c r="L183" s="3309"/>
      <c r="M183" s="3309"/>
      <c r="N183" s="3309"/>
      <c r="O183" s="3309"/>
      <c r="P183" s="3309"/>
      <c r="Q183" s="3309"/>
      <c r="R183" s="3309"/>
      <c r="S183" s="3309"/>
      <c r="T183" s="3309"/>
      <c r="U183" s="3309"/>
      <c r="V183" s="3309"/>
      <c r="W183" s="3309"/>
      <c r="X183" s="3309"/>
      <c r="Y183" s="3310"/>
    </row>
    <row r="184" spans="1:25" s="18" customFormat="1" ht="82.5" customHeight="1" x14ac:dyDescent="0.2">
      <c r="A184" s="155" t="s">
        <v>379</v>
      </c>
      <c r="B184" s="112" t="s">
        <v>456</v>
      </c>
      <c r="C184" s="83">
        <v>12</v>
      </c>
      <c r="D184" s="85"/>
      <c r="E184" s="85"/>
      <c r="F184" s="831"/>
      <c r="G184" s="90">
        <v>3</v>
      </c>
      <c r="H184" s="130">
        <f>G184*30</f>
        <v>90</v>
      </c>
      <c r="I184" s="109">
        <f>J184+K184+L184</f>
        <v>48</v>
      </c>
      <c r="J184" s="109">
        <v>16</v>
      </c>
      <c r="K184" s="109">
        <v>32</v>
      </c>
      <c r="L184" s="109"/>
      <c r="M184" s="110">
        <f>H184-I184</f>
        <v>42</v>
      </c>
      <c r="N184" s="83"/>
      <c r="O184" s="85"/>
      <c r="P184" s="89"/>
      <c r="Q184" s="83"/>
      <c r="R184" s="85"/>
      <c r="S184" s="89"/>
      <c r="T184" s="86"/>
      <c r="U184" s="87"/>
      <c r="V184" s="94"/>
      <c r="W184" s="95"/>
      <c r="X184" s="87"/>
      <c r="Y184" s="94">
        <v>6</v>
      </c>
    </row>
    <row r="185" spans="1:25" s="18" customFormat="1" ht="38.25" customHeight="1" x14ac:dyDescent="0.2">
      <c r="A185" s="155" t="s">
        <v>380</v>
      </c>
      <c r="B185" s="113" t="s">
        <v>232</v>
      </c>
      <c r="C185" s="100"/>
      <c r="D185" s="98"/>
      <c r="E185" s="98"/>
      <c r="F185" s="894"/>
      <c r="G185" s="895">
        <f>G186+G187</f>
        <v>6</v>
      </c>
      <c r="H185" s="776">
        <f>H186+H187</f>
        <v>180</v>
      </c>
      <c r="I185" s="853">
        <f>I186+I187</f>
        <v>93</v>
      </c>
      <c r="J185" s="853">
        <f>J186+J187</f>
        <v>45</v>
      </c>
      <c r="K185" s="853"/>
      <c r="L185" s="853">
        <f>L186+L187</f>
        <v>48</v>
      </c>
      <c r="M185" s="854">
        <f>M186+M187</f>
        <v>87</v>
      </c>
      <c r="N185" s="896"/>
      <c r="O185" s="897"/>
      <c r="P185" s="898"/>
      <c r="Q185" s="899"/>
      <c r="R185" s="98"/>
      <c r="S185" s="101"/>
      <c r="T185" s="102"/>
      <c r="U185" s="99"/>
      <c r="V185" s="126"/>
      <c r="W185" s="119"/>
      <c r="X185" s="99"/>
      <c r="Y185" s="126"/>
    </row>
    <row r="186" spans="1:25" s="18" customFormat="1" ht="37.5" customHeight="1" x14ac:dyDescent="0.2">
      <c r="A186" s="155" t="s">
        <v>381</v>
      </c>
      <c r="B186" s="113" t="s">
        <v>232</v>
      </c>
      <c r="C186" s="100">
        <v>10</v>
      </c>
      <c r="D186" s="98"/>
      <c r="E186" s="98"/>
      <c r="F186" s="894"/>
      <c r="G186" s="900">
        <v>4.5</v>
      </c>
      <c r="H186" s="779">
        <f>G186*30</f>
        <v>135</v>
      </c>
      <c r="I186" s="901">
        <f>J186+K186+L186</f>
        <v>75</v>
      </c>
      <c r="J186" s="902">
        <v>45</v>
      </c>
      <c r="K186" s="897"/>
      <c r="L186" s="897">
        <v>30</v>
      </c>
      <c r="M186" s="145">
        <f>H186-I186</f>
        <v>60</v>
      </c>
      <c r="N186" s="896"/>
      <c r="O186" s="897"/>
      <c r="P186" s="898"/>
      <c r="Q186" s="899"/>
      <c r="R186" s="98"/>
      <c r="S186" s="101"/>
      <c r="T186" s="102"/>
      <c r="U186" s="99"/>
      <c r="V186" s="126"/>
      <c r="W186" s="119">
        <v>5</v>
      </c>
      <c r="X186" s="99"/>
      <c r="Y186" s="126"/>
    </row>
    <row r="187" spans="1:25" s="18" customFormat="1" ht="39" customHeight="1" x14ac:dyDescent="0.2">
      <c r="A187" s="155" t="s">
        <v>382</v>
      </c>
      <c r="B187" s="113" t="s">
        <v>285</v>
      </c>
      <c r="C187" s="100"/>
      <c r="D187" s="98"/>
      <c r="E187" s="98"/>
      <c r="F187" s="129">
        <v>11</v>
      </c>
      <c r="G187" s="132">
        <v>1.5</v>
      </c>
      <c r="H187" s="83">
        <f>G187*30</f>
        <v>45</v>
      </c>
      <c r="I187" s="781">
        <f>J187+K187+L187</f>
        <v>18</v>
      </c>
      <c r="J187" s="99"/>
      <c r="K187" s="98"/>
      <c r="L187" s="98">
        <v>18</v>
      </c>
      <c r="M187" s="145">
        <f>H187-I187</f>
        <v>27</v>
      </c>
      <c r="N187" s="97"/>
      <c r="O187" s="98"/>
      <c r="P187" s="106"/>
      <c r="Q187" s="100"/>
      <c r="R187" s="98"/>
      <c r="S187" s="101"/>
      <c r="T187" s="102"/>
      <c r="U187" s="99"/>
      <c r="V187" s="126"/>
      <c r="W187" s="119"/>
      <c r="X187" s="99">
        <v>2</v>
      </c>
      <c r="Y187" s="126"/>
    </row>
    <row r="188" spans="1:25" s="18" customFormat="1" ht="39" customHeight="1" thickBot="1" x14ac:dyDescent="0.25">
      <c r="A188" s="860" t="s">
        <v>383</v>
      </c>
      <c r="B188" s="815" t="s">
        <v>286</v>
      </c>
      <c r="C188" s="861"/>
      <c r="D188" s="862">
        <v>11</v>
      </c>
      <c r="E188" s="862"/>
      <c r="F188" s="863"/>
      <c r="G188" s="864">
        <v>4</v>
      </c>
      <c r="H188" s="865">
        <f>G188*30</f>
        <v>120</v>
      </c>
      <c r="I188" s="866">
        <f>J188+K188+L188</f>
        <v>54</v>
      </c>
      <c r="J188" s="867">
        <v>36</v>
      </c>
      <c r="K188" s="867">
        <v>9</v>
      </c>
      <c r="L188" s="867">
        <v>9</v>
      </c>
      <c r="M188" s="96">
        <f>H188-I188</f>
        <v>66</v>
      </c>
      <c r="N188" s="865"/>
      <c r="O188" s="866"/>
      <c r="P188" s="868"/>
      <c r="Q188" s="865"/>
      <c r="R188" s="866"/>
      <c r="S188" s="868"/>
      <c r="T188" s="865"/>
      <c r="U188" s="866"/>
      <c r="V188" s="868"/>
      <c r="W188" s="869"/>
      <c r="X188" s="153">
        <v>6</v>
      </c>
      <c r="Y188" s="868"/>
    </row>
    <row r="189" spans="1:25" s="18" customFormat="1" ht="21" customHeight="1" thickBot="1" x14ac:dyDescent="0.25">
      <c r="A189" s="3041" t="s">
        <v>365</v>
      </c>
      <c r="B189" s="3042"/>
      <c r="C189" s="3042"/>
      <c r="D189" s="3042"/>
      <c r="E189" s="3042"/>
      <c r="F189" s="3042"/>
      <c r="G189" s="3042"/>
      <c r="H189" s="3042"/>
      <c r="I189" s="3042"/>
      <c r="J189" s="3042"/>
      <c r="K189" s="3042"/>
      <c r="L189" s="3042"/>
      <c r="M189" s="3042"/>
      <c r="N189" s="3042"/>
      <c r="O189" s="3042"/>
      <c r="P189" s="3042"/>
      <c r="Q189" s="3042"/>
      <c r="R189" s="3042"/>
      <c r="S189" s="3042"/>
      <c r="T189" s="3042"/>
      <c r="U189" s="3042"/>
      <c r="V189" s="3042"/>
      <c r="W189" s="3042"/>
      <c r="X189" s="3042"/>
      <c r="Y189" s="3043"/>
    </row>
    <row r="190" spans="1:25" s="18" customFormat="1" ht="38.25" customHeight="1" thickBot="1" x14ac:dyDescent="0.25">
      <c r="A190" s="581" t="s">
        <v>457</v>
      </c>
      <c r="B190" s="903" t="s">
        <v>378</v>
      </c>
      <c r="C190" s="904"/>
      <c r="D190" s="138">
        <v>11</v>
      </c>
      <c r="E190" s="138"/>
      <c r="F190" s="905"/>
      <c r="G190" s="906">
        <v>4</v>
      </c>
      <c r="H190" s="907">
        <f>G190*30</f>
        <v>120</v>
      </c>
      <c r="I190" s="104">
        <f>J190+K190+L190</f>
        <v>54</v>
      </c>
      <c r="J190" s="866">
        <v>36</v>
      </c>
      <c r="K190" s="866">
        <v>9</v>
      </c>
      <c r="L190" s="866">
        <v>9</v>
      </c>
      <c r="M190" s="127">
        <f>H190-I190</f>
        <v>66</v>
      </c>
      <c r="N190" s="908"/>
      <c r="O190" s="138"/>
      <c r="P190" s="139"/>
      <c r="Q190" s="904"/>
      <c r="R190" s="138"/>
      <c r="S190" s="909"/>
      <c r="T190" s="140"/>
      <c r="U190" s="138"/>
      <c r="V190" s="139"/>
      <c r="W190" s="910"/>
      <c r="X190" s="153">
        <v>6</v>
      </c>
      <c r="Y190" s="139"/>
    </row>
    <row r="191" spans="1:25" s="18" customFormat="1" ht="21" customHeight="1" thickBot="1" x14ac:dyDescent="0.25">
      <c r="A191" s="3036" t="s">
        <v>198</v>
      </c>
      <c r="B191" s="3037"/>
      <c r="C191" s="3037"/>
      <c r="D191" s="3037"/>
      <c r="E191" s="3037"/>
      <c r="F191" s="3037"/>
      <c r="G191" s="3037"/>
      <c r="H191" s="3037"/>
      <c r="I191" s="3037"/>
      <c r="J191" s="3037"/>
      <c r="K191" s="3037"/>
      <c r="L191" s="3037"/>
      <c r="M191" s="3037"/>
      <c r="N191" s="3037"/>
      <c r="O191" s="3037"/>
      <c r="P191" s="3037"/>
      <c r="Q191" s="3037"/>
      <c r="R191" s="3037"/>
      <c r="S191" s="3037"/>
      <c r="T191" s="3037"/>
      <c r="U191" s="3037"/>
      <c r="V191" s="3037"/>
      <c r="W191" s="3037"/>
      <c r="X191" s="3037"/>
      <c r="Y191" s="3038"/>
    </row>
    <row r="192" spans="1:25" s="18" customFormat="1" ht="21" customHeight="1" thickBot="1" x14ac:dyDescent="0.25">
      <c r="A192" s="581" t="s">
        <v>458</v>
      </c>
      <c r="B192" s="911" t="s">
        <v>60</v>
      </c>
      <c r="C192" s="912"/>
      <c r="D192" s="913">
        <v>11</v>
      </c>
      <c r="E192" s="913"/>
      <c r="F192" s="914"/>
      <c r="G192" s="90">
        <v>4</v>
      </c>
      <c r="H192" s="91">
        <f>G192*30</f>
        <v>120</v>
      </c>
      <c r="I192" s="92">
        <f>J192+K192+L192</f>
        <v>54</v>
      </c>
      <c r="J192" s="707"/>
      <c r="K192" s="707"/>
      <c r="L192" s="706">
        <v>54</v>
      </c>
      <c r="M192" s="125">
        <f>H192-I192</f>
        <v>66</v>
      </c>
      <c r="N192" s="915"/>
      <c r="O192" s="916"/>
      <c r="P192" s="917"/>
      <c r="Q192" s="918"/>
      <c r="R192" s="916"/>
      <c r="S192" s="917"/>
      <c r="T192" s="915"/>
      <c r="U192" s="916"/>
      <c r="V192" s="917"/>
      <c r="W192" s="49"/>
      <c r="X192" s="87">
        <v>6</v>
      </c>
      <c r="Y192" s="639"/>
    </row>
    <row r="193" spans="1:25" s="18" customFormat="1" ht="21" customHeight="1" thickBot="1" x14ac:dyDescent="0.25">
      <c r="A193" s="3095" t="s">
        <v>397</v>
      </c>
      <c r="B193" s="3096"/>
      <c r="C193" s="3096"/>
      <c r="D193" s="3096"/>
      <c r="E193" s="3096"/>
      <c r="F193" s="3096"/>
      <c r="G193" s="919">
        <f>G184+G185+G190</f>
        <v>13</v>
      </c>
      <c r="H193" s="920">
        <f t="shared" ref="H193:M193" si="43">H184+H185+H190</f>
        <v>390</v>
      </c>
      <c r="I193" s="921">
        <f t="shared" si="43"/>
        <v>195</v>
      </c>
      <c r="J193" s="921">
        <f t="shared" si="43"/>
        <v>97</v>
      </c>
      <c r="K193" s="921">
        <f t="shared" si="43"/>
        <v>41</v>
      </c>
      <c r="L193" s="921">
        <f t="shared" si="43"/>
        <v>57</v>
      </c>
      <c r="M193" s="922">
        <f t="shared" si="43"/>
        <v>195</v>
      </c>
      <c r="N193" s="923"/>
      <c r="O193" s="921"/>
      <c r="P193" s="922"/>
      <c r="Q193" s="920"/>
      <c r="R193" s="921"/>
      <c r="S193" s="922"/>
      <c r="T193" s="920"/>
      <c r="U193" s="921"/>
      <c r="V193" s="922"/>
      <c r="W193" s="920">
        <f>W186</f>
        <v>5</v>
      </c>
      <c r="X193" s="921">
        <f>X187+X190</f>
        <v>8</v>
      </c>
      <c r="Y193" s="924">
        <f>Y184</f>
        <v>6</v>
      </c>
    </row>
    <row r="194" spans="1:25" s="18" customFormat="1" ht="39" customHeight="1" thickBot="1" x14ac:dyDescent="0.25">
      <c r="A194" s="3095" t="s">
        <v>398</v>
      </c>
      <c r="B194" s="3096"/>
      <c r="C194" s="3096"/>
      <c r="D194" s="3096"/>
      <c r="E194" s="3096"/>
      <c r="F194" s="3096"/>
      <c r="G194" s="925">
        <f>G184+G185+G192</f>
        <v>13</v>
      </c>
      <c r="H194" s="926">
        <f t="shared" ref="H194:M194" si="44">H184+H185+H192</f>
        <v>390</v>
      </c>
      <c r="I194" s="927">
        <f t="shared" si="44"/>
        <v>195</v>
      </c>
      <c r="J194" s="927">
        <f t="shared" si="44"/>
        <v>61</v>
      </c>
      <c r="K194" s="927">
        <f t="shared" si="44"/>
        <v>32</v>
      </c>
      <c r="L194" s="927">
        <f t="shared" si="44"/>
        <v>102</v>
      </c>
      <c r="M194" s="928">
        <f t="shared" si="44"/>
        <v>195</v>
      </c>
      <c r="N194" s="929"/>
      <c r="O194" s="587"/>
      <c r="P194" s="588"/>
      <c r="Q194" s="930"/>
      <c r="R194" s="587"/>
      <c r="S194" s="931"/>
      <c r="T194" s="586"/>
      <c r="U194" s="587"/>
      <c r="V194" s="588"/>
      <c r="W194" s="930">
        <f>W186</f>
        <v>5</v>
      </c>
      <c r="X194" s="587">
        <f>X187+X192</f>
        <v>8</v>
      </c>
      <c r="Y194" s="588">
        <f>Y184</f>
        <v>6</v>
      </c>
    </row>
    <row r="195" spans="1:25" s="18" customFormat="1" ht="21" customHeight="1" thickBot="1" x14ac:dyDescent="0.25">
      <c r="A195" s="3023" t="s">
        <v>459</v>
      </c>
      <c r="B195" s="3034"/>
      <c r="C195" s="3034"/>
      <c r="D195" s="3034"/>
      <c r="E195" s="3034"/>
      <c r="F195" s="3034"/>
      <c r="G195" s="3034"/>
      <c r="H195" s="3034"/>
      <c r="I195" s="3034"/>
      <c r="J195" s="3034"/>
      <c r="K195" s="3034"/>
      <c r="L195" s="3034"/>
      <c r="M195" s="3034"/>
      <c r="N195" s="3034"/>
      <c r="O195" s="3034"/>
      <c r="P195" s="3034"/>
      <c r="Q195" s="3034"/>
      <c r="R195" s="3034"/>
      <c r="S195" s="3034"/>
      <c r="T195" s="3034"/>
      <c r="U195" s="3034"/>
      <c r="V195" s="3034"/>
      <c r="W195" s="3034"/>
      <c r="X195" s="3034"/>
      <c r="Y195" s="3035"/>
    </row>
    <row r="196" spans="1:25" s="18" customFormat="1" ht="36.75" customHeight="1" x14ac:dyDescent="0.2">
      <c r="A196" s="576" t="s">
        <v>385</v>
      </c>
      <c r="B196" s="112" t="s">
        <v>284</v>
      </c>
      <c r="C196" s="83"/>
      <c r="D196" s="85"/>
      <c r="E196" s="85"/>
      <c r="F196" s="128"/>
      <c r="G196" s="932">
        <f t="shared" ref="G196:M196" si="45">G197+G198+G199</f>
        <v>6</v>
      </c>
      <c r="H196" s="534">
        <f t="shared" si="45"/>
        <v>180</v>
      </c>
      <c r="I196" s="535">
        <f t="shared" si="45"/>
        <v>96</v>
      </c>
      <c r="J196" s="535">
        <f t="shared" si="45"/>
        <v>57</v>
      </c>
      <c r="K196" s="535">
        <f t="shared" si="45"/>
        <v>9</v>
      </c>
      <c r="L196" s="535">
        <f t="shared" si="45"/>
        <v>30</v>
      </c>
      <c r="M196" s="641">
        <f t="shared" si="45"/>
        <v>84</v>
      </c>
      <c r="N196" s="78"/>
      <c r="O196" s="80"/>
      <c r="P196" s="81"/>
      <c r="Q196" s="79"/>
      <c r="R196" s="80"/>
      <c r="S196" s="107"/>
      <c r="T196" s="115"/>
      <c r="U196" s="114"/>
      <c r="V196" s="116"/>
      <c r="W196" s="117"/>
      <c r="X196" s="114"/>
      <c r="Y196" s="116"/>
    </row>
    <row r="197" spans="1:25" s="18" customFormat="1" ht="36.75" customHeight="1" x14ac:dyDescent="0.2">
      <c r="A197" s="683" t="s">
        <v>386</v>
      </c>
      <c r="B197" s="112" t="s">
        <v>284</v>
      </c>
      <c r="C197" s="83"/>
      <c r="D197" s="85">
        <v>9</v>
      </c>
      <c r="E197" s="85"/>
      <c r="F197" s="128"/>
      <c r="G197" s="643">
        <v>2</v>
      </c>
      <c r="H197" s="83">
        <f t="shared" ref="H197:H203" si="46">G197*30</f>
        <v>60</v>
      </c>
      <c r="I197" s="84">
        <f>J197+K197+L197</f>
        <v>36</v>
      </c>
      <c r="J197" s="87">
        <v>27</v>
      </c>
      <c r="K197" s="85">
        <v>9</v>
      </c>
      <c r="L197" s="85"/>
      <c r="M197" s="145">
        <f>H197-I197</f>
        <v>24</v>
      </c>
      <c r="N197" s="82"/>
      <c r="O197" s="85"/>
      <c r="P197" s="88"/>
      <c r="Q197" s="83"/>
      <c r="R197" s="85"/>
      <c r="S197" s="89"/>
      <c r="T197" s="86"/>
      <c r="U197" s="87"/>
      <c r="V197" s="94">
        <v>4</v>
      </c>
      <c r="W197" s="95"/>
      <c r="X197" s="87"/>
      <c r="Y197" s="94"/>
    </row>
    <row r="198" spans="1:25" s="18" customFormat="1" ht="36.75" customHeight="1" x14ac:dyDescent="0.2">
      <c r="A198" s="683" t="s">
        <v>387</v>
      </c>
      <c r="B198" s="112" t="s">
        <v>284</v>
      </c>
      <c r="C198" s="83">
        <v>10</v>
      </c>
      <c r="D198" s="85"/>
      <c r="E198" s="85"/>
      <c r="F198" s="128"/>
      <c r="G198" s="643">
        <v>2.5</v>
      </c>
      <c r="H198" s="83">
        <f t="shared" si="46"/>
        <v>75</v>
      </c>
      <c r="I198" s="84">
        <f>J198+K198+L198</f>
        <v>45</v>
      </c>
      <c r="J198" s="87">
        <v>30</v>
      </c>
      <c r="K198" s="85"/>
      <c r="L198" s="85">
        <v>15</v>
      </c>
      <c r="M198" s="145">
        <f>H198-I198</f>
        <v>30</v>
      </c>
      <c r="N198" s="82"/>
      <c r="O198" s="85"/>
      <c r="P198" s="88"/>
      <c r="Q198" s="83"/>
      <c r="R198" s="85"/>
      <c r="S198" s="89"/>
      <c r="T198" s="86"/>
      <c r="U198" s="87"/>
      <c r="V198" s="94"/>
      <c r="W198" s="95">
        <v>3</v>
      </c>
      <c r="X198" s="87"/>
      <c r="Y198" s="94"/>
    </row>
    <row r="199" spans="1:25" s="18" customFormat="1" ht="36.75" customHeight="1" x14ac:dyDescent="0.2">
      <c r="A199" s="683" t="s">
        <v>388</v>
      </c>
      <c r="B199" s="112" t="s">
        <v>466</v>
      </c>
      <c r="C199" s="83"/>
      <c r="D199" s="85"/>
      <c r="E199" s="85">
        <v>10</v>
      </c>
      <c r="F199" s="128"/>
      <c r="G199" s="643">
        <v>1.5</v>
      </c>
      <c r="H199" s="83">
        <f t="shared" si="46"/>
        <v>45</v>
      </c>
      <c r="I199" s="50">
        <f>J199+K199+L199</f>
        <v>15</v>
      </c>
      <c r="J199" s="50"/>
      <c r="K199" s="50"/>
      <c r="L199" s="50">
        <v>15</v>
      </c>
      <c r="M199" s="51">
        <f>H199-I199</f>
        <v>30</v>
      </c>
      <c r="N199" s="82"/>
      <c r="O199" s="85"/>
      <c r="P199" s="88"/>
      <c r="Q199" s="83"/>
      <c r="R199" s="85"/>
      <c r="S199" s="89"/>
      <c r="T199" s="86"/>
      <c r="U199" s="87"/>
      <c r="V199" s="94"/>
      <c r="W199" s="95">
        <v>1</v>
      </c>
      <c r="X199" s="87"/>
      <c r="Y199" s="94"/>
    </row>
    <row r="200" spans="1:25" s="18" customFormat="1" ht="99.75" customHeight="1" x14ac:dyDescent="0.2">
      <c r="A200" s="683" t="s">
        <v>389</v>
      </c>
      <c r="B200" s="112" t="s">
        <v>467</v>
      </c>
      <c r="C200" s="83">
        <v>12</v>
      </c>
      <c r="D200" s="85"/>
      <c r="E200" s="85"/>
      <c r="F200" s="128"/>
      <c r="G200" s="108">
        <v>3</v>
      </c>
      <c r="H200" s="91">
        <f t="shared" si="46"/>
        <v>90</v>
      </c>
      <c r="I200" s="92">
        <f>J200+K200+L200</f>
        <v>48</v>
      </c>
      <c r="J200" s="92">
        <v>16</v>
      </c>
      <c r="K200" s="92">
        <v>32</v>
      </c>
      <c r="L200" s="92"/>
      <c r="M200" s="96">
        <f>H200-I200</f>
        <v>42</v>
      </c>
      <c r="N200" s="82"/>
      <c r="O200" s="85"/>
      <c r="P200" s="88"/>
      <c r="Q200" s="83"/>
      <c r="R200" s="85"/>
      <c r="S200" s="89"/>
      <c r="T200" s="86"/>
      <c r="U200" s="87"/>
      <c r="V200" s="94"/>
      <c r="W200" s="95"/>
      <c r="X200" s="87"/>
      <c r="Y200" s="94">
        <v>6</v>
      </c>
    </row>
    <row r="201" spans="1:25" s="18" customFormat="1" ht="22.5" customHeight="1" x14ac:dyDescent="0.2">
      <c r="A201" s="683" t="s">
        <v>390</v>
      </c>
      <c r="B201" s="113" t="s">
        <v>366</v>
      </c>
      <c r="C201" s="100"/>
      <c r="D201" s="98"/>
      <c r="E201" s="98"/>
      <c r="F201" s="129"/>
      <c r="G201" s="118">
        <f>G202+G203</f>
        <v>3</v>
      </c>
      <c r="H201" s="91">
        <f>H202+H203</f>
        <v>90</v>
      </c>
      <c r="I201" s="92">
        <f>I202+I203</f>
        <v>40</v>
      </c>
      <c r="J201" s="171">
        <f>J202+J203</f>
        <v>20</v>
      </c>
      <c r="K201" s="167"/>
      <c r="L201" s="167">
        <f>L202+L203</f>
        <v>20</v>
      </c>
      <c r="M201" s="96">
        <f>M202+M203</f>
        <v>50</v>
      </c>
      <c r="N201" s="97"/>
      <c r="O201" s="98"/>
      <c r="P201" s="106"/>
      <c r="Q201" s="100"/>
      <c r="R201" s="98"/>
      <c r="S201" s="101"/>
      <c r="T201" s="102"/>
      <c r="U201" s="99"/>
      <c r="V201" s="126"/>
      <c r="W201" s="119"/>
      <c r="X201" s="99"/>
      <c r="Y201" s="126"/>
    </row>
    <row r="202" spans="1:25" s="18" customFormat="1" ht="19.5" customHeight="1" x14ac:dyDescent="0.2">
      <c r="A202" s="683" t="s">
        <v>391</v>
      </c>
      <c r="B202" s="933" t="s">
        <v>460</v>
      </c>
      <c r="C202" s="100"/>
      <c r="D202" s="98">
        <v>6</v>
      </c>
      <c r="E202" s="98"/>
      <c r="F202" s="129"/>
      <c r="G202" s="132">
        <v>1.5</v>
      </c>
      <c r="H202" s="83">
        <f t="shared" si="46"/>
        <v>45</v>
      </c>
      <c r="I202" s="84">
        <f>J202+K202+L202</f>
        <v>20</v>
      </c>
      <c r="J202" s="87">
        <v>10</v>
      </c>
      <c r="K202" s="85"/>
      <c r="L202" s="85">
        <v>10</v>
      </c>
      <c r="M202" s="145">
        <f>H202-I202</f>
        <v>25</v>
      </c>
      <c r="N202" s="97"/>
      <c r="O202" s="98"/>
      <c r="P202" s="106"/>
      <c r="Q202" s="100"/>
      <c r="R202" s="98"/>
      <c r="S202" s="101">
        <v>2</v>
      </c>
      <c r="T202" s="102"/>
      <c r="U202" s="99"/>
      <c r="V202" s="126"/>
      <c r="W202" s="119"/>
      <c r="X202" s="99"/>
      <c r="Y202" s="126"/>
    </row>
    <row r="203" spans="1:25" s="18" customFormat="1" ht="21.75" customHeight="1" x14ac:dyDescent="0.2">
      <c r="A203" s="683" t="s">
        <v>392</v>
      </c>
      <c r="B203" s="933" t="s">
        <v>461</v>
      </c>
      <c r="C203" s="100"/>
      <c r="D203" s="98">
        <v>6</v>
      </c>
      <c r="E203" s="98"/>
      <c r="F203" s="129"/>
      <c r="G203" s="132">
        <v>1.5</v>
      </c>
      <c r="H203" s="83">
        <f t="shared" si="46"/>
        <v>45</v>
      </c>
      <c r="I203" s="84">
        <f>J203+K203+L203</f>
        <v>20</v>
      </c>
      <c r="J203" s="87">
        <v>10</v>
      </c>
      <c r="K203" s="85"/>
      <c r="L203" s="85">
        <v>10</v>
      </c>
      <c r="M203" s="145">
        <f>H203-I203</f>
        <v>25</v>
      </c>
      <c r="N203" s="97"/>
      <c r="O203" s="98"/>
      <c r="P203" s="106"/>
      <c r="Q203" s="100"/>
      <c r="R203" s="98"/>
      <c r="S203" s="101">
        <v>2</v>
      </c>
      <c r="T203" s="102"/>
      <c r="U203" s="99"/>
      <c r="V203" s="126"/>
      <c r="W203" s="119"/>
      <c r="X203" s="99"/>
      <c r="Y203" s="126"/>
    </row>
    <row r="204" spans="1:25" s="18" customFormat="1" ht="54" customHeight="1" x14ac:dyDescent="0.2">
      <c r="A204" s="683" t="s">
        <v>462</v>
      </c>
      <c r="B204" s="113" t="s">
        <v>412</v>
      </c>
      <c r="C204" s="100"/>
      <c r="D204" s="98"/>
      <c r="E204" s="98"/>
      <c r="F204" s="129"/>
      <c r="G204" s="118">
        <f>G205+G206</f>
        <v>6</v>
      </c>
      <c r="H204" s="130">
        <f t="shared" ref="H204:M204" si="47">H205+H206</f>
        <v>180</v>
      </c>
      <c r="I204" s="109">
        <f t="shared" si="47"/>
        <v>93</v>
      </c>
      <c r="J204" s="109">
        <f t="shared" si="47"/>
        <v>45</v>
      </c>
      <c r="K204" s="109"/>
      <c r="L204" s="109">
        <f t="shared" si="47"/>
        <v>48</v>
      </c>
      <c r="M204" s="110">
        <f t="shared" si="47"/>
        <v>87</v>
      </c>
      <c r="N204" s="97"/>
      <c r="O204" s="98"/>
      <c r="P204" s="106"/>
      <c r="Q204" s="100"/>
      <c r="R204" s="98"/>
      <c r="S204" s="101"/>
      <c r="T204" s="102"/>
      <c r="U204" s="99"/>
      <c r="V204" s="126"/>
      <c r="W204" s="119"/>
      <c r="X204" s="99"/>
      <c r="Y204" s="126"/>
    </row>
    <row r="205" spans="1:25" s="18" customFormat="1" ht="53.25" customHeight="1" x14ac:dyDescent="0.2">
      <c r="A205" s="683" t="s">
        <v>463</v>
      </c>
      <c r="B205" s="113" t="s">
        <v>412</v>
      </c>
      <c r="C205" s="100">
        <v>10</v>
      </c>
      <c r="D205" s="98"/>
      <c r="E205" s="98"/>
      <c r="F205" s="129"/>
      <c r="G205" s="900">
        <v>4.5</v>
      </c>
      <c r="H205" s="779">
        <f>G205*30</f>
        <v>135</v>
      </c>
      <c r="I205" s="781">
        <f>J205+K205+L205</f>
        <v>75</v>
      </c>
      <c r="J205" s="99">
        <v>45</v>
      </c>
      <c r="K205" s="98"/>
      <c r="L205" s="98">
        <v>30</v>
      </c>
      <c r="M205" s="782">
        <f>H205-I205</f>
        <v>60</v>
      </c>
      <c r="N205" s="97"/>
      <c r="O205" s="98"/>
      <c r="P205" s="106"/>
      <c r="Q205" s="100"/>
      <c r="R205" s="98"/>
      <c r="S205" s="101"/>
      <c r="T205" s="102"/>
      <c r="U205" s="99"/>
      <c r="V205" s="126"/>
      <c r="W205" s="119">
        <v>5</v>
      </c>
      <c r="X205" s="99"/>
      <c r="Y205" s="126"/>
    </row>
    <row r="206" spans="1:25" s="18" customFormat="1" ht="51.75" customHeight="1" x14ac:dyDescent="0.2">
      <c r="A206" s="683" t="s">
        <v>464</v>
      </c>
      <c r="B206" s="113" t="s">
        <v>413</v>
      </c>
      <c r="C206" s="100"/>
      <c r="D206" s="98"/>
      <c r="E206" s="98"/>
      <c r="F206" s="129">
        <v>11</v>
      </c>
      <c r="G206" s="132">
        <v>1.5</v>
      </c>
      <c r="H206" s="100">
        <f>G206*30</f>
        <v>45</v>
      </c>
      <c r="I206" s="781">
        <f>J206+K206+L206</f>
        <v>18</v>
      </c>
      <c r="J206" s="99"/>
      <c r="K206" s="98"/>
      <c r="L206" s="98">
        <v>18</v>
      </c>
      <c r="M206" s="782">
        <f>H206-I206</f>
        <v>27</v>
      </c>
      <c r="N206" s="97"/>
      <c r="O206" s="98"/>
      <c r="P206" s="106"/>
      <c r="Q206" s="100"/>
      <c r="R206" s="98"/>
      <c r="S206" s="101"/>
      <c r="T206" s="102"/>
      <c r="U206" s="99"/>
      <c r="V206" s="126"/>
      <c r="W206" s="119"/>
      <c r="X206" s="99">
        <v>2</v>
      </c>
      <c r="Y206" s="126"/>
    </row>
    <row r="207" spans="1:25" s="18" customFormat="1" ht="36" customHeight="1" thickBot="1" x14ac:dyDescent="0.25">
      <c r="A207" s="934" t="s">
        <v>465</v>
      </c>
      <c r="B207" s="935" t="s">
        <v>286</v>
      </c>
      <c r="C207" s="936"/>
      <c r="D207" s="937">
        <v>11</v>
      </c>
      <c r="E207" s="937"/>
      <c r="F207" s="686"/>
      <c r="G207" s="118">
        <v>4</v>
      </c>
      <c r="H207" s="156">
        <f>G207*30</f>
        <v>120</v>
      </c>
      <c r="I207" s="105">
        <f>J207+K207+L207</f>
        <v>54</v>
      </c>
      <c r="J207" s="938">
        <v>36</v>
      </c>
      <c r="K207" s="938">
        <v>9</v>
      </c>
      <c r="L207" s="938">
        <v>9</v>
      </c>
      <c r="M207" s="127">
        <f>H207-I207</f>
        <v>66</v>
      </c>
      <c r="N207" s="156"/>
      <c r="O207" s="105"/>
      <c r="P207" s="127"/>
      <c r="Q207" s="156"/>
      <c r="R207" s="105"/>
      <c r="S207" s="127"/>
      <c r="T207" s="156"/>
      <c r="U207" s="105"/>
      <c r="V207" s="127"/>
      <c r="W207" s="157"/>
      <c r="X207" s="99">
        <v>6</v>
      </c>
      <c r="Y207" s="127"/>
    </row>
    <row r="208" spans="1:25" s="18" customFormat="1" ht="21" customHeight="1" thickBot="1" x14ac:dyDescent="0.25">
      <c r="A208" s="3041" t="s">
        <v>365</v>
      </c>
      <c r="B208" s="3042"/>
      <c r="C208" s="3042"/>
      <c r="D208" s="3042"/>
      <c r="E208" s="3042"/>
      <c r="F208" s="3042"/>
      <c r="G208" s="3042"/>
      <c r="H208" s="3042"/>
      <c r="I208" s="3042"/>
      <c r="J208" s="3042"/>
      <c r="K208" s="3042"/>
      <c r="L208" s="3042"/>
      <c r="M208" s="3042"/>
      <c r="N208" s="3042"/>
      <c r="O208" s="3042"/>
      <c r="P208" s="3042"/>
      <c r="Q208" s="3042"/>
      <c r="R208" s="3042"/>
      <c r="S208" s="3042"/>
      <c r="T208" s="3042"/>
      <c r="U208" s="3042"/>
      <c r="V208" s="3042"/>
      <c r="W208" s="3042"/>
      <c r="X208" s="3042"/>
      <c r="Y208" s="3043"/>
    </row>
    <row r="209" spans="1:25" s="18" customFormat="1" ht="51" customHeight="1" thickBot="1" x14ac:dyDescent="0.25">
      <c r="A209" s="576" t="s">
        <v>468</v>
      </c>
      <c r="B209" s="158" t="s">
        <v>384</v>
      </c>
      <c r="C209" s="138"/>
      <c r="D209" s="138">
        <v>11</v>
      </c>
      <c r="E209" s="138"/>
      <c r="F209" s="905"/>
      <c r="G209" s="906">
        <v>4</v>
      </c>
      <c r="H209" s="907">
        <f>G209*30</f>
        <v>120</v>
      </c>
      <c r="I209" s="104">
        <f>J209+K209+L209</f>
        <v>54</v>
      </c>
      <c r="J209" s="866">
        <v>36</v>
      </c>
      <c r="K209" s="866">
        <v>9</v>
      </c>
      <c r="L209" s="866">
        <v>9</v>
      </c>
      <c r="M209" s="868">
        <f>H209-I209</f>
        <v>66</v>
      </c>
      <c r="N209" s="939"/>
      <c r="O209" s="138"/>
      <c r="P209" s="909"/>
      <c r="Q209" s="140"/>
      <c r="R209" s="138"/>
      <c r="S209" s="139"/>
      <c r="T209" s="904"/>
      <c r="U209" s="138"/>
      <c r="V209" s="909"/>
      <c r="W209" s="159"/>
      <c r="X209" s="153">
        <v>6</v>
      </c>
      <c r="Y209" s="139"/>
    </row>
    <row r="210" spans="1:25" s="18" customFormat="1" ht="21" customHeight="1" thickBot="1" x14ac:dyDescent="0.25">
      <c r="A210" s="3036" t="s">
        <v>198</v>
      </c>
      <c r="B210" s="3037"/>
      <c r="C210" s="3037"/>
      <c r="D210" s="3037"/>
      <c r="E210" s="3037"/>
      <c r="F210" s="3037"/>
      <c r="G210" s="3037"/>
      <c r="H210" s="3037"/>
      <c r="I210" s="3037"/>
      <c r="J210" s="3037"/>
      <c r="K210" s="3037"/>
      <c r="L210" s="3037"/>
      <c r="M210" s="3037"/>
      <c r="N210" s="3037"/>
      <c r="O210" s="3037"/>
      <c r="P210" s="3037"/>
      <c r="Q210" s="3037"/>
      <c r="R210" s="3037"/>
      <c r="S210" s="3037"/>
      <c r="T210" s="3037"/>
      <c r="U210" s="3037"/>
      <c r="V210" s="3037"/>
      <c r="W210" s="3037"/>
      <c r="X210" s="3037"/>
      <c r="Y210" s="3038"/>
    </row>
    <row r="211" spans="1:25" s="18" customFormat="1" ht="21" customHeight="1" thickBot="1" x14ac:dyDescent="0.25">
      <c r="A211" s="683" t="s">
        <v>469</v>
      </c>
      <c r="B211" s="940" t="s">
        <v>60</v>
      </c>
      <c r="C211" s="941"/>
      <c r="D211" s="942">
        <v>11</v>
      </c>
      <c r="E211" s="942"/>
      <c r="F211" s="943"/>
      <c r="G211" s="103">
        <v>4</v>
      </c>
      <c r="H211" s="156">
        <f>G211*30</f>
        <v>120</v>
      </c>
      <c r="I211" s="104">
        <f>J211+K211+L211</f>
        <v>54</v>
      </c>
      <c r="J211" s="944"/>
      <c r="K211" s="944"/>
      <c r="L211" s="945">
        <v>54</v>
      </c>
      <c r="M211" s="127">
        <f>H211-I211</f>
        <v>66</v>
      </c>
      <c r="N211" s="946"/>
      <c r="O211" s="947"/>
      <c r="P211" s="948"/>
      <c r="Q211" s="949"/>
      <c r="R211" s="947"/>
      <c r="S211" s="948"/>
      <c r="T211" s="946"/>
      <c r="U211" s="947"/>
      <c r="V211" s="948"/>
      <c r="W211" s="950"/>
      <c r="X211" s="99">
        <v>6</v>
      </c>
      <c r="Y211" s="686"/>
    </row>
    <row r="212" spans="1:25" s="18" customFormat="1" ht="21" customHeight="1" thickBot="1" x14ac:dyDescent="0.25">
      <c r="A212" s="3044" t="s">
        <v>400</v>
      </c>
      <c r="B212" s="3045"/>
      <c r="C212" s="3045"/>
      <c r="D212" s="3045"/>
      <c r="E212" s="3045"/>
      <c r="F212" s="3046"/>
      <c r="G212" s="925">
        <f>G196+G200+G201+G204+G209</f>
        <v>22</v>
      </c>
      <c r="H212" s="586">
        <f t="shared" ref="H212:M212" si="48">H196+H200+H201+H204+H209</f>
        <v>660</v>
      </c>
      <c r="I212" s="587">
        <f t="shared" si="48"/>
        <v>331</v>
      </c>
      <c r="J212" s="587">
        <f t="shared" si="48"/>
        <v>174</v>
      </c>
      <c r="K212" s="587">
        <f t="shared" si="48"/>
        <v>50</v>
      </c>
      <c r="L212" s="587">
        <f t="shared" si="48"/>
        <v>107</v>
      </c>
      <c r="M212" s="588">
        <f t="shared" si="48"/>
        <v>329</v>
      </c>
      <c r="N212" s="951"/>
      <c r="O212" s="952"/>
      <c r="P212" s="953"/>
      <c r="Q212" s="954"/>
      <c r="R212" s="952"/>
      <c r="S212" s="955">
        <f>S202+S203</f>
        <v>4</v>
      </c>
      <c r="T212" s="586"/>
      <c r="U212" s="587"/>
      <c r="V212" s="588">
        <f>V197</f>
        <v>4</v>
      </c>
      <c r="W212" s="930">
        <f>W198+W199+W205</f>
        <v>9</v>
      </c>
      <c r="X212" s="819">
        <f>X206+X209</f>
        <v>8</v>
      </c>
      <c r="Y212" s="588">
        <f>Y200</f>
        <v>6</v>
      </c>
    </row>
    <row r="213" spans="1:25" s="18" customFormat="1" ht="34.5" customHeight="1" thickBot="1" x14ac:dyDescent="0.25">
      <c r="A213" s="3044" t="s">
        <v>399</v>
      </c>
      <c r="B213" s="3045"/>
      <c r="C213" s="3045"/>
      <c r="D213" s="3045"/>
      <c r="E213" s="3045"/>
      <c r="F213" s="3046"/>
      <c r="G213" s="52">
        <f>G196+G200+G201+G204+G211</f>
        <v>22</v>
      </c>
      <c r="H213" s="586">
        <f t="shared" ref="H213:M213" si="49">H196+H200+H201+H204+H211</f>
        <v>660</v>
      </c>
      <c r="I213" s="587">
        <f t="shared" si="49"/>
        <v>331</v>
      </c>
      <c r="J213" s="587">
        <f t="shared" si="49"/>
        <v>138</v>
      </c>
      <c r="K213" s="587">
        <f t="shared" si="49"/>
        <v>41</v>
      </c>
      <c r="L213" s="587">
        <f t="shared" si="49"/>
        <v>152</v>
      </c>
      <c r="M213" s="588">
        <f t="shared" si="49"/>
        <v>329</v>
      </c>
      <c r="N213" s="951"/>
      <c r="O213" s="952"/>
      <c r="P213" s="956"/>
      <c r="Q213" s="957"/>
      <c r="R213" s="952"/>
      <c r="S213" s="958">
        <f>S202+S203</f>
        <v>4</v>
      </c>
      <c r="T213" s="930"/>
      <c r="U213" s="587"/>
      <c r="V213" s="931">
        <f>V197</f>
        <v>4</v>
      </c>
      <c r="W213" s="586">
        <f>W198+W199+W205</f>
        <v>9</v>
      </c>
      <c r="X213" s="819">
        <f>X206+X211</f>
        <v>8</v>
      </c>
      <c r="Y213" s="588">
        <f>Y200</f>
        <v>6</v>
      </c>
    </row>
    <row r="214" spans="1:25" s="18" customFormat="1" ht="21" customHeight="1" thickBot="1" x14ac:dyDescent="0.25">
      <c r="A214" s="3023" t="s">
        <v>470</v>
      </c>
      <c r="B214" s="3034"/>
      <c r="C214" s="3034"/>
      <c r="D214" s="3034"/>
      <c r="E214" s="3034"/>
      <c r="F214" s="3034"/>
      <c r="G214" s="3034"/>
      <c r="H214" s="3034"/>
      <c r="I214" s="3034"/>
      <c r="J214" s="3034"/>
      <c r="K214" s="3034"/>
      <c r="L214" s="3034"/>
      <c r="M214" s="3034"/>
      <c r="N214" s="3034"/>
      <c r="O214" s="3034"/>
      <c r="P214" s="3034"/>
      <c r="Q214" s="3034"/>
      <c r="R214" s="3034"/>
      <c r="S214" s="3034"/>
      <c r="T214" s="3034"/>
      <c r="U214" s="3034"/>
      <c r="V214" s="3034"/>
      <c r="W214" s="3034"/>
      <c r="X214" s="3034"/>
      <c r="Y214" s="3035"/>
    </row>
    <row r="215" spans="1:25" s="18" customFormat="1" ht="82.5" customHeight="1" x14ac:dyDescent="0.2">
      <c r="A215" s="683" t="s">
        <v>471</v>
      </c>
      <c r="B215" s="112" t="s">
        <v>476</v>
      </c>
      <c r="C215" s="83">
        <v>12</v>
      </c>
      <c r="E215" s="85"/>
      <c r="F215" s="128"/>
      <c r="G215" s="959">
        <v>3</v>
      </c>
      <c r="H215" s="91">
        <f>G215*30</f>
        <v>90</v>
      </c>
      <c r="I215" s="92">
        <f>J215+K215+L215</f>
        <v>48</v>
      </c>
      <c r="J215" s="92">
        <v>16</v>
      </c>
      <c r="K215" s="92">
        <v>32</v>
      </c>
      <c r="L215" s="92"/>
      <c r="M215" s="96">
        <f>H215-I215</f>
        <v>42</v>
      </c>
      <c r="N215" s="82"/>
      <c r="O215" s="85"/>
      <c r="P215" s="88"/>
      <c r="Q215" s="83"/>
      <c r="R215" s="85"/>
      <c r="S215" s="89"/>
      <c r="T215" s="86"/>
      <c r="U215" s="87"/>
      <c r="V215" s="94"/>
      <c r="W215" s="95"/>
      <c r="X215" s="87"/>
      <c r="Y215" s="94">
        <v>6</v>
      </c>
    </row>
    <row r="216" spans="1:25" s="18" customFormat="1" ht="21" customHeight="1" x14ac:dyDescent="0.2">
      <c r="A216" s="683" t="s">
        <v>472</v>
      </c>
      <c r="B216" s="113" t="s">
        <v>191</v>
      </c>
      <c r="C216" s="100"/>
      <c r="D216" s="98"/>
      <c r="E216" s="85"/>
      <c r="F216" s="129"/>
      <c r="G216" s="118">
        <f>G217+G218</f>
        <v>6</v>
      </c>
      <c r="H216" s="130">
        <f t="shared" ref="H216:M216" si="50">H217+H218</f>
        <v>180</v>
      </c>
      <c r="I216" s="109">
        <f t="shared" si="50"/>
        <v>93</v>
      </c>
      <c r="J216" s="109">
        <f t="shared" si="50"/>
        <v>45</v>
      </c>
      <c r="K216" s="109"/>
      <c r="L216" s="109">
        <f t="shared" si="50"/>
        <v>48</v>
      </c>
      <c r="M216" s="110">
        <f t="shared" si="50"/>
        <v>87</v>
      </c>
      <c r="N216" s="97"/>
      <c r="O216" s="98"/>
      <c r="P216" s="106"/>
      <c r="Q216" s="100"/>
      <c r="R216" s="98"/>
      <c r="S216" s="101"/>
      <c r="T216" s="102"/>
      <c r="U216" s="99"/>
      <c r="V216" s="126"/>
      <c r="W216" s="119"/>
      <c r="X216" s="99"/>
      <c r="Y216" s="126"/>
    </row>
    <row r="217" spans="1:25" s="18" customFormat="1" ht="21" customHeight="1" x14ac:dyDescent="0.2">
      <c r="A217" s="683" t="s">
        <v>473</v>
      </c>
      <c r="B217" s="113" t="s">
        <v>191</v>
      </c>
      <c r="C217" s="100">
        <v>10</v>
      </c>
      <c r="D217" s="98"/>
      <c r="E217" s="98"/>
      <c r="F217" s="129"/>
      <c r="G217" s="900">
        <v>4.5</v>
      </c>
      <c r="H217" s="779">
        <f>G217*30</f>
        <v>135</v>
      </c>
      <c r="I217" s="781">
        <f>J217+K217+L217</f>
        <v>75</v>
      </c>
      <c r="J217" s="99">
        <v>45</v>
      </c>
      <c r="K217" s="98"/>
      <c r="L217" s="98">
        <v>30</v>
      </c>
      <c r="M217" s="782">
        <f>H217-I217</f>
        <v>60</v>
      </c>
      <c r="N217" s="97"/>
      <c r="O217" s="98"/>
      <c r="P217" s="106"/>
      <c r="Q217" s="100"/>
      <c r="R217" s="98"/>
      <c r="S217" s="101"/>
      <c r="T217" s="102"/>
      <c r="U217" s="99"/>
      <c r="V217" s="126"/>
      <c r="W217" s="119">
        <v>5</v>
      </c>
      <c r="X217" s="99"/>
      <c r="Y217" s="126"/>
    </row>
    <row r="218" spans="1:25" s="18" customFormat="1" ht="36" customHeight="1" x14ac:dyDescent="0.2">
      <c r="A218" s="683" t="s">
        <v>474</v>
      </c>
      <c r="B218" s="113" t="s">
        <v>281</v>
      </c>
      <c r="C218" s="100"/>
      <c r="D218" s="98"/>
      <c r="E218" s="98"/>
      <c r="F218" s="129">
        <v>11</v>
      </c>
      <c r="G218" s="132">
        <v>1.5</v>
      </c>
      <c r="H218" s="100">
        <f>G218*30</f>
        <v>45</v>
      </c>
      <c r="I218" s="781">
        <f>J218+K218+L218</f>
        <v>18</v>
      </c>
      <c r="J218" s="99"/>
      <c r="K218" s="98"/>
      <c r="L218" s="98">
        <v>18</v>
      </c>
      <c r="M218" s="782">
        <f>H218-I218</f>
        <v>27</v>
      </c>
      <c r="N218" s="97"/>
      <c r="O218" s="98"/>
      <c r="P218" s="106"/>
      <c r="Q218" s="100"/>
      <c r="R218" s="98"/>
      <c r="S218" s="101"/>
      <c r="T218" s="102"/>
      <c r="U218" s="99"/>
      <c r="V218" s="126"/>
      <c r="W218" s="119"/>
      <c r="X218" s="99">
        <v>2</v>
      </c>
      <c r="Y218" s="126"/>
    </row>
    <row r="219" spans="1:25" s="18" customFormat="1" ht="36" customHeight="1" thickBot="1" x14ac:dyDescent="0.25">
      <c r="A219" s="934" t="s">
        <v>475</v>
      </c>
      <c r="B219" s="935" t="s">
        <v>286</v>
      </c>
      <c r="C219" s="936"/>
      <c r="D219" s="937">
        <v>11</v>
      </c>
      <c r="E219" s="937"/>
      <c r="F219" s="686"/>
      <c r="G219" s="118">
        <v>4</v>
      </c>
      <c r="H219" s="156">
        <f>G219*30</f>
        <v>120</v>
      </c>
      <c r="I219" s="105">
        <f>J219+K219+L219</f>
        <v>54</v>
      </c>
      <c r="J219" s="938">
        <v>36</v>
      </c>
      <c r="K219" s="938">
        <v>9</v>
      </c>
      <c r="L219" s="938">
        <v>9</v>
      </c>
      <c r="M219" s="127">
        <f>H219-I219</f>
        <v>66</v>
      </c>
      <c r="N219" s="156"/>
      <c r="O219" s="105"/>
      <c r="P219" s="127"/>
      <c r="Q219" s="156"/>
      <c r="R219" s="105"/>
      <c r="S219" s="127"/>
      <c r="T219" s="156"/>
      <c r="U219" s="105"/>
      <c r="V219" s="127"/>
      <c r="W219" s="157"/>
      <c r="X219" s="99">
        <v>6</v>
      </c>
      <c r="Y219" s="127"/>
    </row>
    <row r="220" spans="1:25" s="18" customFormat="1" ht="21" customHeight="1" thickBot="1" x14ac:dyDescent="0.25">
      <c r="A220" s="3041" t="s">
        <v>365</v>
      </c>
      <c r="B220" s="3042"/>
      <c r="C220" s="3042"/>
      <c r="D220" s="3042"/>
      <c r="E220" s="3042"/>
      <c r="F220" s="3042"/>
      <c r="G220" s="3042"/>
      <c r="H220" s="3042"/>
      <c r="I220" s="3042"/>
      <c r="J220" s="3042"/>
      <c r="K220" s="3042"/>
      <c r="L220" s="3042"/>
      <c r="M220" s="3042"/>
      <c r="N220" s="3042"/>
      <c r="O220" s="3042"/>
      <c r="P220" s="3042"/>
      <c r="Q220" s="3042"/>
      <c r="R220" s="3042"/>
      <c r="S220" s="3042"/>
      <c r="T220" s="3042"/>
      <c r="U220" s="3042"/>
      <c r="V220" s="3042"/>
      <c r="W220" s="3042"/>
      <c r="X220" s="3042"/>
      <c r="Y220" s="3043"/>
    </row>
    <row r="221" spans="1:25" s="18" customFormat="1" ht="38.25" customHeight="1" thickBot="1" x14ac:dyDescent="0.25">
      <c r="A221" s="576" t="s">
        <v>477</v>
      </c>
      <c r="B221" s="158" t="s">
        <v>283</v>
      </c>
      <c r="C221" s="138"/>
      <c r="D221" s="138">
        <v>11</v>
      </c>
      <c r="E221" s="138"/>
      <c r="F221" s="905"/>
      <c r="G221" s="906">
        <v>4</v>
      </c>
      <c r="H221" s="907">
        <f>G221*30</f>
        <v>120</v>
      </c>
      <c r="I221" s="104">
        <f>J221+K221+L221</f>
        <v>54</v>
      </c>
      <c r="J221" s="866">
        <v>36</v>
      </c>
      <c r="K221" s="866">
        <v>9</v>
      </c>
      <c r="L221" s="866">
        <v>9</v>
      </c>
      <c r="M221" s="868">
        <f>H221-I221</f>
        <v>66</v>
      </c>
      <c r="N221" s="939"/>
      <c r="O221" s="138"/>
      <c r="P221" s="909"/>
      <c r="Q221" s="140"/>
      <c r="R221" s="138"/>
      <c r="S221" s="139"/>
      <c r="T221" s="904"/>
      <c r="U221" s="138"/>
      <c r="V221" s="909"/>
      <c r="W221" s="159"/>
      <c r="X221" s="153">
        <v>6</v>
      </c>
      <c r="Y221" s="139"/>
    </row>
    <row r="222" spans="1:25" s="18" customFormat="1" ht="21" customHeight="1" thickBot="1" x14ac:dyDescent="0.25">
      <c r="A222" s="3036" t="s">
        <v>198</v>
      </c>
      <c r="B222" s="3037"/>
      <c r="C222" s="3037"/>
      <c r="D222" s="3037"/>
      <c r="E222" s="3037"/>
      <c r="F222" s="3037"/>
      <c r="G222" s="3037"/>
      <c r="H222" s="3037"/>
      <c r="I222" s="3037"/>
      <c r="J222" s="3037"/>
      <c r="K222" s="3037"/>
      <c r="L222" s="3037"/>
      <c r="M222" s="3037"/>
      <c r="N222" s="3037"/>
      <c r="O222" s="3037"/>
      <c r="P222" s="3037"/>
      <c r="Q222" s="3037"/>
      <c r="R222" s="3037"/>
      <c r="S222" s="3037"/>
      <c r="T222" s="3037"/>
      <c r="U222" s="3037"/>
      <c r="V222" s="3037"/>
      <c r="W222" s="3037"/>
      <c r="X222" s="3037"/>
      <c r="Y222" s="3038"/>
    </row>
    <row r="223" spans="1:25" s="18" customFormat="1" ht="25.5" customHeight="1" thickBot="1" x14ac:dyDescent="0.25">
      <c r="A223" s="683" t="s">
        <v>478</v>
      </c>
      <c r="B223" s="940" t="s">
        <v>60</v>
      </c>
      <c r="C223" s="941"/>
      <c r="D223" s="942">
        <v>11</v>
      </c>
      <c r="E223" s="942"/>
      <c r="F223" s="943"/>
      <c r="G223" s="103">
        <v>4</v>
      </c>
      <c r="H223" s="156">
        <f>G223*30</f>
        <v>120</v>
      </c>
      <c r="I223" s="104">
        <f>J223+K223+L223</f>
        <v>54</v>
      </c>
      <c r="J223" s="944"/>
      <c r="K223" s="944"/>
      <c r="L223" s="945">
        <v>54</v>
      </c>
      <c r="M223" s="127">
        <f>H223-I223</f>
        <v>66</v>
      </c>
      <c r="N223" s="946"/>
      <c r="O223" s="947"/>
      <c r="P223" s="948"/>
      <c r="Q223" s="949"/>
      <c r="R223" s="947"/>
      <c r="S223" s="948"/>
      <c r="T223" s="946"/>
      <c r="U223" s="947"/>
      <c r="V223" s="948"/>
      <c r="W223" s="950"/>
      <c r="X223" s="99">
        <v>6</v>
      </c>
      <c r="Y223" s="686"/>
    </row>
    <row r="224" spans="1:25" s="18" customFormat="1" ht="23.25" customHeight="1" thickBot="1" x14ac:dyDescent="0.25">
      <c r="A224" s="3044" t="s">
        <v>479</v>
      </c>
      <c r="B224" s="3045"/>
      <c r="C224" s="3045"/>
      <c r="D224" s="3045"/>
      <c r="E224" s="3045"/>
      <c r="F224" s="3046"/>
      <c r="G224" s="925">
        <f>G215+G216+G221</f>
        <v>13</v>
      </c>
      <c r="H224" s="586">
        <f t="shared" ref="H224:M224" si="51">H215+H216+H221</f>
        <v>390</v>
      </c>
      <c r="I224" s="587">
        <f t="shared" si="51"/>
        <v>195</v>
      </c>
      <c r="J224" s="587">
        <f t="shared" si="51"/>
        <v>97</v>
      </c>
      <c r="K224" s="587">
        <f t="shared" si="51"/>
        <v>41</v>
      </c>
      <c r="L224" s="587">
        <f t="shared" si="51"/>
        <v>57</v>
      </c>
      <c r="M224" s="588">
        <f t="shared" si="51"/>
        <v>195</v>
      </c>
      <c r="N224" s="960"/>
      <c r="O224" s="952"/>
      <c r="P224" s="953"/>
      <c r="Q224" s="954"/>
      <c r="R224" s="952"/>
      <c r="S224" s="955"/>
      <c r="T224" s="586"/>
      <c r="U224" s="587"/>
      <c r="V224" s="588"/>
      <c r="W224" s="930">
        <f>W217</f>
        <v>5</v>
      </c>
      <c r="X224" s="819">
        <f>X218+X221</f>
        <v>8</v>
      </c>
      <c r="Y224" s="588">
        <f>Y215</f>
        <v>6</v>
      </c>
    </row>
    <row r="225" spans="1:44" s="18" customFormat="1" ht="38.25" customHeight="1" thickBot="1" x14ac:dyDescent="0.25">
      <c r="A225" s="3044" t="s">
        <v>480</v>
      </c>
      <c r="B225" s="3045"/>
      <c r="C225" s="3045"/>
      <c r="D225" s="3045"/>
      <c r="E225" s="3045"/>
      <c r="F225" s="3046"/>
      <c r="G225" s="52">
        <f>G215+G216+G223</f>
        <v>13</v>
      </c>
      <c r="H225" s="586">
        <f t="shared" ref="H225:M225" si="52">H215+H216+H223</f>
        <v>390</v>
      </c>
      <c r="I225" s="587">
        <f t="shared" si="52"/>
        <v>195</v>
      </c>
      <c r="J225" s="587">
        <f t="shared" si="52"/>
        <v>61</v>
      </c>
      <c r="K225" s="587">
        <f t="shared" si="52"/>
        <v>32</v>
      </c>
      <c r="L225" s="587">
        <f t="shared" si="52"/>
        <v>102</v>
      </c>
      <c r="M225" s="588">
        <f t="shared" si="52"/>
        <v>195</v>
      </c>
      <c r="N225" s="961"/>
      <c r="O225" s="952"/>
      <c r="P225" s="956"/>
      <c r="Q225" s="957"/>
      <c r="R225" s="952"/>
      <c r="S225" s="958"/>
      <c r="T225" s="930"/>
      <c r="U225" s="587"/>
      <c r="V225" s="931"/>
      <c r="W225" s="586">
        <f>W217</f>
        <v>5</v>
      </c>
      <c r="X225" s="819">
        <f>X218+X223</f>
        <v>8</v>
      </c>
      <c r="Y225" s="588">
        <f>Y215</f>
        <v>6</v>
      </c>
    </row>
    <row r="226" spans="1:44" s="18" customFormat="1" ht="21" customHeight="1" thickBot="1" x14ac:dyDescent="0.25">
      <c r="A226" s="3023" t="s">
        <v>279</v>
      </c>
      <c r="B226" s="3263"/>
      <c r="C226" s="3263"/>
      <c r="D226" s="3263"/>
      <c r="E226" s="3263"/>
      <c r="F226" s="3263"/>
      <c r="G226" s="3263"/>
      <c r="H226" s="3263"/>
      <c r="I226" s="3263"/>
      <c r="J226" s="3263"/>
      <c r="K226" s="3263"/>
      <c r="L226" s="3263"/>
      <c r="M226" s="3263"/>
      <c r="N226" s="3263"/>
      <c r="O226" s="3263"/>
      <c r="P226" s="3263"/>
      <c r="Q226" s="3263"/>
      <c r="R226" s="3263"/>
      <c r="S226" s="3263"/>
      <c r="T226" s="3263"/>
      <c r="U226" s="3263"/>
      <c r="V226" s="3263"/>
      <c r="W226" s="3263"/>
      <c r="X226" s="3263"/>
      <c r="Y226" s="3264"/>
    </row>
    <row r="227" spans="1:44" s="58" customFormat="1" ht="21" customHeight="1" thickBot="1" x14ac:dyDescent="0.25">
      <c r="A227" s="3023" t="s">
        <v>293</v>
      </c>
      <c r="B227" s="3263"/>
      <c r="C227" s="3263"/>
      <c r="D227" s="3263"/>
      <c r="E227" s="3263"/>
      <c r="F227" s="3263"/>
      <c r="G227" s="3263"/>
      <c r="H227" s="3263"/>
      <c r="I227" s="3263"/>
      <c r="J227" s="3263"/>
      <c r="K227" s="3263"/>
      <c r="L227" s="3263"/>
      <c r="M227" s="3263"/>
      <c r="N227" s="3263"/>
      <c r="O227" s="3263"/>
      <c r="P227" s="3263"/>
      <c r="Q227" s="3263"/>
      <c r="R227" s="3263"/>
      <c r="S227" s="3263"/>
      <c r="T227" s="3263"/>
      <c r="U227" s="3263"/>
      <c r="V227" s="3263"/>
      <c r="W227" s="3263"/>
      <c r="X227" s="3263"/>
      <c r="Y227" s="3264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</row>
    <row r="228" spans="1:44" s="18" customFormat="1" ht="36.75" customHeight="1" x14ac:dyDescent="0.2">
      <c r="A228" s="198" t="s">
        <v>290</v>
      </c>
      <c r="B228" s="199" t="s">
        <v>527</v>
      </c>
      <c r="C228" s="186"/>
      <c r="D228" s="186">
        <v>12</v>
      </c>
      <c r="E228" s="186"/>
      <c r="F228" s="200"/>
      <c r="G228" s="90">
        <v>2</v>
      </c>
      <c r="H228" s="91">
        <f>G228*30</f>
        <v>60</v>
      </c>
      <c r="I228" s="92">
        <f>SUM(J228:L228)</f>
        <v>24</v>
      </c>
      <c r="J228" s="171">
        <v>16</v>
      </c>
      <c r="K228" s="167"/>
      <c r="L228" s="167">
        <v>8</v>
      </c>
      <c r="M228" s="96">
        <f>H228-I228</f>
        <v>36</v>
      </c>
      <c r="N228" s="152"/>
      <c r="O228" s="167"/>
      <c r="P228" s="201"/>
      <c r="Q228" s="91"/>
      <c r="R228" s="167"/>
      <c r="S228" s="125"/>
      <c r="T228" s="202"/>
      <c r="U228" s="171"/>
      <c r="V228" s="193"/>
      <c r="W228" s="203"/>
      <c r="X228" s="171"/>
      <c r="Y228" s="193">
        <v>3</v>
      </c>
    </row>
    <row r="229" spans="1:44" s="18" customFormat="1" ht="35.25" customHeight="1" x14ac:dyDescent="0.2">
      <c r="A229" s="198" t="s">
        <v>291</v>
      </c>
      <c r="B229" s="204" t="s">
        <v>220</v>
      </c>
      <c r="C229" s="205"/>
      <c r="D229" s="192">
        <v>12</v>
      </c>
      <c r="E229" s="192"/>
      <c r="F229" s="189"/>
      <c r="G229" s="108">
        <v>3</v>
      </c>
      <c r="H229" s="190">
        <f>G229*30</f>
        <v>90</v>
      </c>
      <c r="I229" s="92">
        <f>J229+K229+L229</f>
        <v>32</v>
      </c>
      <c r="J229" s="191">
        <v>16</v>
      </c>
      <c r="K229" s="192">
        <v>16</v>
      </c>
      <c r="L229" s="192"/>
      <c r="M229" s="206">
        <f>H229-I229</f>
        <v>58</v>
      </c>
      <c r="N229" s="207"/>
      <c r="O229" s="208"/>
      <c r="P229" s="209"/>
      <c r="Q229" s="210"/>
      <c r="R229" s="208"/>
      <c r="S229" s="211"/>
      <c r="T229" s="202"/>
      <c r="U229" s="171"/>
      <c r="V229" s="193"/>
      <c r="W229" s="207"/>
      <c r="X229" s="208"/>
      <c r="Y229" s="211">
        <v>4</v>
      </c>
    </row>
    <row r="230" spans="1:44" s="18" customFormat="1" ht="47.25" x14ac:dyDescent="0.2">
      <c r="A230" s="198" t="s">
        <v>251</v>
      </c>
      <c r="B230" s="204" t="s">
        <v>415</v>
      </c>
      <c r="C230" s="205"/>
      <c r="D230" s="192"/>
      <c r="E230" s="192"/>
      <c r="F230" s="189"/>
      <c r="G230" s="108">
        <f>SUM(G231:G234)</f>
        <v>9.5</v>
      </c>
      <c r="H230" s="190">
        <f>SUM(H231:H234)</f>
        <v>285</v>
      </c>
      <c r="I230" s="92">
        <f>SUM(I231:I234)</f>
        <v>108</v>
      </c>
      <c r="J230" s="191">
        <f>SUM(J231:J234)</f>
        <v>59</v>
      </c>
      <c r="K230" s="192">
        <f>SUM(K231:K234)</f>
        <v>49</v>
      </c>
      <c r="L230" s="192"/>
      <c r="M230" s="206">
        <f>SUM(M231:M234)</f>
        <v>177</v>
      </c>
      <c r="N230" s="207"/>
      <c r="O230" s="208"/>
      <c r="P230" s="209"/>
      <c r="Q230" s="210"/>
      <c r="R230" s="208"/>
      <c r="S230" s="211"/>
      <c r="T230" s="202"/>
      <c r="U230" s="171"/>
      <c r="V230" s="193"/>
      <c r="W230" s="207"/>
      <c r="X230" s="208"/>
      <c r="Y230" s="211"/>
    </row>
    <row r="231" spans="1:44" s="18" customFormat="1" ht="47.25" x14ac:dyDescent="0.2">
      <c r="A231" s="212" t="s">
        <v>417</v>
      </c>
      <c r="B231" s="213" t="s">
        <v>415</v>
      </c>
      <c r="C231" s="185"/>
      <c r="D231" s="185">
        <v>7</v>
      </c>
      <c r="E231" s="214"/>
      <c r="F231" s="214"/>
      <c r="G231" s="165">
        <v>3</v>
      </c>
      <c r="H231" s="83">
        <f>G231*30</f>
        <v>90</v>
      </c>
      <c r="I231" s="84">
        <f>SUM(J231:L231)</f>
        <v>30</v>
      </c>
      <c r="J231" s="87">
        <v>15</v>
      </c>
      <c r="K231" s="85">
        <v>15</v>
      </c>
      <c r="L231" s="85"/>
      <c r="M231" s="145">
        <f>H231-I231</f>
        <v>60</v>
      </c>
      <c r="N231" s="82"/>
      <c r="O231" s="85"/>
      <c r="P231" s="88"/>
      <c r="Q231" s="83"/>
      <c r="R231" s="85"/>
      <c r="S231" s="89"/>
      <c r="T231" s="86">
        <v>2</v>
      </c>
      <c r="U231" s="87"/>
      <c r="V231" s="94"/>
      <c r="W231" s="95"/>
      <c r="X231" s="87"/>
      <c r="Y231" s="94"/>
    </row>
    <row r="232" spans="1:44" s="18" customFormat="1" ht="33" customHeight="1" x14ac:dyDescent="0.2">
      <c r="A232" s="212" t="s">
        <v>418</v>
      </c>
      <c r="B232" s="213" t="s">
        <v>415</v>
      </c>
      <c r="C232" s="185"/>
      <c r="D232" s="185">
        <v>9</v>
      </c>
      <c r="E232" s="214"/>
      <c r="F232" s="214"/>
      <c r="G232" s="165">
        <v>3</v>
      </c>
      <c r="H232" s="83">
        <f>G232*30</f>
        <v>90</v>
      </c>
      <c r="I232" s="84">
        <f>SUM(J232:L232)</f>
        <v>30</v>
      </c>
      <c r="J232" s="87">
        <v>20</v>
      </c>
      <c r="K232" s="85">
        <v>10</v>
      </c>
      <c r="L232" s="85"/>
      <c r="M232" s="145">
        <f>H232-I232</f>
        <v>60</v>
      </c>
      <c r="N232" s="82"/>
      <c r="O232" s="85"/>
      <c r="P232" s="88"/>
      <c r="Q232" s="83"/>
      <c r="R232" s="85"/>
      <c r="S232" s="89"/>
      <c r="T232" s="86"/>
      <c r="U232" s="87"/>
      <c r="V232" s="94">
        <v>3</v>
      </c>
      <c r="W232" s="95"/>
      <c r="X232" s="87"/>
      <c r="Y232" s="94"/>
    </row>
    <row r="233" spans="1:44" s="18" customFormat="1" ht="47.25" x14ac:dyDescent="0.2">
      <c r="A233" s="212" t="s">
        <v>419</v>
      </c>
      <c r="B233" s="213" t="s">
        <v>415</v>
      </c>
      <c r="C233" s="185"/>
      <c r="D233" s="185"/>
      <c r="E233" s="214"/>
      <c r="F233" s="214"/>
      <c r="G233" s="165">
        <v>2</v>
      </c>
      <c r="H233" s="83">
        <f>G233*30</f>
        <v>60</v>
      </c>
      <c r="I233" s="84">
        <f>SUM(J233:L233)</f>
        <v>30</v>
      </c>
      <c r="J233" s="87">
        <v>15</v>
      </c>
      <c r="K233" s="85">
        <v>15</v>
      </c>
      <c r="L233" s="85"/>
      <c r="M233" s="145">
        <f>H233-I233</f>
        <v>30</v>
      </c>
      <c r="N233" s="82"/>
      <c r="O233" s="85"/>
      <c r="P233" s="88"/>
      <c r="Q233" s="83"/>
      <c r="R233" s="85"/>
      <c r="S233" s="89"/>
      <c r="T233" s="86"/>
      <c r="U233" s="87"/>
      <c r="V233" s="94"/>
      <c r="W233" s="95">
        <v>2</v>
      </c>
      <c r="X233" s="87"/>
      <c r="Y233" s="94"/>
    </row>
    <row r="234" spans="1:44" s="18" customFormat="1" ht="47.25" x14ac:dyDescent="0.2">
      <c r="A234" s="212" t="s">
        <v>420</v>
      </c>
      <c r="B234" s="213" t="s">
        <v>415</v>
      </c>
      <c r="C234" s="185"/>
      <c r="D234" s="185">
        <v>11</v>
      </c>
      <c r="E234" s="214"/>
      <c r="F234" s="214"/>
      <c r="G234" s="165">
        <v>1.5</v>
      </c>
      <c r="H234" s="83">
        <f>G234*30</f>
        <v>45</v>
      </c>
      <c r="I234" s="84">
        <f>SUM(J234:L234)</f>
        <v>18</v>
      </c>
      <c r="J234" s="87">
        <v>9</v>
      </c>
      <c r="K234" s="85">
        <v>9</v>
      </c>
      <c r="L234" s="85"/>
      <c r="M234" s="145">
        <f>H234-I234</f>
        <v>27</v>
      </c>
      <c r="N234" s="82"/>
      <c r="O234" s="85"/>
      <c r="P234" s="88"/>
      <c r="Q234" s="83"/>
      <c r="R234" s="85"/>
      <c r="S234" s="89"/>
      <c r="T234" s="86"/>
      <c r="U234" s="87"/>
      <c r="V234" s="94"/>
      <c r="W234" s="95"/>
      <c r="X234" s="87">
        <v>2</v>
      </c>
      <c r="Y234" s="94"/>
    </row>
    <row r="235" spans="1:44" s="18" customFormat="1" ht="31.5" x14ac:dyDescent="0.2">
      <c r="A235" s="198" t="s">
        <v>294</v>
      </c>
      <c r="B235" s="215" t="s">
        <v>234</v>
      </c>
      <c r="C235" s="186"/>
      <c r="D235" s="186">
        <v>10</v>
      </c>
      <c r="E235" s="186"/>
      <c r="F235" s="179"/>
      <c r="G235" s="90">
        <v>4</v>
      </c>
      <c r="H235" s="91">
        <f t="shared" ref="H235:H243" si="53">G235*30</f>
        <v>120</v>
      </c>
      <c r="I235" s="92">
        <f t="shared" ref="I235:I243" si="54">SUM(J235:L235)</f>
        <v>75</v>
      </c>
      <c r="J235" s="171">
        <v>45</v>
      </c>
      <c r="K235" s="167">
        <v>30</v>
      </c>
      <c r="L235" s="167"/>
      <c r="M235" s="96">
        <f t="shared" ref="M235:M241" si="55">H235-I235</f>
        <v>45</v>
      </c>
      <c r="N235" s="152"/>
      <c r="O235" s="167"/>
      <c r="P235" s="201"/>
      <c r="Q235" s="91"/>
      <c r="R235" s="167"/>
      <c r="S235" s="125"/>
      <c r="T235" s="202"/>
      <c r="U235" s="171"/>
      <c r="V235" s="193"/>
      <c r="W235" s="203">
        <v>5</v>
      </c>
      <c r="X235" s="171"/>
      <c r="Y235" s="193"/>
    </row>
    <row r="236" spans="1:44" s="18" customFormat="1" ht="31.5" customHeight="1" x14ac:dyDescent="0.2">
      <c r="A236" s="198" t="s">
        <v>252</v>
      </c>
      <c r="B236" s="216" t="s">
        <v>239</v>
      </c>
      <c r="C236" s="186"/>
      <c r="D236" s="186"/>
      <c r="E236" s="217"/>
      <c r="F236" s="218"/>
      <c r="G236" s="90">
        <f>G237+G238+G239</f>
        <v>3.5</v>
      </c>
      <c r="H236" s="91">
        <f>G236*30</f>
        <v>105</v>
      </c>
      <c r="I236" s="92">
        <f>I237+I238+I239</f>
        <v>35</v>
      </c>
      <c r="J236" s="171"/>
      <c r="K236" s="167"/>
      <c r="L236" s="167">
        <f>L237+L238+L239</f>
        <v>35</v>
      </c>
      <c r="M236" s="96">
        <f>H236-I236</f>
        <v>70</v>
      </c>
      <c r="N236" s="152"/>
      <c r="O236" s="167"/>
      <c r="P236" s="201"/>
      <c r="Q236" s="91"/>
      <c r="R236" s="167"/>
      <c r="S236" s="125"/>
      <c r="T236" s="202"/>
      <c r="U236" s="171"/>
      <c r="V236" s="193"/>
      <c r="W236" s="203"/>
      <c r="X236" s="171"/>
      <c r="Y236" s="193"/>
    </row>
    <row r="237" spans="1:44" s="18" customFormat="1" ht="32.25" customHeight="1" x14ac:dyDescent="0.2">
      <c r="A237" s="212" t="s">
        <v>295</v>
      </c>
      <c r="B237" s="219" t="s">
        <v>239</v>
      </c>
      <c r="C237" s="185"/>
      <c r="D237" s="185"/>
      <c r="E237" s="220"/>
      <c r="F237" s="44"/>
      <c r="G237" s="165">
        <v>1.5</v>
      </c>
      <c r="H237" s="83">
        <f>G237*30</f>
        <v>45</v>
      </c>
      <c r="I237" s="84">
        <f>SUM(J237:L237)</f>
        <v>15</v>
      </c>
      <c r="J237" s="87"/>
      <c r="K237" s="85"/>
      <c r="L237" s="85">
        <v>15</v>
      </c>
      <c r="M237" s="145">
        <f>H237-I237</f>
        <v>30</v>
      </c>
      <c r="N237" s="82"/>
      <c r="O237" s="85"/>
      <c r="P237" s="88"/>
      <c r="Q237" s="83"/>
      <c r="R237" s="85"/>
      <c r="S237" s="89"/>
      <c r="T237" s="86"/>
      <c r="U237" s="87"/>
      <c r="V237" s="94"/>
      <c r="W237" s="95">
        <v>1</v>
      </c>
      <c r="X237" s="87"/>
      <c r="Y237" s="94"/>
    </row>
    <row r="238" spans="1:44" s="18" customFormat="1" ht="18.75" customHeight="1" x14ac:dyDescent="0.2">
      <c r="A238" s="212" t="s">
        <v>296</v>
      </c>
      <c r="B238" s="219" t="s">
        <v>239</v>
      </c>
      <c r="C238" s="185"/>
      <c r="D238" s="185"/>
      <c r="E238" s="220"/>
      <c r="F238" s="44"/>
      <c r="G238" s="165">
        <v>1</v>
      </c>
      <c r="H238" s="83">
        <f>G238*30</f>
        <v>30</v>
      </c>
      <c r="I238" s="84">
        <f>SUM(J238:L238)</f>
        <v>10</v>
      </c>
      <c r="J238" s="87"/>
      <c r="K238" s="85"/>
      <c r="L238" s="85">
        <v>10</v>
      </c>
      <c r="M238" s="145"/>
      <c r="N238" s="82"/>
      <c r="O238" s="85"/>
      <c r="P238" s="88"/>
      <c r="Q238" s="83"/>
      <c r="R238" s="85"/>
      <c r="S238" s="89"/>
      <c r="T238" s="86"/>
      <c r="U238" s="87"/>
      <c r="V238" s="94"/>
      <c r="W238" s="95"/>
      <c r="X238" s="87">
        <v>1</v>
      </c>
      <c r="Y238" s="94"/>
    </row>
    <row r="239" spans="1:44" s="18" customFormat="1" ht="17.25" customHeight="1" x14ac:dyDescent="0.2">
      <c r="A239" s="212" t="s">
        <v>297</v>
      </c>
      <c r="B239" s="219" t="s">
        <v>239</v>
      </c>
      <c r="C239" s="185"/>
      <c r="D239" s="185"/>
      <c r="E239" s="220">
        <v>12</v>
      </c>
      <c r="F239" s="44"/>
      <c r="G239" s="165">
        <v>1</v>
      </c>
      <c r="H239" s="83">
        <f>G239*30</f>
        <v>30</v>
      </c>
      <c r="I239" s="84">
        <f>SUM(J239:L239)</f>
        <v>10</v>
      </c>
      <c r="J239" s="87"/>
      <c r="K239" s="85"/>
      <c r="L239" s="85">
        <v>10</v>
      </c>
      <c r="M239" s="145">
        <f>H239-I239</f>
        <v>20</v>
      </c>
      <c r="N239" s="82"/>
      <c r="O239" s="85"/>
      <c r="P239" s="88"/>
      <c r="Q239" s="83"/>
      <c r="R239" s="85"/>
      <c r="S239" s="89"/>
      <c r="T239" s="86"/>
      <c r="U239" s="87"/>
      <c r="V239" s="94"/>
      <c r="W239" s="95"/>
      <c r="X239" s="87"/>
      <c r="Y239" s="94">
        <v>1</v>
      </c>
    </row>
    <row r="240" spans="1:44" s="18" customFormat="1" ht="51.75" customHeight="1" x14ac:dyDescent="0.2">
      <c r="A240" s="198" t="s">
        <v>253</v>
      </c>
      <c r="B240" s="221" t="s">
        <v>235</v>
      </c>
      <c r="C240" s="186">
        <v>11</v>
      </c>
      <c r="D240" s="186"/>
      <c r="E240" s="186"/>
      <c r="F240" s="222"/>
      <c r="G240" s="90">
        <v>3</v>
      </c>
      <c r="H240" s="91">
        <f t="shared" si="53"/>
        <v>90</v>
      </c>
      <c r="I240" s="92">
        <f t="shared" si="54"/>
        <v>45</v>
      </c>
      <c r="J240" s="171">
        <v>27</v>
      </c>
      <c r="K240" s="167">
        <v>18</v>
      </c>
      <c r="L240" s="167"/>
      <c r="M240" s="96">
        <f t="shared" si="55"/>
        <v>45</v>
      </c>
      <c r="N240" s="152"/>
      <c r="O240" s="167"/>
      <c r="P240" s="201"/>
      <c r="Q240" s="91"/>
      <c r="R240" s="167"/>
      <c r="S240" s="125"/>
      <c r="T240" s="202"/>
      <c r="U240" s="171"/>
      <c r="V240" s="193"/>
      <c r="W240" s="203"/>
      <c r="X240" s="171">
        <v>5</v>
      </c>
      <c r="Y240" s="193"/>
    </row>
    <row r="241" spans="1:38" s="18" customFormat="1" ht="48.75" customHeight="1" x14ac:dyDescent="0.2">
      <c r="A241" s="198" t="s">
        <v>254</v>
      </c>
      <c r="B241" s="221" t="s">
        <v>236</v>
      </c>
      <c r="C241" s="186"/>
      <c r="D241" s="186">
        <v>7</v>
      </c>
      <c r="E241" s="186"/>
      <c r="F241" s="222"/>
      <c r="G241" s="90">
        <v>3</v>
      </c>
      <c r="H241" s="91">
        <f t="shared" si="53"/>
        <v>90</v>
      </c>
      <c r="I241" s="92">
        <f t="shared" si="54"/>
        <v>30</v>
      </c>
      <c r="J241" s="171">
        <v>15</v>
      </c>
      <c r="K241" s="167">
        <v>15</v>
      </c>
      <c r="L241" s="167"/>
      <c r="M241" s="96">
        <f t="shared" si="55"/>
        <v>60</v>
      </c>
      <c r="N241" s="152"/>
      <c r="O241" s="167"/>
      <c r="P241" s="201"/>
      <c r="Q241" s="91"/>
      <c r="R241" s="167"/>
      <c r="S241" s="125"/>
      <c r="T241" s="202">
        <v>2</v>
      </c>
      <c r="U241" s="171"/>
      <c r="V241" s="193"/>
      <c r="W241" s="203"/>
      <c r="X241" s="171"/>
      <c r="Y241" s="193"/>
    </row>
    <row r="242" spans="1:38" s="1178" customFormat="1" ht="33.75" customHeight="1" x14ac:dyDescent="0.2">
      <c r="A242" s="1162" t="s">
        <v>255</v>
      </c>
      <c r="B242" s="1163" t="s">
        <v>416</v>
      </c>
      <c r="C242" s="1164"/>
      <c r="D242" s="1164">
        <v>6</v>
      </c>
      <c r="E242" s="1164"/>
      <c r="F242" s="1165"/>
      <c r="G242" s="1166">
        <v>3</v>
      </c>
      <c r="H242" s="1167">
        <f>G242*30</f>
        <v>90</v>
      </c>
      <c r="I242" s="1168">
        <f>J242+K242+L242</f>
        <v>30</v>
      </c>
      <c r="J242" s="1169">
        <v>20</v>
      </c>
      <c r="K242" s="1170"/>
      <c r="L242" s="1170">
        <v>10</v>
      </c>
      <c r="M242" s="1171">
        <f>H242-I242</f>
        <v>60</v>
      </c>
      <c r="N242" s="1172"/>
      <c r="O242" s="1170"/>
      <c r="P242" s="1173"/>
      <c r="Q242" s="1167"/>
      <c r="R242" s="1170"/>
      <c r="S242" s="1174">
        <v>3</v>
      </c>
      <c r="T242" s="1175"/>
      <c r="U242" s="1169"/>
      <c r="V242" s="1176"/>
      <c r="W242" s="1177"/>
      <c r="X242" s="1169"/>
      <c r="Y242" s="1176"/>
    </row>
    <row r="243" spans="1:38" s="18" customFormat="1" ht="50.25" customHeight="1" x14ac:dyDescent="0.2">
      <c r="A243" s="198" t="s">
        <v>421</v>
      </c>
      <c r="B243" s="221" t="s">
        <v>241</v>
      </c>
      <c r="C243" s="186"/>
      <c r="D243" s="186">
        <v>11</v>
      </c>
      <c r="E243" s="186"/>
      <c r="F243" s="222"/>
      <c r="G243" s="90">
        <v>2</v>
      </c>
      <c r="H243" s="91">
        <f t="shared" si="53"/>
        <v>60</v>
      </c>
      <c r="I243" s="92">
        <f t="shared" si="54"/>
        <v>27</v>
      </c>
      <c r="J243" s="171">
        <v>18</v>
      </c>
      <c r="K243" s="167"/>
      <c r="L243" s="167">
        <v>9</v>
      </c>
      <c r="M243" s="96">
        <f>H243-I243</f>
        <v>33</v>
      </c>
      <c r="N243" s="152"/>
      <c r="O243" s="167"/>
      <c r="P243" s="201"/>
      <c r="Q243" s="91"/>
      <c r="R243" s="167"/>
      <c r="S243" s="125"/>
      <c r="T243" s="202"/>
      <c r="U243" s="171"/>
      <c r="V243" s="193"/>
      <c r="W243" s="203"/>
      <c r="X243" s="171">
        <v>3</v>
      </c>
      <c r="Y243" s="193"/>
    </row>
    <row r="244" spans="1:38" s="18" customFormat="1" ht="48" customHeight="1" thickBot="1" x14ac:dyDescent="0.25">
      <c r="A244" s="223" t="s">
        <v>300</v>
      </c>
      <c r="B244" s="224" t="s">
        <v>221</v>
      </c>
      <c r="C244" s="156"/>
      <c r="D244" s="105">
        <v>9</v>
      </c>
      <c r="E244" s="105"/>
      <c r="F244" s="225"/>
      <c r="G244" s="118">
        <v>3.5</v>
      </c>
      <c r="H244" s="226">
        <f>G244*30</f>
        <v>105</v>
      </c>
      <c r="I244" s="104">
        <f>J244+K244+L244</f>
        <v>45</v>
      </c>
      <c r="J244" s="227">
        <v>27</v>
      </c>
      <c r="K244" s="105">
        <v>18</v>
      </c>
      <c r="L244" s="105"/>
      <c r="M244" s="228">
        <f>H244-I244</f>
        <v>60</v>
      </c>
      <c r="N244" s="229"/>
      <c r="O244" s="105"/>
      <c r="P244" s="230"/>
      <c r="Q244" s="156"/>
      <c r="R244" s="227"/>
      <c r="S244" s="231"/>
      <c r="T244" s="157"/>
      <c r="U244" s="227"/>
      <c r="V244" s="231">
        <v>5</v>
      </c>
      <c r="W244" s="229"/>
      <c r="X244" s="105"/>
      <c r="Y244" s="127"/>
    </row>
    <row r="245" spans="1:38" s="18" customFormat="1" ht="21" customHeight="1" thickBot="1" x14ac:dyDescent="0.25">
      <c r="A245" s="3039" t="s">
        <v>321</v>
      </c>
      <c r="B245" s="3040"/>
      <c r="C245" s="3040"/>
      <c r="D245" s="3040"/>
      <c r="E245" s="3040"/>
      <c r="F245" s="3040"/>
      <c r="G245" s="136">
        <f>G235+G240+G228+G229+G230+G236+G241+G242+G243+G244</f>
        <v>36.5</v>
      </c>
      <c r="H245" s="137">
        <f t="shared" ref="H245:M245" si="56">H235+H240+H228+H229+H230+H236+H241+H242+H243+H244</f>
        <v>1095</v>
      </c>
      <c r="I245" s="137">
        <f t="shared" si="56"/>
        <v>451</v>
      </c>
      <c r="J245" s="137">
        <f t="shared" si="56"/>
        <v>243</v>
      </c>
      <c r="K245" s="137">
        <f t="shared" si="56"/>
        <v>146</v>
      </c>
      <c r="L245" s="137">
        <f t="shared" si="56"/>
        <v>62</v>
      </c>
      <c r="M245" s="137">
        <f t="shared" si="56"/>
        <v>644</v>
      </c>
      <c r="N245" s="232">
        <f>SUM(N228:N244)</f>
        <v>0</v>
      </c>
      <c r="O245" s="232">
        <f t="shared" ref="O245:Y245" si="57">SUM(O228:O244)</f>
        <v>0</v>
      </c>
      <c r="P245" s="232">
        <f t="shared" si="57"/>
        <v>0</v>
      </c>
      <c r="Q245" s="232">
        <f t="shared" si="57"/>
        <v>0</v>
      </c>
      <c r="R245" s="232">
        <f t="shared" si="57"/>
        <v>0</v>
      </c>
      <c r="S245" s="232">
        <f t="shared" si="57"/>
        <v>3</v>
      </c>
      <c r="T245" s="232">
        <f t="shared" si="57"/>
        <v>4</v>
      </c>
      <c r="U245" s="232">
        <f t="shared" si="57"/>
        <v>0</v>
      </c>
      <c r="V245" s="232">
        <f t="shared" si="57"/>
        <v>8</v>
      </c>
      <c r="W245" s="232">
        <f t="shared" si="57"/>
        <v>8</v>
      </c>
      <c r="X245" s="232">
        <f t="shared" si="57"/>
        <v>11</v>
      </c>
      <c r="Y245" s="445">
        <f t="shared" si="57"/>
        <v>8</v>
      </c>
    </row>
    <row r="246" spans="1:38" s="58" customFormat="1" ht="24.75" customHeight="1" thickBot="1" x14ac:dyDescent="0.25">
      <c r="A246" s="3031" t="s">
        <v>298</v>
      </c>
      <c r="B246" s="3265"/>
      <c r="C246" s="3265"/>
      <c r="D246" s="3265"/>
      <c r="E246" s="3265"/>
      <c r="F246" s="3265"/>
      <c r="G246" s="3265"/>
      <c r="H246" s="3265"/>
      <c r="I246" s="3265"/>
      <c r="J246" s="3265"/>
      <c r="K246" s="3265"/>
      <c r="L246" s="3265"/>
      <c r="M246" s="3265"/>
      <c r="N246" s="3265"/>
      <c r="O246" s="3265"/>
      <c r="P246" s="3265"/>
      <c r="Q246" s="3265"/>
      <c r="R246" s="3265"/>
      <c r="S246" s="3265"/>
      <c r="T246" s="3265"/>
      <c r="U246" s="3265"/>
      <c r="V246" s="3265"/>
      <c r="W246" s="3265"/>
      <c r="X246" s="3265"/>
      <c r="Y246" s="3266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</row>
    <row r="247" spans="1:38" s="18" customFormat="1" ht="25.5" customHeight="1" thickBot="1" x14ac:dyDescent="0.25">
      <c r="A247" s="233" t="s">
        <v>301</v>
      </c>
      <c r="B247" s="234" t="s">
        <v>528</v>
      </c>
      <c r="C247" s="235" t="s">
        <v>233</v>
      </c>
      <c r="D247" s="236"/>
      <c r="E247" s="236"/>
      <c r="F247" s="214"/>
      <c r="G247" s="90">
        <v>2.5</v>
      </c>
      <c r="H247" s="91">
        <f>G247*30</f>
        <v>75</v>
      </c>
      <c r="I247" s="92">
        <f>SUM(J247:L247)</f>
        <v>31</v>
      </c>
      <c r="J247" s="171">
        <v>15</v>
      </c>
      <c r="K247" s="167">
        <v>8</v>
      </c>
      <c r="L247" s="167">
        <v>8</v>
      </c>
      <c r="M247" s="96">
        <f>H247-I247</f>
        <v>44</v>
      </c>
      <c r="N247" s="82"/>
      <c r="O247" s="85"/>
      <c r="P247" s="88"/>
      <c r="Q247" s="83"/>
      <c r="R247" s="85"/>
      <c r="S247" s="89"/>
      <c r="T247" s="86"/>
      <c r="U247" s="87"/>
      <c r="V247" s="94"/>
      <c r="W247" s="95">
        <v>2</v>
      </c>
      <c r="X247" s="87"/>
      <c r="Y247" s="94"/>
    </row>
    <row r="248" spans="1:38" s="18" customFormat="1" ht="24" customHeight="1" thickBot="1" x14ac:dyDescent="0.25">
      <c r="A248" s="3229" t="s">
        <v>264</v>
      </c>
      <c r="B248" s="3230"/>
      <c r="C248" s="3230"/>
      <c r="D248" s="3230"/>
      <c r="E248" s="3230"/>
      <c r="F248" s="3231"/>
      <c r="G248" s="237">
        <f>G247</f>
        <v>2.5</v>
      </c>
      <c r="H248" s="238">
        <f t="shared" ref="H248:M248" si="58">H247</f>
        <v>75</v>
      </c>
      <c r="I248" s="239">
        <f t="shared" si="58"/>
        <v>31</v>
      </c>
      <c r="J248" s="239">
        <f t="shared" si="58"/>
        <v>15</v>
      </c>
      <c r="K248" s="239">
        <f t="shared" si="58"/>
        <v>8</v>
      </c>
      <c r="L248" s="239">
        <f t="shared" si="58"/>
        <v>8</v>
      </c>
      <c r="M248" s="240">
        <f t="shared" si="58"/>
        <v>44</v>
      </c>
      <c r="N248" s="78"/>
      <c r="O248" s="80"/>
      <c r="P248" s="81"/>
      <c r="Q248" s="79"/>
      <c r="R248" s="80"/>
      <c r="S248" s="107"/>
      <c r="T248" s="241">
        <f t="shared" ref="T248:Y248" si="59">SUM(T247:T247)</f>
        <v>0</v>
      </c>
      <c r="U248" s="242">
        <f t="shared" si="59"/>
        <v>0</v>
      </c>
      <c r="V248" s="243">
        <f t="shared" si="59"/>
        <v>0</v>
      </c>
      <c r="W248" s="241">
        <f t="shared" si="59"/>
        <v>2</v>
      </c>
      <c r="X248" s="242">
        <f t="shared" si="59"/>
        <v>0</v>
      </c>
      <c r="Y248" s="243">
        <f t="shared" si="59"/>
        <v>0</v>
      </c>
    </row>
    <row r="249" spans="1:38" s="58" customFormat="1" ht="18" customHeight="1" thickBot="1" x14ac:dyDescent="0.25">
      <c r="A249" s="3020" t="s">
        <v>299</v>
      </c>
      <c r="B249" s="3311"/>
      <c r="C249" s="3311"/>
      <c r="D249" s="3311"/>
      <c r="E249" s="3311"/>
      <c r="F249" s="3311"/>
      <c r="G249" s="3311"/>
      <c r="H249" s="3311"/>
      <c r="I249" s="3311"/>
      <c r="J249" s="3311"/>
      <c r="K249" s="3311"/>
      <c r="L249" s="3311"/>
      <c r="M249" s="3311"/>
      <c r="N249" s="3311"/>
      <c r="O249" s="3311"/>
      <c r="P249" s="3311"/>
      <c r="Q249" s="3311"/>
      <c r="R249" s="3311"/>
      <c r="S249" s="3311"/>
      <c r="T249" s="3311"/>
      <c r="U249" s="3311"/>
      <c r="V249" s="3311"/>
      <c r="W249" s="3311"/>
      <c r="X249" s="3311"/>
      <c r="Y249" s="3312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</row>
    <row r="250" spans="1:38" s="18" customFormat="1" ht="36" customHeight="1" x14ac:dyDescent="0.2">
      <c r="A250" s="73" t="s">
        <v>305</v>
      </c>
      <c r="B250" s="74" t="s">
        <v>237</v>
      </c>
      <c r="C250" s="75"/>
      <c r="D250" s="76"/>
      <c r="E250" s="76"/>
      <c r="F250" s="77"/>
      <c r="G250" s="1266">
        <f>SUM(G251:G254)</f>
        <v>10.5</v>
      </c>
      <c r="H250" s="40">
        <f>G250*30</f>
        <v>315</v>
      </c>
      <c r="I250" s="27">
        <f>SUM(J250:L250)</f>
        <v>155</v>
      </c>
      <c r="J250" s="41">
        <f>SUM(J251:J254)</f>
        <v>70</v>
      </c>
      <c r="K250" s="42">
        <f>SUM(K251:K254)</f>
        <v>55</v>
      </c>
      <c r="L250" s="42">
        <f>SUM(L251:L254)</f>
        <v>30</v>
      </c>
      <c r="M250" s="43">
        <f>H250-I250</f>
        <v>160</v>
      </c>
      <c r="N250" s="78"/>
      <c r="O250" s="80"/>
      <c r="P250" s="81"/>
      <c r="Q250" s="79"/>
      <c r="R250" s="80"/>
      <c r="S250" s="107"/>
      <c r="T250" s="115"/>
      <c r="U250" s="114"/>
      <c r="V250" s="116"/>
      <c r="W250" s="117"/>
      <c r="X250" s="114"/>
      <c r="Y250" s="116"/>
    </row>
    <row r="251" spans="1:38" s="18" customFormat="1" ht="33" customHeight="1" x14ac:dyDescent="0.2">
      <c r="A251" s="244" t="s">
        <v>316</v>
      </c>
      <c r="B251" s="245" t="s">
        <v>237</v>
      </c>
      <c r="C251" s="246"/>
      <c r="D251" s="247">
        <v>7</v>
      </c>
      <c r="E251" s="247"/>
      <c r="F251" s="248"/>
      <c r="G251" s="1267">
        <v>3</v>
      </c>
      <c r="H251" s="79">
        <f>G251*30</f>
        <v>90</v>
      </c>
      <c r="I251" s="168">
        <f t="shared" ref="I251:I257" si="60">SUM(J251:L251)</f>
        <v>45</v>
      </c>
      <c r="J251" s="114">
        <v>30</v>
      </c>
      <c r="K251" s="80">
        <v>15</v>
      </c>
      <c r="L251" s="80"/>
      <c r="M251" s="173">
        <f>H251-I251</f>
        <v>45</v>
      </c>
      <c r="N251" s="78"/>
      <c r="O251" s="80"/>
      <c r="P251" s="81"/>
      <c r="Q251" s="79"/>
      <c r="R251" s="80"/>
      <c r="S251" s="107"/>
      <c r="T251" s="115">
        <v>3</v>
      </c>
      <c r="U251" s="114"/>
      <c r="V251" s="116"/>
      <c r="W251" s="117"/>
      <c r="X251" s="114"/>
      <c r="Y251" s="116"/>
    </row>
    <row r="252" spans="1:38" s="18" customFormat="1" ht="38.25" customHeight="1" x14ac:dyDescent="0.2">
      <c r="A252" s="212" t="s">
        <v>317</v>
      </c>
      <c r="B252" s="249" t="s">
        <v>237</v>
      </c>
      <c r="C252" s="250"/>
      <c r="D252" s="251"/>
      <c r="E252" s="251"/>
      <c r="F252" s="252"/>
      <c r="G252" s="1268">
        <v>2.5</v>
      </c>
      <c r="H252" s="83">
        <f>G252*30</f>
        <v>75</v>
      </c>
      <c r="I252" s="84">
        <f t="shared" si="60"/>
        <v>40</v>
      </c>
      <c r="J252" s="87">
        <v>20</v>
      </c>
      <c r="K252" s="85">
        <v>20</v>
      </c>
      <c r="L252" s="85"/>
      <c r="M252" s="145">
        <f>H252-I252</f>
        <v>35</v>
      </c>
      <c r="N252" s="82"/>
      <c r="O252" s="85"/>
      <c r="P252" s="88"/>
      <c r="Q252" s="83"/>
      <c r="R252" s="85"/>
      <c r="S252" s="89"/>
      <c r="T252" s="86"/>
      <c r="U252" s="87">
        <v>4</v>
      </c>
      <c r="V252" s="94"/>
      <c r="W252" s="95"/>
      <c r="X252" s="87"/>
      <c r="Y252" s="94"/>
    </row>
    <row r="253" spans="1:38" s="18" customFormat="1" ht="33.75" customHeight="1" x14ac:dyDescent="0.2">
      <c r="A253" s="244" t="s">
        <v>318</v>
      </c>
      <c r="B253" s="249" t="s">
        <v>237</v>
      </c>
      <c r="C253" s="253">
        <v>9</v>
      </c>
      <c r="D253" s="254"/>
      <c r="E253" s="254"/>
      <c r="F253" s="252"/>
      <c r="G253" s="1268">
        <v>4</v>
      </c>
      <c r="H253" s="83">
        <f>G253*30</f>
        <v>120</v>
      </c>
      <c r="I253" s="84">
        <f t="shared" si="60"/>
        <v>60</v>
      </c>
      <c r="J253" s="87">
        <v>20</v>
      </c>
      <c r="K253" s="85">
        <v>20</v>
      </c>
      <c r="L253" s="85">
        <v>20</v>
      </c>
      <c r="M253" s="145">
        <f>H253-I253</f>
        <v>60</v>
      </c>
      <c r="N253" s="82"/>
      <c r="O253" s="85"/>
      <c r="P253" s="88"/>
      <c r="Q253" s="83"/>
      <c r="R253" s="85"/>
      <c r="S253" s="89"/>
      <c r="T253" s="86"/>
      <c r="U253" s="87"/>
      <c r="V253" s="94">
        <v>6</v>
      </c>
      <c r="W253" s="95"/>
      <c r="X253" s="87"/>
      <c r="Y253" s="94"/>
    </row>
    <row r="254" spans="1:38" s="18" customFormat="1" ht="33" customHeight="1" x14ac:dyDescent="0.2">
      <c r="A254" s="212" t="s">
        <v>319</v>
      </c>
      <c r="B254" s="255" t="s">
        <v>238</v>
      </c>
      <c r="C254" s="253"/>
      <c r="D254" s="251"/>
      <c r="E254" s="251"/>
      <c r="F254" s="252">
        <v>11</v>
      </c>
      <c r="G254" s="165">
        <v>1</v>
      </c>
      <c r="H254" s="83">
        <f>G254*30</f>
        <v>30</v>
      </c>
      <c r="I254" s="84">
        <f t="shared" si="60"/>
        <v>10</v>
      </c>
      <c r="J254" s="87"/>
      <c r="K254" s="85"/>
      <c r="L254" s="85">
        <v>10</v>
      </c>
      <c r="M254" s="145">
        <f>H254-I254</f>
        <v>20</v>
      </c>
      <c r="N254" s="82"/>
      <c r="O254" s="85"/>
      <c r="P254" s="88"/>
      <c r="Q254" s="83"/>
      <c r="R254" s="85"/>
      <c r="S254" s="89"/>
      <c r="T254" s="86"/>
      <c r="U254" s="87"/>
      <c r="V254" s="94"/>
      <c r="W254" s="95"/>
      <c r="X254" s="87">
        <v>1</v>
      </c>
      <c r="Y254" s="94"/>
    </row>
    <row r="255" spans="1:38" s="18" customFormat="1" ht="33" customHeight="1" x14ac:dyDescent="0.2">
      <c r="A255" s="198" t="s">
        <v>422</v>
      </c>
      <c r="B255" s="256" t="s">
        <v>302</v>
      </c>
      <c r="C255" s="257"/>
      <c r="D255" s="186"/>
      <c r="E255" s="186"/>
      <c r="F255" s="258"/>
      <c r="G255" s="1256">
        <f t="shared" ref="G255:M255" si="61">SUM(G256:G260)</f>
        <v>18</v>
      </c>
      <c r="H255" s="91">
        <f t="shared" si="61"/>
        <v>540</v>
      </c>
      <c r="I255" s="92">
        <f t="shared" si="61"/>
        <v>269</v>
      </c>
      <c r="J255" s="171">
        <f t="shared" si="61"/>
        <v>162</v>
      </c>
      <c r="K255" s="167">
        <f t="shared" si="61"/>
        <v>25</v>
      </c>
      <c r="L255" s="167">
        <f t="shared" si="61"/>
        <v>82</v>
      </c>
      <c r="M255" s="96">
        <f t="shared" si="61"/>
        <v>271</v>
      </c>
      <c r="N255" s="152"/>
      <c r="O255" s="167"/>
      <c r="P255" s="201"/>
      <c r="Q255" s="91"/>
      <c r="R255" s="167"/>
      <c r="S255" s="125"/>
      <c r="T255" s="202"/>
      <c r="U255" s="171"/>
      <c r="V255" s="193"/>
      <c r="W255" s="203"/>
      <c r="X255" s="171"/>
      <c r="Y255" s="193"/>
    </row>
    <row r="256" spans="1:38" s="18" customFormat="1" ht="34.5" customHeight="1" x14ac:dyDescent="0.2">
      <c r="A256" s="212" t="s">
        <v>423</v>
      </c>
      <c r="B256" s="259" t="s">
        <v>302</v>
      </c>
      <c r="C256" s="260"/>
      <c r="D256" s="185"/>
      <c r="E256" s="220"/>
      <c r="F256" s="252"/>
      <c r="G256" s="1268">
        <v>4</v>
      </c>
      <c r="H256" s="83">
        <f t="shared" ref="H256:H261" si="62">G256*30</f>
        <v>120</v>
      </c>
      <c r="I256" s="84">
        <f t="shared" si="60"/>
        <v>50</v>
      </c>
      <c r="J256" s="87">
        <v>30</v>
      </c>
      <c r="K256" s="85">
        <v>10</v>
      </c>
      <c r="L256" s="85">
        <v>10</v>
      </c>
      <c r="M256" s="145">
        <f t="shared" ref="M256:M261" si="63">H256-I256</f>
        <v>70</v>
      </c>
      <c r="N256" s="82"/>
      <c r="O256" s="85"/>
      <c r="P256" s="88"/>
      <c r="Q256" s="83"/>
      <c r="R256" s="85"/>
      <c r="S256" s="89"/>
      <c r="T256" s="86"/>
      <c r="U256" s="87">
        <v>5</v>
      </c>
      <c r="V256" s="94"/>
      <c r="W256" s="95"/>
      <c r="X256" s="87"/>
      <c r="Y256" s="94"/>
    </row>
    <row r="257" spans="1:38" s="18" customFormat="1" ht="31.5" customHeight="1" x14ac:dyDescent="0.2">
      <c r="A257" s="212" t="s">
        <v>424</v>
      </c>
      <c r="B257" s="259" t="s">
        <v>302</v>
      </c>
      <c r="C257" s="261">
        <v>9</v>
      </c>
      <c r="D257" s="185"/>
      <c r="E257" s="220"/>
      <c r="F257" s="252"/>
      <c r="G257" s="1268">
        <v>3</v>
      </c>
      <c r="H257" s="83">
        <f t="shared" si="62"/>
        <v>90</v>
      </c>
      <c r="I257" s="84">
        <f t="shared" si="60"/>
        <v>45</v>
      </c>
      <c r="J257" s="87">
        <v>36</v>
      </c>
      <c r="K257" s="85"/>
      <c r="L257" s="85">
        <v>9</v>
      </c>
      <c r="M257" s="145">
        <f t="shared" si="63"/>
        <v>45</v>
      </c>
      <c r="N257" s="82"/>
      <c r="O257" s="85"/>
      <c r="P257" s="88"/>
      <c r="Q257" s="83"/>
      <c r="R257" s="85"/>
      <c r="S257" s="89"/>
      <c r="T257" s="86"/>
      <c r="U257" s="87"/>
      <c r="V257" s="94">
        <v>5</v>
      </c>
      <c r="W257" s="95"/>
      <c r="X257" s="87"/>
      <c r="Y257" s="94"/>
    </row>
    <row r="258" spans="1:38" s="18" customFormat="1" ht="35.25" customHeight="1" x14ac:dyDescent="0.2">
      <c r="A258" s="212" t="s">
        <v>425</v>
      </c>
      <c r="B258" s="259" t="s">
        <v>302</v>
      </c>
      <c r="C258" s="261"/>
      <c r="D258" s="185">
        <v>10</v>
      </c>
      <c r="E258" s="220"/>
      <c r="F258" s="252"/>
      <c r="G258" s="1268">
        <v>6</v>
      </c>
      <c r="H258" s="83">
        <f t="shared" si="62"/>
        <v>180</v>
      </c>
      <c r="I258" s="84">
        <f>SUM(J258:L258)</f>
        <v>90</v>
      </c>
      <c r="J258" s="87">
        <v>60</v>
      </c>
      <c r="K258" s="85">
        <v>15</v>
      </c>
      <c r="L258" s="85">
        <v>15</v>
      </c>
      <c r="M258" s="145">
        <f t="shared" si="63"/>
        <v>90</v>
      </c>
      <c r="N258" s="82"/>
      <c r="O258" s="85"/>
      <c r="P258" s="88"/>
      <c r="Q258" s="83"/>
      <c r="R258" s="85"/>
      <c r="S258" s="89"/>
      <c r="T258" s="86"/>
      <c r="U258" s="87"/>
      <c r="V258" s="94"/>
      <c r="W258" s="95">
        <v>6</v>
      </c>
      <c r="X258" s="87"/>
      <c r="Y258" s="94"/>
    </row>
    <row r="259" spans="1:38" s="18" customFormat="1" ht="36" customHeight="1" x14ac:dyDescent="0.2">
      <c r="A259" s="212" t="s">
        <v>426</v>
      </c>
      <c r="B259" s="259" t="s">
        <v>302</v>
      </c>
      <c r="C259" s="261">
        <v>11</v>
      </c>
      <c r="D259" s="185"/>
      <c r="E259" s="220"/>
      <c r="F259" s="252"/>
      <c r="G259" s="1268">
        <v>3</v>
      </c>
      <c r="H259" s="83">
        <f t="shared" si="62"/>
        <v>90</v>
      </c>
      <c r="I259" s="84">
        <f>SUM(J259:L259)</f>
        <v>54</v>
      </c>
      <c r="J259" s="87">
        <v>36</v>
      </c>
      <c r="K259" s="85"/>
      <c r="L259" s="85">
        <v>18</v>
      </c>
      <c r="M259" s="145">
        <f t="shared" si="63"/>
        <v>36</v>
      </c>
      <c r="N259" s="82"/>
      <c r="O259" s="85"/>
      <c r="P259" s="88"/>
      <c r="Q259" s="83"/>
      <c r="R259" s="85"/>
      <c r="S259" s="89"/>
      <c r="T259" s="86"/>
      <c r="U259" s="87"/>
      <c r="V259" s="94"/>
      <c r="W259" s="95"/>
      <c r="X259" s="87">
        <v>6</v>
      </c>
      <c r="Y259" s="94"/>
    </row>
    <row r="260" spans="1:38" s="18" customFormat="1" ht="33" customHeight="1" x14ac:dyDescent="0.2">
      <c r="A260" s="212" t="s">
        <v>427</v>
      </c>
      <c r="B260" s="259" t="s">
        <v>304</v>
      </c>
      <c r="C260" s="261"/>
      <c r="D260" s="185"/>
      <c r="E260" s="220">
        <v>10</v>
      </c>
      <c r="F260" s="252"/>
      <c r="G260" s="1268">
        <v>2</v>
      </c>
      <c r="H260" s="83">
        <f t="shared" si="62"/>
        <v>60</v>
      </c>
      <c r="I260" s="84">
        <f>SUM(J260:L260)</f>
        <v>30</v>
      </c>
      <c r="J260" s="87"/>
      <c r="K260" s="85"/>
      <c r="L260" s="85">
        <v>30</v>
      </c>
      <c r="M260" s="145">
        <f t="shared" si="63"/>
        <v>30</v>
      </c>
      <c r="N260" s="82"/>
      <c r="O260" s="85"/>
      <c r="P260" s="88"/>
      <c r="Q260" s="83"/>
      <c r="R260" s="85"/>
      <c r="S260" s="89"/>
      <c r="T260" s="86"/>
      <c r="U260" s="87"/>
      <c r="V260" s="94"/>
      <c r="W260" s="95">
        <v>2</v>
      </c>
      <c r="X260" s="87"/>
      <c r="Y260" s="94"/>
    </row>
    <row r="261" spans="1:38" s="18" customFormat="1" ht="36.75" customHeight="1" thickBot="1" x14ac:dyDescent="0.25">
      <c r="A261" s="223" t="s">
        <v>428</v>
      </c>
      <c r="B261" s="262" t="s">
        <v>242</v>
      </c>
      <c r="C261" s="263"/>
      <c r="D261" s="264">
        <v>12</v>
      </c>
      <c r="E261" s="265"/>
      <c r="F261" s="266"/>
      <c r="G261" s="103">
        <v>2</v>
      </c>
      <c r="H261" s="156">
        <f t="shared" si="62"/>
        <v>60</v>
      </c>
      <c r="I261" s="104">
        <f>SUM(J261:L261)</f>
        <v>24</v>
      </c>
      <c r="J261" s="227">
        <v>16</v>
      </c>
      <c r="K261" s="105"/>
      <c r="L261" s="105">
        <v>8</v>
      </c>
      <c r="M261" s="267">
        <f t="shared" si="63"/>
        <v>36</v>
      </c>
      <c r="N261" s="229"/>
      <c r="O261" s="105"/>
      <c r="P261" s="230"/>
      <c r="Q261" s="156"/>
      <c r="R261" s="105"/>
      <c r="S261" s="127"/>
      <c r="T261" s="157"/>
      <c r="U261" s="227"/>
      <c r="V261" s="231"/>
      <c r="W261" s="268"/>
      <c r="X261" s="227"/>
      <c r="Y261" s="231">
        <v>3</v>
      </c>
    </row>
    <row r="262" spans="1:38" s="1106" customFormat="1" ht="25.5" customHeight="1" thickBot="1" x14ac:dyDescent="0.25">
      <c r="A262" s="3439" t="s">
        <v>306</v>
      </c>
      <c r="B262" s="3440"/>
      <c r="C262" s="3440"/>
      <c r="D262" s="3440"/>
      <c r="E262" s="3440"/>
      <c r="F262" s="3441"/>
      <c r="G262" s="1247">
        <f>G261+G248+G250+G255+G245</f>
        <v>69.5</v>
      </c>
      <c r="H262" s="1248">
        <f t="shared" ref="H262:M262" si="64">H261+H248+H250+H255+H245</f>
        <v>2085</v>
      </c>
      <c r="I262" s="1248">
        <f t="shared" si="64"/>
        <v>930</v>
      </c>
      <c r="J262" s="1248">
        <f t="shared" si="64"/>
        <v>506</v>
      </c>
      <c r="K262" s="1248">
        <f t="shared" si="64"/>
        <v>234</v>
      </c>
      <c r="L262" s="1248">
        <f t="shared" si="64"/>
        <v>190</v>
      </c>
      <c r="M262" s="1248">
        <f t="shared" si="64"/>
        <v>1155</v>
      </c>
      <c r="N262" s="1249"/>
      <c r="O262" s="1250"/>
      <c r="P262" s="1251"/>
      <c r="Q262" s="1252"/>
      <c r="R262" s="1250"/>
      <c r="S262" s="1253">
        <f t="shared" ref="S262:X262" si="65">SUM(S250:S261,S248,S245)</f>
        <v>3</v>
      </c>
      <c r="T262" s="1254">
        <f t="shared" si="65"/>
        <v>7</v>
      </c>
      <c r="U262" s="1255">
        <f t="shared" si="65"/>
        <v>9</v>
      </c>
      <c r="V262" s="1253">
        <f t="shared" si="65"/>
        <v>19</v>
      </c>
      <c r="W262" s="1254">
        <f t="shared" si="65"/>
        <v>18</v>
      </c>
      <c r="X262" s="1255">
        <f t="shared" si="65"/>
        <v>18</v>
      </c>
      <c r="Y262" s="1253">
        <f>SUM(Y250:Y261,Y248,Y245)</f>
        <v>11</v>
      </c>
    </row>
    <row r="263" spans="1:38" s="58" customFormat="1" ht="29.25" customHeight="1" thickBot="1" x14ac:dyDescent="0.25">
      <c r="A263" s="3023" t="s">
        <v>307</v>
      </c>
      <c r="B263" s="3263"/>
      <c r="C263" s="3263"/>
      <c r="D263" s="3263"/>
      <c r="E263" s="3263"/>
      <c r="F263" s="3263"/>
      <c r="G263" s="3263"/>
      <c r="H263" s="3263"/>
      <c r="I263" s="3263"/>
      <c r="J263" s="3263"/>
      <c r="K263" s="3263"/>
      <c r="L263" s="3263"/>
      <c r="M263" s="3263"/>
      <c r="N263" s="3263"/>
      <c r="O263" s="3263"/>
      <c r="P263" s="3263"/>
      <c r="Q263" s="3263"/>
      <c r="R263" s="3263"/>
      <c r="S263" s="3263"/>
      <c r="T263" s="3263"/>
      <c r="U263" s="3263"/>
      <c r="V263" s="3263"/>
      <c r="W263" s="3263"/>
      <c r="X263" s="3263"/>
      <c r="Y263" s="3264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</row>
    <row r="264" spans="1:38" s="18" customFormat="1" ht="54" customHeight="1" x14ac:dyDescent="0.2">
      <c r="A264" s="73" t="s">
        <v>429</v>
      </c>
      <c r="B264" s="269" t="s">
        <v>308</v>
      </c>
      <c r="C264" s="270"/>
      <c r="D264" s="271"/>
      <c r="E264" s="272"/>
      <c r="F264" s="273"/>
      <c r="G264" s="1269">
        <f>G265+G266</f>
        <v>6</v>
      </c>
      <c r="H264" s="274">
        <f>G264*30</f>
        <v>180</v>
      </c>
      <c r="I264" s="142">
        <f>I265+I266</f>
        <v>85</v>
      </c>
      <c r="J264" s="142">
        <f>J265+J266</f>
        <v>50</v>
      </c>
      <c r="K264" s="142">
        <f>K265+K266</f>
        <v>0</v>
      </c>
      <c r="L264" s="142">
        <f>L265+L266</f>
        <v>35</v>
      </c>
      <c r="M264" s="275">
        <f>H264-I264</f>
        <v>95</v>
      </c>
      <c r="N264" s="274"/>
      <c r="O264" s="154"/>
      <c r="P264" s="121"/>
      <c r="Q264" s="274"/>
      <c r="R264" s="154"/>
      <c r="S264" s="121"/>
      <c r="T264" s="276"/>
      <c r="U264" s="277"/>
      <c r="V264" s="278"/>
      <c r="W264" s="276"/>
      <c r="X264" s="277"/>
      <c r="Y264" s="278"/>
    </row>
    <row r="265" spans="1:38" s="18" customFormat="1" ht="33" customHeight="1" x14ac:dyDescent="0.2">
      <c r="A265" s="212" t="s">
        <v>430</v>
      </c>
      <c r="B265" s="279" t="s">
        <v>308</v>
      </c>
      <c r="C265" s="280"/>
      <c r="D265" s="281">
        <v>7</v>
      </c>
      <c r="E265" s="281"/>
      <c r="F265" s="282"/>
      <c r="G265" s="1268">
        <v>3</v>
      </c>
      <c r="H265" s="83">
        <f>G265*30</f>
        <v>90</v>
      </c>
      <c r="I265" s="84">
        <f>SUM(J265:L265)</f>
        <v>45</v>
      </c>
      <c r="J265" s="87">
        <v>30</v>
      </c>
      <c r="K265" s="85"/>
      <c r="L265" s="85">
        <v>15</v>
      </c>
      <c r="M265" s="145">
        <f>H265-I265</f>
        <v>45</v>
      </c>
      <c r="N265" s="83"/>
      <c r="O265" s="85"/>
      <c r="P265" s="89"/>
      <c r="Q265" s="83"/>
      <c r="R265" s="85"/>
      <c r="S265" s="89"/>
      <c r="T265" s="86">
        <v>3</v>
      </c>
      <c r="U265" s="87"/>
      <c r="V265" s="94"/>
      <c r="W265" s="86"/>
      <c r="X265" s="87"/>
      <c r="Y265" s="94"/>
    </row>
    <row r="266" spans="1:38" s="18" customFormat="1" ht="27.75" customHeight="1" x14ac:dyDescent="0.2">
      <c r="A266" s="212" t="s">
        <v>303</v>
      </c>
      <c r="B266" s="279" t="s">
        <v>308</v>
      </c>
      <c r="C266" s="280">
        <v>8</v>
      </c>
      <c r="D266" s="281"/>
      <c r="E266" s="281"/>
      <c r="F266" s="282"/>
      <c r="G266" s="1268">
        <v>3</v>
      </c>
      <c r="H266" s="83">
        <f>G266*30</f>
        <v>90</v>
      </c>
      <c r="I266" s="84">
        <f>SUM(J266:L266)</f>
        <v>40</v>
      </c>
      <c r="J266" s="87">
        <v>20</v>
      </c>
      <c r="K266" s="85"/>
      <c r="L266" s="85">
        <v>20</v>
      </c>
      <c r="M266" s="145">
        <f>H266-I266</f>
        <v>50</v>
      </c>
      <c r="N266" s="83"/>
      <c r="O266" s="85"/>
      <c r="P266" s="89"/>
      <c r="Q266" s="83"/>
      <c r="R266" s="85"/>
      <c r="S266" s="89"/>
      <c r="T266" s="86"/>
      <c r="U266" s="87">
        <v>4</v>
      </c>
      <c r="V266" s="94"/>
      <c r="W266" s="86"/>
      <c r="X266" s="87"/>
      <c r="Y266" s="94"/>
    </row>
    <row r="267" spans="1:38" s="18" customFormat="1" ht="36" customHeight="1" x14ac:dyDescent="0.2">
      <c r="A267" s="198" t="s">
        <v>305</v>
      </c>
      <c r="B267" s="283" t="s">
        <v>309</v>
      </c>
      <c r="C267" s="284"/>
      <c r="D267" s="285"/>
      <c r="E267" s="286"/>
      <c r="F267" s="287"/>
      <c r="G267" s="90">
        <f>G268+G269+G270+G271+G272</f>
        <v>12.5</v>
      </c>
      <c r="H267" s="130">
        <f t="shared" ref="H267:M267" si="66">H268+H269+H270+H271+H272</f>
        <v>375</v>
      </c>
      <c r="I267" s="109">
        <f t="shared" si="66"/>
        <v>186</v>
      </c>
      <c r="J267" s="109">
        <f t="shared" si="66"/>
        <v>100</v>
      </c>
      <c r="K267" s="109">
        <f t="shared" si="66"/>
        <v>15</v>
      </c>
      <c r="L267" s="109">
        <f t="shared" si="66"/>
        <v>71</v>
      </c>
      <c r="M267" s="110">
        <f t="shared" si="66"/>
        <v>189</v>
      </c>
      <c r="N267" s="91"/>
      <c r="O267" s="167"/>
      <c r="P267" s="125"/>
      <c r="Q267" s="91"/>
      <c r="R267" s="167"/>
      <c r="S267" s="125"/>
      <c r="T267" s="202"/>
      <c r="U267" s="171"/>
      <c r="V267" s="193"/>
      <c r="W267" s="202"/>
      <c r="X267" s="171"/>
      <c r="Y267" s="193"/>
    </row>
    <row r="268" spans="1:38" s="18" customFormat="1" ht="33" customHeight="1" x14ac:dyDescent="0.2">
      <c r="A268" s="212" t="s">
        <v>316</v>
      </c>
      <c r="B268" s="279" t="s">
        <v>309</v>
      </c>
      <c r="C268" s="288"/>
      <c r="D268" s="289">
        <v>9</v>
      </c>
      <c r="E268" s="290"/>
      <c r="F268" s="282"/>
      <c r="G268" s="1268">
        <v>3</v>
      </c>
      <c r="H268" s="83">
        <f t="shared" ref="H268:H277" si="67">G268*30</f>
        <v>90</v>
      </c>
      <c r="I268" s="84">
        <f>SUM(J268:L268)</f>
        <v>45</v>
      </c>
      <c r="J268" s="87">
        <v>36</v>
      </c>
      <c r="K268" s="85"/>
      <c r="L268" s="85">
        <v>9</v>
      </c>
      <c r="M268" s="145">
        <f t="shared" ref="M268:M277" si="68">H268-I268</f>
        <v>45</v>
      </c>
      <c r="N268" s="83"/>
      <c r="O268" s="85"/>
      <c r="P268" s="89"/>
      <c r="Q268" s="83"/>
      <c r="R268" s="85"/>
      <c r="S268" s="89"/>
      <c r="T268" s="86"/>
      <c r="U268" s="87"/>
      <c r="V268" s="94">
        <v>5</v>
      </c>
      <c r="W268" s="86"/>
      <c r="X268" s="87"/>
      <c r="Y268" s="94"/>
    </row>
    <row r="269" spans="1:38" s="18" customFormat="1" ht="33" customHeight="1" x14ac:dyDescent="0.2">
      <c r="A269" s="212" t="s">
        <v>317</v>
      </c>
      <c r="B269" s="279" t="s">
        <v>309</v>
      </c>
      <c r="C269" s="280">
        <v>10</v>
      </c>
      <c r="D269" s="289"/>
      <c r="E269" s="290"/>
      <c r="F269" s="282"/>
      <c r="G269" s="1268">
        <v>4</v>
      </c>
      <c r="H269" s="83">
        <f t="shared" si="67"/>
        <v>120</v>
      </c>
      <c r="I269" s="84">
        <f>SUM(J269:L269)</f>
        <v>60</v>
      </c>
      <c r="J269" s="87">
        <v>30</v>
      </c>
      <c r="K269" s="85">
        <v>15</v>
      </c>
      <c r="L269" s="85">
        <v>15</v>
      </c>
      <c r="M269" s="145">
        <f t="shared" si="68"/>
        <v>60</v>
      </c>
      <c r="N269" s="83"/>
      <c r="O269" s="85"/>
      <c r="P269" s="89"/>
      <c r="Q269" s="83"/>
      <c r="R269" s="85"/>
      <c r="S269" s="89"/>
      <c r="T269" s="86"/>
      <c r="U269" s="87"/>
      <c r="V269" s="94"/>
      <c r="W269" s="86">
        <v>4</v>
      </c>
      <c r="X269" s="87"/>
      <c r="Y269" s="94"/>
    </row>
    <row r="270" spans="1:38" s="18" customFormat="1" ht="48.75" customHeight="1" x14ac:dyDescent="0.2">
      <c r="A270" s="212" t="s">
        <v>318</v>
      </c>
      <c r="B270" s="279" t="s">
        <v>309</v>
      </c>
      <c r="C270" s="280"/>
      <c r="D270" s="289"/>
      <c r="E270" s="291"/>
      <c r="F270" s="282"/>
      <c r="G270" s="1268">
        <v>1.5</v>
      </c>
      <c r="H270" s="83">
        <f t="shared" si="67"/>
        <v>45</v>
      </c>
      <c r="I270" s="84">
        <f>SUM(J270:L270)</f>
        <v>27</v>
      </c>
      <c r="J270" s="87">
        <v>18</v>
      </c>
      <c r="K270" s="85"/>
      <c r="L270" s="85">
        <v>9</v>
      </c>
      <c r="M270" s="145">
        <f>H270-I270</f>
        <v>18</v>
      </c>
      <c r="N270" s="83"/>
      <c r="O270" s="85"/>
      <c r="P270" s="89"/>
      <c r="Q270" s="83"/>
      <c r="R270" s="85"/>
      <c r="S270" s="89"/>
      <c r="T270" s="86"/>
      <c r="U270" s="87"/>
      <c r="V270" s="94"/>
      <c r="W270" s="86"/>
      <c r="X270" s="87">
        <v>3</v>
      </c>
      <c r="Y270" s="94"/>
    </row>
    <row r="271" spans="1:38" s="18" customFormat="1" ht="31.5" customHeight="1" x14ac:dyDescent="0.2">
      <c r="A271" s="212" t="s">
        <v>319</v>
      </c>
      <c r="B271" s="279" t="s">
        <v>309</v>
      </c>
      <c r="C271" s="280">
        <v>12</v>
      </c>
      <c r="D271" s="289"/>
      <c r="E271" s="291"/>
      <c r="F271" s="282"/>
      <c r="G271" s="1268">
        <v>2</v>
      </c>
      <c r="H271" s="83">
        <f t="shared" si="67"/>
        <v>60</v>
      </c>
      <c r="I271" s="84">
        <f>SUM(J271:L271)</f>
        <v>24</v>
      </c>
      <c r="J271" s="87">
        <v>16</v>
      </c>
      <c r="K271" s="85"/>
      <c r="L271" s="85">
        <v>8</v>
      </c>
      <c r="M271" s="145">
        <f t="shared" si="68"/>
        <v>36</v>
      </c>
      <c r="N271" s="83"/>
      <c r="O271" s="85"/>
      <c r="P271" s="89"/>
      <c r="Q271" s="83"/>
      <c r="R271" s="85"/>
      <c r="S271" s="89"/>
      <c r="T271" s="86"/>
      <c r="U271" s="87"/>
      <c r="V271" s="94"/>
      <c r="W271" s="86"/>
      <c r="X271" s="87"/>
      <c r="Y271" s="94">
        <v>3</v>
      </c>
    </row>
    <row r="272" spans="1:38" s="18" customFormat="1" ht="37.5" customHeight="1" x14ac:dyDescent="0.2">
      <c r="A272" s="212" t="s">
        <v>431</v>
      </c>
      <c r="B272" s="279" t="s">
        <v>310</v>
      </c>
      <c r="C272" s="280"/>
      <c r="D272" s="289"/>
      <c r="E272" s="291">
        <v>10</v>
      </c>
      <c r="F272" s="282"/>
      <c r="G272" s="1268">
        <v>2</v>
      </c>
      <c r="H272" s="83">
        <f t="shared" si="67"/>
        <v>60</v>
      </c>
      <c r="I272" s="84">
        <f>SUM(J272:L272)</f>
        <v>30</v>
      </c>
      <c r="J272" s="87"/>
      <c r="K272" s="85"/>
      <c r="L272" s="85">
        <v>30</v>
      </c>
      <c r="M272" s="145">
        <f t="shared" si="68"/>
        <v>30</v>
      </c>
      <c r="N272" s="83"/>
      <c r="O272" s="85"/>
      <c r="P272" s="89"/>
      <c r="Q272" s="83"/>
      <c r="R272" s="85"/>
      <c r="S272" s="89"/>
      <c r="T272" s="86"/>
      <c r="U272" s="87"/>
      <c r="V272" s="94"/>
      <c r="W272" s="86">
        <v>2</v>
      </c>
      <c r="X272" s="87"/>
      <c r="Y272" s="94"/>
    </row>
    <row r="273" spans="1:38" s="18" customFormat="1" ht="47.25" customHeight="1" x14ac:dyDescent="0.2">
      <c r="A273" s="198" t="s">
        <v>422</v>
      </c>
      <c r="B273" s="283" t="s">
        <v>311</v>
      </c>
      <c r="C273" s="284"/>
      <c r="D273" s="285"/>
      <c r="E273" s="286"/>
      <c r="F273" s="287"/>
      <c r="G273" s="90">
        <f>G274+G275+G276+G277+G278</f>
        <v>15</v>
      </c>
      <c r="H273" s="130">
        <f t="shared" ref="H273:M273" si="69">H274+H275+H276+H277+H278</f>
        <v>450</v>
      </c>
      <c r="I273" s="109">
        <f t="shared" si="69"/>
        <v>203</v>
      </c>
      <c r="J273" s="109">
        <f t="shared" si="69"/>
        <v>106</v>
      </c>
      <c r="K273" s="109">
        <f t="shared" si="69"/>
        <v>10</v>
      </c>
      <c r="L273" s="109">
        <f t="shared" si="69"/>
        <v>87</v>
      </c>
      <c r="M273" s="110">
        <f t="shared" si="69"/>
        <v>247</v>
      </c>
      <c r="N273" s="91"/>
      <c r="O273" s="167"/>
      <c r="P273" s="125"/>
      <c r="Q273" s="91"/>
      <c r="R273" s="167"/>
      <c r="S273" s="125"/>
      <c r="T273" s="202"/>
      <c r="U273" s="171"/>
      <c r="V273" s="193"/>
      <c r="W273" s="202"/>
      <c r="X273" s="171"/>
      <c r="Y273" s="193"/>
    </row>
    <row r="274" spans="1:38" s="18" customFormat="1" ht="46.5" customHeight="1" x14ac:dyDescent="0.2">
      <c r="A274" s="212" t="s">
        <v>423</v>
      </c>
      <c r="B274" s="279" t="s">
        <v>311</v>
      </c>
      <c r="C274" s="280"/>
      <c r="D274" s="289">
        <v>8</v>
      </c>
      <c r="E274" s="291"/>
      <c r="F274" s="282"/>
      <c r="G274" s="1268">
        <v>4</v>
      </c>
      <c r="H274" s="83">
        <f t="shared" si="67"/>
        <v>120</v>
      </c>
      <c r="I274" s="84">
        <f>SUM(J274:L274)</f>
        <v>50</v>
      </c>
      <c r="J274" s="87">
        <v>30</v>
      </c>
      <c r="K274" s="85"/>
      <c r="L274" s="85">
        <v>20</v>
      </c>
      <c r="M274" s="145">
        <f t="shared" si="68"/>
        <v>70</v>
      </c>
      <c r="N274" s="83"/>
      <c r="O274" s="85"/>
      <c r="P274" s="89"/>
      <c r="Q274" s="83"/>
      <c r="R274" s="85"/>
      <c r="S274" s="89"/>
      <c r="T274" s="86"/>
      <c r="U274" s="87">
        <v>5</v>
      </c>
      <c r="V274" s="94"/>
      <c r="W274" s="86"/>
      <c r="X274" s="87"/>
      <c r="Y274" s="94"/>
    </row>
    <row r="275" spans="1:38" s="18" customFormat="1" ht="45" customHeight="1" x14ac:dyDescent="0.2">
      <c r="A275" s="212" t="s">
        <v>424</v>
      </c>
      <c r="B275" s="279" t="s">
        <v>311</v>
      </c>
      <c r="C275" s="292">
        <v>9</v>
      </c>
      <c r="D275" s="293"/>
      <c r="E275" s="293"/>
      <c r="F275" s="282"/>
      <c r="G275" s="1268">
        <v>4</v>
      </c>
      <c r="H275" s="83">
        <f t="shared" si="67"/>
        <v>120</v>
      </c>
      <c r="I275" s="84">
        <f>SUM(J275:L275)</f>
        <v>56</v>
      </c>
      <c r="J275" s="87">
        <v>28</v>
      </c>
      <c r="K275" s="85">
        <v>10</v>
      </c>
      <c r="L275" s="85">
        <v>18</v>
      </c>
      <c r="M275" s="145">
        <f t="shared" si="68"/>
        <v>64</v>
      </c>
      <c r="N275" s="83"/>
      <c r="O275" s="85"/>
      <c r="P275" s="89"/>
      <c r="Q275" s="83"/>
      <c r="R275" s="85"/>
      <c r="S275" s="89"/>
      <c r="T275" s="86"/>
      <c r="U275" s="87"/>
      <c r="V275" s="94">
        <v>6</v>
      </c>
      <c r="W275" s="86"/>
      <c r="X275" s="87"/>
      <c r="Y275" s="94"/>
    </row>
    <row r="276" spans="1:38" s="18" customFormat="1" ht="47.25" customHeight="1" x14ac:dyDescent="0.2">
      <c r="A276" s="212" t="s">
        <v>425</v>
      </c>
      <c r="B276" s="279" t="s">
        <v>311</v>
      </c>
      <c r="C276" s="280"/>
      <c r="D276" s="289">
        <v>10</v>
      </c>
      <c r="E276" s="291"/>
      <c r="F276" s="282"/>
      <c r="G276" s="1268">
        <v>4.5</v>
      </c>
      <c r="H276" s="83">
        <f t="shared" si="67"/>
        <v>135</v>
      </c>
      <c r="I276" s="84">
        <f>SUM(J276:L276)</f>
        <v>60</v>
      </c>
      <c r="J276" s="87">
        <v>30</v>
      </c>
      <c r="K276" s="85"/>
      <c r="L276" s="85">
        <v>30</v>
      </c>
      <c r="M276" s="145">
        <f t="shared" si="68"/>
        <v>75</v>
      </c>
      <c r="N276" s="83"/>
      <c r="O276" s="85"/>
      <c r="P276" s="89"/>
      <c r="Q276" s="83"/>
      <c r="R276" s="85"/>
      <c r="S276" s="89"/>
      <c r="T276" s="86"/>
      <c r="U276" s="87"/>
      <c r="V276" s="94"/>
      <c r="W276" s="86">
        <v>4</v>
      </c>
      <c r="X276" s="87"/>
      <c r="Y276" s="94"/>
    </row>
    <row r="277" spans="1:38" s="18" customFormat="1" ht="50.25" customHeight="1" x14ac:dyDescent="0.2">
      <c r="A277" s="212" t="s">
        <v>426</v>
      </c>
      <c r="B277" s="279" t="s">
        <v>311</v>
      </c>
      <c r="C277" s="280">
        <v>11</v>
      </c>
      <c r="D277" s="289"/>
      <c r="E277" s="291"/>
      <c r="F277" s="282"/>
      <c r="G277" s="165">
        <v>1.5</v>
      </c>
      <c r="H277" s="83">
        <f t="shared" si="67"/>
        <v>45</v>
      </c>
      <c r="I277" s="84">
        <f>SUM(J277:L277)</f>
        <v>27</v>
      </c>
      <c r="J277" s="87">
        <v>18</v>
      </c>
      <c r="K277" s="85"/>
      <c r="L277" s="85">
        <v>9</v>
      </c>
      <c r="M277" s="145">
        <f t="shared" si="68"/>
        <v>18</v>
      </c>
      <c r="N277" s="83"/>
      <c r="O277" s="85"/>
      <c r="P277" s="89"/>
      <c r="Q277" s="83"/>
      <c r="R277" s="85"/>
      <c r="S277" s="89"/>
      <c r="T277" s="86"/>
      <c r="U277" s="87"/>
      <c r="V277" s="94"/>
      <c r="W277" s="86"/>
      <c r="X277" s="87">
        <v>3</v>
      </c>
      <c r="Y277" s="94"/>
    </row>
    <row r="278" spans="1:38" s="18" customFormat="1" ht="51.75" customHeight="1" thickBot="1" x14ac:dyDescent="0.25">
      <c r="A278" s="294" t="s">
        <v>427</v>
      </c>
      <c r="B278" s="158" t="s">
        <v>437</v>
      </c>
      <c r="C278" s="295"/>
      <c r="D278" s="296"/>
      <c r="E278" s="297"/>
      <c r="F278" s="298">
        <v>11</v>
      </c>
      <c r="G278" s="299">
        <v>1</v>
      </c>
      <c r="H278" s="140">
        <f>G278*30</f>
        <v>30</v>
      </c>
      <c r="I278" s="300">
        <f>SUM(J278:L278)</f>
        <v>10</v>
      </c>
      <c r="J278" s="153"/>
      <c r="K278" s="138"/>
      <c r="L278" s="138">
        <v>10</v>
      </c>
      <c r="M278" s="301">
        <f>H278-I278</f>
        <v>20</v>
      </c>
      <c r="N278" s="140"/>
      <c r="O278" s="138"/>
      <c r="P278" s="139"/>
      <c r="Q278" s="140"/>
      <c r="R278" s="138"/>
      <c r="S278" s="139"/>
      <c r="T278" s="159"/>
      <c r="U278" s="153"/>
      <c r="V278" s="302"/>
      <c r="W278" s="159"/>
      <c r="X278" s="153">
        <v>1</v>
      </c>
      <c r="Y278" s="302"/>
    </row>
    <row r="279" spans="1:38" s="18" customFormat="1" ht="21" customHeight="1" thickBot="1" x14ac:dyDescent="0.25">
      <c r="A279" s="3235" t="s">
        <v>321</v>
      </c>
      <c r="B279" s="3236"/>
      <c r="C279" s="3236"/>
      <c r="D279" s="3236"/>
      <c r="E279" s="3236"/>
      <c r="F279" s="3237"/>
      <c r="G279" s="237">
        <f t="shared" ref="G279:M279" si="70">G264+G267+G273+G245</f>
        <v>70</v>
      </c>
      <c r="H279" s="303">
        <f t="shared" si="70"/>
        <v>2100</v>
      </c>
      <c r="I279" s="1065">
        <f t="shared" si="70"/>
        <v>925</v>
      </c>
      <c r="J279" s="304">
        <f t="shared" si="70"/>
        <v>499</v>
      </c>
      <c r="K279" s="304">
        <f t="shared" si="70"/>
        <v>171</v>
      </c>
      <c r="L279" s="304">
        <f t="shared" si="70"/>
        <v>255</v>
      </c>
      <c r="M279" s="305">
        <f t="shared" si="70"/>
        <v>1175</v>
      </c>
      <c r="N279" s="78"/>
      <c r="O279" s="80"/>
      <c r="P279" s="81"/>
      <c r="Q279" s="306"/>
      <c r="R279" s="307"/>
      <c r="S279" s="243">
        <f>S245+S265+S267+S274</f>
        <v>3</v>
      </c>
      <c r="T279" s="241">
        <f>T245+T265+T267+T274</f>
        <v>7</v>
      </c>
      <c r="U279" s="242">
        <f>U245+U266+U267+U274</f>
        <v>9</v>
      </c>
      <c r="V279" s="243">
        <f>V245+V265+V268+V275</f>
        <v>19</v>
      </c>
      <c r="W279" s="241">
        <f>W245+W272+W269+W276</f>
        <v>18</v>
      </c>
      <c r="X279" s="242">
        <f>X245+X278+X270+X277</f>
        <v>18</v>
      </c>
      <c r="Y279" s="243">
        <f>Y245+Y265+Y267+Y271</f>
        <v>11</v>
      </c>
    </row>
    <row r="280" spans="1:38" s="58" customFormat="1" ht="21" customHeight="1" thickBot="1" x14ac:dyDescent="0.25">
      <c r="A280" s="3020" t="s">
        <v>312</v>
      </c>
      <c r="B280" s="3311"/>
      <c r="C280" s="3311"/>
      <c r="D280" s="3311"/>
      <c r="E280" s="3311"/>
      <c r="F280" s="3311"/>
      <c r="G280" s="3311"/>
      <c r="H280" s="3311"/>
      <c r="I280" s="3311"/>
      <c r="J280" s="3311"/>
      <c r="K280" s="3311"/>
      <c r="L280" s="3311"/>
      <c r="M280" s="3311"/>
      <c r="N280" s="3311"/>
      <c r="O280" s="3311"/>
      <c r="P280" s="3311"/>
      <c r="Q280" s="3311"/>
      <c r="R280" s="3311"/>
      <c r="S280" s="3311"/>
      <c r="T280" s="3311"/>
      <c r="U280" s="3311"/>
      <c r="V280" s="3311"/>
      <c r="W280" s="3311"/>
      <c r="X280" s="3311"/>
      <c r="Y280" s="3312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</row>
    <row r="281" spans="1:38" s="18" customFormat="1" ht="35.25" customHeight="1" x14ac:dyDescent="0.2">
      <c r="A281" s="308" t="s">
        <v>305</v>
      </c>
      <c r="B281" s="309" t="s">
        <v>313</v>
      </c>
      <c r="C281" s="310"/>
      <c r="D281" s="311"/>
      <c r="E281" s="312"/>
      <c r="F281" s="77"/>
      <c r="G281" s="1269">
        <f>G282+G283+G284+G285</f>
        <v>10.5</v>
      </c>
      <c r="H281" s="274">
        <f t="shared" ref="H281:M281" si="71">H282+H283+H284+H285</f>
        <v>315</v>
      </c>
      <c r="I281" s="142">
        <f t="shared" si="71"/>
        <v>151</v>
      </c>
      <c r="J281" s="277">
        <f t="shared" si="71"/>
        <v>70</v>
      </c>
      <c r="K281" s="154">
        <f t="shared" si="71"/>
        <v>53</v>
      </c>
      <c r="L281" s="154">
        <f t="shared" si="71"/>
        <v>28</v>
      </c>
      <c r="M281" s="275">
        <f t="shared" si="71"/>
        <v>164</v>
      </c>
      <c r="N281" s="122"/>
      <c r="O281" s="120"/>
      <c r="P281" s="124"/>
      <c r="Q281" s="122"/>
      <c r="R281" s="120"/>
      <c r="S281" s="124"/>
      <c r="T281" s="143"/>
      <c r="U281" s="144"/>
      <c r="V281" s="123"/>
      <c r="W281" s="143"/>
      <c r="X281" s="144"/>
      <c r="Y281" s="123"/>
    </row>
    <row r="282" spans="1:38" s="18" customFormat="1" ht="21" customHeight="1" x14ac:dyDescent="0.2">
      <c r="A282" s="244" t="s">
        <v>316</v>
      </c>
      <c r="B282" s="245" t="s">
        <v>313</v>
      </c>
      <c r="C282" s="246"/>
      <c r="D282" s="247">
        <v>7</v>
      </c>
      <c r="E282" s="247"/>
      <c r="F282" s="248"/>
      <c r="G282" s="1267">
        <v>3</v>
      </c>
      <c r="H282" s="79">
        <f>G282*30</f>
        <v>90</v>
      </c>
      <c r="I282" s="168">
        <f t="shared" ref="I282:I292" si="72">SUM(J282:L282)</f>
        <v>45</v>
      </c>
      <c r="J282" s="114">
        <v>30</v>
      </c>
      <c r="K282" s="80">
        <v>15</v>
      </c>
      <c r="L282" s="80"/>
      <c r="M282" s="173">
        <f>H282-I282</f>
        <v>45</v>
      </c>
      <c r="N282" s="79"/>
      <c r="O282" s="80"/>
      <c r="P282" s="107"/>
      <c r="Q282" s="79"/>
      <c r="R282" s="80"/>
      <c r="S282" s="107"/>
      <c r="T282" s="115">
        <v>3</v>
      </c>
      <c r="U282" s="114"/>
      <c r="V282" s="116"/>
      <c r="W282" s="115"/>
      <c r="X282" s="114"/>
      <c r="Y282" s="116"/>
    </row>
    <row r="283" spans="1:38" s="18" customFormat="1" ht="21" customHeight="1" x14ac:dyDescent="0.2">
      <c r="A283" s="244" t="s">
        <v>317</v>
      </c>
      <c r="B283" s="249" t="s">
        <v>313</v>
      </c>
      <c r="C283" s="250"/>
      <c r="D283" s="251">
        <v>8</v>
      </c>
      <c r="E283" s="251"/>
      <c r="F283" s="252"/>
      <c r="G283" s="1268">
        <v>2.5</v>
      </c>
      <c r="H283" s="83">
        <f t="shared" ref="H283:H290" si="73">G283*30</f>
        <v>75</v>
      </c>
      <c r="I283" s="84">
        <f t="shared" si="72"/>
        <v>40</v>
      </c>
      <c r="J283" s="87">
        <v>20</v>
      </c>
      <c r="K283" s="85">
        <v>20</v>
      </c>
      <c r="L283" s="85"/>
      <c r="M283" s="145">
        <f t="shared" ref="M283:M292" si="74">H283-I283</f>
        <v>35</v>
      </c>
      <c r="N283" s="83"/>
      <c r="O283" s="85"/>
      <c r="P283" s="89"/>
      <c r="Q283" s="83"/>
      <c r="R283" s="85"/>
      <c r="S283" s="89"/>
      <c r="T283" s="86"/>
      <c r="U283" s="87">
        <v>4</v>
      </c>
      <c r="V283" s="94"/>
      <c r="W283" s="86"/>
      <c r="X283" s="87"/>
      <c r="Y283" s="94"/>
    </row>
    <row r="284" spans="1:38" s="18" customFormat="1" ht="21" customHeight="1" x14ac:dyDescent="0.2">
      <c r="A284" s="244" t="s">
        <v>318</v>
      </c>
      <c r="B284" s="249" t="s">
        <v>313</v>
      </c>
      <c r="C284" s="253">
        <v>9</v>
      </c>
      <c r="D284" s="254"/>
      <c r="E284" s="254"/>
      <c r="F284" s="252"/>
      <c r="G284" s="1268">
        <v>4</v>
      </c>
      <c r="H284" s="83">
        <f t="shared" si="73"/>
        <v>120</v>
      </c>
      <c r="I284" s="84">
        <f t="shared" si="72"/>
        <v>56</v>
      </c>
      <c r="J284" s="87">
        <v>20</v>
      </c>
      <c r="K284" s="85">
        <v>18</v>
      </c>
      <c r="L284" s="85">
        <v>18</v>
      </c>
      <c r="M284" s="145">
        <f t="shared" si="74"/>
        <v>64</v>
      </c>
      <c r="N284" s="83"/>
      <c r="O284" s="85"/>
      <c r="P284" s="89"/>
      <c r="Q284" s="83"/>
      <c r="R284" s="85"/>
      <c r="S284" s="89"/>
      <c r="T284" s="86"/>
      <c r="U284" s="87"/>
      <c r="V284" s="94">
        <v>6</v>
      </c>
      <c r="W284" s="86"/>
      <c r="X284" s="87"/>
      <c r="Y284" s="94"/>
    </row>
    <row r="285" spans="1:38" s="18" customFormat="1" ht="33" customHeight="1" x14ac:dyDescent="0.2">
      <c r="A285" s="244" t="s">
        <v>319</v>
      </c>
      <c r="B285" s="249" t="s">
        <v>314</v>
      </c>
      <c r="C285" s="253"/>
      <c r="D285" s="251"/>
      <c r="E285" s="251"/>
      <c r="F285" s="252">
        <v>11</v>
      </c>
      <c r="G285" s="1268">
        <v>1</v>
      </c>
      <c r="H285" s="83">
        <f t="shared" si="73"/>
        <v>30</v>
      </c>
      <c r="I285" s="84">
        <f t="shared" si="72"/>
        <v>10</v>
      </c>
      <c r="J285" s="87"/>
      <c r="K285" s="85"/>
      <c r="L285" s="85">
        <v>10</v>
      </c>
      <c r="M285" s="145">
        <f t="shared" si="74"/>
        <v>20</v>
      </c>
      <c r="N285" s="83"/>
      <c r="O285" s="85"/>
      <c r="P285" s="89"/>
      <c r="Q285" s="83"/>
      <c r="R285" s="85"/>
      <c r="S285" s="89"/>
      <c r="T285" s="86"/>
      <c r="U285" s="87"/>
      <c r="V285" s="94"/>
      <c r="W285" s="86"/>
      <c r="X285" s="87">
        <v>1</v>
      </c>
      <c r="Y285" s="94"/>
    </row>
    <row r="286" spans="1:38" s="18" customFormat="1" ht="21" customHeight="1" x14ac:dyDescent="0.2">
      <c r="A286" s="212" t="s">
        <v>422</v>
      </c>
      <c r="B286" s="313" t="s">
        <v>302</v>
      </c>
      <c r="C286" s="314"/>
      <c r="D286" s="315"/>
      <c r="E286" s="316"/>
      <c r="F286" s="252"/>
      <c r="G286" s="1256">
        <f>G287+G288</f>
        <v>7</v>
      </c>
      <c r="H286" s="91">
        <f t="shared" ref="H286:M286" si="75">H287+H288</f>
        <v>210</v>
      </c>
      <c r="I286" s="92">
        <f t="shared" si="75"/>
        <v>95</v>
      </c>
      <c r="J286" s="171">
        <f t="shared" si="75"/>
        <v>66</v>
      </c>
      <c r="K286" s="167">
        <f t="shared" si="75"/>
        <v>10</v>
      </c>
      <c r="L286" s="167">
        <f t="shared" si="75"/>
        <v>19</v>
      </c>
      <c r="M286" s="96">
        <f t="shared" si="75"/>
        <v>115</v>
      </c>
      <c r="N286" s="83"/>
      <c r="O286" s="85"/>
      <c r="P286" s="89"/>
      <c r="Q286" s="83"/>
      <c r="R286" s="85"/>
      <c r="S286" s="89"/>
      <c r="T286" s="86"/>
      <c r="U286" s="87"/>
      <c r="V286" s="94"/>
      <c r="W286" s="86"/>
      <c r="X286" s="87"/>
      <c r="Y286" s="94"/>
    </row>
    <row r="287" spans="1:38" s="18" customFormat="1" ht="21" customHeight="1" x14ac:dyDescent="0.2">
      <c r="A287" s="212" t="s">
        <v>423</v>
      </c>
      <c r="B287" s="259" t="s">
        <v>302</v>
      </c>
      <c r="C287" s="260"/>
      <c r="D287" s="185"/>
      <c r="E287" s="220"/>
      <c r="F287" s="252"/>
      <c r="G287" s="1268">
        <v>4</v>
      </c>
      <c r="H287" s="83">
        <f>G287*30</f>
        <v>120</v>
      </c>
      <c r="I287" s="84">
        <f t="shared" si="72"/>
        <v>50</v>
      </c>
      <c r="J287" s="87">
        <v>30</v>
      </c>
      <c r="K287" s="85">
        <v>10</v>
      </c>
      <c r="L287" s="85">
        <v>10</v>
      </c>
      <c r="M287" s="145">
        <f>H287-I287</f>
        <v>70</v>
      </c>
      <c r="N287" s="83"/>
      <c r="O287" s="85"/>
      <c r="P287" s="89"/>
      <c r="Q287" s="83"/>
      <c r="R287" s="85"/>
      <c r="S287" s="89"/>
      <c r="T287" s="86"/>
      <c r="U287" s="87">
        <v>5</v>
      </c>
      <c r="V287" s="94"/>
      <c r="W287" s="86"/>
      <c r="X287" s="87"/>
      <c r="Y287" s="94"/>
    </row>
    <row r="288" spans="1:38" s="18" customFormat="1" ht="21" customHeight="1" x14ac:dyDescent="0.2">
      <c r="A288" s="212" t="s">
        <v>424</v>
      </c>
      <c r="B288" s="259" t="s">
        <v>302</v>
      </c>
      <c r="C288" s="261">
        <v>9</v>
      </c>
      <c r="D288" s="185"/>
      <c r="E288" s="220"/>
      <c r="F288" s="252"/>
      <c r="G288" s="1268">
        <v>3</v>
      </c>
      <c r="H288" s="83">
        <f>G288*30</f>
        <v>90</v>
      </c>
      <c r="I288" s="84">
        <f t="shared" si="72"/>
        <v>45</v>
      </c>
      <c r="J288" s="87">
        <v>36</v>
      </c>
      <c r="K288" s="85"/>
      <c r="L288" s="85">
        <v>9</v>
      </c>
      <c r="M288" s="145">
        <f>H288-I288</f>
        <v>45</v>
      </c>
      <c r="N288" s="83"/>
      <c r="O288" s="85"/>
      <c r="P288" s="89"/>
      <c r="Q288" s="83"/>
      <c r="R288" s="85"/>
      <c r="S288" s="89"/>
      <c r="T288" s="86"/>
      <c r="U288" s="87"/>
      <c r="V288" s="94">
        <v>5</v>
      </c>
      <c r="W288" s="86"/>
      <c r="X288" s="87"/>
      <c r="Y288" s="94"/>
    </row>
    <row r="289" spans="1:25" s="18" customFormat="1" ht="36" customHeight="1" x14ac:dyDescent="0.2">
      <c r="A289" s="212" t="s">
        <v>428</v>
      </c>
      <c r="B289" s="313" t="s">
        <v>315</v>
      </c>
      <c r="C289" s="317"/>
      <c r="D289" s="186"/>
      <c r="E289" s="318"/>
      <c r="F289" s="319"/>
      <c r="G289" s="90">
        <f t="shared" ref="G289:M289" si="76">SUM(G290:G292)</f>
        <v>11.5</v>
      </c>
      <c r="H289" s="91">
        <f t="shared" si="76"/>
        <v>345</v>
      </c>
      <c r="I289" s="92">
        <f t="shared" si="76"/>
        <v>174</v>
      </c>
      <c r="J289" s="171">
        <f t="shared" si="76"/>
        <v>96</v>
      </c>
      <c r="K289" s="167">
        <f t="shared" si="76"/>
        <v>15</v>
      </c>
      <c r="L289" s="167">
        <f t="shared" si="76"/>
        <v>63</v>
      </c>
      <c r="M289" s="96">
        <f t="shared" si="76"/>
        <v>171</v>
      </c>
      <c r="N289" s="83"/>
      <c r="O289" s="85"/>
      <c r="P289" s="89"/>
      <c r="Q289" s="83"/>
      <c r="R289" s="85"/>
      <c r="S289" s="89"/>
      <c r="T289" s="86"/>
      <c r="U289" s="87"/>
      <c r="V289" s="94"/>
      <c r="W289" s="86"/>
      <c r="X289" s="87"/>
      <c r="Y289" s="94"/>
    </row>
    <row r="290" spans="1:25" s="18" customFormat="1" ht="28.5" customHeight="1" x14ac:dyDescent="0.2">
      <c r="A290" s="212" t="s">
        <v>432</v>
      </c>
      <c r="B290" s="259" t="s">
        <v>315</v>
      </c>
      <c r="C290" s="261"/>
      <c r="D290" s="185">
        <v>10</v>
      </c>
      <c r="E290" s="220"/>
      <c r="F290" s="252"/>
      <c r="G290" s="165">
        <v>6.5</v>
      </c>
      <c r="H290" s="83">
        <f t="shared" si="73"/>
        <v>195</v>
      </c>
      <c r="I290" s="84">
        <f t="shared" si="72"/>
        <v>90</v>
      </c>
      <c r="J290" s="87">
        <v>60</v>
      </c>
      <c r="K290" s="85">
        <v>15</v>
      </c>
      <c r="L290" s="85">
        <v>15</v>
      </c>
      <c r="M290" s="145">
        <f t="shared" si="74"/>
        <v>105</v>
      </c>
      <c r="N290" s="83"/>
      <c r="O290" s="85"/>
      <c r="P290" s="89"/>
      <c r="Q290" s="83"/>
      <c r="R290" s="85"/>
      <c r="S290" s="89"/>
      <c r="T290" s="86"/>
      <c r="U290" s="87"/>
      <c r="V290" s="94"/>
      <c r="W290" s="86">
        <v>6</v>
      </c>
      <c r="X290" s="87"/>
      <c r="Y290" s="94"/>
    </row>
    <row r="291" spans="1:25" s="18" customFormat="1" ht="29.25" customHeight="1" x14ac:dyDescent="0.2">
      <c r="A291" s="212" t="s">
        <v>433</v>
      </c>
      <c r="B291" s="259" t="s">
        <v>315</v>
      </c>
      <c r="C291" s="261">
        <v>11</v>
      </c>
      <c r="D291" s="185"/>
      <c r="E291" s="220"/>
      <c r="F291" s="252"/>
      <c r="G291" s="165">
        <v>3</v>
      </c>
      <c r="H291" s="83">
        <f>G291*30</f>
        <v>90</v>
      </c>
      <c r="I291" s="84">
        <f t="shared" si="72"/>
        <v>54</v>
      </c>
      <c r="J291" s="87">
        <v>36</v>
      </c>
      <c r="K291" s="85"/>
      <c r="L291" s="85">
        <v>18</v>
      </c>
      <c r="M291" s="145">
        <f t="shared" si="74"/>
        <v>36</v>
      </c>
      <c r="N291" s="83"/>
      <c r="O291" s="85"/>
      <c r="P291" s="89"/>
      <c r="Q291" s="83"/>
      <c r="R291" s="85"/>
      <c r="S291" s="89"/>
      <c r="T291" s="86"/>
      <c r="U291" s="87"/>
      <c r="V291" s="94"/>
      <c r="W291" s="86"/>
      <c r="X291" s="87">
        <v>6</v>
      </c>
      <c r="Y291" s="94"/>
    </row>
    <row r="292" spans="1:25" s="18" customFormat="1" ht="31.5" customHeight="1" x14ac:dyDescent="0.2">
      <c r="A292" s="212" t="s">
        <v>434</v>
      </c>
      <c r="B292" s="259" t="s">
        <v>320</v>
      </c>
      <c r="C292" s="261"/>
      <c r="D292" s="185"/>
      <c r="E292" s="220">
        <v>10</v>
      </c>
      <c r="F292" s="252"/>
      <c r="G292" s="165">
        <v>2</v>
      </c>
      <c r="H292" s="83">
        <f>G292*30</f>
        <v>60</v>
      </c>
      <c r="I292" s="84">
        <f t="shared" si="72"/>
        <v>30</v>
      </c>
      <c r="J292" s="87"/>
      <c r="K292" s="85"/>
      <c r="L292" s="85">
        <v>30</v>
      </c>
      <c r="M292" s="145">
        <f t="shared" si="74"/>
        <v>30</v>
      </c>
      <c r="N292" s="83"/>
      <c r="O292" s="85"/>
      <c r="P292" s="89"/>
      <c r="Q292" s="83"/>
      <c r="R292" s="85"/>
      <c r="S292" s="89"/>
      <c r="T292" s="86"/>
      <c r="U292" s="87"/>
      <c r="V292" s="94"/>
      <c r="W292" s="86">
        <v>2</v>
      </c>
      <c r="X292" s="87"/>
      <c r="Y292" s="94"/>
    </row>
    <row r="293" spans="1:25" s="18" customFormat="1" ht="36" customHeight="1" thickBot="1" x14ac:dyDescent="0.25">
      <c r="A293" s="320" t="s">
        <v>435</v>
      </c>
      <c r="B293" s="321" t="s">
        <v>240</v>
      </c>
      <c r="C293" s="322"/>
      <c r="D293" s="323">
        <v>12</v>
      </c>
      <c r="E293" s="324"/>
      <c r="F293" s="325"/>
      <c r="G293" s="326">
        <v>2</v>
      </c>
      <c r="H293" s="327">
        <f>G293*30</f>
        <v>60</v>
      </c>
      <c r="I293" s="328">
        <f>J293+K293</f>
        <v>24</v>
      </c>
      <c r="J293" s="329">
        <v>16</v>
      </c>
      <c r="K293" s="141">
        <v>8</v>
      </c>
      <c r="L293" s="141"/>
      <c r="M293" s="330">
        <f>H293-I293</f>
        <v>36</v>
      </c>
      <c r="N293" s="331"/>
      <c r="O293" s="332"/>
      <c r="P293" s="333"/>
      <c r="Q293" s="331"/>
      <c r="R293" s="332"/>
      <c r="S293" s="333"/>
      <c r="T293" s="334"/>
      <c r="U293" s="335"/>
      <c r="V293" s="336"/>
      <c r="W293" s="334"/>
      <c r="X293" s="335"/>
      <c r="Y293" s="336">
        <v>3</v>
      </c>
    </row>
    <row r="294" spans="1:25" s="18" customFormat="1" ht="21" customHeight="1" thickBot="1" x14ac:dyDescent="0.25">
      <c r="A294" s="3238" t="s">
        <v>321</v>
      </c>
      <c r="B294" s="3239"/>
      <c r="C294" s="3239"/>
      <c r="D294" s="3239"/>
      <c r="E294" s="3239"/>
      <c r="F294" s="3240"/>
      <c r="G294" s="337">
        <f t="shared" ref="G294:M294" si="77">G245+G248+G281+G286+G289+G293</f>
        <v>70</v>
      </c>
      <c r="H294" s="338">
        <f t="shared" si="77"/>
        <v>2100</v>
      </c>
      <c r="I294" s="1066">
        <f t="shared" si="77"/>
        <v>926</v>
      </c>
      <c r="J294" s="338">
        <f t="shared" si="77"/>
        <v>506</v>
      </c>
      <c r="K294" s="338">
        <f t="shared" si="77"/>
        <v>240</v>
      </c>
      <c r="L294" s="338">
        <f t="shared" si="77"/>
        <v>180</v>
      </c>
      <c r="M294" s="338">
        <f t="shared" si="77"/>
        <v>1174</v>
      </c>
      <c r="N294" s="339"/>
      <c r="O294" s="340"/>
      <c r="P294" s="341"/>
      <c r="Q294" s="339"/>
      <c r="R294" s="340"/>
      <c r="S294" s="342">
        <f>S245+S248+S282</f>
        <v>3</v>
      </c>
      <c r="T294" s="343">
        <f>T245+T248+T282</f>
        <v>7</v>
      </c>
      <c r="U294" s="344">
        <f>U245+U248+U283+U287</f>
        <v>9</v>
      </c>
      <c r="V294" s="342">
        <f>V245+V248+V284+V288</f>
        <v>19</v>
      </c>
      <c r="W294" s="343">
        <f>W245+W248+W290+W292</f>
        <v>18</v>
      </c>
      <c r="X294" s="344">
        <f>X245+X248+X285+X291</f>
        <v>18</v>
      </c>
      <c r="Y294" s="342">
        <f>Y245+Y248+Y293</f>
        <v>11</v>
      </c>
    </row>
    <row r="295" spans="1:25" s="18" customFormat="1" ht="24.75" customHeight="1" thickBot="1" x14ac:dyDescent="0.25">
      <c r="A295" s="3023" t="s">
        <v>280</v>
      </c>
      <c r="B295" s="3263"/>
      <c r="C295" s="3263"/>
      <c r="D295" s="3263"/>
      <c r="E295" s="3263"/>
      <c r="F295" s="3263"/>
      <c r="G295" s="3263"/>
      <c r="H295" s="3263"/>
      <c r="I295" s="3263"/>
      <c r="J295" s="3263"/>
      <c r="K295" s="3263"/>
      <c r="L295" s="3263"/>
      <c r="M295" s="3263"/>
      <c r="N295" s="3263"/>
      <c r="O295" s="3263"/>
      <c r="P295" s="3263"/>
      <c r="Q295" s="3263"/>
      <c r="R295" s="3263"/>
      <c r="S295" s="3263"/>
      <c r="T295" s="3263"/>
      <c r="U295" s="3263"/>
      <c r="V295" s="3263"/>
      <c r="W295" s="3263"/>
      <c r="X295" s="3263"/>
      <c r="Y295" s="3264"/>
    </row>
    <row r="296" spans="1:25" s="18" customFormat="1" ht="24.75" customHeight="1" thickBot="1" x14ac:dyDescent="0.25">
      <c r="A296" s="3023" t="s">
        <v>529</v>
      </c>
      <c r="B296" s="3263"/>
      <c r="C296" s="3263"/>
      <c r="D296" s="3263"/>
      <c r="E296" s="3263"/>
      <c r="F296" s="3263"/>
      <c r="G296" s="3263"/>
      <c r="H296" s="3263"/>
      <c r="I296" s="3263"/>
      <c r="J296" s="3263"/>
      <c r="K296" s="3263"/>
      <c r="L296" s="3263"/>
      <c r="M296" s="3263"/>
      <c r="N296" s="3263"/>
      <c r="O296" s="3263"/>
      <c r="P296" s="3263"/>
      <c r="Q296" s="3263"/>
      <c r="R296" s="3263"/>
      <c r="S296" s="3263"/>
      <c r="T296" s="3263"/>
      <c r="U296" s="3263"/>
      <c r="V296" s="3263"/>
      <c r="W296" s="3263"/>
      <c r="X296" s="3263"/>
      <c r="Y296" s="3264"/>
    </row>
    <row r="297" spans="1:25" s="1106" customFormat="1" ht="45" customHeight="1" x14ac:dyDescent="0.2">
      <c r="A297" s="1157" t="s">
        <v>360</v>
      </c>
      <c r="B297" s="1158" t="s">
        <v>261</v>
      </c>
      <c r="C297" s="1093"/>
      <c r="D297" s="1094">
        <v>12</v>
      </c>
      <c r="E297" s="1094"/>
      <c r="F297" s="1095"/>
      <c r="G297" s="1159">
        <v>4.5</v>
      </c>
      <c r="H297" s="1097">
        <f>G297*30</f>
        <v>135</v>
      </c>
      <c r="I297" s="1098">
        <v>54</v>
      </c>
      <c r="J297" s="1160">
        <v>20</v>
      </c>
      <c r="K297" s="1160">
        <v>34</v>
      </c>
      <c r="L297" s="1160"/>
      <c r="M297" s="1123">
        <f>H297-I297</f>
        <v>81</v>
      </c>
      <c r="N297" s="1100"/>
      <c r="O297" s="1094"/>
      <c r="P297" s="1101"/>
      <c r="Q297" s="1093"/>
      <c r="R297" s="1094"/>
      <c r="S297" s="1102"/>
      <c r="T297" s="1093"/>
      <c r="U297" s="1094"/>
      <c r="V297" s="1103"/>
      <c r="W297" s="1104"/>
      <c r="X297" s="1105"/>
      <c r="Y297" s="1103">
        <v>6</v>
      </c>
    </row>
    <row r="298" spans="1:25" s="1106" customFormat="1" ht="48" customHeight="1" x14ac:dyDescent="0.2">
      <c r="A298" s="1091" t="s">
        <v>361</v>
      </c>
      <c r="B298" s="1158" t="s">
        <v>530</v>
      </c>
      <c r="C298" s="1093"/>
      <c r="D298" s="1094"/>
      <c r="E298" s="1094"/>
      <c r="F298" s="1095"/>
      <c r="G298" s="1159">
        <f>G299+G300</f>
        <v>6</v>
      </c>
      <c r="H298" s="1161">
        <f>G298*30</f>
        <v>180</v>
      </c>
      <c r="I298" s="1098">
        <f>I299+I300</f>
        <v>75</v>
      </c>
      <c r="J298" s="1098">
        <f>J299+J300</f>
        <v>50</v>
      </c>
      <c r="K298" s="1160"/>
      <c r="L298" s="1098">
        <f>L299+L300</f>
        <v>25</v>
      </c>
      <c r="M298" s="1123">
        <f>H298-I298</f>
        <v>105</v>
      </c>
      <c r="N298" s="1100"/>
      <c r="O298" s="1094"/>
      <c r="P298" s="1101"/>
      <c r="Q298" s="1093"/>
      <c r="R298" s="1094"/>
      <c r="S298" s="1102"/>
      <c r="T298" s="1093"/>
      <c r="U298" s="1094"/>
      <c r="V298" s="1103"/>
      <c r="W298" s="1104"/>
      <c r="X298" s="1105"/>
      <c r="Y298" s="1103"/>
    </row>
    <row r="299" spans="1:25" s="18" customFormat="1" ht="28.5" customHeight="1" x14ac:dyDescent="0.2">
      <c r="A299" s="155" t="s">
        <v>531</v>
      </c>
      <c r="B299" s="112" t="s">
        <v>530</v>
      </c>
      <c r="C299" s="79"/>
      <c r="D299" s="80">
        <v>7</v>
      </c>
      <c r="E299" s="80"/>
      <c r="F299" s="188"/>
      <c r="G299" s="180">
        <v>3</v>
      </c>
      <c r="H299" s="345">
        <f>G299*30</f>
        <v>90</v>
      </c>
      <c r="I299" s="27">
        <v>45</v>
      </c>
      <c r="J299" s="27">
        <v>30</v>
      </c>
      <c r="K299" s="27"/>
      <c r="L299" s="27">
        <v>15</v>
      </c>
      <c r="M299" s="346">
        <f>H299-I299</f>
        <v>45</v>
      </c>
      <c r="N299" s="347"/>
      <c r="O299" s="80"/>
      <c r="P299" s="81"/>
      <c r="Q299" s="79"/>
      <c r="R299" s="80"/>
      <c r="S299" s="107"/>
      <c r="T299" s="79">
        <v>3</v>
      </c>
      <c r="U299" s="80"/>
      <c r="V299" s="116"/>
      <c r="W299" s="117"/>
      <c r="X299" s="114"/>
      <c r="Y299" s="116"/>
    </row>
    <row r="300" spans="1:25" s="18" customFormat="1" ht="21" customHeight="1" x14ac:dyDescent="0.2">
      <c r="A300" s="155" t="s">
        <v>532</v>
      </c>
      <c r="B300" s="112" t="s">
        <v>530</v>
      </c>
      <c r="C300" s="79">
        <v>8</v>
      </c>
      <c r="D300" s="80"/>
      <c r="E300" s="80"/>
      <c r="F300" s="188"/>
      <c r="G300" s="180">
        <v>3</v>
      </c>
      <c r="H300" s="345">
        <f>G300*30</f>
        <v>90</v>
      </c>
      <c r="I300" s="27">
        <v>30</v>
      </c>
      <c r="J300" s="27">
        <v>20</v>
      </c>
      <c r="K300" s="27"/>
      <c r="L300" s="27">
        <v>10</v>
      </c>
      <c r="M300" s="346">
        <f>H300-I300</f>
        <v>60</v>
      </c>
      <c r="N300" s="347"/>
      <c r="O300" s="80"/>
      <c r="P300" s="81"/>
      <c r="Q300" s="79"/>
      <c r="R300" s="80"/>
      <c r="S300" s="107"/>
      <c r="T300" s="79"/>
      <c r="U300" s="80">
        <v>3</v>
      </c>
      <c r="V300" s="116"/>
      <c r="W300" s="117"/>
      <c r="X300" s="114"/>
      <c r="Y300" s="116"/>
    </row>
    <row r="301" spans="1:25" s="1106" customFormat="1" ht="30.75" customHeight="1" x14ac:dyDescent="0.2">
      <c r="A301" s="1091" t="s">
        <v>362</v>
      </c>
      <c r="B301" s="1092" t="s">
        <v>243</v>
      </c>
      <c r="C301" s="1107"/>
      <c r="D301" s="1108"/>
      <c r="E301" s="1108"/>
      <c r="F301" s="1109"/>
      <c r="G301" s="1110">
        <f>G302+G303+G304</f>
        <v>8</v>
      </c>
      <c r="H301" s="1097">
        <f t="shared" ref="H301:H318" si="78">G301*30</f>
        <v>240</v>
      </c>
      <c r="I301" s="1098">
        <f>J301+K301+L301</f>
        <v>140</v>
      </c>
      <c r="J301" s="1126">
        <v>54</v>
      </c>
      <c r="K301" s="1126">
        <v>18</v>
      </c>
      <c r="L301" s="1126">
        <v>68</v>
      </c>
      <c r="M301" s="1123">
        <f t="shared" ref="M301:M306" si="79">H301-I301</f>
        <v>100</v>
      </c>
      <c r="N301" s="1111"/>
      <c r="O301" s="1108"/>
      <c r="P301" s="1112"/>
      <c r="Q301" s="1107"/>
      <c r="R301" s="1108"/>
      <c r="S301" s="1113"/>
      <c r="T301" s="1114"/>
      <c r="U301" s="1115"/>
      <c r="V301" s="1116"/>
      <c r="W301" s="1117"/>
      <c r="X301" s="1115"/>
      <c r="Y301" s="1116"/>
    </row>
    <row r="302" spans="1:25" s="1106" customFormat="1" ht="33.75" customHeight="1" x14ac:dyDescent="0.2">
      <c r="A302" s="1091" t="s">
        <v>533</v>
      </c>
      <c r="B302" s="1092" t="s">
        <v>243</v>
      </c>
      <c r="C302" s="1107"/>
      <c r="D302" s="1108">
        <v>8</v>
      </c>
      <c r="E302" s="1108"/>
      <c r="F302" s="1109"/>
      <c r="G302" s="1127">
        <v>3</v>
      </c>
      <c r="H302" s="1097">
        <f t="shared" si="78"/>
        <v>90</v>
      </c>
      <c r="I302" s="1098">
        <v>45</v>
      </c>
      <c r="J302" s="1115">
        <v>27</v>
      </c>
      <c r="K302" s="1108">
        <v>18</v>
      </c>
      <c r="L302" s="1108"/>
      <c r="M302" s="1123">
        <f t="shared" si="79"/>
        <v>45</v>
      </c>
      <c r="N302" s="1111"/>
      <c r="O302" s="1108"/>
      <c r="P302" s="1112"/>
      <c r="Q302" s="1107"/>
      <c r="R302" s="1108"/>
      <c r="S302" s="1113"/>
      <c r="T302" s="1114"/>
      <c r="U302" s="1115">
        <v>5</v>
      </c>
      <c r="V302" s="1116"/>
      <c r="W302" s="1117"/>
      <c r="X302" s="1115"/>
      <c r="Y302" s="1116"/>
    </row>
    <row r="303" spans="1:25" s="1106" customFormat="1" ht="30.75" customHeight="1" x14ac:dyDescent="0.2">
      <c r="A303" s="1091" t="s">
        <v>534</v>
      </c>
      <c r="B303" s="1092" t="s">
        <v>243</v>
      </c>
      <c r="C303" s="1107">
        <v>9</v>
      </c>
      <c r="D303" s="1108"/>
      <c r="E303" s="1108"/>
      <c r="F303" s="1109"/>
      <c r="G303" s="1127">
        <v>3</v>
      </c>
      <c r="H303" s="1097">
        <f t="shared" si="78"/>
        <v>90</v>
      </c>
      <c r="I303" s="1098">
        <f>J303+K303+L303</f>
        <v>45</v>
      </c>
      <c r="J303" s="1115">
        <v>27</v>
      </c>
      <c r="K303" s="1108"/>
      <c r="L303" s="1108">
        <v>18</v>
      </c>
      <c r="M303" s="1123">
        <f t="shared" si="79"/>
        <v>45</v>
      </c>
      <c r="N303" s="1111"/>
      <c r="O303" s="1108"/>
      <c r="P303" s="1112"/>
      <c r="Q303" s="1107"/>
      <c r="R303" s="1108"/>
      <c r="S303" s="1113"/>
      <c r="T303" s="1114"/>
      <c r="U303" s="1115"/>
      <c r="V303" s="1116">
        <v>5</v>
      </c>
      <c r="W303" s="1117"/>
      <c r="X303" s="1115"/>
      <c r="Y303" s="1116"/>
    </row>
    <row r="304" spans="1:25" s="1106" customFormat="1" ht="35.25" customHeight="1" x14ac:dyDescent="0.2">
      <c r="A304" s="1091" t="s">
        <v>535</v>
      </c>
      <c r="B304" s="1092" t="s">
        <v>244</v>
      </c>
      <c r="C304" s="1107"/>
      <c r="D304" s="1108"/>
      <c r="E304" s="1108">
        <v>10</v>
      </c>
      <c r="F304" s="1109"/>
      <c r="G304" s="1127">
        <v>2</v>
      </c>
      <c r="H304" s="1097">
        <f t="shared" si="78"/>
        <v>60</v>
      </c>
      <c r="I304" s="1098">
        <f>J304+K304+L304</f>
        <v>30</v>
      </c>
      <c r="J304" s="1115"/>
      <c r="K304" s="1108"/>
      <c r="L304" s="1108">
        <v>30</v>
      </c>
      <c r="M304" s="1123">
        <f t="shared" si="79"/>
        <v>30</v>
      </c>
      <c r="N304" s="1111"/>
      <c r="O304" s="1108"/>
      <c r="P304" s="1112"/>
      <c r="Q304" s="1107"/>
      <c r="R304" s="1108"/>
      <c r="S304" s="1113"/>
      <c r="T304" s="1114"/>
      <c r="U304" s="1115"/>
      <c r="V304" s="1116"/>
      <c r="W304" s="1117">
        <v>2</v>
      </c>
      <c r="X304" s="1115"/>
      <c r="Y304" s="1116"/>
    </row>
    <row r="305" spans="1:25" s="1106" customFormat="1" ht="39.75" customHeight="1" x14ac:dyDescent="0.2">
      <c r="A305" s="1091" t="s">
        <v>536</v>
      </c>
      <c r="B305" s="1128" t="s">
        <v>268</v>
      </c>
      <c r="C305" s="1107"/>
      <c r="D305" s="1108">
        <v>11</v>
      </c>
      <c r="E305" s="1108"/>
      <c r="F305" s="1109"/>
      <c r="G305" s="1129">
        <v>3</v>
      </c>
      <c r="H305" s="1097">
        <f t="shared" si="78"/>
        <v>90</v>
      </c>
      <c r="I305" s="1098">
        <v>30</v>
      </c>
      <c r="J305" s="1115">
        <v>20</v>
      </c>
      <c r="K305" s="1108">
        <v>10</v>
      </c>
      <c r="L305" s="1108"/>
      <c r="M305" s="1123">
        <f t="shared" si="79"/>
        <v>60</v>
      </c>
      <c r="N305" s="1111"/>
      <c r="O305" s="1108"/>
      <c r="P305" s="1112"/>
      <c r="Q305" s="1107"/>
      <c r="R305" s="1108"/>
      <c r="S305" s="1113"/>
      <c r="T305" s="1107"/>
      <c r="U305" s="1108"/>
      <c r="V305" s="1116"/>
      <c r="W305" s="1117"/>
      <c r="X305" s="1115">
        <v>3</v>
      </c>
      <c r="Y305" s="1116"/>
    </row>
    <row r="306" spans="1:25" s="1106" customFormat="1" ht="30.75" customHeight="1" x14ac:dyDescent="0.2">
      <c r="A306" s="1130" t="s">
        <v>537</v>
      </c>
      <c r="B306" s="1131" t="s">
        <v>245</v>
      </c>
      <c r="C306" s="1132">
        <v>11</v>
      </c>
      <c r="D306" s="1133"/>
      <c r="E306" s="1133"/>
      <c r="F306" s="1134"/>
      <c r="G306" s="1135">
        <v>3</v>
      </c>
      <c r="H306" s="1136">
        <f t="shared" si="78"/>
        <v>90</v>
      </c>
      <c r="I306" s="1137">
        <v>36</v>
      </c>
      <c r="J306" s="1138">
        <v>18</v>
      </c>
      <c r="K306" s="1139"/>
      <c r="L306" s="1139">
        <v>18</v>
      </c>
      <c r="M306" s="1140">
        <f t="shared" si="79"/>
        <v>54</v>
      </c>
      <c r="N306" s="1141"/>
      <c r="O306" s="1133"/>
      <c r="P306" s="1142"/>
      <c r="Q306" s="1143"/>
      <c r="R306" s="1133"/>
      <c r="S306" s="1144"/>
      <c r="T306" s="1145"/>
      <c r="U306" s="1146"/>
      <c r="V306" s="1147"/>
      <c r="W306" s="1148"/>
      <c r="X306" s="1146">
        <v>4</v>
      </c>
      <c r="Y306" s="1147"/>
    </row>
    <row r="307" spans="1:25" s="1106" customFormat="1" ht="39" customHeight="1" x14ac:dyDescent="0.2">
      <c r="A307" s="1091" t="s">
        <v>538</v>
      </c>
      <c r="B307" s="1149" t="s">
        <v>539</v>
      </c>
      <c r="C307" s="1150"/>
      <c r="D307" s="1150"/>
      <c r="E307" s="1150"/>
      <c r="F307" s="1151"/>
      <c r="G307" s="1152">
        <f>G308+G309</f>
        <v>6</v>
      </c>
      <c r="H307" s="1153">
        <f>G307*30</f>
        <v>180</v>
      </c>
      <c r="I307" s="1154">
        <f>I308+I309</f>
        <v>102</v>
      </c>
      <c r="J307" s="1154">
        <f>J308+J309</f>
        <v>63</v>
      </c>
      <c r="K307" s="1154">
        <f>K308+K309</f>
        <v>15</v>
      </c>
      <c r="L307" s="1154">
        <f>L308+L309</f>
        <v>24</v>
      </c>
      <c r="M307" s="1154">
        <f>H307-I307</f>
        <v>78</v>
      </c>
      <c r="N307" s="1150"/>
      <c r="O307" s="1150"/>
      <c r="P307" s="1150"/>
      <c r="Q307" s="1150"/>
      <c r="R307" s="1150"/>
      <c r="S307" s="1150"/>
      <c r="T307" s="1155"/>
      <c r="U307" s="1155"/>
      <c r="V307" s="1155"/>
      <c r="W307" s="1155"/>
      <c r="X307" s="1155"/>
      <c r="Y307" s="1119"/>
    </row>
    <row r="308" spans="1:25" s="1106" customFormat="1" ht="38.25" customHeight="1" x14ac:dyDescent="0.2">
      <c r="A308" s="1091" t="s">
        <v>540</v>
      </c>
      <c r="B308" s="1149" t="s">
        <v>539</v>
      </c>
      <c r="C308" s="1150"/>
      <c r="D308" s="1150">
        <v>9</v>
      </c>
      <c r="E308" s="1150"/>
      <c r="F308" s="1151"/>
      <c r="G308" s="1152">
        <v>2</v>
      </c>
      <c r="H308" s="1153">
        <f>G308*30</f>
        <v>60</v>
      </c>
      <c r="I308" s="1154">
        <v>27</v>
      </c>
      <c r="J308" s="1156">
        <v>18</v>
      </c>
      <c r="K308" s="1153"/>
      <c r="L308" s="1153">
        <v>9</v>
      </c>
      <c r="M308" s="1154">
        <f>H308-I308</f>
        <v>33</v>
      </c>
      <c r="N308" s="1150"/>
      <c r="O308" s="1150"/>
      <c r="P308" s="1150"/>
      <c r="Q308" s="1150"/>
      <c r="R308" s="1150"/>
      <c r="S308" s="1150"/>
      <c r="T308" s="1155"/>
      <c r="U308" s="1155"/>
      <c r="V308" s="1155">
        <v>3</v>
      </c>
      <c r="W308" s="1155"/>
      <c r="X308" s="1155"/>
      <c r="Y308" s="1119"/>
    </row>
    <row r="309" spans="1:25" s="18" customFormat="1" ht="38.25" customHeight="1" x14ac:dyDescent="0.2">
      <c r="A309" s="155" t="s">
        <v>541</v>
      </c>
      <c r="B309" s="352" t="s">
        <v>539</v>
      </c>
      <c r="C309" s="185">
        <v>10</v>
      </c>
      <c r="D309" s="185"/>
      <c r="E309" s="185"/>
      <c r="F309" s="353"/>
      <c r="G309" s="181">
        <v>4</v>
      </c>
      <c r="H309" s="186">
        <f>G309*30</f>
        <v>120</v>
      </c>
      <c r="I309" s="354">
        <v>75</v>
      </c>
      <c r="J309" s="356">
        <v>45</v>
      </c>
      <c r="K309" s="186">
        <v>15</v>
      </c>
      <c r="L309" s="186">
        <v>15</v>
      </c>
      <c r="M309" s="354">
        <v>45</v>
      </c>
      <c r="N309" s="185"/>
      <c r="O309" s="185"/>
      <c r="P309" s="185"/>
      <c r="Q309" s="185"/>
      <c r="R309" s="185"/>
      <c r="S309" s="185"/>
      <c r="T309" s="355"/>
      <c r="U309" s="355"/>
      <c r="V309" s="355"/>
      <c r="W309" s="355">
        <v>5</v>
      </c>
      <c r="X309" s="355"/>
      <c r="Y309" s="446"/>
    </row>
    <row r="310" spans="1:25" s="18" customFormat="1" ht="39" customHeight="1" x14ac:dyDescent="0.2">
      <c r="A310" s="357" t="s">
        <v>542</v>
      </c>
      <c r="B310" s="111" t="s">
        <v>248</v>
      </c>
      <c r="C310" s="79">
        <v>10</v>
      </c>
      <c r="D310" s="80"/>
      <c r="E310" s="80"/>
      <c r="F310" s="358"/>
      <c r="G310" s="182">
        <v>3</v>
      </c>
      <c r="H310" s="40">
        <f t="shared" si="78"/>
        <v>90</v>
      </c>
      <c r="I310" s="27">
        <f>J310+K310+L310</f>
        <v>60</v>
      </c>
      <c r="J310" s="114">
        <v>30</v>
      </c>
      <c r="K310" s="80">
        <v>15</v>
      </c>
      <c r="L310" s="80">
        <v>15</v>
      </c>
      <c r="M310" s="43">
        <f>H310-I310</f>
        <v>30</v>
      </c>
      <c r="N310" s="78"/>
      <c r="O310" s="80"/>
      <c r="P310" s="81"/>
      <c r="Q310" s="79"/>
      <c r="R310" s="80"/>
      <c r="S310" s="107"/>
      <c r="T310" s="115"/>
      <c r="U310" s="114"/>
      <c r="V310" s="116"/>
      <c r="W310" s="117">
        <v>4</v>
      </c>
      <c r="X310" s="114"/>
      <c r="Y310" s="359"/>
    </row>
    <row r="311" spans="1:25" s="18" customFormat="1" ht="33" customHeight="1" x14ac:dyDescent="0.2">
      <c r="A311" s="155" t="s">
        <v>543</v>
      </c>
      <c r="B311" s="112" t="s">
        <v>247</v>
      </c>
      <c r="C311" s="83"/>
      <c r="D311" s="85">
        <v>11</v>
      </c>
      <c r="E311" s="85"/>
      <c r="F311" s="128"/>
      <c r="G311" s="108">
        <v>2.5</v>
      </c>
      <c r="H311" s="345">
        <f t="shared" si="78"/>
        <v>75</v>
      </c>
      <c r="I311" s="27">
        <f>J311+K311+L311</f>
        <v>30</v>
      </c>
      <c r="J311" s="171">
        <v>20</v>
      </c>
      <c r="K311" s="167">
        <v>10</v>
      </c>
      <c r="L311" s="167"/>
      <c r="M311" s="346">
        <f>H311-I311</f>
        <v>45</v>
      </c>
      <c r="N311" s="82"/>
      <c r="O311" s="85"/>
      <c r="P311" s="88"/>
      <c r="Q311" s="83"/>
      <c r="R311" s="85"/>
      <c r="S311" s="89"/>
      <c r="T311" s="86"/>
      <c r="U311" s="87"/>
      <c r="V311" s="94"/>
      <c r="W311" s="95"/>
      <c r="X311" s="166">
        <v>3</v>
      </c>
      <c r="Y311" s="446"/>
    </row>
    <row r="312" spans="1:25" s="1106" customFormat="1" ht="33" customHeight="1" x14ac:dyDescent="0.2">
      <c r="A312" s="1091" t="s">
        <v>544</v>
      </c>
      <c r="B312" s="1092" t="s">
        <v>249</v>
      </c>
      <c r="C312" s="1107"/>
      <c r="D312" s="1108"/>
      <c r="E312" s="1108"/>
      <c r="F312" s="1109"/>
      <c r="G312" s="1270">
        <f>G313+G314</f>
        <v>5.5</v>
      </c>
      <c r="H312" s="1097">
        <f t="shared" si="78"/>
        <v>165</v>
      </c>
      <c r="I312" s="1098">
        <f>I313+I314</f>
        <v>68</v>
      </c>
      <c r="J312" s="1098">
        <f>J313+J314</f>
        <v>34</v>
      </c>
      <c r="K312" s="1098">
        <f>K313+K314</f>
        <v>9</v>
      </c>
      <c r="L312" s="1098">
        <f>L313+L314</f>
        <v>25</v>
      </c>
      <c r="M312" s="1098">
        <f>M313+M314</f>
        <v>97</v>
      </c>
      <c r="N312" s="1111"/>
      <c r="O312" s="1108"/>
      <c r="P312" s="1112"/>
      <c r="Q312" s="1107"/>
      <c r="R312" s="1108"/>
      <c r="S312" s="1113"/>
      <c r="T312" s="1114"/>
      <c r="U312" s="1115"/>
      <c r="V312" s="1116"/>
      <c r="W312" s="1117"/>
      <c r="X312" s="1118"/>
      <c r="Y312" s="1119"/>
    </row>
    <row r="313" spans="1:25" s="1106" customFormat="1" ht="33" customHeight="1" x14ac:dyDescent="0.2">
      <c r="A313" s="1091" t="s">
        <v>545</v>
      </c>
      <c r="B313" s="1120" t="s">
        <v>249</v>
      </c>
      <c r="C313" s="1107"/>
      <c r="D313" s="1108">
        <v>11</v>
      </c>
      <c r="E313" s="1108"/>
      <c r="F313" s="1109"/>
      <c r="G313" s="1270">
        <v>3</v>
      </c>
      <c r="H313" s="1097">
        <f t="shared" si="78"/>
        <v>90</v>
      </c>
      <c r="I313" s="1098">
        <f>J313+K313+L313</f>
        <v>36</v>
      </c>
      <c r="J313" s="1121">
        <v>18</v>
      </c>
      <c r="K313" s="1122">
        <v>9</v>
      </c>
      <c r="L313" s="1122">
        <v>9</v>
      </c>
      <c r="M313" s="1123">
        <f>H313-I313</f>
        <v>54</v>
      </c>
      <c r="N313" s="1111"/>
      <c r="O313" s="1108"/>
      <c r="P313" s="1112"/>
      <c r="Q313" s="1107"/>
      <c r="R313" s="1108"/>
      <c r="S313" s="1113"/>
      <c r="T313" s="1114"/>
      <c r="U313" s="1115"/>
      <c r="V313" s="1116"/>
      <c r="W313" s="1117"/>
      <c r="X313" s="1118">
        <v>4</v>
      </c>
      <c r="Y313" s="1119"/>
    </row>
    <row r="314" spans="1:25" s="1106" customFormat="1" ht="33" customHeight="1" x14ac:dyDescent="0.2">
      <c r="A314" s="1091" t="s">
        <v>546</v>
      </c>
      <c r="B314" s="1120" t="s">
        <v>249</v>
      </c>
      <c r="C314" s="1107">
        <v>12</v>
      </c>
      <c r="D314" s="1108"/>
      <c r="E314" s="1108"/>
      <c r="F314" s="1124"/>
      <c r="G314" s="1271">
        <v>2.5</v>
      </c>
      <c r="H314" s="1097">
        <f t="shared" si="78"/>
        <v>75</v>
      </c>
      <c r="I314" s="1098">
        <f>J314+K314+L314</f>
        <v>32</v>
      </c>
      <c r="J314" s="1122">
        <v>16</v>
      </c>
      <c r="K314" s="1122"/>
      <c r="L314" s="1122">
        <v>16</v>
      </c>
      <c r="M314" s="1123">
        <f>H314-I314</f>
        <v>43</v>
      </c>
      <c r="N314" s="1125"/>
      <c r="O314" s="1108"/>
      <c r="P314" s="1112"/>
      <c r="Q314" s="1107"/>
      <c r="R314" s="1108"/>
      <c r="S314" s="1113"/>
      <c r="T314" s="1107"/>
      <c r="U314" s="1108"/>
      <c r="V314" s="1116"/>
      <c r="W314" s="1117"/>
      <c r="X314" s="1115"/>
      <c r="Y314" s="1103">
        <v>4</v>
      </c>
    </row>
    <row r="315" spans="1:25" s="18" customFormat="1" ht="22.5" customHeight="1" x14ac:dyDescent="0.2">
      <c r="A315" s="155" t="s">
        <v>547</v>
      </c>
      <c r="B315" s="194" t="s">
        <v>548</v>
      </c>
      <c r="C315" s="83"/>
      <c r="D315" s="85">
        <v>6</v>
      </c>
      <c r="E315" s="85"/>
      <c r="F315" s="189"/>
      <c r="G315" s="180">
        <v>3</v>
      </c>
      <c r="H315" s="40">
        <f t="shared" si="78"/>
        <v>90</v>
      </c>
      <c r="I315" s="27">
        <v>30</v>
      </c>
      <c r="J315" s="167">
        <v>20</v>
      </c>
      <c r="K315" s="167"/>
      <c r="L315" s="167">
        <v>10</v>
      </c>
      <c r="M315" s="43">
        <f>H315-I315</f>
        <v>60</v>
      </c>
      <c r="N315" s="195"/>
      <c r="O315" s="85"/>
      <c r="P315" s="88"/>
      <c r="Q315" s="83"/>
      <c r="R315" s="85"/>
      <c r="S315" s="89">
        <v>3</v>
      </c>
      <c r="T315" s="83"/>
      <c r="U315" s="85"/>
      <c r="V315" s="94"/>
      <c r="W315" s="95"/>
      <c r="X315" s="87"/>
      <c r="Y315" s="94"/>
    </row>
    <row r="316" spans="1:25" s="18" customFormat="1" ht="33" customHeight="1" x14ac:dyDescent="0.2">
      <c r="A316" s="348" t="s">
        <v>549</v>
      </c>
      <c r="B316" s="170" t="s">
        <v>250</v>
      </c>
      <c r="C316" s="100"/>
      <c r="D316" s="98"/>
      <c r="E316" s="98"/>
      <c r="F316" s="169"/>
      <c r="G316" s="183">
        <f t="shared" ref="G316:M316" si="80">G317+G318</f>
        <v>5</v>
      </c>
      <c r="H316" s="178">
        <f t="shared" si="80"/>
        <v>150</v>
      </c>
      <c r="I316" s="350">
        <f t="shared" si="80"/>
        <v>87</v>
      </c>
      <c r="J316" s="227">
        <f t="shared" si="80"/>
        <v>48</v>
      </c>
      <c r="K316" s="105">
        <f t="shared" si="80"/>
        <v>15</v>
      </c>
      <c r="L316" s="105">
        <f t="shared" si="80"/>
        <v>24</v>
      </c>
      <c r="M316" s="172">
        <f t="shared" si="80"/>
        <v>63</v>
      </c>
      <c r="N316" s="174"/>
      <c r="O316" s="98"/>
      <c r="P316" s="106"/>
      <c r="Q316" s="100"/>
      <c r="R316" s="98"/>
      <c r="S316" s="101"/>
      <c r="T316" s="100"/>
      <c r="U316" s="98"/>
      <c r="V316" s="126"/>
      <c r="W316" s="119"/>
      <c r="X316" s="99"/>
      <c r="Y316" s="126"/>
    </row>
    <row r="317" spans="1:25" s="18" customFormat="1" ht="37.5" customHeight="1" x14ac:dyDescent="0.2">
      <c r="A317" s="348" t="s">
        <v>550</v>
      </c>
      <c r="B317" s="170" t="s">
        <v>250</v>
      </c>
      <c r="C317" s="100"/>
      <c r="D317" s="98">
        <v>9</v>
      </c>
      <c r="E317" s="98"/>
      <c r="F317" s="169"/>
      <c r="G317" s="183">
        <v>2</v>
      </c>
      <c r="H317" s="186">
        <f>G317*30</f>
        <v>60</v>
      </c>
      <c r="I317" s="354">
        <f>J317+K317+L317</f>
        <v>27</v>
      </c>
      <c r="J317" s="1067">
        <v>18</v>
      </c>
      <c r="K317" s="1068"/>
      <c r="L317" s="1069">
        <v>9</v>
      </c>
      <c r="M317" s="354">
        <f>H317-I317</f>
        <v>33</v>
      </c>
      <c r="N317" s="174"/>
      <c r="O317" s="98"/>
      <c r="P317" s="106"/>
      <c r="Q317" s="100"/>
      <c r="R317" s="98"/>
      <c r="S317" s="101"/>
      <c r="T317" s="100"/>
      <c r="U317" s="98"/>
      <c r="V317" s="126">
        <v>3</v>
      </c>
      <c r="W317" s="119"/>
      <c r="X317" s="99"/>
      <c r="Y317" s="126"/>
    </row>
    <row r="318" spans="1:25" s="18" customFormat="1" ht="33" customHeight="1" x14ac:dyDescent="0.2">
      <c r="A318" s="348" t="s">
        <v>551</v>
      </c>
      <c r="B318" s="113" t="s">
        <v>250</v>
      </c>
      <c r="C318" s="100"/>
      <c r="D318" s="98">
        <v>10</v>
      </c>
      <c r="E318" s="98"/>
      <c r="F318" s="129"/>
      <c r="G318" s="132">
        <v>3</v>
      </c>
      <c r="H318" s="349">
        <f t="shared" si="78"/>
        <v>90</v>
      </c>
      <c r="I318" s="350">
        <v>60</v>
      </c>
      <c r="J318" s="1070">
        <v>30</v>
      </c>
      <c r="K318" s="1071">
        <v>15</v>
      </c>
      <c r="L318" s="1071">
        <v>15</v>
      </c>
      <c r="M318" s="351">
        <f>H318-I318</f>
        <v>30</v>
      </c>
      <c r="N318" s="97"/>
      <c r="O318" s="98"/>
      <c r="P318" s="106"/>
      <c r="Q318" s="100"/>
      <c r="R318" s="98"/>
      <c r="S318" s="101"/>
      <c r="T318" s="102"/>
      <c r="U318" s="99"/>
      <c r="V318" s="126"/>
      <c r="W318" s="119">
        <v>4</v>
      </c>
      <c r="X318" s="99"/>
      <c r="Y318" s="126"/>
    </row>
    <row r="319" spans="1:25" s="18" customFormat="1" ht="33" customHeight="1" x14ac:dyDescent="0.2">
      <c r="A319" s="447" t="s">
        <v>582</v>
      </c>
      <c r="B319" s="352" t="s">
        <v>583</v>
      </c>
      <c r="C319" s="185"/>
      <c r="D319" s="185">
        <v>12</v>
      </c>
      <c r="E319" s="185"/>
      <c r="F319" s="353"/>
      <c r="G319" s="360">
        <v>3</v>
      </c>
      <c r="H319" s="361">
        <f>G319*30</f>
        <v>90</v>
      </c>
      <c r="I319" s="354">
        <v>30</v>
      </c>
      <c r="J319" s="355">
        <v>20</v>
      </c>
      <c r="K319" s="185">
        <v>10</v>
      </c>
      <c r="L319" s="185"/>
      <c r="M319" s="362">
        <v>60</v>
      </c>
      <c r="N319" s="185"/>
      <c r="O319" s="185"/>
      <c r="P319" s="185"/>
      <c r="Q319" s="185"/>
      <c r="R319" s="185"/>
      <c r="S319" s="185"/>
      <c r="T319" s="355"/>
      <c r="U319" s="355"/>
      <c r="V319" s="355"/>
      <c r="W319" s="355"/>
      <c r="X319" s="355"/>
      <c r="Y319" s="446">
        <v>3</v>
      </c>
    </row>
    <row r="320" spans="1:25" s="1081" customFormat="1" ht="33" customHeight="1" thickBot="1" x14ac:dyDescent="0.25">
      <c r="A320" s="1072" t="s">
        <v>601</v>
      </c>
      <c r="B320" s="1073" t="s">
        <v>602</v>
      </c>
      <c r="C320" s="1074"/>
      <c r="D320" s="1074">
        <v>11</v>
      </c>
      <c r="E320" s="1074"/>
      <c r="F320" s="1075"/>
      <c r="G320" s="1076">
        <v>3</v>
      </c>
      <c r="H320" s="1077">
        <f>G320*30</f>
        <v>90</v>
      </c>
      <c r="I320" s="1078">
        <v>30</v>
      </c>
      <c r="J320" s="1079">
        <v>20</v>
      </c>
      <c r="K320" s="1074">
        <v>10</v>
      </c>
      <c r="L320" s="1074"/>
      <c r="M320" s="1080">
        <v>60</v>
      </c>
      <c r="N320" s="1074"/>
      <c r="O320" s="1074"/>
      <c r="P320" s="1074"/>
      <c r="Q320" s="1074"/>
      <c r="R320" s="1074"/>
      <c r="S320" s="1074"/>
      <c r="T320" s="1079"/>
      <c r="U320" s="1079"/>
      <c r="V320" s="1079"/>
      <c r="W320" s="1079"/>
      <c r="X320" s="1079">
        <v>3</v>
      </c>
      <c r="Y320" s="1079"/>
    </row>
    <row r="321" spans="1:25" s="1399" customFormat="1" ht="33" customHeight="1" thickBot="1" x14ac:dyDescent="0.25">
      <c r="A321" s="1391"/>
      <c r="B321" s="1392" t="s">
        <v>552</v>
      </c>
      <c r="C321" s="1393"/>
      <c r="D321" s="1393"/>
      <c r="E321" s="1393"/>
      <c r="F321" s="1394"/>
      <c r="G321" s="1395">
        <f>G316+G315+G312+G311+G310+G307+G306+G305+G301+G298+G297+G319+G320</f>
        <v>55.5</v>
      </c>
      <c r="H321" s="1396">
        <f>H316+H315+H312+H311+H310+H307+H306+H305+H301+H298+H297+H319+H320</f>
        <v>1665</v>
      </c>
      <c r="I321" s="1396">
        <f>I316+I315+I312+I311+I310+I307+I306+I305+I301+I298+I297+I319+I320</f>
        <v>772</v>
      </c>
      <c r="J321" s="1396">
        <v>372</v>
      </c>
      <c r="K321" s="1396">
        <f>K316+K315+K312+K311+K310+K307+K306+K305+K301+K298+K297+K319+K320</f>
        <v>146</v>
      </c>
      <c r="L321" s="1396">
        <f>L316+L315+L312+L311+L310+L307+L306+L305+L301+L298+L297</f>
        <v>209</v>
      </c>
      <c r="M321" s="1396">
        <f>M316+M315+M312+M311+M310+M307+M306+M305+M301+M298+M297+M319+M320</f>
        <v>893</v>
      </c>
      <c r="N321" s="1397">
        <f t="shared" ref="N321:X321" si="81">SUM(N297:N318)</f>
        <v>0</v>
      </c>
      <c r="O321" s="1397">
        <f t="shared" si="81"/>
        <v>0</v>
      </c>
      <c r="P321" s="1397">
        <f t="shared" si="81"/>
        <v>0</v>
      </c>
      <c r="Q321" s="1397">
        <f t="shared" si="81"/>
        <v>0</v>
      </c>
      <c r="R321" s="1397">
        <f t="shared" si="81"/>
        <v>0</v>
      </c>
      <c r="S321" s="1397">
        <f t="shared" si="81"/>
        <v>3</v>
      </c>
      <c r="T321" s="1397">
        <f t="shared" si="81"/>
        <v>3</v>
      </c>
      <c r="U321" s="1397">
        <f t="shared" si="81"/>
        <v>8</v>
      </c>
      <c r="V321" s="1397">
        <f t="shared" si="81"/>
        <v>11</v>
      </c>
      <c r="W321" s="1397">
        <f t="shared" si="81"/>
        <v>15</v>
      </c>
      <c r="X321" s="1397">
        <f t="shared" si="81"/>
        <v>14</v>
      </c>
      <c r="Y321" s="1398">
        <f>SUM(Y297:Y318)+Y319</f>
        <v>13</v>
      </c>
    </row>
    <row r="322" spans="1:25" s="18" customFormat="1" ht="21" customHeight="1" x14ac:dyDescent="0.2">
      <c r="A322" s="449"/>
      <c r="B322" s="3316" t="s">
        <v>553</v>
      </c>
      <c r="C322" s="3316"/>
      <c r="D322" s="3316"/>
      <c r="E322" s="3316"/>
      <c r="F322" s="3316"/>
      <c r="G322" s="3316"/>
      <c r="H322" s="3316"/>
      <c r="I322" s="3316"/>
      <c r="J322" s="3316"/>
      <c r="K322" s="3316"/>
      <c r="L322" s="3316"/>
      <c r="M322" s="3316"/>
      <c r="N322" s="3316"/>
      <c r="O322" s="3316"/>
      <c r="P322" s="3316"/>
      <c r="Q322" s="3316"/>
      <c r="R322" s="3316"/>
      <c r="S322" s="3316"/>
      <c r="T322" s="3316"/>
      <c r="U322" s="3316"/>
      <c r="V322" s="3316"/>
      <c r="W322" s="3316"/>
      <c r="X322" s="3316"/>
      <c r="Y322" s="3317"/>
    </row>
    <row r="323" spans="1:25" s="1090" customFormat="1" ht="40.5" customHeight="1" x14ac:dyDescent="0.2">
      <c r="A323" s="1082" t="s">
        <v>554</v>
      </c>
      <c r="B323" s="1083" t="s">
        <v>555</v>
      </c>
      <c r="C323" s="1084"/>
      <c r="D323" s="1084"/>
      <c r="E323" s="1084"/>
      <c r="F323" s="1085">
        <v>9</v>
      </c>
      <c r="G323" s="1086">
        <v>1.5</v>
      </c>
      <c r="H323" s="1087">
        <f>G323*30</f>
        <v>45</v>
      </c>
      <c r="I323" s="1085">
        <v>30</v>
      </c>
      <c r="J323" s="1088"/>
      <c r="K323" s="1088"/>
      <c r="L323" s="1085">
        <v>30</v>
      </c>
      <c r="M323" s="1085">
        <f t="shared" ref="M323:M328" si="82">H323-I323</f>
        <v>15</v>
      </c>
      <c r="N323" s="1084"/>
      <c r="O323" s="1084"/>
      <c r="P323" s="1084"/>
      <c r="Q323" s="1084"/>
      <c r="R323" s="1084"/>
      <c r="S323" s="1084"/>
      <c r="T323" s="1088"/>
      <c r="U323" s="1088"/>
      <c r="V323" s="1085">
        <v>2</v>
      </c>
      <c r="W323" s="1085"/>
      <c r="X323" s="1088"/>
      <c r="Y323" s="1089"/>
    </row>
    <row r="324" spans="1:25" s="18" customFormat="1" ht="36" customHeight="1" x14ac:dyDescent="0.2">
      <c r="A324" s="357" t="s">
        <v>556</v>
      </c>
      <c r="B324" s="112" t="s">
        <v>246</v>
      </c>
      <c r="C324" s="79"/>
      <c r="D324" s="80">
        <v>7</v>
      </c>
      <c r="E324" s="80"/>
      <c r="F324" s="358"/>
      <c r="G324" s="182">
        <v>3</v>
      </c>
      <c r="H324" s="40">
        <f>G324*30</f>
        <v>90</v>
      </c>
      <c r="I324" s="27">
        <v>45</v>
      </c>
      <c r="J324" s="114">
        <v>30</v>
      </c>
      <c r="K324" s="80">
        <v>15</v>
      </c>
      <c r="L324" s="80"/>
      <c r="M324" s="187">
        <f t="shared" si="82"/>
        <v>45</v>
      </c>
      <c r="N324" s="78"/>
      <c r="O324" s="80"/>
      <c r="P324" s="81"/>
      <c r="Q324" s="79"/>
      <c r="R324" s="80"/>
      <c r="S324" s="107"/>
      <c r="T324" s="115">
        <v>3</v>
      </c>
      <c r="U324" s="114"/>
      <c r="V324" s="116"/>
      <c r="W324" s="117"/>
      <c r="X324" s="114"/>
      <c r="Y324" s="116"/>
    </row>
    <row r="325" spans="1:25" s="18" customFormat="1" ht="45.75" customHeight="1" x14ac:dyDescent="0.2">
      <c r="A325" s="357" t="s">
        <v>557</v>
      </c>
      <c r="B325" s="113" t="s">
        <v>558</v>
      </c>
      <c r="C325" s="79">
        <v>11</v>
      </c>
      <c r="D325" s="80"/>
      <c r="E325" s="80"/>
      <c r="F325" s="358"/>
      <c r="G325" s="182">
        <v>3</v>
      </c>
      <c r="H325" s="40">
        <f>G325*30</f>
        <v>90</v>
      </c>
      <c r="I325" s="27">
        <v>30</v>
      </c>
      <c r="J325" s="114">
        <v>20</v>
      </c>
      <c r="K325" s="80"/>
      <c r="L325" s="80">
        <v>10</v>
      </c>
      <c r="M325" s="187">
        <f t="shared" si="82"/>
        <v>60</v>
      </c>
      <c r="N325" s="78"/>
      <c r="O325" s="80"/>
      <c r="P325" s="81"/>
      <c r="Q325" s="79"/>
      <c r="R325" s="80"/>
      <c r="S325" s="107"/>
      <c r="T325" s="115"/>
      <c r="U325" s="114"/>
      <c r="V325" s="116"/>
      <c r="W325" s="117"/>
      <c r="X325" s="114">
        <v>3</v>
      </c>
      <c r="Y325" s="116"/>
    </row>
    <row r="326" spans="1:25" s="1106" customFormat="1" ht="21" customHeight="1" x14ac:dyDescent="0.2">
      <c r="A326" s="1091" t="s">
        <v>559</v>
      </c>
      <c r="B326" s="1092" t="s">
        <v>560</v>
      </c>
      <c r="C326" s="1093"/>
      <c r="D326" s="1094">
        <v>8</v>
      </c>
      <c r="E326" s="1094"/>
      <c r="F326" s="1095"/>
      <c r="G326" s="1096">
        <v>2</v>
      </c>
      <c r="H326" s="1097">
        <f>G326*30</f>
        <v>60</v>
      </c>
      <c r="I326" s="1098">
        <v>30</v>
      </c>
      <c r="J326" s="1098">
        <v>20</v>
      </c>
      <c r="K326" s="1098"/>
      <c r="L326" s="1098">
        <v>10</v>
      </c>
      <c r="M326" s="1099">
        <f t="shared" si="82"/>
        <v>30</v>
      </c>
      <c r="N326" s="1100"/>
      <c r="O326" s="1094"/>
      <c r="P326" s="1101"/>
      <c r="Q326" s="1093"/>
      <c r="R326" s="1094"/>
      <c r="S326" s="1102"/>
      <c r="T326" s="1093"/>
      <c r="U326" s="1094">
        <v>3</v>
      </c>
      <c r="V326" s="1103"/>
      <c r="W326" s="1104"/>
      <c r="X326" s="1105"/>
      <c r="Y326" s="1103"/>
    </row>
    <row r="327" spans="1:25" s="1106" customFormat="1" ht="21" customHeight="1" x14ac:dyDescent="0.2">
      <c r="A327" s="1091" t="s">
        <v>561</v>
      </c>
      <c r="B327" s="1092" t="s">
        <v>562</v>
      </c>
      <c r="C327" s="1093"/>
      <c r="D327" s="1094">
        <v>9</v>
      </c>
      <c r="E327" s="1094"/>
      <c r="F327" s="1095"/>
      <c r="G327" s="1096">
        <v>3</v>
      </c>
      <c r="H327" s="1097">
        <f>G327*30</f>
        <v>90</v>
      </c>
      <c r="I327" s="1098">
        <v>30</v>
      </c>
      <c r="J327" s="1098">
        <v>20</v>
      </c>
      <c r="K327" s="1098"/>
      <c r="L327" s="1098">
        <v>10</v>
      </c>
      <c r="M327" s="1099">
        <f t="shared" si="82"/>
        <v>60</v>
      </c>
      <c r="N327" s="1100"/>
      <c r="O327" s="1094"/>
      <c r="P327" s="1101"/>
      <c r="Q327" s="1093"/>
      <c r="R327" s="1094"/>
      <c r="S327" s="1102"/>
      <c r="T327" s="1093"/>
      <c r="U327" s="1094"/>
      <c r="V327" s="1103">
        <v>4</v>
      </c>
      <c r="W327" s="1104"/>
      <c r="X327" s="1105"/>
      <c r="Y327" s="1103"/>
    </row>
    <row r="328" spans="1:25" s="18" customFormat="1" ht="21" customHeight="1" thickBot="1" x14ac:dyDescent="0.25">
      <c r="A328" s="155" t="s">
        <v>563</v>
      </c>
      <c r="B328" s="112" t="s">
        <v>564</v>
      </c>
      <c r="C328" s="79"/>
      <c r="D328" s="80">
        <v>10</v>
      </c>
      <c r="E328" s="80"/>
      <c r="F328" s="188"/>
      <c r="G328" s="180">
        <v>2.5</v>
      </c>
      <c r="H328" s="40">
        <v>75</v>
      </c>
      <c r="I328" s="27">
        <v>45</v>
      </c>
      <c r="J328" s="27">
        <v>30</v>
      </c>
      <c r="K328" s="27"/>
      <c r="L328" s="27">
        <v>15</v>
      </c>
      <c r="M328" s="187">
        <f t="shared" si="82"/>
        <v>30</v>
      </c>
      <c r="N328" s="347"/>
      <c r="O328" s="80"/>
      <c r="P328" s="81"/>
      <c r="Q328" s="79"/>
      <c r="R328" s="80"/>
      <c r="S328" s="107"/>
      <c r="T328" s="79"/>
      <c r="U328" s="80"/>
      <c r="V328" s="116"/>
      <c r="W328" s="117">
        <v>3</v>
      </c>
      <c r="X328" s="114"/>
      <c r="Y328" s="116"/>
    </row>
    <row r="329" spans="1:25" s="18" customFormat="1" ht="21" customHeight="1" thickBot="1" x14ac:dyDescent="0.25">
      <c r="A329" s="448"/>
      <c r="B329" s="363" t="s">
        <v>565</v>
      </c>
      <c r="C329" s="364"/>
      <c r="D329" s="365"/>
      <c r="E329" s="365"/>
      <c r="F329" s="366"/>
      <c r="G329" s="367">
        <f>G323+G324+G325+G327+G326+G328</f>
        <v>15</v>
      </c>
      <c r="H329" s="368">
        <f>SUM(H323:H328)</f>
        <v>450</v>
      </c>
      <c r="I329" s="369">
        <f>SUM(I323:I328)</f>
        <v>210</v>
      </c>
      <c r="J329" s="369">
        <f>SUM(J323:J328)</f>
        <v>120</v>
      </c>
      <c r="K329" s="369">
        <f>SUM(K323:K328)</f>
        <v>15</v>
      </c>
      <c r="L329" s="369">
        <f>SUM(L323:L328)</f>
        <v>75</v>
      </c>
      <c r="M329" s="370">
        <f>M323+M324+M325+M326+M327+M328</f>
        <v>240</v>
      </c>
      <c r="N329" s="371"/>
      <c r="O329" s="365"/>
      <c r="P329" s="372"/>
      <c r="Q329" s="364"/>
      <c r="R329" s="365"/>
      <c r="S329" s="373"/>
      <c r="T329" s="374">
        <f>SUM(T323:T328)</f>
        <v>3</v>
      </c>
      <c r="U329" s="375">
        <f>SUM(U323:U328)</f>
        <v>3</v>
      </c>
      <c r="V329" s="376">
        <f>SUM(V323:V328)</f>
        <v>6</v>
      </c>
      <c r="W329" s="377">
        <f>SUM(W323:W328)</f>
        <v>3</v>
      </c>
      <c r="X329" s="378">
        <f>SUM(X323:X328)</f>
        <v>3</v>
      </c>
      <c r="Y329" s="376"/>
    </row>
    <row r="330" spans="1:25" s="18" customFormat="1" ht="21" customHeight="1" thickBot="1" x14ac:dyDescent="0.25">
      <c r="A330" s="448"/>
      <c r="B330" s="363" t="s">
        <v>566</v>
      </c>
      <c r="C330" s="364"/>
      <c r="D330" s="365"/>
      <c r="E330" s="365"/>
      <c r="F330" s="366"/>
      <c r="G330" s="367">
        <f>G321+G329</f>
        <v>70.5</v>
      </c>
      <c r="H330" s="379">
        <f>H321+H329</f>
        <v>2115</v>
      </c>
      <c r="I330" s="380">
        <f>I329+I321</f>
        <v>982</v>
      </c>
      <c r="J330" s="380">
        <f>J329+J321</f>
        <v>492</v>
      </c>
      <c r="K330" s="380">
        <f>K329+K321</f>
        <v>161</v>
      </c>
      <c r="L330" s="380">
        <f>L329+L321</f>
        <v>284</v>
      </c>
      <c r="M330" s="381">
        <f>M329+M321</f>
        <v>1133</v>
      </c>
      <c r="N330" s="371"/>
      <c r="O330" s="365"/>
      <c r="P330" s="372"/>
      <c r="Q330" s="364"/>
      <c r="R330" s="365"/>
      <c r="S330" s="373">
        <f t="shared" ref="S330:Y330" si="83">S321+S329</f>
        <v>3</v>
      </c>
      <c r="T330" s="374">
        <f t="shared" si="83"/>
        <v>6</v>
      </c>
      <c r="U330" s="375">
        <f t="shared" si="83"/>
        <v>11</v>
      </c>
      <c r="V330" s="376">
        <f t="shared" si="83"/>
        <v>17</v>
      </c>
      <c r="W330" s="377">
        <f t="shared" si="83"/>
        <v>18</v>
      </c>
      <c r="X330" s="378">
        <f t="shared" si="83"/>
        <v>17</v>
      </c>
      <c r="Y330" s="376">
        <f t="shared" si="83"/>
        <v>13</v>
      </c>
    </row>
    <row r="331" spans="1:25" s="18" customFormat="1" ht="21" customHeight="1" x14ac:dyDescent="0.2">
      <c r="A331" s="3242" t="s">
        <v>567</v>
      </c>
      <c r="B331" s="3243"/>
      <c r="C331" s="3243"/>
      <c r="D331" s="3243"/>
      <c r="E331" s="3243"/>
      <c r="F331" s="3243"/>
      <c r="G331" s="3243"/>
      <c r="H331" s="3243"/>
      <c r="I331" s="3243"/>
      <c r="J331" s="3243"/>
      <c r="K331" s="3243"/>
      <c r="L331" s="3243"/>
      <c r="M331" s="3243"/>
      <c r="N331" s="3243"/>
      <c r="O331" s="3243"/>
      <c r="P331" s="3243"/>
      <c r="Q331" s="3243"/>
      <c r="R331" s="3243"/>
      <c r="S331" s="3243"/>
      <c r="T331" s="3243"/>
      <c r="U331" s="3243"/>
      <c r="V331" s="3243"/>
      <c r="W331" s="3243"/>
      <c r="X331" s="3243"/>
      <c r="Y331" s="3244"/>
    </row>
    <row r="332" spans="1:25" s="1193" customFormat="1" ht="21" customHeight="1" x14ac:dyDescent="0.2">
      <c r="A332" s="1210" t="s">
        <v>257</v>
      </c>
      <c r="B332" s="1092" t="s">
        <v>568</v>
      </c>
      <c r="C332" s="1107"/>
      <c r="D332" s="1108"/>
      <c r="E332" s="1108"/>
      <c r="F332" s="1109"/>
      <c r="G332" s="1110">
        <f>G333+G334</f>
        <v>4.5</v>
      </c>
      <c r="H332" s="1153">
        <f t="shared" ref="H332:H338" si="84">G332*30</f>
        <v>135</v>
      </c>
      <c r="I332" s="1211">
        <f>I333+I334</f>
        <v>60</v>
      </c>
      <c r="J332" s="1212">
        <f>J333+J334</f>
        <v>20</v>
      </c>
      <c r="K332" s="1212"/>
      <c r="L332" s="1213">
        <f>L333+L334</f>
        <v>40</v>
      </c>
      <c r="M332" s="1154">
        <f>M333+M334</f>
        <v>60</v>
      </c>
      <c r="N332" s="1214"/>
      <c r="O332" s="1215"/>
      <c r="P332" s="1216"/>
      <c r="Q332" s="1217"/>
      <c r="R332" s="1215"/>
      <c r="S332" s="1218"/>
      <c r="T332" s="1219"/>
      <c r="U332" s="1220"/>
      <c r="V332" s="1221"/>
      <c r="W332" s="1222"/>
      <c r="X332" s="1220"/>
      <c r="Y332" s="1221"/>
    </row>
    <row r="333" spans="1:25" s="1193" customFormat="1" ht="21" customHeight="1" x14ac:dyDescent="0.2">
      <c r="A333" s="1223" t="s">
        <v>569</v>
      </c>
      <c r="B333" s="1149" t="s">
        <v>568</v>
      </c>
      <c r="C333" s="1224">
        <v>8</v>
      </c>
      <c r="D333" s="1149"/>
      <c r="E333" s="1149"/>
      <c r="F333" s="1149"/>
      <c r="G333" s="1225">
        <v>3</v>
      </c>
      <c r="H333" s="1153">
        <f t="shared" si="84"/>
        <v>90</v>
      </c>
      <c r="I333" s="1099">
        <v>30</v>
      </c>
      <c r="J333" s="1099">
        <v>20</v>
      </c>
      <c r="K333" s="1226"/>
      <c r="L333" s="1099">
        <v>10</v>
      </c>
      <c r="M333" s="1155">
        <v>45</v>
      </c>
      <c r="N333" s="1227"/>
      <c r="O333" s="1227"/>
      <c r="P333" s="1227"/>
      <c r="Q333" s="1227"/>
      <c r="R333" s="1227"/>
      <c r="S333" s="1227"/>
      <c r="T333" s="1227"/>
      <c r="U333" s="1228">
        <v>3</v>
      </c>
      <c r="V333" s="1227"/>
      <c r="W333" s="1229"/>
      <c r="X333" s="1228"/>
      <c r="Y333" s="1230"/>
    </row>
    <row r="334" spans="1:25" s="1193" customFormat="1" ht="21" customHeight="1" x14ac:dyDescent="0.2">
      <c r="A334" s="1210" t="s">
        <v>570</v>
      </c>
      <c r="B334" s="1149" t="s">
        <v>571</v>
      </c>
      <c r="C334" s="1150"/>
      <c r="D334" s="1150"/>
      <c r="E334" s="1150"/>
      <c r="F334" s="1231">
        <v>9</v>
      </c>
      <c r="G334" s="1232">
        <v>1.5</v>
      </c>
      <c r="H334" s="1153">
        <f t="shared" si="84"/>
        <v>45</v>
      </c>
      <c r="I334" s="1154">
        <v>30</v>
      </c>
      <c r="J334" s="1154"/>
      <c r="K334" s="1154"/>
      <c r="L334" s="1154">
        <v>30</v>
      </c>
      <c r="M334" s="1154">
        <f>H334-I334</f>
        <v>15</v>
      </c>
      <c r="N334" s="1233"/>
      <c r="O334" s="1234"/>
      <c r="P334" s="1234"/>
      <c r="Q334" s="1234"/>
      <c r="R334" s="1234"/>
      <c r="S334" s="1234"/>
      <c r="T334" s="1234"/>
      <c r="U334" s="1234"/>
      <c r="V334" s="1228">
        <v>2</v>
      </c>
      <c r="W334" s="1228"/>
      <c r="X334" s="1228"/>
      <c r="Y334" s="1235"/>
    </row>
    <row r="335" spans="1:25" s="18" customFormat="1" ht="21" customHeight="1" x14ac:dyDescent="0.2">
      <c r="A335" s="155" t="s">
        <v>258</v>
      </c>
      <c r="B335" s="352" t="s">
        <v>572</v>
      </c>
      <c r="C335" s="185"/>
      <c r="D335" s="185">
        <v>9</v>
      </c>
      <c r="E335" s="185"/>
      <c r="F335" s="353"/>
      <c r="G335" s="382">
        <v>3</v>
      </c>
      <c r="H335" s="186">
        <f t="shared" si="84"/>
        <v>90</v>
      </c>
      <c r="I335" s="383">
        <v>30</v>
      </c>
      <c r="J335" s="355">
        <v>20</v>
      </c>
      <c r="K335" s="185"/>
      <c r="L335" s="185">
        <v>10</v>
      </c>
      <c r="M335" s="354">
        <f>H335-I335</f>
        <v>60</v>
      </c>
      <c r="N335" s="185"/>
      <c r="O335" s="185"/>
      <c r="P335" s="185"/>
      <c r="Q335" s="185"/>
      <c r="R335" s="185"/>
      <c r="S335" s="185"/>
      <c r="T335" s="185"/>
      <c r="U335" s="185"/>
      <c r="V335" s="355">
        <v>4</v>
      </c>
      <c r="W335" s="355"/>
      <c r="X335" s="355"/>
      <c r="Y335" s="446"/>
    </row>
    <row r="336" spans="1:25" s="18" customFormat="1" ht="21" customHeight="1" x14ac:dyDescent="0.2">
      <c r="A336" s="447" t="s">
        <v>259</v>
      </c>
      <c r="B336" s="384" t="s">
        <v>573</v>
      </c>
      <c r="C336" s="196"/>
      <c r="D336" s="131">
        <v>10</v>
      </c>
      <c r="E336" s="131"/>
      <c r="F336" s="385"/>
      <c r="G336" s="386">
        <v>2.5</v>
      </c>
      <c r="H336" s="178">
        <f t="shared" si="84"/>
        <v>75</v>
      </c>
      <c r="I336" s="387">
        <v>45</v>
      </c>
      <c r="J336" s="177">
        <v>30</v>
      </c>
      <c r="K336" s="131"/>
      <c r="L336" s="131">
        <v>15</v>
      </c>
      <c r="M336" s="172">
        <v>30</v>
      </c>
      <c r="N336" s="196"/>
      <c r="O336" s="131"/>
      <c r="P336" s="175"/>
      <c r="Q336" s="133"/>
      <c r="R336" s="131"/>
      <c r="S336" s="135"/>
      <c r="T336" s="133"/>
      <c r="U336" s="131"/>
      <c r="V336" s="359"/>
      <c r="W336" s="176">
        <v>3</v>
      </c>
      <c r="X336" s="177"/>
      <c r="Y336" s="359"/>
    </row>
    <row r="337" spans="1:25" s="1106" customFormat="1" ht="21" customHeight="1" x14ac:dyDescent="0.2">
      <c r="A337" s="1091" t="s">
        <v>574</v>
      </c>
      <c r="B337" s="1149" t="s">
        <v>575</v>
      </c>
      <c r="C337" s="1150"/>
      <c r="D337" s="1150">
        <v>7</v>
      </c>
      <c r="E337" s="1150"/>
      <c r="F337" s="1151"/>
      <c r="G337" s="1236">
        <v>2</v>
      </c>
      <c r="H337" s="1153">
        <f t="shared" si="84"/>
        <v>60</v>
      </c>
      <c r="I337" s="1237">
        <v>30</v>
      </c>
      <c r="J337" s="1155">
        <v>20</v>
      </c>
      <c r="K337" s="1150">
        <v>10</v>
      </c>
      <c r="L337" s="1150"/>
      <c r="M337" s="1154">
        <f>H337-I337</f>
        <v>30</v>
      </c>
      <c r="N337" s="1150"/>
      <c r="O337" s="1150"/>
      <c r="P337" s="1150"/>
      <c r="Q337" s="1150"/>
      <c r="R337" s="1150"/>
      <c r="S337" s="1150"/>
      <c r="T337" s="1150">
        <v>3</v>
      </c>
      <c r="U337" s="1150"/>
      <c r="V337" s="1155"/>
      <c r="W337" s="1155"/>
      <c r="X337" s="1155"/>
      <c r="Y337" s="1119"/>
    </row>
    <row r="338" spans="1:25" s="18" customFormat="1" ht="43.5" customHeight="1" thickBot="1" x14ac:dyDescent="0.25">
      <c r="A338" s="155" t="s">
        <v>576</v>
      </c>
      <c r="B338" s="112" t="s">
        <v>577</v>
      </c>
      <c r="C338" s="79">
        <v>11</v>
      </c>
      <c r="D338" s="80"/>
      <c r="E338" s="80"/>
      <c r="F338" s="188"/>
      <c r="G338" s="180">
        <v>3</v>
      </c>
      <c r="H338" s="40">
        <f t="shared" si="84"/>
        <v>90</v>
      </c>
      <c r="I338" s="27">
        <v>30</v>
      </c>
      <c r="J338" s="27">
        <v>20</v>
      </c>
      <c r="K338" s="27"/>
      <c r="L338" s="27">
        <v>10</v>
      </c>
      <c r="M338" s="43">
        <v>60</v>
      </c>
      <c r="N338" s="347"/>
      <c r="O338" s="80"/>
      <c r="P338" s="81"/>
      <c r="Q338" s="79"/>
      <c r="R338" s="80"/>
      <c r="S338" s="107"/>
      <c r="T338" s="79"/>
      <c r="U338" s="80"/>
      <c r="V338" s="116"/>
      <c r="W338" s="117"/>
      <c r="X338" s="114">
        <v>3</v>
      </c>
      <c r="Y338" s="116"/>
    </row>
    <row r="339" spans="1:25" s="18" customFormat="1" ht="21" customHeight="1" thickBot="1" x14ac:dyDescent="0.25">
      <c r="A339" s="448"/>
      <c r="B339" s="388" t="s">
        <v>578</v>
      </c>
      <c r="C339" s="389"/>
      <c r="D339" s="389"/>
      <c r="E339" s="389"/>
      <c r="F339" s="390"/>
      <c r="G339" s="391">
        <f>G332+G335+G336+G337+G338</f>
        <v>15</v>
      </c>
      <c r="H339" s="392">
        <f>H332+H335+H336+H337+H338</f>
        <v>450</v>
      </c>
      <c r="I339" s="393">
        <f>I332+I335+I336+I337+I338</f>
        <v>195</v>
      </c>
      <c r="J339" s="394">
        <f>J332+J335+J336+J337+J338</f>
        <v>110</v>
      </c>
      <c r="K339" s="393">
        <f>K332+K335+K336+K337+K338</f>
        <v>10</v>
      </c>
      <c r="L339" s="393">
        <f>L332+L335+L336+L338</f>
        <v>75</v>
      </c>
      <c r="M339" s="395">
        <f>M332+M335+M336+M337+M338</f>
        <v>240</v>
      </c>
      <c r="N339" s="389">
        <f>SUM(N332:N338)</f>
        <v>0</v>
      </c>
      <c r="O339" s="389">
        <f t="shared" ref="O339:Y339" si="85">SUM(O332:O338)</f>
        <v>0</v>
      </c>
      <c r="P339" s="389">
        <f t="shared" si="85"/>
        <v>0</v>
      </c>
      <c r="Q339" s="389">
        <f t="shared" si="85"/>
        <v>0</v>
      </c>
      <c r="R339" s="389">
        <f t="shared" si="85"/>
        <v>0</v>
      </c>
      <c r="S339" s="389">
        <f t="shared" si="85"/>
        <v>0</v>
      </c>
      <c r="T339" s="389">
        <f t="shared" si="85"/>
        <v>3</v>
      </c>
      <c r="U339" s="389">
        <f t="shared" si="85"/>
        <v>3</v>
      </c>
      <c r="V339" s="389">
        <f t="shared" si="85"/>
        <v>6</v>
      </c>
      <c r="W339" s="389">
        <f t="shared" si="85"/>
        <v>3</v>
      </c>
      <c r="X339" s="389">
        <f t="shared" si="85"/>
        <v>3</v>
      </c>
      <c r="Y339" s="450">
        <f t="shared" si="85"/>
        <v>0</v>
      </c>
    </row>
    <row r="340" spans="1:25" s="18" customFormat="1" ht="21" customHeight="1" thickBot="1" x14ac:dyDescent="0.25">
      <c r="A340" s="448"/>
      <c r="B340" s="388" t="s">
        <v>579</v>
      </c>
      <c r="C340" s="389"/>
      <c r="D340" s="389"/>
      <c r="E340" s="389"/>
      <c r="F340" s="390"/>
      <c r="G340" s="391">
        <f>G321+G339</f>
        <v>70.5</v>
      </c>
      <c r="H340" s="137">
        <f t="shared" ref="H340:Y340" si="86">H321+H339</f>
        <v>2115</v>
      </c>
      <c r="I340" s="137">
        <f t="shared" si="86"/>
        <v>967</v>
      </c>
      <c r="J340" s="137">
        <f t="shared" si="86"/>
        <v>482</v>
      </c>
      <c r="K340" s="137">
        <f t="shared" si="86"/>
        <v>156</v>
      </c>
      <c r="L340" s="137">
        <f t="shared" si="86"/>
        <v>284</v>
      </c>
      <c r="M340" s="137">
        <f t="shared" si="86"/>
        <v>1133</v>
      </c>
      <c r="N340" s="136">
        <f t="shared" si="86"/>
        <v>0</v>
      </c>
      <c r="O340" s="136">
        <f t="shared" si="86"/>
        <v>0</v>
      </c>
      <c r="P340" s="136">
        <f t="shared" si="86"/>
        <v>0</v>
      </c>
      <c r="Q340" s="136">
        <f t="shared" si="86"/>
        <v>0</v>
      </c>
      <c r="R340" s="136">
        <f t="shared" si="86"/>
        <v>0</v>
      </c>
      <c r="S340" s="136">
        <f t="shared" si="86"/>
        <v>3</v>
      </c>
      <c r="T340" s="136">
        <f>T321+T339</f>
        <v>6</v>
      </c>
      <c r="U340" s="136">
        <f>U321+U339</f>
        <v>11</v>
      </c>
      <c r="V340" s="136">
        <f t="shared" si="86"/>
        <v>17</v>
      </c>
      <c r="W340" s="136">
        <f t="shared" si="86"/>
        <v>18</v>
      </c>
      <c r="X340" s="136">
        <f t="shared" si="86"/>
        <v>17</v>
      </c>
      <c r="Y340" s="444">
        <f t="shared" si="86"/>
        <v>13</v>
      </c>
    </row>
    <row r="341" spans="1:25" s="18" customFormat="1" ht="21" customHeight="1" thickBot="1" x14ac:dyDescent="0.25">
      <c r="A341" s="451"/>
      <c r="B341" s="396"/>
      <c r="C341" s="162"/>
      <c r="D341" s="162"/>
      <c r="E341" s="162"/>
      <c r="F341" s="397"/>
      <c r="G341" s="398"/>
      <c r="H341" s="399"/>
      <c r="I341" s="399"/>
      <c r="J341" s="399"/>
      <c r="K341" s="399"/>
      <c r="L341" s="399"/>
      <c r="M341" s="399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452"/>
    </row>
    <row r="342" spans="1:25" s="18" customFormat="1" ht="21" customHeight="1" thickBot="1" x14ac:dyDescent="0.25">
      <c r="A342" s="3026" t="s">
        <v>481</v>
      </c>
      <c r="B342" s="3027"/>
      <c r="C342" s="3027"/>
      <c r="D342" s="3027"/>
      <c r="E342" s="3027"/>
      <c r="F342" s="3027"/>
      <c r="G342" s="3027"/>
      <c r="H342" s="3027"/>
      <c r="I342" s="3027"/>
      <c r="J342" s="3027"/>
      <c r="K342" s="3027"/>
      <c r="L342" s="3027"/>
      <c r="M342" s="3027"/>
      <c r="N342" s="3027"/>
      <c r="O342" s="3027"/>
      <c r="P342" s="3027"/>
      <c r="Q342" s="3027"/>
      <c r="R342" s="3027"/>
      <c r="S342" s="3027"/>
      <c r="T342" s="3027"/>
      <c r="U342" s="3027"/>
      <c r="V342" s="3027"/>
      <c r="W342" s="3027"/>
      <c r="X342" s="3027"/>
      <c r="Y342" s="3028"/>
    </row>
    <row r="343" spans="1:25" s="18" customFormat="1" ht="21.75" customHeight="1" x14ac:dyDescent="0.2">
      <c r="A343" s="668" t="s">
        <v>172</v>
      </c>
      <c r="B343" s="111" t="s">
        <v>516</v>
      </c>
      <c r="C343" s="962"/>
      <c r="D343" s="963" t="s">
        <v>29</v>
      </c>
      <c r="E343" s="964"/>
      <c r="F343" s="965"/>
      <c r="G343" s="1260">
        <v>2</v>
      </c>
      <c r="H343" s="966">
        <f>G343*30</f>
        <v>60</v>
      </c>
      <c r="I343" s="142"/>
      <c r="J343" s="967"/>
      <c r="K343" s="968"/>
      <c r="L343" s="968"/>
      <c r="M343" s="278"/>
      <c r="N343" s="969"/>
      <c r="P343" s="970"/>
      <c r="Q343" s="971"/>
      <c r="R343" s="972"/>
      <c r="S343" s="973"/>
      <c r="T343" s="974"/>
      <c r="U343" s="972"/>
      <c r="V343" s="975"/>
      <c r="W343" s="976"/>
      <c r="X343" s="977"/>
      <c r="Y343" s="975"/>
    </row>
    <row r="344" spans="1:25" s="18" customFormat="1" ht="34.5" customHeight="1" x14ac:dyDescent="0.2">
      <c r="A344" s="576" t="s">
        <v>173</v>
      </c>
      <c r="B344" s="112" t="s">
        <v>482</v>
      </c>
      <c r="C344" s="978"/>
      <c r="D344" s="642">
        <v>7</v>
      </c>
      <c r="E344" s="979"/>
      <c r="F344" s="980"/>
      <c r="G344" s="1262">
        <v>4</v>
      </c>
      <c r="H344" s="190">
        <f>G344*30</f>
        <v>120</v>
      </c>
      <c r="I344" s="92"/>
      <c r="J344" s="191"/>
      <c r="K344" s="192"/>
      <c r="L344" s="192"/>
      <c r="M344" s="193"/>
      <c r="N344" s="981"/>
      <c r="O344" s="982"/>
      <c r="P344" s="983"/>
      <c r="Q344" s="984"/>
      <c r="R344" s="982"/>
      <c r="S344" s="985"/>
      <c r="T344" s="986"/>
      <c r="U344" s="982"/>
      <c r="V344" s="985"/>
      <c r="W344" s="984"/>
      <c r="X344" s="982"/>
      <c r="Y344" s="985"/>
    </row>
    <row r="345" spans="1:25" s="18" customFormat="1" ht="33.75" customHeight="1" x14ac:dyDescent="0.2">
      <c r="A345" s="576" t="s">
        <v>174</v>
      </c>
      <c r="B345" s="112" t="s">
        <v>61</v>
      </c>
      <c r="C345" s="978"/>
      <c r="D345" s="638" t="s">
        <v>273</v>
      </c>
      <c r="E345" s="979"/>
      <c r="F345" s="980"/>
      <c r="G345" s="1262">
        <v>2</v>
      </c>
      <c r="H345" s="190">
        <f>G345*30</f>
        <v>60</v>
      </c>
      <c r="I345" s="92"/>
      <c r="J345" s="191"/>
      <c r="K345" s="192"/>
      <c r="L345" s="192"/>
      <c r="M345" s="193"/>
      <c r="N345" s="981"/>
      <c r="O345" s="982"/>
      <c r="P345" s="983"/>
      <c r="Q345" s="984"/>
      <c r="R345" s="982"/>
      <c r="S345" s="985"/>
      <c r="T345" s="984"/>
      <c r="U345" s="982"/>
      <c r="V345" s="970"/>
      <c r="W345" s="984"/>
      <c r="X345" s="982"/>
      <c r="Y345" s="985"/>
    </row>
    <row r="346" spans="1:25" s="18" customFormat="1" ht="19.5" customHeight="1" x14ac:dyDescent="0.2">
      <c r="A346" s="576" t="s">
        <v>175</v>
      </c>
      <c r="B346" s="112" t="s">
        <v>31</v>
      </c>
      <c r="C346" s="978"/>
      <c r="D346" s="642">
        <v>12</v>
      </c>
      <c r="E346" s="979"/>
      <c r="F346" s="980"/>
      <c r="G346" s="1262">
        <v>5.5</v>
      </c>
      <c r="H346" s="190">
        <f>G346*30</f>
        <v>165</v>
      </c>
      <c r="I346" s="92"/>
      <c r="J346" s="191"/>
      <c r="K346" s="192"/>
      <c r="L346" s="192"/>
      <c r="M346" s="193"/>
      <c r="N346" s="981"/>
      <c r="O346" s="982"/>
      <c r="P346" s="983"/>
      <c r="Q346" s="984"/>
      <c r="R346" s="982"/>
      <c r="S346" s="985"/>
      <c r="T346" s="984"/>
      <c r="U346" s="982"/>
      <c r="V346" s="985"/>
      <c r="W346" s="987"/>
      <c r="X346" s="982"/>
      <c r="Y346" s="985"/>
    </row>
    <row r="347" spans="1:25" s="18" customFormat="1" ht="18.75" customHeight="1" thickBot="1" x14ac:dyDescent="0.25">
      <c r="A347" s="683" t="s">
        <v>176</v>
      </c>
      <c r="B347" s="988" t="s">
        <v>24</v>
      </c>
      <c r="C347" s="989"/>
      <c r="D347" s="990">
        <v>12</v>
      </c>
      <c r="E347" s="991"/>
      <c r="F347" s="992"/>
      <c r="G347" s="1265">
        <v>6</v>
      </c>
      <c r="H347" s="993">
        <f>G347*30</f>
        <v>180</v>
      </c>
      <c r="I347" s="92"/>
      <c r="J347" s="994"/>
      <c r="K347" s="995"/>
      <c r="L347" s="995"/>
      <c r="M347" s="689"/>
      <c r="N347" s="996"/>
      <c r="O347" s="997"/>
      <c r="P347" s="998"/>
      <c r="Q347" s="999"/>
      <c r="R347" s="997"/>
      <c r="S347" s="1000"/>
      <c r="T347" s="999"/>
      <c r="U347" s="997"/>
      <c r="V347" s="1000"/>
      <c r="W347" s="996"/>
      <c r="X347" s="997"/>
      <c r="Y347" s="1000"/>
    </row>
    <row r="348" spans="1:25" s="18" customFormat="1" ht="21.75" customHeight="1" thickBot="1" x14ac:dyDescent="0.25">
      <c r="A348" s="3029" t="s">
        <v>401</v>
      </c>
      <c r="B348" s="3030"/>
      <c r="C348" s="3030"/>
      <c r="D348" s="3030"/>
      <c r="E348" s="3030"/>
      <c r="F348" s="3438"/>
      <c r="G348" s="925">
        <f>G343+G344+G345+G346+G347</f>
        <v>19.5</v>
      </c>
      <c r="H348" s="586">
        <f>H343+H344+H345+H346+H347</f>
        <v>585</v>
      </c>
      <c r="I348" s="587"/>
      <c r="J348" s="587"/>
      <c r="K348" s="587"/>
      <c r="L348" s="587"/>
      <c r="M348" s="588"/>
      <c r="N348" s="1001"/>
      <c r="O348" s="1002"/>
      <c r="P348" s="1003"/>
      <c r="Q348" s="1001"/>
      <c r="R348" s="1002"/>
      <c r="S348" s="1003"/>
      <c r="T348" s="1001"/>
      <c r="U348" s="1002"/>
      <c r="V348" s="1004"/>
      <c r="W348" s="1005"/>
      <c r="X348" s="1002"/>
      <c r="Y348" s="1003"/>
    </row>
    <row r="349" spans="1:25" s="18" customFormat="1" ht="21.75" customHeight="1" thickBot="1" x14ac:dyDescent="0.25">
      <c r="A349" s="3029" t="s">
        <v>402</v>
      </c>
      <c r="B349" s="3030"/>
      <c r="C349" s="3030"/>
      <c r="D349" s="3030"/>
      <c r="E349" s="3030"/>
      <c r="F349" s="3438"/>
      <c r="G349" s="134">
        <f>G343+G345+G346+G347</f>
        <v>15.5</v>
      </c>
      <c r="H349" s="1006">
        <f>H343+H345+H346+H347</f>
        <v>465</v>
      </c>
      <c r="I349" s="1007"/>
      <c r="J349" s="1007"/>
      <c r="K349" s="1007"/>
      <c r="L349" s="1007"/>
      <c r="M349" s="1008"/>
      <c r="N349" s="1009"/>
      <c r="O349" s="1010"/>
      <c r="P349" s="1011"/>
      <c r="Q349" s="1009"/>
      <c r="R349" s="1010"/>
      <c r="S349" s="1011"/>
      <c r="T349" s="1009"/>
      <c r="U349" s="1010"/>
      <c r="V349" s="1011"/>
      <c r="W349" s="1009"/>
      <c r="X349" s="1010"/>
      <c r="Y349" s="1011"/>
    </row>
    <row r="350" spans="1:25" s="18" customFormat="1" ht="21.75" customHeight="1" thickBot="1" x14ac:dyDescent="0.25">
      <c r="A350" s="3026" t="s">
        <v>483</v>
      </c>
      <c r="B350" s="3027"/>
      <c r="C350" s="3027"/>
      <c r="D350" s="3027"/>
      <c r="E350" s="3027"/>
      <c r="F350" s="3027"/>
      <c r="G350" s="3027"/>
      <c r="H350" s="3027"/>
      <c r="I350" s="3027"/>
      <c r="J350" s="3027"/>
      <c r="K350" s="3027"/>
      <c r="L350" s="3027"/>
      <c r="M350" s="3027"/>
      <c r="N350" s="3027"/>
      <c r="O350" s="3027"/>
      <c r="P350" s="3027"/>
      <c r="Q350" s="3027"/>
      <c r="R350" s="3027"/>
      <c r="S350" s="3027"/>
      <c r="T350" s="3027"/>
      <c r="U350" s="3027"/>
      <c r="V350" s="3027"/>
      <c r="W350" s="3027"/>
      <c r="X350" s="3027"/>
      <c r="Y350" s="3028"/>
    </row>
    <row r="351" spans="1:25" s="18" customFormat="1" ht="36" customHeight="1" thickBot="1" x14ac:dyDescent="0.25">
      <c r="A351" s="1012" t="s">
        <v>177</v>
      </c>
      <c r="B351" s="1013" t="s">
        <v>28</v>
      </c>
      <c r="C351" s="1014">
        <v>12</v>
      </c>
      <c r="D351" s="1015"/>
      <c r="E351" s="1015"/>
      <c r="F351" s="1016"/>
      <c r="G351" s="134">
        <v>1.5</v>
      </c>
      <c r="H351" s="1017">
        <f>G351*30</f>
        <v>45</v>
      </c>
      <c r="I351" s="1018"/>
      <c r="J351" s="1019"/>
      <c r="K351" s="1020"/>
      <c r="L351" s="1020"/>
      <c r="M351" s="151"/>
      <c r="N351" s="1021"/>
      <c r="O351" s="1022"/>
      <c r="P351" s="1023"/>
      <c r="Q351" s="1024"/>
      <c r="R351" s="1022"/>
      <c r="S351" s="1025"/>
      <c r="T351" s="1024"/>
      <c r="U351" s="1022"/>
      <c r="V351" s="1025"/>
      <c r="W351" s="1021"/>
      <c r="X351" s="1022"/>
      <c r="Y351" s="1025"/>
    </row>
    <row r="352" spans="1:25" s="18" customFormat="1" ht="21" customHeight="1" thickBot="1" x14ac:dyDescent="0.25">
      <c r="A352" s="3015" t="s">
        <v>199</v>
      </c>
      <c r="B352" s="3016"/>
      <c r="C352" s="3016"/>
      <c r="D352" s="3016"/>
      <c r="E352" s="3016"/>
      <c r="F352" s="3017"/>
      <c r="G352" s="585">
        <f>G351</f>
        <v>1.5</v>
      </c>
      <c r="H352" s="1026">
        <f>H351</f>
        <v>45</v>
      </c>
      <c r="I352" s="1027"/>
      <c r="J352" s="1028"/>
      <c r="K352" s="1028"/>
      <c r="L352" s="1028"/>
      <c r="M352" s="1029"/>
      <c r="N352" s="586"/>
      <c r="O352" s="587"/>
      <c r="P352" s="588"/>
      <c r="Q352" s="586"/>
      <c r="R352" s="587"/>
      <c r="S352" s="588"/>
      <c r="T352" s="586"/>
      <c r="U352" s="587"/>
      <c r="V352" s="588"/>
      <c r="W352" s="586"/>
      <c r="X352" s="587"/>
      <c r="Y352" s="588"/>
    </row>
    <row r="353" spans="1:27" s="18" customFormat="1" ht="16.5" thickBot="1" x14ac:dyDescent="0.25">
      <c r="A353" s="53"/>
      <c r="B353" s="53"/>
      <c r="C353" s="53"/>
      <c r="D353" s="53"/>
      <c r="E353" s="53"/>
      <c r="F353" s="53"/>
      <c r="G353" s="52"/>
      <c r="H353" s="55"/>
      <c r="I353" s="52"/>
      <c r="J353" s="52"/>
      <c r="K353" s="52"/>
      <c r="L353" s="52"/>
      <c r="M353" s="52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</row>
    <row r="354" spans="1:27" s="18" customFormat="1" ht="19.5" customHeight="1" thickBot="1" x14ac:dyDescent="0.25">
      <c r="A354" s="3212" t="s">
        <v>405</v>
      </c>
      <c r="B354" s="3413"/>
      <c r="C354" s="3413"/>
      <c r="D354" s="3413"/>
      <c r="E354" s="3413"/>
      <c r="F354" s="3413"/>
      <c r="G354" s="3413"/>
      <c r="H354" s="3413"/>
      <c r="I354" s="3413"/>
      <c r="J354" s="3413"/>
      <c r="K354" s="3413"/>
      <c r="L354" s="3413"/>
      <c r="M354" s="3413"/>
      <c r="N354" s="3413"/>
      <c r="O354" s="3413"/>
      <c r="P354" s="3413"/>
      <c r="Q354" s="3413"/>
      <c r="R354" s="3413"/>
      <c r="S354" s="3413"/>
      <c r="T354" s="3413"/>
      <c r="U354" s="3413"/>
      <c r="V354" s="3413"/>
      <c r="W354" s="3413"/>
      <c r="X354" s="3413"/>
      <c r="Y354" s="3414"/>
    </row>
    <row r="355" spans="1:27" s="18" customFormat="1" ht="24.75" customHeight="1" thickBot="1" x14ac:dyDescent="0.25">
      <c r="A355" s="3223" t="s">
        <v>403</v>
      </c>
      <c r="B355" s="3223"/>
      <c r="C355" s="3223"/>
      <c r="D355" s="3223"/>
      <c r="E355" s="3223"/>
      <c r="F355" s="3223"/>
      <c r="G355" s="1030">
        <f>G83+G148+G152+G181+G348+G352+G93</f>
        <v>237</v>
      </c>
      <c r="H355" s="1030">
        <f t="shared" ref="H355:V355" si="87">H83+H148+H152+H181+H348+H352+H93</f>
        <v>7110</v>
      </c>
      <c r="I355" s="1030">
        <f t="shared" si="87"/>
        <v>3275</v>
      </c>
      <c r="J355" s="1030">
        <f t="shared" si="87"/>
        <v>1560</v>
      </c>
      <c r="K355" s="1030">
        <f t="shared" si="87"/>
        <v>532</v>
      </c>
      <c r="L355" s="1030">
        <f t="shared" si="87"/>
        <v>1183</v>
      </c>
      <c r="M355" s="1030">
        <f t="shared" si="87"/>
        <v>3205</v>
      </c>
      <c r="N355" s="1030">
        <f t="shared" si="87"/>
        <v>28.5</v>
      </c>
      <c r="O355" s="1030">
        <f t="shared" si="87"/>
        <v>18</v>
      </c>
      <c r="P355" s="1030">
        <f t="shared" si="87"/>
        <v>18.5</v>
      </c>
      <c r="Q355" s="1030">
        <f t="shared" si="87"/>
        <v>28</v>
      </c>
      <c r="R355" s="1030">
        <f t="shared" si="87"/>
        <v>28</v>
      </c>
      <c r="S355" s="1030">
        <f t="shared" si="87"/>
        <v>30</v>
      </c>
      <c r="T355" s="1030">
        <f t="shared" si="87"/>
        <v>24</v>
      </c>
      <c r="U355" s="1030">
        <f t="shared" si="87"/>
        <v>24</v>
      </c>
      <c r="V355" s="1030">
        <f t="shared" si="87"/>
        <v>24</v>
      </c>
      <c r="W355" s="1031">
        <f>W83+W148+W152+W181+W348+W352</f>
        <v>22</v>
      </c>
      <c r="X355" s="1032">
        <f>X83+X148+X152+X181+X348+X352</f>
        <v>20</v>
      </c>
      <c r="Y355" s="1033">
        <f>Y83+Y148+Y152+Y181+Y348+Y352</f>
        <v>15</v>
      </c>
    </row>
    <row r="356" spans="1:27" s="18" customFormat="1" ht="37.5" customHeight="1" thickBot="1" x14ac:dyDescent="0.25">
      <c r="A356" s="3054" t="s">
        <v>404</v>
      </c>
      <c r="B356" s="3055"/>
      <c r="C356" s="3055"/>
      <c r="D356" s="3055"/>
      <c r="E356" s="3055"/>
      <c r="F356" s="3056"/>
      <c r="G356" s="1030">
        <f>G83+G149+G152+G182+G348+G352+G93</f>
        <v>237</v>
      </c>
      <c r="H356" s="1030">
        <f>H83+H149+H152+H182+H348+H352+H93</f>
        <v>7110</v>
      </c>
      <c r="I356" s="1030">
        <f>I83+I149+I152+I182+I348+I352+I93</f>
        <v>3275</v>
      </c>
      <c r="J356" s="1030">
        <f>J83+J149+J152+J182+J348+J352+J93</f>
        <v>1497</v>
      </c>
      <c r="K356" s="1030">
        <f t="shared" ref="K356:V356" si="88">K83+K149+K152+K182+K348+K352+K93</f>
        <v>466</v>
      </c>
      <c r="L356" s="1030">
        <f t="shared" si="88"/>
        <v>1312</v>
      </c>
      <c r="M356" s="1030">
        <f t="shared" si="88"/>
        <v>3205</v>
      </c>
      <c r="N356" s="1030">
        <f t="shared" si="88"/>
        <v>28.5</v>
      </c>
      <c r="O356" s="1030">
        <f t="shared" si="88"/>
        <v>18</v>
      </c>
      <c r="P356" s="1030">
        <f t="shared" si="88"/>
        <v>18.5</v>
      </c>
      <c r="Q356" s="1030">
        <f t="shared" si="88"/>
        <v>28</v>
      </c>
      <c r="R356" s="1030">
        <f t="shared" si="88"/>
        <v>28</v>
      </c>
      <c r="S356" s="1030">
        <f t="shared" si="88"/>
        <v>30</v>
      </c>
      <c r="T356" s="1030">
        <f t="shared" si="88"/>
        <v>24</v>
      </c>
      <c r="U356" s="1030">
        <f t="shared" si="88"/>
        <v>24</v>
      </c>
      <c r="V356" s="1030">
        <f t="shared" si="88"/>
        <v>24</v>
      </c>
      <c r="W356" s="1031">
        <f>W83+W149+W152+W182+W348+W352</f>
        <v>22</v>
      </c>
      <c r="X356" s="1032">
        <f>X83+X149+X152+X182+X348+X352</f>
        <v>20</v>
      </c>
      <c r="Y356" s="1033">
        <f>Y83+Y149+Y152+Y182+Y348+Y352</f>
        <v>15</v>
      </c>
    </row>
    <row r="357" spans="1:27" s="18" customFormat="1" ht="21.75" customHeight="1" x14ac:dyDescent="0.2">
      <c r="A357" s="3202" t="s">
        <v>74</v>
      </c>
      <c r="B357" s="3203"/>
      <c r="C357" s="3203"/>
      <c r="D357" s="3203"/>
      <c r="E357" s="3203"/>
      <c r="F357" s="3203"/>
      <c r="G357" s="3203"/>
      <c r="H357" s="3203"/>
      <c r="I357" s="3203"/>
      <c r="J357" s="3203"/>
      <c r="K357" s="3203"/>
      <c r="L357" s="3203"/>
      <c r="M357" s="3204"/>
      <c r="N357" s="1034">
        <f>N355</f>
        <v>28.5</v>
      </c>
      <c r="O357" s="1035">
        <f t="shared" ref="O357:Y357" si="89">O355</f>
        <v>18</v>
      </c>
      <c r="P357" s="1036">
        <f t="shared" si="89"/>
        <v>18.5</v>
      </c>
      <c r="Q357" s="1034">
        <f t="shared" si="89"/>
        <v>28</v>
      </c>
      <c r="R357" s="1035">
        <f t="shared" si="89"/>
        <v>28</v>
      </c>
      <c r="S357" s="1036">
        <f t="shared" si="89"/>
        <v>30</v>
      </c>
      <c r="T357" s="1034">
        <f t="shared" si="89"/>
        <v>24</v>
      </c>
      <c r="U357" s="1035">
        <f t="shared" si="89"/>
        <v>24</v>
      </c>
      <c r="V357" s="1036">
        <f t="shared" si="89"/>
        <v>24</v>
      </c>
      <c r="W357" s="1034">
        <f t="shared" si="89"/>
        <v>22</v>
      </c>
      <c r="X357" s="1035">
        <f t="shared" si="89"/>
        <v>20</v>
      </c>
      <c r="Y357" s="1036">
        <f t="shared" si="89"/>
        <v>15</v>
      </c>
    </row>
    <row r="358" spans="1:27" s="16" customFormat="1" ht="18.75" customHeight="1" x14ac:dyDescent="0.2">
      <c r="A358" s="3185" t="s">
        <v>62</v>
      </c>
      <c r="B358" s="3186"/>
      <c r="C358" s="3186"/>
      <c r="D358" s="3186"/>
      <c r="E358" s="3186"/>
      <c r="F358" s="3186"/>
      <c r="G358" s="3186"/>
      <c r="H358" s="3186"/>
      <c r="I358" s="3186"/>
      <c r="J358" s="3186"/>
      <c r="K358" s="3186"/>
      <c r="L358" s="3186"/>
      <c r="M358" s="3187"/>
      <c r="N358" s="160">
        <v>3</v>
      </c>
      <c r="O358" s="786">
        <v>1</v>
      </c>
      <c r="P358" s="639">
        <v>3</v>
      </c>
      <c r="Q358" s="1037">
        <v>4</v>
      </c>
      <c r="R358" s="786">
        <v>2</v>
      </c>
      <c r="S358" s="639">
        <v>3</v>
      </c>
      <c r="T358" s="1037">
        <v>3</v>
      </c>
      <c r="U358" s="786">
        <v>2</v>
      </c>
      <c r="V358" s="639">
        <v>3</v>
      </c>
      <c r="W358" s="1037">
        <v>3</v>
      </c>
      <c r="X358" s="786">
        <v>1</v>
      </c>
      <c r="Y358" s="639">
        <v>2</v>
      </c>
    </row>
    <row r="359" spans="1:27" s="16" customFormat="1" ht="18.75" customHeight="1" x14ac:dyDescent="0.2">
      <c r="A359" s="3322" t="s">
        <v>408</v>
      </c>
      <c r="B359" s="3323"/>
      <c r="C359" s="3323"/>
      <c r="D359" s="3323"/>
      <c r="E359" s="3323"/>
      <c r="F359" s="3323"/>
      <c r="G359" s="3323"/>
      <c r="H359" s="3323"/>
      <c r="I359" s="3323"/>
      <c r="J359" s="3323"/>
      <c r="K359" s="3323"/>
      <c r="L359" s="3323"/>
      <c r="M359" s="3324"/>
      <c r="N359" s="160">
        <v>5</v>
      </c>
      <c r="O359" s="786">
        <v>2</v>
      </c>
      <c r="P359" s="639" t="s">
        <v>411</v>
      </c>
      <c r="Q359" s="1037">
        <v>3</v>
      </c>
      <c r="R359" s="786">
        <v>1</v>
      </c>
      <c r="S359" s="639" t="s">
        <v>599</v>
      </c>
      <c r="T359" s="1037" t="s">
        <v>202</v>
      </c>
      <c r="U359" s="786"/>
      <c r="V359" s="639" t="s">
        <v>598</v>
      </c>
      <c r="W359" s="1037">
        <v>4</v>
      </c>
      <c r="X359" s="786" t="s">
        <v>484</v>
      </c>
      <c r="Y359" s="639">
        <v>3</v>
      </c>
    </row>
    <row r="360" spans="1:27" s="16" customFormat="1" ht="18.75" customHeight="1" x14ac:dyDescent="0.2">
      <c r="A360" s="3322" t="s">
        <v>409</v>
      </c>
      <c r="B360" s="3323"/>
      <c r="C360" s="3323"/>
      <c r="D360" s="3323"/>
      <c r="E360" s="3323"/>
      <c r="F360" s="3323"/>
      <c r="G360" s="3323"/>
      <c r="H360" s="3323"/>
      <c r="I360" s="3323"/>
      <c r="J360" s="3323"/>
      <c r="K360" s="3323"/>
      <c r="L360" s="3323"/>
      <c r="M360" s="3324"/>
      <c r="N360" s="160">
        <v>5</v>
      </c>
      <c r="O360" s="786">
        <v>2</v>
      </c>
      <c r="P360" s="639" t="s">
        <v>411</v>
      </c>
      <c r="Q360" s="1037">
        <v>3</v>
      </c>
      <c r="R360" s="786">
        <v>1</v>
      </c>
      <c r="S360" s="639" t="s">
        <v>599</v>
      </c>
      <c r="T360" s="1037" t="s">
        <v>202</v>
      </c>
      <c r="U360" s="786"/>
      <c r="V360" s="639" t="s">
        <v>598</v>
      </c>
      <c r="W360" s="1037">
        <v>3</v>
      </c>
      <c r="X360" s="786" t="s">
        <v>484</v>
      </c>
      <c r="Y360" s="639">
        <v>3</v>
      </c>
    </row>
    <row r="361" spans="1:27" s="16" customFormat="1" ht="18.75" customHeight="1" x14ac:dyDescent="0.2">
      <c r="A361" s="3185" t="s">
        <v>77</v>
      </c>
      <c r="B361" s="3186"/>
      <c r="C361" s="3186"/>
      <c r="D361" s="3186"/>
      <c r="E361" s="3186"/>
      <c r="F361" s="3186"/>
      <c r="G361" s="3186"/>
      <c r="H361" s="3186"/>
      <c r="I361" s="3186"/>
      <c r="J361" s="3186"/>
      <c r="K361" s="3186"/>
      <c r="L361" s="3186"/>
      <c r="M361" s="3187"/>
      <c r="N361" s="1037"/>
      <c r="O361" s="786"/>
      <c r="P361" s="639"/>
      <c r="Q361" s="1037"/>
      <c r="R361" s="786"/>
      <c r="S361" s="639"/>
      <c r="T361" s="1037"/>
      <c r="U361" s="786"/>
      <c r="V361" s="639">
        <v>1</v>
      </c>
      <c r="W361" s="1037">
        <v>1</v>
      </c>
      <c r="X361" s="786"/>
      <c r="Y361" s="639"/>
    </row>
    <row r="362" spans="1:27" s="16" customFormat="1" ht="19.5" customHeight="1" thickBot="1" x14ac:dyDescent="0.25">
      <c r="A362" s="3245" t="s">
        <v>76</v>
      </c>
      <c r="B362" s="3246"/>
      <c r="C362" s="3246"/>
      <c r="D362" s="3246"/>
      <c r="E362" s="3246"/>
      <c r="F362" s="3246"/>
      <c r="G362" s="3246"/>
      <c r="H362" s="3246"/>
      <c r="I362" s="3246"/>
      <c r="J362" s="3246"/>
      <c r="K362" s="3246"/>
      <c r="L362" s="3246"/>
      <c r="M362" s="3247"/>
      <c r="N362" s="936"/>
      <c r="O362" s="937"/>
      <c r="P362" s="686"/>
      <c r="Q362" s="936"/>
      <c r="R362" s="937"/>
      <c r="S362" s="686"/>
      <c r="T362" s="936">
        <v>1</v>
      </c>
      <c r="U362" s="937"/>
      <c r="V362" s="686">
        <v>1</v>
      </c>
      <c r="W362" s="936"/>
      <c r="X362" s="937">
        <v>1</v>
      </c>
      <c r="Y362" s="686"/>
    </row>
    <row r="363" spans="1:27" s="16" customFormat="1" ht="19.5" customHeight="1" thickBot="1" x14ac:dyDescent="0.25">
      <c r="A363" s="3227"/>
      <c r="B363" s="3321"/>
      <c r="C363" s="3321"/>
      <c r="D363" s="3321"/>
      <c r="E363" s="3321"/>
      <c r="F363" s="3321"/>
      <c r="G363" s="3321"/>
      <c r="H363" s="3321"/>
      <c r="I363" s="3321"/>
      <c r="J363" s="3321"/>
      <c r="K363" s="3321"/>
      <c r="L363" s="3321"/>
      <c r="M363" s="3321"/>
      <c r="N363" s="3207">
        <f>G12+G13+G14+G17+G23+G24+G25+G36+G37+G38+G40+G51+G52+G53+G57+G58+G59+G65+G69+G78+G79+G81</f>
        <v>60</v>
      </c>
      <c r="O363" s="3208"/>
      <c r="P363" s="3208"/>
      <c r="Q363" s="3207">
        <f>G18+G19+G20+G26+G27+G28+G39+G46+G54+G61+G62+G63+G70+G71+G73+G74+G75+G76+G80+G151+G343+4.5</f>
        <v>60</v>
      </c>
      <c r="R363" s="3208"/>
      <c r="S363" s="3208"/>
      <c r="T363" s="3207">
        <f>G34+G41+G43+G44+G45+G48+G49+G128+G129+G130+G133+G134+G135+G140+G141+G170+G344+G345+6</f>
        <v>58</v>
      </c>
      <c r="U363" s="3208"/>
      <c r="V363" s="3208"/>
      <c r="W363" s="3207">
        <f>G16+G55+G66+G67+G131+G137+G138+G142+G166+G167+G168+G171+G172+G174+G175+G176+G346+G347+G351</f>
        <v>59</v>
      </c>
      <c r="X363" s="3208"/>
      <c r="Y363" s="3208"/>
      <c r="Z363" s="3225"/>
      <c r="AA363" s="3226"/>
    </row>
    <row r="364" spans="1:27" s="16" customFormat="1" ht="19.5" customHeight="1" thickBot="1" x14ac:dyDescent="0.25">
      <c r="A364" s="3224"/>
      <c r="B364" s="3224"/>
      <c r="C364" s="3224"/>
      <c r="D364" s="3224"/>
      <c r="E364" s="3224"/>
      <c r="F364" s="3224"/>
      <c r="G364" s="3224"/>
      <c r="H364" s="3224"/>
      <c r="I364" s="3224"/>
      <c r="J364" s="3224"/>
      <c r="K364" s="3224"/>
      <c r="L364" s="3224"/>
      <c r="M364" s="3224"/>
      <c r="N364" s="3176">
        <f>N363+Q363+T363+W363</f>
        <v>237</v>
      </c>
      <c r="O364" s="3197"/>
      <c r="P364" s="3197"/>
      <c r="Q364" s="3197"/>
      <c r="R364" s="3197"/>
      <c r="S364" s="3197"/>
      <c r="T364" s="3197"/>
      <c r="U364" s="3197"/>
      <c r="V364" s="3197"/>
      <c r="W364" s="3197"/>
      <c r="X364" s="3197"/>
      <c r="Y364" s="3222"/>
      <c r="Z364" s="69"/>
      <c r="AA364" s="453"/>
    </row>
    <row r="365" spans="1:27" s="16" customFormat="1" ht="19.5" customHeight="1" thickBot="1" x14ac:dyDescent="0.25">
      <c r="A365" s="400"/>
      <c r="B365" s="400"/>
      <c r="C365" s="400"/>
      <c r="D365" s="400"/>
      <c r="E365" s="400"/>
      <c r="F365" s="400"/>
      <c r="G365" s="400"/>
      <c r="H365" s="400"/>
      <c r="I365" s="400"/>
      <c r="J365" s="400"/>
      <c r="K365" s="400"/>
      <c r="L365" s="400"/>
      <c r="M365" s="400"/>
      <c r="N365" s="401"/>
      <c r="O365" s="401"/>
      <c r="P365" s="402"/>
      <c r="Q365" s="401"/>
      <c r="R365" s="401"/>
      <c r="S365" s="401"/>
      <c r="T365" s="401"/>
      <c r="U365" s="401"/>
      <c r="V365" s="402"/>
      <c r="W365" s="401"/>
      <c r="X365" s="401"/>
      <c r="Y365" s="402"/>
    </row>
    <row r="366" spans="1:27" s="16" customFormat="1" ht="19.5" customHeight="1" thickBot="1" x14ac:dyDescent="0.25">
      <c r="A366" s="3435" t="s">
        <v>406</v>
      </c>
      <c r="B366" s="3436"/>
      <c r="C366" s="3436"/>
      <c r="D366" s="3436"/>
      <c r="E366" s="3436"/>
      <c r="F366" s="3436"/>
      <c r="G366" s="3436"/>
      <c r="H366" s="3436"/>
      <c r="I366" s="3436"/>
      <c r="J366" s="3436"/>
      <c r="K366" s="3436"/>
      <c r="L366" s="3436"/>
      <c r="M366" s="3436"/>
      <c r="N366" s="3436"/>
      <c r="O366" s="3436"/>
      <c r="P366" s="3436"/>
      <c r="Q366" s="3436"/>
      <c r="R366" s="3436"/>
      <c r="S366" s="3436"/>
      <c r="T366" s="3436"/>
      <c r="U366" s="3436"/>
      <c r="V366" s="3436"/>
      <c r="W366" s="3436"/>
      <c r="X366" s="3436"/>
      <c r="Y366" s="3437"/>
    </row>
    <row r="367" spans="1:27" s="16" customFormat="1" ht="19.5" customHeight="1" thickBot="1" x14ac:dyDescent="0.25">
      <c r="A367" s="3223" t="s">
        <v>403</v>
      </c>
      <c r="B367" s="3223"/>
      <c r="C367" s="3223"/>
      <c r="D367" s="3223"/>
      <c r="E367" s="3223"/>
      <c r="F367" s="3223"/>
      <c r="G367" s="161">
        <f>G83+G148+G152+G157+G163+G193+G348+G352+G93</f>
        <v>237</v>
      </c>
      <c r="H367" s="161">
        <f t="shared" ref="H367:V367" si="90">H83+H148+H152+H157+H163+H193+H348+H352+H93</f>
        <v>7110</v>
      </c>
      <c r="I367" s="161">
        <f t="shared" si="90"/>
        <v>3275</v>
      </c>
      <c r="J367" s="161">
        <f t="shared" si="90"/>
        <v>1587</v>
      </c>
      <c r="K367" s="161">
        <f t="shared" si="90"/>
        <v>481</v>
      </c>
      <c r="L367" s="161">
        <f t="shared" si="90"/>
        <v>1207</v>
      </c>
      <c r="M367" s="161">
        <f t="shared" si="90"/>
        <v>3205</v>
      </c>
      <c r="N367" s="161">
        <f t="shared" si="90"/>
        <v>28.5</v>
      </c>
      <c r="O367" s="161">
        <f t="shared" si="90"/>
        <v>18</v>
      </c>
      <c r="P367" s="161">
        <f t="shared" si="90"/>
        <v>18.5</v>
      </c>
      <c r="Q367" s="161">
        <f>Q83+Q148+Q152+Q157+Q163+Q193+Q348+Q352+Q93</f>
        <v>28</v>
      </c>
      <c r="R367" s="161">
        <f t="shared" si="90"/>
        <v>28</v>
      </c>
      <c r="S367" s="161">
        <f t="shared" si="90"/>
        <v>30</v>
      </c>
      <c r="T367" s="161">
        <f>T83+T148+T152+T157+T163+T193+T348+T352+T93</f>
        <v>24</v>
      </c>
      <c r="U367" s="161">
        <f t="shared" si="90"/>
        <v>24</v>
      </c>
      <c r="V367" s="161">
        <f t="shared" si="90"/>
        <v>24</v>
      </c>
      <c r="W367" s="1038">
        <f>W83+W148+W152+W157+W163+W193+W348+W352</f>
        <v>22</v>
      </c>
      <c r="X367" s="1039">
        <f>X83+X148+X152+X157+X163+X193+X348+X352</f>
        <v>20</v>
      </c>
      <c r="Y367" s="1040">
        <f>Y83+Y148+Y152+Y157+Y163+Y193+Y348+Y352</f>
        <v>15</v>
      </c>
    </row>
    <row r="368" spans="1:27" s="16" customFormat="1" ht="36.75" customHeight="1" thickBot="1" x14ac:dyDescent="0.25">
      <c r="A368" s="3054" t="s">
        <v>404</v>
      </c>
      <c r="B368" s="3055"/>
      <c r="C368" s="3055"/>
      <c r="D368" s="3055"/>
      <c r="E368" s="3055"/>
      <c r="F368" s="3056"/>
      <c r="G368" s="161">
        <f>G83+G149+G152+G157+G163+G194+G348+G352+G93</f>
        <v>237</v>
      </c>
      <c r="H368" s="161">
        <f t="shared" ref="H368:U368" si="91">H83+H149+H152+H157+H163+H194+H348+H352+H93</f>
        <v>7110</v>
      </c>
      <c r="I368" s="161">
        <f t="shared" si="91"/>
        <v>3275</v>
      </c>
      <c r="J368" s="161">
        <f t="shared" si="91"/>
        <v>1506</v>
      </c>
      <c r="K368" s="161">
        <f t="shared" si="91"/>
        <v>442</v>
      </c>
      <c r="L368" s="161">
        <f t="shared" si="91"/>
        <v>1327</v>
      </c>
      <c r="M368" s="161">
        <f t="shared" si="91"/>
        <v>3205</v>
      </c>
      <c r="N368" s="161">
        <f t="shared" si="91"/>
        <v>28.5</v>
      </c>
      <c r="O368" s="161">
        <f t="shared" si="91"/>
        <v>18</v>
      </c>
      <c r="P368" s="161">
        <f t="shared" si="91"/>
        <v>18.5</v>
      </c>
      <c r="Q368" s="161">
        <f t="shared" si="91"/>
        <v>28</v>
      </c>
      <c r="R368" s="161">
        <f t="shared" si="91"/>
        <v>28</v>
      </c>
      <c r="S368" s="161">
        <f t="shared" si="91"/>
        <v>30</v>
      </c>
      <c r="T368" s="161">
        <f t="shared" si="91"/>
        <v>24</v>
      </c>
      <c r="U368" s="161">
        <f t="shared" si="91"/>
        <v>24</v>
      </c>
      <c r="V368" s="161">
        <f>V83+V149+V152+V157+V163+V194+V348+V352+V93</f>
        <v>24</v>
      </c>
      <c r="W368" s="1038">
        <f>W83+W149+W152+W157+W163+W194+W348+W352</f>
        <v>22</v>
      </c>
      <c r="X368" s="1039">
        <f>X83+X149+X152+X157+X163+X194+X348+X352</f>
        <v>20</v>
      </c>
      <c r="Y368" s="1040">
        <f>Y83+Y149+Y152+Y157+Y163+Y194+Y348+Y352</f>
        <v>15</v>
      </c>
    </row>
    <row r="369" spans="1:27" s="16" customFormat="1" ht="19.5" customHeight="1" x14ac:dyDescent="0.2">
      <c r="A369" s="3426" t="s">
        <v>74</v>
      </c>
      <c r="B369" s="3369"/>
      <c r="C369" s="3369"/>
      <c r="D369" s="3369"/>
      <c r="E369" s="3369"/>
      <c r="F369" s="3369"/>
      <c r="G369" s="3369"/>
      <c r="H369" s="3369"/>
      <c r="I369" s="3369"/>
      <c r="J369" s="3369"/>
      <c r="K369" s="3369"/>
      <c r="L369" s="3369"/>
      <c r="M369" s="3370"/>
      <c r="N369" s="54">
        <f>N367</f>
        <v>28.5</v>
      </c>
      <c r="O369" s="1041">
        <f t="shared" ref="O369:W369" si="92">O367</f>
        <v>18</v>
      </c>
      <c r="P369" s="1042">
        <f t="shared" si="92"/>
        <v>18.5</v>
      </c>
      <c r="Q369" s="54">
        <f t="shared" si="92"/>
        <v>28</v>
      </c>
      <c r="R369" s="1041">
        <f t="shared" si="92"/>
        <v>28</v>
      </c>
      <c r="S369" s="1042">
        <f t="shared" si="92"/>
        <v>30</v>
      </c>
      <c r="T369" s="54">
        <f t="shared" si="92"/>
        <v>24</v>
      </c>
      <c r="U369" s="1041">
        <f t="shared" si="92"/>
        <v>24</v>
      </c>
      <c r="V369" s="1042">
        <f t="shared" si="92"/>
        <v>24</v>
      </c>
      <c r="W369" s="54">
        <f t="shared" si="92"/>
        <v>22</v>
      </c>
      <c r="X369" s="1041">
        <f>X367</f>
        <v>20</v>
      </c>
      <c r="Y369" s="1042">
        <f>Y367</f>
        <v>15</v>
      </c>
    </row>
    <row r="370" spans="1:27" s="16" customFormat="1" ht="19.5" customHeight="1" x14ac:dyDescent="0.2">
      <c r="A370" s="3322" t="s">
        <v>62</v>
      </c>
      <c r="B370" s="3323"/>
      <c r="C370" s="3323"/>
      <c r="D370" s="3323"/>
      <c r="E370" s="3323"/>
      <c r="F370" s="3323"/>
      <c r="G370" s="3323"/>
      <c r="H370" s="3323"/>
      <c r="I370" s="3323"/>
      <c r="J370" s="3323"/>
      <c r="K370" s="3323"/>
      <c r="L370" s="3323"/>
      <c r="M370" s="3324"/>
      <c r="N370" s="160">
        <v>3</v>
      </c>
      <c r="O370" s="786">
        <v>1</v>
      </c>
      <c r="P370" s="639">
        <v>3</v>
      </c>
      <c r="Q370" s="1037">
        <v>4</v>
      </c>
      <c r="R370" s="786">
        <v>2</v>
      </c>
      <c r="S370" s="639">
        <v>3</v>
      </c>
      <c r="T370" s="1037">
        <v>3</v>
      </c>
      <c r="U370" s="786">
        <v>2</v>
      </c>
      <c r="V370" s="639">
        <v>3</v>
      </c>
      <c r="W370" s="1043">
        <v>3</v>
      </c>
      <c r="X370" s="1044">
        <v>1</v>
      </c>
      <c r="Y370" s="1045">
        <v>2</v>
      </c>
    </row>
    <row r="371" spans="1:27" s="16" customFormat="1" ht="19.5" customHeight="1" x14ac:dyDescent="0.2">
      <c r="A371" s="3322" t="s">
        <v>408</v>
      </c>
      <c r="B371" s="3323"/>
      <c r="C371" s="3323"/>
      <c r="D371" s="3323"/>
      <c r="E371" s="3323"/>
      <c r="F371" s="3323"/>
      <c r="G371" s="3323"/>
      <c r="H371" s="3323"/>
      <c r="I371" s="3323"/>
      <c r="J371" s="3323"/>
      <c r="K371" s="3323"/>
      <c r="L371" s="3323"/>
      <c r="M371" s="3324"/>
      <c r="N371" s="160">
        <v>5</v>
      </c>
      <c r="O371" s="786">
        <v>2</v>
      </c>
      <c r="P371" s="639" t="s">
        <v>411</v>
      </c>
      <c r="Q371" s="1037">
        <v>3</v>
      </c>
      <c r="R371" s="786">
        <v>1</v>
      </c>
      <c r="S371" s="639" t="s">
        <v>599</v>
      </c>
      <c r="T371" s="1037" t="s">
        <v>202</v>
      </c>
      <c r="U371" s="786"/>
      <c r="V371" s="639" t="s">
        <v>598</v>
      </c>
      <c r="W371" s="1037">
        <v>4</v>
      </c>
      <c r="X371" s="786" t="s">
        <v>484</v>
      </c>
      <c r="Y371" s="639">
        <v>3</v>
      </c>
    </row>
    <row r="372" spans="1:27" s="16" customFormat="1" ht="19.5" customHeight="1" x14ac:dyDescent="0.2">
      <c r="A372" s="3322" t="s">
        <v>409</v>
      </c>
      <c r="B372" s="3323"/>
      <c r="C372" s="3323"/>
      <c r="D372" s="3323"/>
      <c r="E372" s="3323"/>
      <c r="F372" s="3323"/>
      <c r="G372" s="3323"/>
      <c r="H372" s="3323"/>
      <c r="I372" s="3323"/>
      <c r="J372" s="3323"/>
      <c r="K372" s="3323"/>
      <c r="L372" s="3323"/>
      <c r="M372" s="3324"/>
      <c r="N372" s="160">
        <v>5</v>
      </c>
      <c r="O372" s="786">
        <v>2</v>
      </c>
      <c r="P372" s="639" t="s">
        <v>411</v>
      </c>
      <c r="Q372" s="1037">
        <v>3</v>
      </c>
      <c r="R372" s="786">
        <v>1</v>
      </c>
      <c r="S372" s="639" t="s">
        <v>599</v>
      </c>
      <c r="T372" s="1037" t="s">
        <v>202</v>
      </c>
      <c r="U372" s="786"/>
      <c r="V372" s="639" t="s">
        <v>598</v>
      </c>
      <c r="W372" s="1037">
        <v>3</v>
      </c>
      <c r="X372" s="786" t="s">
        <v>484</v>
      </c>
      <c r="Y372" s="639">
        <v>3</v>
      </c>
    </row>
    <row r="373" spans="1:27" s="16" customFormat="1" ht="19.5" customHeight="1" x14ac:dyDescent="0.2">
      <c r="A373" s="3322" t="s">
        <v>77</v>
      </c>
      <c r="B373" s="3323"/>
      <c r="C373" s="3323"/>
      <c r="D373" s="3323"/>
      <c r="E373" s="3323"/>
      <c r="F373" s="3323"/>
      <c r="G373" s="3323"/>
      <c r="H373" s="3323"/>
      <c r="I373" s="3323"/>
      <c r="J373" s="3323"/>
      <c r="K373" s="3323"/>
      <c r="L373" s="3323"/>
      <c r="M373" s="3324"/>
      <c r="N373" s="1037"/>
      <c r="O373" s="786"/>
      <c r="P373" s="639"/>
      <c r="Q373" s="1037"/>
      <c r="R373" s="786"/>
      <c r="S373" s="639"/>
      <c r="T373" s="1037"/>
      <c r="U373" s="786"/>
      <c r="V373" s="639">
        <v>1</v>
      </c>
      <c r="W373" s="1037">
        <v>1</v>
      </c>
      <c r="X373" s="786"/>
      <c r="Y373" s="639"/>
    </row>
    <row r="374" spans="1:27" s="16" customFormat="1" ht="18.75" customHeight="1" thickBot="1" x14ac:dyDescent="0.25">
      <c r="A374" s="3372" t="s">
        <v>76</v>
      </c>
      <c r="B374" s="3342"/>
      <c r="C374" s="3342"/>
      <c r="D374" s="3342"/>
      <c r="E374" s="3342"/>
      <c r="F374" s="3342"/>
      <c r="G374" s="3342"/>
      <c r="H374" s="3342"/>
      <c r="I374" s="3342"/>
      <c r="J374" s="3342"/>
      <c r="K374" s="3342"/>
      <c r="L374" s="3342"/>
      <c r="M374" s="3343"/>
      <c r="N374" s="936"/>
      <c r="O374" s="937"/>
      <c r="P374" s="686"/>
      <c r="Q374" s="936"/>
      <c r="R374" s="937"/>
      <c r="S374" s="686"/>
      <c r="T374" s="936">
        <v>1</v>
      </c>
      <c r="U374" s="937"/>
      <c r="V374" s="686">
        <v>1</v>
      </c>
      <c r="W374" s="936"/>
      <c r="X374" s="937">
        <v>1</v>
      </c>
      <c r="Y374" s="686"/>
    </row>
    <row r="375" spans="1:27" s="16" customFormat="1" ht="18.75" customHeight="1" thickBot="1" x14ac:dyDescent="0.25">
      <c r="A375" s="403"/>
      <c r="B375" s="404"/>
      <c r="C375" s="404"/>
      <c r="D375" s="404"/>
      <c r="E375" s="404"/>
      <c r="F375" s="404"/>
      <c r="G375" s="404"/>
      <c r="H375" s="404"/>
      <c r="I375" s="404"/>
      <c r="J375" s="404"/>
      <c r="K375" s="404"/>
      <c r="L375" s="404"/>
      <c r="M375" s="404"/>
      <c r="N375" s="3433">
        <f>G12+G13+G14+G17+G23+G24+G25+G36+G37+G38+G40+G51+G52+G53+G57+G58+G59+G65+G69+G78+G79+G81</f>
        <v>60</v>
      </c>
      <c r="O375" s="3208"/>
      <c r="P375" s="3208"/>
      <c r="Q375" s="3433">
        <f>G18+G19+G20+G26+G27+G28+G39+G46+G54+G61+G62+G63+G70+G71+G73+G74+G75+G76+G80+G151+G343+4.5</f>
        <v>60</v>
      </c>
      <c r="R375" s="3208"/>
      <c r="S375" s="3208"/>
      <c r="T375" s="3207">
        <f>G34+G41+G43+G44+G45+G48+G49+G128+G129+G130+G133+G134+G135+G140+G141+G160+G344+G345+6</f>
        <v>58</v>
      </c>
      <c r="U375" s="3208"/>
      <c r="V375" s="3208"/>
      <c r="W375" s="3207">
        <f>G16+G55+G66+G67+G131+G137+G138+G142+G155+G156+G161+G162+G184+G186+G187+G188+G346+G347+G351</f>
        <v>59</v>
      </c>
      <c r="X375" s="3208"/>
      <c r="Y375" s="3208"/>
      <c r="Z375" s="3205"/>
      <c r="AA375" s="3206"/>
    </row>
    <row r="376" spans="1:27" s="16" customFormat="1" ht="18.75" customHeight="1" thickBot="1" x14ac:dyDescent="0.25">
      <c r="A376" s="404"/>
      <c r="B376" s="404"/>
      <c r="C376" s="404"/>
      <c r="D376" s="404"/>
      <c r="E376" s="404"/>
      <c r="F376" s="404"/>
      <c r="G376" s="404"/>
      <c r="H376" s="404"/>
      <c r="I376" s="404"/>
      <c r="J376" s="404"/>
      <c r="K376" s="404"/>
      <c r="L376" s="404"/>
      <c r="M376" s="404"/>
      <c r="N376" s="3391">
        <f>N375+Q375+T375+W375</f>
        <v>237</v>
      </c>
      <c r="O376" s="3392"/>
      <c r="P376" s="3392"/>
      <c r="Q376" s="3392"/>
      <c r="R376" s="3392"/>
      <c r="S376" s="3392"/>
      <c r="T376" s="3392"/>
      <c r="U376" s="3392"/>
      <c r="V376" s="3392"/>
      <c r="W376" s="3392"/>
      <c r="X376" s="3392"/>
      <c r="Y376" s="3434"/>
      <c r="Z376" s="46"/>
      <c r="AA376" s="454"/>
    </row>
    <row r="377" spans="1:27" s="16" customFormat="1" ht="18.75" customHeight="1" thickBot="1" x14ac:dyDescent="0.25">
      <c r="A377" s="405"/>
      <c r="B377" s="405"/>
      <c r="C377" s="405"/>
      <c r="D377" s="405"/>
      <c r="E377" s="405"/>
      <c r="F377" s="405"/>
      <c r="G377" s="405"/>
      <c r="H377" s="405"/>
      <c r="I377" s="405"/>
      <c r="J377" s="405"/>
      <c r="K377" s="405"/>
      <c r="L377" s="405"/>
      <c r="M377" s="405"/>
      <c r="N377" s="406"/>
      <c r="O377" s="407"/>
      <c r="P377" s="408"/>
      <c r="Q377" s="406"/>
      <c r="R377" s="407"/>
      <c r="S377" s="407"/>
      <c r="T377" s="70"/>
      <c r="U377" s="71"/>
      <c r="V377" s="72"/>
      <c r="W377" s="70"/>
      <c r="X377" s="71"/>
      <c r="Y377" s="72"/>
      <c r="Z377" s="46"/>
      <c r="AA377" s="454"/>
    </row>
    <row r="378" spans="1:27" s="16" customFormat="1" ht="18.75" customHeight="1" thickBot="1" x14ac:dyDescent="0.25">
      <c r="A378" s="3430" t="s">
        <v>407</v>
      </c>
      <c r="B378" s="3431"/>
      <c r="C378" s="3431"/>
      <c r="D378" s="3431"/>
      <c r="E378" s="3431"/>
      <c r="F378" s="3431"/>
      <c r="G378" s="3431"/>
      <c r="H378" s="3431"/>
      <c r="I378" s="3431"/>
      <c r="J378" s="3431"/>
      <c r="K378" s="3431"/>
      <c r="L378" s="3431"/>
      <c r="M378" s="3431"/>
      <c r="N378" s="3431"/>
      <c r="O378" s="3431"/>
      <c r="P378" s="3431"/>
      <c r="Q378" s="3431"/>
      <c r="R378" s="3431"/>
      <c r="S378" s="3431"/>
      <c r="T378" s="3431"/>
      <c r="U378" s="3431"/>
      <c r="V378" s="3431"/>
      <c r="W378" s="3431"/>
      <c r="X378" s="3431"/>
      <c r="Y378" s="3432"/>
      <c r="Z378" s="46"/>
      <c r="AA378" s="454"/>
    </row>
    <row r="379" spans="1:27" s="16" customFormat="1" ht="24.75" customHeight="1" thickBot="1" x14ac:dyDescent="0.25">
      <c r="A379" s="3223" t="s">
        <v>403</v>
      </c>
      <c r="B379" s="3223"/>
      <c r="C379" s="3223"/>
      <c r="D379" s="3223"/>
      <c r="E379" s="3223"/>
      <c r="F379" s="3223"/>
      <c r="G379" s="1046">
        <f>G83+G148+G157+G212+G348+G352+G93</f>
        <v>237</v>
      </c>
      <c r="H379" s="1046">
        <f t="shared" ref="H379:V379" si="93">H83+H148+H157+H212+H348+H352+H93</f>
        <v>7110</v>
      </c>
      <c r="I379" s="1046">
        <f t="shared" si="93"/>
        <v>3285</v>
      </c>
      <c r="J379" s="1046">
        <f t="shared" si="93"/>
        <v>1597</v>
      </c>
      <c r="K379" s="1046">
        <f t="shared" si="93"/>
        <v>461</v>
      </c>
      <c r="L379" s="1046">
        <f t="shared" si="93"/>
        <v>1227</v>
      </c>
      <c r="M379" s="1046">
        <f t="shared" si="93"/>
        <v>3195</v>
      </c>
      <c r="N379" s="1046">
        <f t="shared" si="93"/>
        <v>28.5</v>
      </c>
      <c r="O379" s="1046">
        <f t="shared" si="93"/>
        <v>18</v>
      </c>
      <c r="P379" s="1046">
        <f t="shared" si="93"/>
        <v>18.5</v>
      </c>
      <c r="Q379" s="1046">
        <f t="shared" si="93"/>
        <v>28</v>
      </c>
      <c r="R379" s="1046">
        <f t="shared" si="93"/>
        <v>28</v>
      </c>
      <c r="S379" s="1046">
        <f t="shared" si="93"/>
        <v>31</v>
      </c>
      <c r="T379" s="1046">
        <f t="shared" si="93"/>
        <v>24</v>
      </c>
      <c r="U379" s="1046">
        <f t="shared" si="93"/>
        <v>24</v>
      </c>
      <c r="V379" s="1046">
        <f t="shared" si="93"/>
        <v>24</v>
      </c>
      <c r="W379" s="1047">
        <f>W83+W148+W157+W212+W348+W352</f>
        <v>22</v>
      </c>
      <c r="X379" s="1048">
        <f>X83+X148+X157+X212+X348+X352</f>
        <v>20</v>
      </c>
      <c r="Y379" s="1049">
        <f>Y83+Y148+Y157+Y212+Y348+Y352</f>
        <v>15</v>
      </c>
      <c r="Z379" s="46"/>
      <c r="AA379" s="454"/>
    </row>
    <row r="380" spans="1:27" s="16" customFormat="1" ht="36" customHeight="1" thickBot="1" x14ac:dyDescent="0.25">
      <c r="A380" s="3054" t="s">
        <v>404</v>
      </c>
      <c r="B380" s="3055"/>
      <c r="C380" s="3055"/>
      <c r="D380" s="3055"/>
      <c r="E380" s="3055"/>
      <c r="F380" s="3056"/>
      <c r="G380" s="1050">
        <f>G83+G149+G157+G213+G348+G352+G93</f>
        <v>237</v>
      </c>
      <c r="H380" s="1050">
        <f t="shared" ref="H380:V380" si="94">H83+H149+H157+H213+H348+H352+H93</f>
        <v>7110</v>
      </c>
      <c r="I380" s="1050">
        <f t="shared" si="94"/>
        <v>3285</v>
      </c>
      <c r="J380" s="1050">
        <f t="shared" si="94"/>
        <v>1516</v>
      </c>
      <c r="K380" s="1050">
        <f t="shared" si="94"/>
        <v>422</v>
      </c>
      <c r="L380" s="1050">
        <f t="shared" si="94"/>
        <v>1347</v>
      </c>
      <c r="M380" s="1050">
        <f t="shared" si="94"/>
        <v>3195</v>
      </c>
      <c r="N380" s="1050">
        <f t="shared" si="94"/>
        <v>28.5</v>
      </c>
      <c r="O380" s="1050">
        <f t="shared" si="94"/>
        <v>18</v>
      </c>
      <c r="P380" s="1050">
        <f t="shared" si="94"/>
        <v>18.5</v>
      </c>
      <c r="Q380" s="1050">
        <f t="shared" si="94"/>
        <v>28</v>
      </c>
      <c r="R380" s="1050">
        <f t="shared" si="94"/>
        <v>28</v>
      </c>
      <c r="S380" s="1050">
        <f t="shared" si="94"/>
        <v>31</v>
      </c>
      <c r="T380" s="1050">
        <f t="shared" si="94"/>
        <v>24</v>
      </c>
      <c r="U380" s="1050">
        <f t="shared" si="94"/>
        <v>24</v>
      </c>
      <c r="V380" s="1050">
        <f t="shared" si="94"/>
        <v>24</v>
      </c>
      <c r="W380" s="1047">
        <f>W83+W149+W157+W213+W348+W352</f>
        <v>22</v>
      </c>
      <c r="X380" s="1048">
        <f>X83+X149+X157+X213+X348+X352</f>
        <v>20</v>
      </c>
      <c r="Y380" s="1049">
        <f>Y83+Y149+Y157+Y213+Y348+Y352</f>
        <v>15</v>
      </c>
      <c r="Z380" s="46"/>
      <c r="AA380" s="454"/>
    </row>
    <row r="381" spans="1:27" s="16" customFormat="1" ht="18.75" customHeight="1" x14ac:dyDescent="0.2">
      <c r="A381" s="3368" t="s">
        <v>74</v>
      </c>
      <c r="B381" s="3369"/>
      <c r="C381" s="3369"/>
      <c r="D381" s="3369"/>
      <c r="E381" s="3369"/>
      <c r="F381" s="3369"/>
      <c r="G381" s="3369"/>
      <c r="H381" s="3369"/>
      <c r="I381" s="3369"/>
      <c r="J381" s="3369"/>
      <c r="K381" s="3369"/>
      <c r="L381" s="3369"/>
      <c r="M381" s="3370"/>
      <c r="N381" s="1051">
        <f t="shared" ref="N381:Y381" si="95">N379</f>
        <v>28.5</v>
      </c>
      <c r="O381" s="1052">
        <f t="shared" si="95"/>
        <v>18</v>
      </c>
      <c r="P381" s="1053">
        <f t="shared" si="95"/>
        <v>18.5</v>
      </c>
      <c r="Q381" s="1051">
        <f t="shared" si="95"/>
        <v>28</v>
      </c>
      <c r="R381" s="1052">
        <f t="shared" si="95"/>
        <v>28</v>
      </c>
      <c r="S381" s="1053">
        <f t="shared" si="95"/>
        <v>31</v>
      </c>
      <c r="T381" s="1051">
        <f>T379</f>
        <v>24</v>
      </c>
      <c r="U381" s="144">
        <f t="shared" si="95"/>
        <v>24</v>
      </c>
      <c r="V381" s="123">
        <f t="shared" si="95"/>
        <v>24</v>
      </c>
      <c r="W381" s="1054">
        <f t="shared" si="95"/>
        <v>22</v>
      </c>
      <c r="X381" s="144">
        <f t="shared" si="95"/>
        <v>20</v>
      </c>
      <c r="Y381" s="123">
        <f t="shared" si="95"/>
        <v>15</v>
      </c>
      <c r="Z381" s="46"/>
      <c r="AA381" s="454"/>
    </row>
    <row r="382" spans="1:27" s="16" customFormat="1" ht="18.75" customHeight="1" x14ac:dyDescent="0.2">
      <c r="A382" s="3371" t="s">
        <v>62</v>
      </c>
      <c r="B382" s="3323"/>
      <c r="C382" s="3323"/>
      <c r="D382" s="3323"/>
      <c r="E382" s="3323"/>
      <c r="F382" s="3323"/>
      <c r="G382" s="3323"/>
      <c r="H382" s="3323"/>
      <c r="I382" s="3323"/>
      <c r="J382" s="3323"/>
      <c r="K382" s="3323"/>
      <c r="L382" s="3323"/>
      <c r="M382" s="3324"/>
      <c r="N382" s="160">
        <v>3</v>
      </c>
      <c r="O382" s="786">
        <v>1</v>
      </c>
      <c r="P382" s="639">
        <v>3</v>
      </c>
      <c r="Q382" s="1037">
        <v>4</v>
      </c>
      <c r="R382" s="786">
        <v>2</v>
      </c>
      <c r="S382" s="639">
        <v>3</v>
      </c>
      <c r="T382" s="1037">
        <v>3</v>
      </c>
      <c r="U382" s="786">
        <v>2</v>
      </c>
      <c r="V382" s="639">
        <v>3</v>
      </c>
      <c r="W382" s="1037">
        <v>3</v>
      </c>
      <c r="X382" s="786">
        <v>1</v>
      </c>
      <c r="Y382" s="639">
        <v>2</v>
      </c>
      <c r="Z382" s="46"/>
      <c r="AA382" s="454"/>
    </row>
    <row r="383" spans="1:27" s="16" customFormat="1" ht="18.75" customHeight="1" x14ac:dyDescent="0.2">
      <c r="A383" s="3322" t="s">
        <v>408</v>
      </c>
      <c r="B383" s="3323"/>
      <c r="C383" s="3323"/>
      <c r="D383" s="3323"/>
      <c r="E383" s="3323"/>
      <c r="F383" s="3323"/>
      <c r="G383" s="3323"/>
      <c r="H383" s="3323"/>
      <c r="I383" s="3323"/>
      <c r="J383" s="3323"/>
      <c r="K383" s="3323"/>
      <c r="L383" s="3323"/>
      <c r="M383" s="3324"/>
      <c r="N383" s="160">
        <v>5</v>
      </c>
      <c r="O383" s="786">
        <v>2</v>
      </c>
      <c r="P383" s="639" t="s">
        <v>411</v>
      </c>
      <c r="Q383" s="1037">
        <v>3</v>
      </c>
      <c r="R383" s="786">
        <v>1</v>
      </c>
      <c r="S383" s="639" t="s">
        <v>485</v>
      </c>
      <c r="T383" s="1037" t="s">
        <v>202</v>
      </c>
      <c r="U383" s="786"/>
      <c r="V383" s="639" t="s">
        <v>598</v>
      </c>
      <c r="W383" s="1037">
        <v>4</v>
      </c>
      <c r="X383" s="786" t="s">
        <v>484</v>
      </c>
      <c r="Y383" s="639">
        <v>3</v>
      </c>
      <c r="Z383" s="46"/>
      <c r="AA383" s="454"/>
    </row>
    <row r="384" spans="1:27" s="16" customFormat="1" ht="18.75" customHeight="1" x14ac:dyDescent="0.2">
      <c r="A384" s="3322" t="s">
        <v>409</v>
      </c>
      <c r="B384" s="3323"/>
      <c r="C384" s="3323"/>
      <c r="D384" s="3323"/>
      <c r="E384" s="3323"/>
      <c r="F384" s="3323"/>
      <c r="G384" s="3323"/>
      <c r="H384" s="3323"/>
      <c r="I384" s="3323"/>
      <c r="J384" s="3323"/>
      <c r="K384" s="3323"/>
      <c r="L384" s="3323"/>
      <c r="M384" s="3324"/>
      <c r="N384" s="160">
        <v>5</v>
      </c>
      <c r="O384" s="786">
        <v>2</v>
      </c>
      <c r="P384" s="639" t="s">
        <v>411</v>
      </c>
      <c r="Q384" s="1037">
        <v>3</v>
      </c>
      <c r="R384" s="786">
        <v>1</v>
      </c>
      <c r="S384" s="639" t="s">
        <v>485</v>
      </c>
      <c r="T384" s="1037" t="s">
        <v>202</v>
      </c>
      <c r="U384" s="786"/>
      <c r="V384" s="639" t="s">
        <v>598</v>
      </c>
      <c r="W384" s="1037">
        <v>3</v>
      </c>
      <c r="X384" s="786" t="s">
        <v>484</v>
      </c>
      <c r="Y384" s="639">
        <v>3</v>
      </c>
      <c r="Z384" s="46"/>
      <c r="AA384" s="454"/>
    </row>
    <row r="385" spans="1:28" s="16" customFormat="1" ht="18.75" customHeight="1" x14ac:dyDescent="0.2">
      <c r="A385" s="3322" t="s">
        <v>77</v>
      </c>
      <c r="B385" s="3323"/>
      <c r="C385" s="3323"/>
      <c r="D385" s="3323"/>
      <c r="E385" s="3323"/>
      <c r="F385" s="3323"/>
      <c r="G385" s="3323"/>
      <c r="H385" s="3323"/>
      <c r="I385" s="3323"/>
      <c r="J385" s="3323"/>
      <c r="K385" s="3323"/>
      <c r="L385" s="3323"/>
      <c r="M385" s="3324"/>
      <c r="N385" s="1037"/>
      <c r="O385" s="786"/>
      <c r="P385" s="639"/>
      <c r="Q385" s="1037"/>
      <c r="R385" s="786"/>
      <c r="S385" s="639"/>
      <c r="T385" s="1037"/>
      <c r="U385" s="786"/>
      <c r="V385" s="639">
        <v>1</v>
      </c>
      <c r="W385" s="1037">
        <v>1</v>
      </c>
      <c r="X385" s="786"/>
      <c r="Y385" s="639"/>
      <c r="Z385" s="46"/>
      <c r="AA385" s="454"/>
    </row>
    <row r="386" spans="1:28" s="16" customFormat="1" ht="18.75" customHeight="1" thickBot="1" x14ac:dyDescent="0.25">
      <c r="A386" s="3341" t="s">
        <v>76</v>
      </c>
      <c r="B386" s="3342"/>
      <c r="C386" s="3342"/>
      <c r="D386" s="3342"/>
      <c r="E386" s="3342"/>
      <c r="F386" s="3342"/>
      <c r="G386" s="3342"/>
      <c r="H386" s="3342"/>
      <c r="I386" s="3342"/>
      <c r="J386" s="3342"/>
      <c r="K386" s="3342"/>
      <c r="L386" s="3342"/>
      <c r="M386" s="3343"/>
      <c r="N386" s="936"/>
      <c r="O386" s="937"/>
      <c r="P386" s="686"/>
      <c r="Q386" s="936"/>
      <c r="R386" s="937"/>
      <c r="S386" s="686"/>
      <c r="T386" s="936">
        <v>1</v>
      </c>
      <c r="U386" s="937"/>
      <c r="V386" s="686">
        <v>1</v>
      </c>
      <c r="W386" s="936"/>
      <c r="X386" s="937">
        <v>1</v>
      </c>
      <c r="Y386" s="686"/>
      <c r="Z386" s="46"/>
      <c r="AA386" s="454"/>
    </row>
    <row r="387" spans="1:28" s="16" customFormat="1" ht="18.75" customHeight="1" thickBot="1" x14ac:dyDescent="0.25">
      <c r="A387" s="409"/>
      <c r="B387" s="409"/>
      <c r="C387" s="409"/>
      <c r="D387" s="409"/>
      <c r="E387" s="409"/>
      <c r="F387" s="409"/>
      <c r="G387" s="409"/>
      <c r="H387" s="409"/>
      <c r="I387" s="409"/>
      <c r="J387" s="409"/>
      <c r="K387" s="409"/>
      <c r="L387" s="409"/>
      <c r="M387" s="410"/>
      <c r="N387" s="3344">
        <f>G12+G13+G14+G17+G23+G24+G25+G36+G37+G38+G40+G51+G52+G53+G57+G58+G59+G65+G69+G78+G79+G81</f>
        <v>60</v>
      </c>
      <c r="O387" s="3344"/>
      <c r="P387" s="3344"/>
      <c r="Q387" s="3344">
        <f>G18+G19+G20+G26+G27+G28+G39+G46+G54+G61+G62+G63+G70+G71+G73+G74+G75+G76+G80+G202+G203+G343+4.5</f>
        <v>60</v>
      </c>
      <c r="R387" s="3344"/>
      <c r="S387" s="3344"/>
      <c r="T387" s="3018">
        <f>G34+G41+G43+G44+G45+G48+G49+G128+G129+G130+G133+G134+G135+G140+G141+G197+G344+G345+6</f>
        <v>58</v>
      </c>
      <c r="U387" s="3019"/>
      <c r="V387" s="3019"/>
      <c r="W387" s="3018">
        <f>G16+G55+G66+G67+G131+G137+G138+G142+G155+G156+G198+G199+G200+G205+G206+G207+G346+G347+G351</f>
        <v>59</v>
      </c>
      <c r="X387" s="3019"/>
      <c r="Y387" s="3019"/>
      <c r="Z387" s="46"/>
      <c r="AA387" s="455"/>
    </row>
    <row r="388" spans="1:28" s="16" customFormat="1" ht="18.75" customHeight="1" thickBot="1" x14ac:dyDescent="0.25">
      <c r="A388" s="404"/>
      <c r="B388" s="404"/>
      <c r="C388" s="404"/>
      <c r="D388" s="404"/>
      <c r="E388" s="404"/>
      <c r="F388" s="404"/>
      <c r="G388" s="404"/>
      <c r="H388" s="404"/>
      <c r="I388" s="404"/>
      <c r="J388" s="404"/>
      <c r="K388" s="404"/>
      <c r="L388" s="404"/>
      <c r="M388" s="404"/>
      <c r="N388" s="3360">
        <f>N387+Q387+T387+W387</f>
        <v>237</v>
      </c>
      <c r="O388" s="3361"/>
      <c r="P388" s="3361"/>
      <c r="Q388" s="3361"/>
      <c r="R388" s="3361"/>
      <c r="S388" s="3361"/>
      <c r="T388" s="3361"/>
      <c r="U388" s="3361"/>
      <c r="V388" s="3361"/>
      <c r="W388" s="3361"/>
      <c r="X388" s="3361"/>
      <c r="Y388" s="3362"/>
      <c r="Z388" s="46"/>
      <c r="AA388" s="455"/>
    </row>
    <row r="389" spans="1:28" s="16" customFormat="1" ht="18.75" customHeight="1" thickBot="1" x14ac:dyDescent="0.25">
      <c r="A389" s="411"/>
      <c r="B389" s="411"/>
      <c r="C389" s="411"/>
      <c r="D389" s="411"/>
      <c r="E389" s="411"/>
      <c r="F389" s="411"/>
      <c r="G389" s="411"/>
      <c r="H389" s="411"/>
      <c r="I389" s="411"/>
      <c r="J389" s="411"/>
      <c r="K389" s="411"/>
      <c r="L389" s="411"/>
      <c r="M389" s="411"/>
      <c r="N389" s="411"/>
      <c r="O389" s="411"/>
      <c r="P389" s="412"/>
      <c r="Q389" s="411"/>
      <c r="R389" s="411"/>
      <c r="S389" s="411"/>
      <c r="T389" s="412"/>
      <c r="U389" s="412"/>
      <c r="V389" s="412"/>
      <c r="W389" s="412"/>
      <c r="X389" s="412"/>
      <c r="Y389" s="412"/>
      <c r="Z389" s="46"/>
      <c r="AA389" s="454"/>
    </row>
    <row r="390" spans="1:28" s="16" customFormat="1" ht="18.75" customHeight="1" thickBot="1" x14ac:dyDescent="0.25">
      <c r="A390" s="3430" t="s">
        <v>410</v>
      </c>
      <c r="B390" s="3431"/>
      <c r="C390" s="3431"/>
      <c r="D390" s="3431"/>
      <c r="E390" s="3431"/>
      <c r="F390" s="3431"/>
      <c r="G390" s="3431"/>
      <c r="H390" s="3431"/>
      <c r="I390" s="3431"/>
      <c r="J390" s="3431"/>
      <c r="K390" s="3431"/>
      <c r="L390" s="3431"/>
      <c r="M390" s="3431"/>
      <c r="N390" s="3431"/>
      <c r="O390" s="3431"/>
      <c r="P390" s="3431"/>
      <c r="Q390" s="3431"/>
      <c r="R390" s="3431"/>
      <c r="S390" s="3431"/>
      <c r="T390" s="3431"/>
      <c r="U390" s="3431"/>
      <c r="V390" s="3431"/>
      <c r="W390" s="3431"/>
      <c r="X390" s="3431"/>
      <c r="Y390" s="3432"/>
      <c r="Z390" s="46"/>
      <c r="AA390" s="454"/>
    </row>
    <row r="391" spans="1:28" s="16" customFormat="1" ht="21.75" customHeight="1" thickBot="1" x14ac:dyDescent="0.25">
      <c r="A391" s="3223" t="s">
        <v>403</v>
      </c>
      <c r="B391" s="3223"/>
      <c r="C391" s="3223"/>
      <c r="D391" s="3223"/>
      <c r="E391" s="3223"/>
      <c r="F391" s="3223"/>
      <c r="G391" s="1055">
        <f>G83+G148+G152+G157+G163+G224+G348+G352+G93</f>
        <v>237</v>
      </c>
      <c r="H391" s="1055">
        <f t="shared" ref="H391:V391" si="96">H83+H148+H152+H157+H163+H224+H348+H352+H93</f>
        <v>7110</v>
      </c>
      <c r="I391" s="1055">
        <f t="shared" si="96"/>
        <v>3275</v>
      </c>
      <c r="J391" s="1055">
        <f t="shared" si="96"/>
        <v>1587</v>
      </c>
      <c r="K391" s="1055">
        <f t="shared" si="96"/>
        <v>481</v>
      </c>
      <c r="L391" s="1055">
        <f t="shared" si="96"/>
        <v>1207</v>
      </c>
      <c r="M391" s="1055">
        <f t="shared" si="96"/>
        <v>3205</v>
      </c>
      <c r="N391" s="1055">
        <f t="shared" si="96"/>
        <v>28.5</v>
      </c>
      <c r="O391" s="1055">
        <f t="shared" si="96"/>
        <v>18</v>
      </c>
      <c r="P391" s="1055">
        <f t="shared" si="96"/>
        <v>18.5</v>
      </c>
      <c r="Q391" s="1055">
        <f t="shared" si="96"/>
        <v>28</v>
      </c>
      <c r="R391" s="1055">
        <f t="shared" si="96"/>
        <v>28</v>
      </c>
      <c r="S391" s="1055">
        <f t="shared" si="96"/>
        <v>30</v>
      </c>
      <c r="T391" s="1055">
        <f t="shared" si="96"/>
        <v>24</v>
      </c>
      <c r="U391" s="1055">
        <f t="shared" si="96"/>
        <v>24</v>
      </c>
      <c r="V391" s="1055">
        <f t="shared" si="96"/>
        <v>24</v>
      </c>
      <c r="W391" s="1047">
        <f>W83+W148+W152+W157+W163+W224+W348+W352</f>
        <v>22</v>
      </c>
      <c r="X391" s="1048">
        <f>X83+X148+X152+X157+X163+X224+X348+X352</f>
        <v>20</v>
      </c>
      <c r="Y391" s="1049">
        <f>Y83+Y148+Y152+Y157+Y163+Y224+Y348+Y352</f>
        <v>15</v>
      </c>
      <c r="Z391" s="46"/>
      <c r="AA391" s="454"/>
    </row>
    <row r="392" spans="1:28" s="16" customFormat="1" ht="38.25" customHeight="1" thickBot="1" x14ac:dyDescent="0.25">
      <c r="A392" s="3054" t="s">
        <v>404</v>
      </c>
      <c r="B392" s="3055"/>
      <c r="C392" s="3055"/>
      <c r="D392" s="3055"/>
      <c r="E392" s="3055"/>
      <c r="F392" s="3056"/>
      <c r="G392" s="1055">
        <f>G83+G149+G152+G157+G163+G225+G348+G352+G93</f>
        <v>237</v>
      </c>
      <c r="H392" s="1055">
        <f t="shared" ref="H392:V392" si="97">H83+H149+H152+H157+H163+H225+H348+H352+H93</f>
        <v>7110</v>
      </c>
      <c r="I392" s="1055">
        <f t="shared" si="97"/>
        <v>3275</v>
      </c>
      <c r="J392" s="1055">
        <f t="shared" si="97"/>
        <v>1506</v>
      </c>
      <c r="K392" s="1055">
        <f t="shared" si="97"/>
        <v>442</v>
      </c>
      <c r="L392" s="1055">
        <f t="shared" si="97"/>
        <v>1327</v>
      </c>
      <c r="M392" s="1055">
        <f t="shared" si="97"/>
        <v>3205</v>
      </c>
      <c r="N392" s="1055">
        <f t="shared" si="97"/>
        <v>28.5</v>
      </c>
      <c r="O392" s="1055">
        <f t="shared" si="97"/>
        <v>18</v>
      </c>
      <c r="P392" s="1055">
        <f t="shared" si="97"/>
        <v>18.5</v>
      </c>
      <c r="Q392" s="1055">
        <f t="shared" si="97"/>
        <v>28</v>
      </c>
      <c r="R392" s="1055">
        <f t="shared" si="97"/>
        <v>28</v>
      </c>
      <c r="S392" s="1055">
        <f t="shared" si="97"/>
        <v>30</v>
      </c>
      <c r="T392" s="1055">
        <f t="shared" si="97"/>
        <v>24</v>
      </c>
      <c r="U392" s="1055">
        <f t="shared" si="97"/>
        <v>24</v>
      </c>
      <c r="V392" s="1055">
        <f t="shared" si="97"/>
        <v>24</v>
      </c>
      <c r="W392" s="1047">
        <f>W83+W149+W152+W157+W163+W225+W348+W352</f>
        <v>22</v>
      </c>
      <c r="X392" s="1048">
        <f>X83+X149+X152+X157+X163+X225+X348+X352</f>
        <v>20</v>
      </c>
      <c r="Y392" s="1049">
        <f>Y83+Y149+Y152+Y157+Y163+Y225+Y348+Y352</f>
        <v>15</v>
      </c>
      <c r="Z392" s="46"/>
      <c r="AA392" s="454"/>
    </row>
    <row r="393" spans="1:28" s="16" customFormat="1" ht="18.75" customHeight="1" x14ac:dyDescent="0.2">
      <c r="A393" s="3368" t="s">
        <v>74</v>
      </c>
      <c r="B393" s="3369"/>
      <c r="C393" s="3369"/>
      <c r="D393" s="3369"/>
      <c r="E393" s="3369"/>
      <c r="F393" s="3369"/>
      <c r="G393" s="3369"/>
      <c r="H393" s="3369"/>
      <c r="I393" s="3369"/>
      <c r="J393" s="3369"/>
      <c r="K393" s="3369"/>
      <c r="L393" s="3369"/>
      <c r="M393" s="3370"/>
      <c r="N393" s="1056">
        <f t="shared" ref="N393:Y393" si="98">N391</f>
        <v>28.5</v>
      </c>
      <c r="O393" s="1057">
        <f t="shared" si="98"/>
        <v>18</v>
      </c>
      <c r="P393" s="1058">
        <f t="shared" si="98"/>
        <v>18.5</v>
      </c>
      <c r="Q393" s="1059">
        <f t="shared" si="98"/>
        <v>28</v>
      </c>
      <c r="R393" s="1060">
        <f t="shared" si="98"/>
        <v>28</v>
      </c>
      <c r="S393" s="1061">
        <f t="shared" si="98"/>
        <v>30</v>
      </c>
      <c r="T393" s="1059">
        <f t="shared" si="98"/>
        <v>24</v>
      </c>
      <c r="U393" s="1060">
        <f t="shared" si="98"/>
        <v>24</v>
      </c>
      <c r="V393" s="1061">
        <f t="shared" si="98"/>
        <v>24</v>
      </c>
      <c r="W393" s="1062">
        <f t="shared" si="98"/>
        <v>22</v>
      </c>
      <c r="X393" s="1057">
        <f t="shared" si="98"/>
        <v>20</v>
      </c>
      <c r="Y393" s="1058">
        <f t="shared" si="98"/>
        <v>15</v>
      </c>
      <c r="Z393" s="46"/>
      <c r="AA393" s="454"/>
    </row>
    <row r="394" spans="1:28" s="16" customFormat="1" ht="18.75" customHeight="1" x14ac:dyDescent="0.2">
      <c r="A394" s="3322" t="s">
        <v>62</v>
      </c>
      <c r="B394" s="3323"/>
      <c r="C394" s="3323"/>
      <c r="D394" s="3323"/>
      <c r="E394" s="3323"/>
      <c r="F394" s="3323"/>
      <c r="G394" s="3323"/>
      <c r="H394" s="3323"/>
      <c r="I394" s="3323"/>
      <c r="J394" s="3323"/>
      <c r="K394" s="3323"/>
      <c r="L394" s="3323"/>
      <c r="M394" s="3324"/>
      <c r="N394" s="160">
        <v>3</v>
      </c>
      <c r="O394" s="786">
        <v>1</v>
      </c>
      <c r="P394" s="639">
        <v>3</v>
      </c>
      <c r="Q394" s="1037">
        <v>4</v>
      </c>
      <c r="R394" s="786">
        <v>2</v>
      </c>
      <c r="S394" s="639">
        <v>3</v>
      </c>
      <c r="T394" s="1037">
        <v>3</v>
      </c>
      <c r="U394" s="786">
        <v>2</v>
      </c>
      <c r="V394" s="639">
        <v>3</v>
      </c>
      <c r="W394" s="1037">
        <v>3</v>
      </c>
      <c r="X394" s="786">
        <v>1</v>
      </c>
      <c r="Y394" s="639">
        <v>2</v>
      </c>
      <c r="Z394" s="46"/>
      <c r="AA394" s="454"/>
    </row>
    <row r="395" spans="1:28" s="16" customFormat="1" ht="18.75" customHeight="1" x14ac:dyDescent="0.2">
      <c r="A395" s="3322" t="s">
        <v>408</v>
      </c>
      <c r="B395" s="3323"/>
      <c r="C395" s="3323"/>
      <c r="D395" s="3323"/>
      <c r="E395" s="3323"/>
      <c r="F395" s="3323"/>
      <c r="G395" s="3323"/>
      <c r="H395" s="3323"/>
      <c r="I395" s="3323"/>
      <c r="J395" s="3323"/>
      <c r="K395" s="3323"/>
      <c r="L395" s="3323"/>
      <c r="M395" s="3324"/>
      <c r="N395" s="160">
        <v>5</v>
      </c>
      <c r="O395" s="786">
        <v>2</v>
      </c>
      <c r="P395" s="639" t="s">
        <v>411</v>
      </c>
      <c r="Q395" s="1037">
        <v>3</v>
      </c>
      <c r="R395" s="786">
        <v>1</v>
      </c>
      <c r="S395" s="639" t="s">
        <v>599</v>
      </c>
      <c r="T395" s="1037" t="s">
        <v>202</v>
      </c>
      <c r="U395" s="786"/>
      <c r="V395" s="639" t="s">
        <v>598</v>
      </c>
      <c r="W395" s="1037">
        <v>4</v>
      </c>
      <c r="X395" s="786" t="s">
        <v>484</v>
      </c>
      <c r="Y395" s="639">
        <v>3</v>
      </c>
      <c r="Z395" s="46"/>
      <c r="AA395" s="454"/>
    </row>
    <row r="396" spans="1:28" s="16" customFormat="1" ht="18.75" customHeight="1" x14ac:dyDescent="0.2">
      <c r="A396" s="3322" t="s">
        <v>409</v>
      </c>
      <c r="B396" s="3323"/>
      <c r="C396" s="3323"/>
      <c r="D396" s="3323"/>
      <c r="E396" s="3323"/>
      <c r="F396" s="3323"/>
      <c r="G396" s="3323"/>
      <c r="H396" s="3323"/>
      <c r="I396" s="3323"/>
      <c r="J396" s="3323"/>
      <c r="K396" s="3323"/>
      <c r="L396" s="3323"/>
      <c r="M396" s="3324"/>
      <c r="N396" s="160">
        <v>5</v>
      </c>
      <c r="O396" s="786">
        <v>2</v>
      </c>
      <c r="P396" s="639" t="s">
        <v>411</v>
      </c>
      <c r="Q396" s="1037">
        <v>3</v>
      </c>
      <c r="R396" s="786">
        <v>1</v>
      </c>
      <c r="S396" s="639" t="s">
        <v>599</v>
      </c>
      <c r="T396" s="1037" t="s">
        <v>202</v>
      </c>
      <c r="U396" s="786"/>
      <c r="V396" s="639" t="s">
        <v>598</v>
      </c>
      <c r="W396" s="1037">
        <v>3</v>
      </c>
      <c r="X396" s="786" t="s">
        <v>484</v>
      </c>
      <c r="Y396" s="639">
        <v>3</v>
      </c>
      <c r="Z396" s="46"/>
      <c r="AA396" s="454"/>
    </row>
    <row r="397" spans="1:28" s="16" customFormat="1" ht="18.75" customHeight="1" x14ac:dyDescent="0.2">
      <c r="A397" s="3371" t="s">
        <v>77</v>
      </c>
      <c r="B397" s="3323"/>
      <c r="C397" s="3323"/>
      <c r="D397" s="3323"/>
      <c r="E397" s="3323"/>
      <c r="F397" s="3323"/>
      <c r="G397" s="3323"/>
      <c r="H397" s="3323"/>
      <c r="I397" s="3323"/>
      <c r="J397" s="3323"/>
      <c r="K397" s="3323"/>
      <c r="L397" s="3323"/>
      <c r="M397" s="3324"/>
      <c r="N397" s="1037"/>
      <c r="O397" s="786"/>
      <c r="P397" s="639"/>
      <c r="Q397" s="1037"/>
      <c r="R397" s="786"/>
      <c r="S397" s="639"/>
      <c r="T397" s="1037"/>
      <c r="U397" s="786"/>
      <c r="V397" s="639">
        <v>1</v>
      </c>
      <c r="W397" s="1037">
        <v>1</v>
      </c>
      <c r="X397" s="786"/>
      <c r="Y397" s="639"/>
      <c r="Z397" s="46"/>
      <c r="AA397" s="454"/>
    </row>
    <row r="398" spans="1:28" s="16" customFormat="1" ht="18.75" customHeight="1" thickBot="1" x14ac:dyDescent="0.25">
      <c r="A398" s="3372" t="s">
        <v>76</v>
      </c>
      <c r="B398" s="3342"/>
      <c r="C398" s="3342"/>
      <c r="D398" s="3342"/>
      <c r="E398" s="3342"/>
      <c r="F398" s="3342"/>
      <c r="G398" s="3342"/>
      <c r="H398" s="3342"/>
      <c r="I398" s="3342"/>
      <c r="J398" s="3342"/>
      <c r="K398" s="3342"/>
      <c r="L398" s="3342"/>
      <c r="M398" s="3343"/>
      <c r="N398" s="936"/>
      <c r="O398" s="937"/>
      <c r="P398" s="686"/>
      <c r="Q398" s="936"/>
      <c r="R398" s="937"/>
      <c r="S398" s="686"/>
      <c r="T398" s="936">
        <v>1</v>
      </c>
      <c r="U398" s="937"/>
      <c r="V398" s="686">
        <v>1</v>
      </c>
      <c r="W398" s="936"/>
      <c r="X398" s="937">
        <v>1</v>
      </c>
      <c r="Y398" s="686"/>
      <c r="Z398" s="46"/>
      <c r="AA398" s="454"/>
    </row>
    <row r="399" spans="1:28" s="16" customFormat="1" ht="18.75" customHeight="1" thickBot="1" x14ac:dyDescent="0.25">
      <c r="A399" s="403"/>
      <c r="B399" s="404"/>
      <c r="C399" s="404"/>
      <c r="D399" s="404"/>
      <c r="E399" s="404"/>
      <c r="F399" s="404"/>
      <c r="G399" s="404"/>
      <c r="H399" s="404"/>
      <c r="I399" s="404"/>
      <c r="J399" s="404"/>
      <c r="K399" s="404"/>
      <c r="L399" s="404"/>
      <c r="M399" s="404"/>
      <c r="N399" s="3344">
        <f>G12+G13+G14+G17+G23+G24+G25+G36+G37+G38+G40+G51+G52+G53+G57+G58+G59+G65+G69+G78+G79+G81</f>
        <v>60</v>
      </c>
      <c r="O399" s="3344"/>
      <c r="P399" s="3344"/>
      <c r="Q399" s="3344">
        <f>G18+G19+G20+G26+G27+G28+G39+G46+G54+G61+G62+G63+G70+G71+G73+G74+G75+G76+G80+G151+G343+4.5</f>
        <v>60</v>
      </c>
      <c r="R399" s="3344"/>
      <c r="S399" s="3344"/>
      <c r="T399" s="3018">
        <f>G34+G41+G43+G44+G45+G48+G49+G128+G129+G130+G133+G134+G135+G140+G141+G160+G344+G345+6</f>
        <v>58</v>
      </c>
      <c r="U399" s="3019"/>
      <c r="V399" s="3019"/>
      <c r="W399" s="3018">
        <f>G16+G55+G66+G67+G131+G137+G138+G142+G155+G156+G161+G162+G215+G217+G218+G219+G346+G347+G351</f>
        <v>59</v>
      </c>
      <c r="X399" s="3019"/>
      <c r="Y399" s="3019"/>
      <c r="Z399" s="46"/>
      <c r="AA399" s="455"/>
      <c r="AB399" s="47"/>
    </row>
    <row r="400" spans="1:28" s="16" customFormat="1" ht="18.75" customHeight="1" thickBot="1" x14ac:dyDescent="0.25">
      <c r="A400" s="404"/>
      <c r="B400" s="404"/>
      <c r="C400" s="404"/>
      <c r="D400" s="404"/>
      <c r="E400" s="404"/>
      <c r="F400" s="404"/>
      <c r="G400" s="404"/>
      <c r="H400" s="404"/>
      <c r="I400" s="404"/>
      <c r="J400" s="404"/>
      <c r="K400" s="404"/>
      <c r="L400" s="404"/>
      <c r="M400" s="404"/>
      <c r="N400" s="3360">
        <f>N399+Q399+T399+W399</f>
        <v>237</v>
      </c>
      <c r="O400" s="3361"/>
      <c r="P400" s="3361"/>
      <c r="Q400" s="3361"/>
      <c r="R400" s="3361"/>
      <c r="S400" s="3361"/>
      <c r="T400" s="3361"/>
      <c r="U400" s="3361"/>
      <c r="V400" s="3361"/>
      <c r="W400" s="3361"/>
      <c r="X400" s="3361"/>
      <c r="Y400" s="3362"/>
      <c r="Z400" s="46"/>
      <c r="AA400" s="455"/>
      <c r="AB400" s="47"/>
    </row>
    <row r="401" spans="1:38" s="16" customFormat="1" ht="27.75" customHeight="1" thickBot="1" x14ac:dyDescent="0.25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  <c r="L401" s="413"/>
      <c r="M401" s="413"/>
      <c r="N401" s="414"/>
      <c r="O401" s="414"/>
      <c r="P401" s="402"/>
      <c r="Q401" s="401"/>
      <c r="R401" s="401"/>
      <c r="S401" s="401"/>
      <c r="T401" s="401"/>
      <c r="U401" s="401"/>
      <c r="V401" s="415"/>
      <c r="W401" s="401"/>
      <c r="X401" s="401"/>
      <c r="Y401" s="415"/>
      <c r="AC401" s="47"/>
      <c r="AD401" s="47"/>
      <c r="AE401" s="47"/>
      <c r="AF401" s="47"/>
    </row>
    <row r="402" spans="1:38" s="16" customFormat="1" ht="30" customHeight="1" thickBot="1" x14ac:dyDescent="0.25">
      <c r="A402" s="3378" t="s">
        <v>323</v>
      </c>
      <c r="B402" s="3379"/>
      <c r="C402" s="3379"/>
      <c r="D402" s="3379"/>
      <c r="E402" s="3379"/>
      <c r="F402" s="3379"/>
      <c r="G402" s="3379"/>
      <c r="H402" s="3379"/>
      <c r="I402" s="3379"/>
      <c r="J402" s="3379"/>
      <c r="K402" s="3379"/>
      <c r="L402" s="3379"/>
      <c r="M402" s="3379"/>
      <c r="N402" s="3379"/>
      <c r="O402" s="3379"/>
      <c r="P402" s="3379"/>
      <c r="Q402" s="3379"/>
      <c r="R402" s="3379"/>
      <c r="S402" s="3379"/>
      <c r="T402" s="3379"/>
      <c r="U402" s="3379"/>
      <c r="V402" s="3379"/>
      <c r="W402" s="3379"/>
      <c r="X402" s="3379"/>
      <c r="Y402" s="3380"/>
    </row>
    <row r="403" spans="1:38" s="57" customFormat="1" ht="16.5" thickBot="1" x14ac:dyDescent="0.25">
      <c r="A403" s="3215"/>
      <c r="B403" s="3215"/>
      <c r="C403" s="3215"/>
      <c r="D403" s="3215"/>
      <c r="E403" s="3215"/>
      <c r="F403" s="3215"/>
      <c r="G403" s="3215"/>
      <c r="H403" s="3215"/>
      <c r="I403" s="3215"/>
      <c r="J403" s="3215"/>
      <c r="K403" s="3215"/>
      <c r="L403" s="3215"/>
      <c r="M403" s="3215"/>
      <c r="N403" s="3215"/>
      <c r="O403" s="3215"/>
      <c r="P403" s="3215"/>
      <c r="Q403" s="3215"/>
      <c r="R403" s="3215"/>
      <c r="S403" s="3215"/>
      <c r="T403" s="3215"/>
      <c r="U403" s="3215"/>
      <c r="V403" s="3215"/>
      <c r="W403" s="3215"/>
      <c r="X403" s="3215"/>
      <c r="Y403" s="3215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</row>
    <row r="404" spans="1:38" s="1064" customFormat="1" ht="15.75" customHeight="1" thickBot="1" x14ac:dyDescent="0.25">
      <c r="A404" s="3429" t="s">
        <v>75</v>
      </c>
      <c r="B404" s="3429"/>
      <c r="C404" s="3429"/>
      <c r="D404" s="3429"/>
      <c r="E404" s="3429"/>
      <c r="F404" s="3429"/>
      <c r="G404" s="1400">
        <f>G83+G123+G262+G349+G352+G117+G93</f>
        <v>240.5</v>
      </c>
      <c r="H404" s="1063">
        <f t="shared" ref="H404:M404" si="99">H83+H123+H262+H349+H352+H117</f>
        <v>6900</v>
      </c>
      <c r="I404" s="1063">
        <f t="shared" si="99"/>
        <v>3179</v>
      </c>
      <c r="J404" s="1063">
        <f t="shared" si="99"/>
        <v>1487</v>
      </c>
      <c r="K404" s="1063">
        <f t="shared" si="99"/>
        <v>486</v>
      </c>
      <c r="L404" s="1063">
        <f t="shared" si="99"/>
        <v>1206</v>
      </c>
      <c r="M404" s="1063">
        <f t="shared" si="99"/>
        <v>3211</v>
      </c>
      <c r="N404" s="1063">
        <f t="shared" ref="N404:Y404" si="100">N83+N123+N262+N349+N352</f>
        <v>28.5</v>
      </c>
      <c r="O404" s="1063">
        <f t="shared" si="100"/>
        <v>18</v>
      </c>
      <c r="P404" s="1063">
        <f t="shared" si="100"/>
        <v>18.5</v>
      </c>
      <c r="Q404" s="1063">
        <f t="shared" si="100"/>
        <v>27</v>
      </c>
      <c r="R404" s="1063">
        <f t="shared" si="100"/>
        <v>26</v>
      </c>
      <c r="S404" s="1063">
        <f t="shared" si="100"/>
        <v>27</v>
      </c>
      <c r="T404" s="1063">
        <f t="shared" si="100"/>
        <v>21</v>
      </c>
      <c r="U404" s="1063">
        <f t="shared" si="100"/>
        <v>22</v>
      </c>
      <c r="V404" s="1063">
        <f t="shared" si="100"/>
        <v>21</v>
      </c>
      <c r="W404" s="1063">
        <f t="shared" si="100"/>
        <v>21</v>
      </c>
      <c r="X404" s="1063">
        <f t="shared" si="100"/>
        <v>21</v>
      </c>
      <c r="Y404" s="1063">
        <f t="shared" si="100"/>
        <v>16</v>
      </c>
    </row>
    <row r="405" spans="1:38" s="16" customFormat="1" ht="15.75" customHeight="1" x14ac:dyDescent="0.2">
      <c r="A405" s="3368" t="s">
        <v>74</v>
      </c>
      <c r="B405" s="3369"/>
      <c r="C405" s="3369"/>
      <c r="D405" s="3369"/>
      <c r="E405" s="3369"/>
      <c r="F405" s="3369"/>
      <c r="G405" s="3369"/>
      <c r="H405" s="3369"/>
      <c r="I405" s="3369"/>
      <c r="J405" s="3369"/>
      <c r="K405" s="3369"/>
      <c r="L405" s="3369"/>
      <c r="M405" s="3370"/>
      <c r="N405" s="54">
        <f t="shared" ref="N405:Y405" si="101">N404</f>
        <v>28.5</v>
      </c>
      <c r="O405" s="416">
        <f t="shared" si="101"/>
        <v>18</v>
      </c>
      <c r="P405" s="417">
        <f t="shared" si="101"/>
        <v>18.5</v>
      </c>
      <c r="Q405" s="54">
        <f t="shared" si="101"/>
        <v>27</v>
      </c>
      <c r="R405" s="416">
        <f t="shared" si="101"/>
        <v>26</v>
      </c>
      <c r="S405" s="417">
        <f t="shared" si="101"/>
        <v>27</v>
      </c>
      <c r="T405" s="418">
        <f t="shared" si="101"/>
        <v>21</v>
      </c>
      <c r="U405" s="419">
        <f t="shared" si="101"/>
        <v>22</v>
      </c>
      <c r="V405" s="420">
        <f t="shared" si="101"/>
        <v>21</v>
      </c>
      <c r="W405" s="418">
        <f t="shared" si="101"/>
        <v>21</v>
      </c>
      <c r="X405" s="419">
        <f t="shared" si="101"/>
        <v>21</v>
      </c>
      <c r="Y405" s="420">
        <f t="shared" si="101"/>
        <v>16</v>
      </c>
    </row>
    <row r="406" spans="1:38" s="16" customFormat="1" ht="15.75" customHeight="1" x14ac:dyDescent="0.2">
      <c r="A406" s="3371" t="s">
        <v>62</v>
      </c>
      <c r="B406" s="3323"/>
      <c r="C406" s="3323"/>
      <c r="D406" s="3323"/>
      <c r="E406" s="3323"/>
      <c r="F406" s="3323"/>
      <c r="G406" s="3323"/>
      <c r="H406" s="3323"/>
      <c r="I406" s="3323"/>
      <c r="J406" s="3323"/>
      <c r="K406" s="3323"/>
      <c r="L406" s="3323"/>
      <c r="M406" s="3324"/>
      <c r="N406" s="59">
        <v>3</v>
      </c>
      <c r="O406" s="50">
        <v>1</v>
      </c>
      <c r="P406" s="51">
        <v>3</v>
      </c>
      <c r="Q406" s="49">
        <v>4</v>
      </c>
      <c r="R406" s="50">
        <v>2</v>
      </c>
      <c r="S406" s="51">
        <v>4</v>
      </c>
      <c r="T406" s="60">
        <v>2</v>
      </c>
      <c r="U406" s="64">
        <v>2</v>
      </c>
      <c r="V406" s="421">
        <v>2</v>
      </c>
      <c r="W406" s="65">
        <v>2</v>
      </c>
      <c r="X406" s="64">
        <v>3</v>
      </c>
      <c r="Y406" s="422">
        <v>2</v>
      </c>
    </row>
    <row r="407" spans="1:38" s="16" customFormat="1" ht="15.75" customHeight="1" x14ac:dyDescent="0.2">
      <c r="A407" s="3371" t="s">
        <v>63</v>
      </c>
      <c r="B407" s="3323"/>
      <c r="C407" s="3323"/>
      <c r="D407" s="3323"/>
      <c r="E407" s="3323"/>
      <c r="F407" s="3323"/>
      <c r="G407" s="3323"/>
      <c r="H407" s="3323"/>
      <c r="I407" s="3323"/>
      <c r="J407" s="3323"/>
      <c r="K407" s="3323"/>
      <c r="L407" s="3323"/>
      <c r="M407" s="3324"/>
      <c r="N407" s="59">
        <v>5</v>
      </c>
      <c r="O407" s="61">
        <v>2</v>
      </c>
      <c r="P407" s="62">
        <v>4</v>
      </c>
      <c r="Q407" s="63">
        <v>5</v>
      </c>
      <c r="R407" s="61">
        <v>1</v>
      </c>
      <c r="S407" s="62">
        <v>6</v>
      </c>
      <c r="T407" s="60" t="s">
        <v>322</v>
      </c>
      <c r="U407" s="64">
        <v>1</v>
      </c>
      <c r="V407" s="421" t="s">
        <v>436</v>
      </c>
      <c r="W407" s="65">
        <v>2</v>
      </c>
      <c r="X407" s="64" t="s">
        <v>202</v>
      </c>
      <c r="Y407" s="422">
        <v>4</v>
      </c>
    </row>
    <row r="408" spans="1:38" s="16" customFormat="1" ht="15.75" customHeight="1" x14ac:dyDescent="0.2">
      <c r="A408" s="3371" t="s">
        <v>77</v>
      </c>
      <c r="B408" s="3323"/>
      <c r="C408" s="3323"/>
      <c r="D408" s="3323"/>
      <c r="E408" s="3323"/>
      <c r="F408" s="3323"/>
      <c r="G408" s="3323"/>
      <c r="H408" s="3323"/>
      <c r="I408" s="3323"/>
      <c r="J408" s="3323"/>
      <c r="K408" s="3323"/>
      <c r="L408" s="3323"/>
      <c r="M408" s="3324"/>
      <c r="N408" s="63"/>
      <c r="O408" s="61"/>
      <c r="P408" s="62"/>
      <c r="Q408" s="63"/>
      <c r="R408" s="61"/>
      <c r="S408" s="62"/>
      <c r="T408" s="60"/>
      <c r="U408" s="64"/>
      <c r="V408" s="421">
        <v>1</v>
      </c>
      <c r="W408" s="65">
        <v>1</v>
      </c>
      <c r="X408" s="64"/>
      <c r="Y408" s="422">
        <v>1</v>
      </c>
    </row>
    <row r="409" spans="1:38" s="16" customFormat="1" ht="15.75" customHeight="1" thickBot="1" x14ac:dyDescent="0.25">
      <c r="A409" s="3372" t="s">
        <v>76</v>
      </c>
      <c r="B409" s="3342"/>
      <c r="C409" s="3342"/>
      <c r="D409" s="3342"/>
      <c r="E409" s="3342"/>
      <c r="F409" s="3342"/>
      <c r="G409" s="3342"/>
      <c r="H409" s="3342"/>
      <c r="I409" s="3342"/>
      <c r="J409" s="3342"/>
      <c r="K409" s="3342"/>
      <c r="L409" s="3342"/>
      <c r="M409" s="3343"/>
      <c r="N409" s="423"/>
      <c r="O409" s="424"/>
      <c r="P409" s="425"/>
      <c r="Q409" s="423"/>
      <c r="R409" s="424"/>
      <c r="S409" s="425"/>
      <c r="T409" s="66">
        <v>1</v>
      </c>
      <c r="U409" s="426">
        <v>1</v>
      </c>
      <c r="V409" s="427"/>
      <c r="W409" s="67"/>
      <c r="X409" s="426">
        <v>1</v>
      </c>
      <c r="Y409" s="428"/>
    </row>
    <row r="410" spans="1:38" s="16" customFormat="1" ht="15.75" customHeight="1" thickBot="1" x14ac:dyDescent="0.25">
      <c r="A410" s="403"/>
      <c r="B410" s="404"/>
      <c r="C410" s="404"/>
      <c r="D410" s="404"/>
      <c r="E410" s="404"/>
      <c r="F410" s="404"/>
      <c r="G410" s="404"/>
      <c r="H410" s="404"/>
      <c r="I410" s="404"/>
      <c r="J410" s="404"/>
      <c r="K410" s="404"/>
      <c r="L410" s="404"/>
      <c r="M410" s="404"/>
      <c r="N410" s="3391">
        <f>G12+G13+G14+G17+G23+G24+G25+G36+G37+G38+G40+G51+G52+G53+G57+G58+G59+G65+G69+G78+G79+G81</f>
        <v>60</v>
      </c>
      <c r="O410" s="3392"/>
      <c r="P410" s="3393"/>
      <c r="Q410" s="3394">
        <f>G343+G18+G19+G20+G26+G27+G28+G39+G46+G54+G61+G62+G63+G70+G71+G73+G74+G75+G76+G80+G242+4.5</f>
        <v>60</v>
      </c>
      <c r="R410" s="3177"/>
      <c r="S410" s="3178"/>
      <c r="T410" s="3395">
        <f>G251+G252+G253+G256+G257+G34+G231+G41+G43+G44+G45+G48+G49+G241+G244++G122+G232+G345+6</f>
        <v>59.5</v>
      </c>
      <c r="U410" s="3396"/>
      <c r="V410" s="3397"/>
      <c r="W410" s="3395">
        <f>G243+G16+G55+G66+G67+G229+G233+G237+G228+G238+G239+G240+G234+G235+G247+G254+G258+G259+G260+G261+G346+G347+G351</f>
        <v>60</v>
      </c>
      <c r="X410" s="3396"/>
      <c r="Y410" s="3406"/>
      <c r="Z410" s="46"/>
      <c r="AA410" s="453"/>
    </row>
    <row r="411" spans="1:38" s="16" customFormat="1" ht="15.75" customHeight="1" thickBot="1" x14ac:dyDescent="0.25">
      <c r="A411" s="403"/>
      <c r="B411" s="404"/>
      <c r="C411" s="404"/>
      <c r="D411" s="404"/>
      <c r="E411" s="404"/>
      <c r="F411" s="404"/>
      <c r="G411" s="404"/>
      <c r="H411" s="404"/>
      <c r="I411" s="404"/>
      <c r="J411" s="404"/>
      <c r="K411" s="404"/>
      <c r="L411" s="404"/>
      <c r="M411" s="404"/>
      <c r="N411" s="3391">
        <f>N410+Q410+T410+W410</f>
        <v>239.5</v>
      </c>
      <c r="O411" s="3398"/>
      <c r="P411" s="3398"/>
      <c r="Q411" s="3398"/>
      <c r="R411" s="3398"/>
      <c r="S411" s="3398"/>
      <c r="T411" s="3398"/>
      <c r="U411" s="3398"/>
      <c r="V411" s="3398"/>
      <c r="W411" s="3398"/>
      <c r="X411" s="3398"/>
      <c r="Y411" s="3399"/>
      <c r="Z411" s="46"/>
      <c r="AA411" s="453"/>
    </row>
    <row r="412" spans="1:38" s="16" customFormat="1" ht="15.75" customHeight="1" thickBot="1" x14ac:dyDescent="0.25">
      <c r="A412" s="429"/>
      <c r="B412" s="430"/>
      <c r="C412" s="430"/>
      <c r="D412" s="430"/>
      <c r="E412" s="430"/>
      <c r="F412" s="430"/>
      <c r="G412" s="430"/>
      <c r="H412" s="430"/>
      <c r="I412" s="430"/>
      <c r="J412" s="430"/>
      <c r="K412" s="430"/>
      <c r="L412" s="430"/>
      <c r="M412" s="430"/>
      <c r="N412" s="431"/>
      <c r="O412" s="431"/>
      <c r="P412" s="431"/>
      <c r="Q412" s="431"/>
      <c r="R412" s="431"/>
      <c r="S412" s="431"/>
      <c r="T412" s="431"/>
      <c r="U412" s="431"/>
      <c r="V412" s="431"/>
      <c r="W412" s="431"/>
      <c r="X412" s="431"/>
      <c r="Y412" s="432"/>
    </row>
    <row r="413" spans="1:38" s="16" customFormat="1" ht="27.75" customHeight="1" thickBot="1" x14ac:dyDescent="0.25">
      <c r="A413" s="3420" t="s">
        <v>324</v>
      </c>
      <c r="B413" s="3421"/>
      <c r="C413" s="3421"/>
      <c r="D413" s="3421"/>
      <c r="E413" s="3421"/>
      <c r="F413" s="3421"/>
      <c r="G413" s="3421"/>
      <c r="H413" s="3421"/>
      <c r="I413" s="3421"/>
      <c r="J413" s="3421"/>
      <c r="K413" s="3421"/>
      <c r="L413" s="3421"/>
      <c r="M413" s="3421"/>
      <c r="N413" s="3421"/>
      <c r="O413" s="3421"/>
      <c r="P413" s="3421"/>
      <c r="Q413" s="3421"/>
      <c r="R413" s="3421"/>
      <c r="S413" s="3421"/>
      <c r="T413" s="3421"/>
      <c r="U413" s="3421"/>
      <c r="V413" s="3421"/>
      <c r="W413" s="3421"/>
      <c r="X413" s="3421"/>
      <c r="Y413" s="3422"/>
    </row>
    <row r="414" spans="1:38" s="16" customFormat="1" ht="15.75" customHeight="1" thickBot="1" x14ac:dyDescent="0.25">
      <c r="A414" s="3423" t="s">
        <v>75</v>
      </c>
      <c r="B414" s="3424"/>
      <c r="C414" s="3424"/>
      <c r="D414" s="3424"/>
      <c r="E414" s="3424"/>
      <c r="F414" s="3425"/>
      <c r="G414" s="1238">
        <v>256</v>
      </c>
      <c r="H414" s="1239">
        <v>7680</v>
      </c>
      <c r="I414" s="1239">
        <v>3266</v>
      </c>
      <c r="J414" s="1239">
        <v>1500</v>
      </c>
      <c r="K414" s="1239">
        <v>431</v>
      </c>
      <c r="L414" s="1239">
        <v>1290</v>
      </c>
      <c r="M414" s="1239">
        <v>3814</v>
      </c>
      <c r="N414" s="1238">
        <v>29</v>
      </c>
      <c r="O414" s="1239">
        <v>27</v>
      </c>
      <c r="P414" s="1239">
        <v>27</v>
      </c>
      <c r="Q414" s="1239">
        <v>27</v>
      </c>
      <c r="R414" s="1239">
        <v>26</v>
      </c>
      <c r="S414" s="1239">
        <v>27</v>
      </c>
      <c r="T414" s="1239">
        <v>21</v>
      </c>
      <c r="U414" s="1239">
        <v>23</v>
      </c>
      <c r="V414" s="1239">
        <v>24</v>
      </c>
      <c r="W414" s="1239">
        <v>21</v>
      </c>
      <c r="X414" s="1239">
        <v>23</v>
      </c>
      <c r="Y414" s="1239">
        <v>18</v>
      </c>
    </row>
    <row r="415" spans="1:38" s="16" customFormat="1" ht="15.75" customHeight="1" thickBot="1" x14ac:dyDescent="0.25">
      <c r="A415" s="3426" t="s">
        <v>74</v>
      </c>
      <c r="B415" s="3427"/>
      <c r="C415" s="3427"/>
      <c r="D415" s="3427"/>
      <c r="E415" s="3427"/>
      <c r="F415" s="3427"/>
      <c r="G415" s="3427"/>
      <c r="H415" s="3427"/>
      <c r="I415" s="3427"/>
      <c r="J415" s="3427"/>
      <c r="K415" s="3427"/>
      <c r="L415" s="3427"/>
      <c r="M415" s="3428"/>
      <c r="N415" s="1238">
        <v>29</v>
      </c>
      <c r="O415" s="1239">
        <v>27</v>
      </c>
      <c r="P415" s="1239">
        <v>27</v>
      </c>
      <c r="Q415" s="1239">
        <v>27</v>
      </c>
      <c r="R415" s="1239">
        <v>26</v>
      </c>
      <c r="S415" s="1239">
        <v>27</v>
      </c>
      <c r="T415" s="1240">
        <v>21</v>
      </c>
      <c r="U415" s="1240">
        <v>23</v>
      </c>
      <c r="V415" s="1240">
        <v>24</v>
      </c>
      <c r="W415" s="1240">
        <v>21</v>
      </c>
      <c r="X415" s="1240">
        <v>23</v>
      </c>
      <c r="Y415" s="1240">
        <v>18</v>
      </c>
    </row>
    <row r="416" spans="1:38" s="16" customFormat="1" ht="15.75" customHeight="1" thickBot="1" x14ac:dyDescent="0.25">
      <c r="A416" s="3322" t="s">
        <v>62</v>
      </c>
      <c r="B416" s="3387"/>
      <c r="C416" s="3387"/>
      <c r="D416" s="3387"/>
      <c r="E416" s="3387"/>
      <c r="F416" s="3387"/>
      <c r="G416" s="3387"/>
      <c r="H416" s="3387"/>
      <c r="I416" s="3387"/>
      <c r="J416" s="3387"/>
      <c r="K416" s="3387"/>
      <c r="L416" s="3387"/>
      <c r="M416" s="3388"/>
      <c r="N416" s="1241">
        <v>3</v>
      </c>
      <c r="O416" s="1242">
        <v>1</v>
      </c>
      <c r="P416" s="1242">
        <v>3</v>
      </c>
      <c r="Q416" s="1242">
        <v>4</v>
      </c>
      <c r="R416" s="1242">
        <v>2</v>
      </c>
      <c r="S416" s="1242">
        <v>3</v>
      </c>
      <c r="T416" s="1242">
        <v>3</v>
      </c>
      <c r="U416" s="1242">
        <v>2</v>
      </c>
      <c r="V416" s="1243">
        <v>1</v>
      </c>
      <c r="W416" s="1241">
        <v>3</v>
      </c>
      <c r="X416" s="1242">
        <v>3</v>
      </c>
      <c r="Y416" s="1242">
        <v>1</v>
      </c>
    </row>
    <row r="417" spans="1:27" s="16" customFormat="1" ht="15.75" customHeight="1" thickBot="1" x14ac:dyDescent="0.25">
      <c r="A417" s="3322" t="s">
        <v>63</v>
      </c>
      <c r="B417" s="3387"/>
      <c r="C417" s="3387"/>
      <c r="D417" s="3387"/>
      <c r="E417" s="3387"/>
      <c r="F417" s="3387"/>
      <c r="G417" s="3387"/>
      <c r="H417" s="3387"/>
      <c r="I417" s="3387"/>
      <c r="J417" s="3387"/>
      <c r="K417" s="3387"/>
      <c r="L417" s="3387"/>
      <c r="M417" s="3388"/>
      <c r="N417" s="1241">
        <v>5</v>
      </c>
      <c r="O417" s="1242">
        <v>2</v>
      </c>
      <c r="P417" s="1242">
        <v>4</v>
      </c>
      <c r="Q417" s="1242">
        <v>4</v>
      </c>
      <c r="R417" s="1242">
        <v>1</v>
      </c>
      <c r="S417" s="1242">
        <v>3</v>
      </c>
      <c r="T417" s="1242" t="s">
        <v>266</v>
      </c>
      <c r="U417" s="1242" t="s">
        <v>260</v>
      </c>
      <c r="V417" s="1243" t="s">
        <v>267</v>
      </c>
      <c r="W417" s="1241">
        <v>2</v>
      </c>
      <c r="X417" s="1242" t="s">
        <v>269</v>
      </c>
      <c r="Y417" s="1242">
        <v>4</v>
      </c>
    </row>
    <row r="418" spans="1:27" s="16" customFormat="1" ht="15.75" customHeight="1" thickBot="1" x14ac:dyDescent="0.25">
      <c r="A418" s="3322" t="s">
        <v>77</v>
      </c>
      <c r="B418" s="3387"/>
      <c r="C418" s="3387"/>
      <c r="D418" s="3387"/>
      <c r="E418" s="3387"/>
      <c r="F418" s="3387"/>
      <c r="G418" s="3387"/>
      <c r="H418" s="3387"/>
      <c r="I418" s="3387"/>
      <c r="J418" s="3387"/>
      <c r="K418" s="3387"/>
      <c r="L418" s="3387"/>
      <c r="M418" s="3388"/>
      <c r="N418" s="1241"/>
      <c r="O418" s="1242"/>
      <c r="P418" s="1242"/>
      <c r="Q418" s="1242"/>
      <c r="R418" s="1242"/>
      <c r="S418" s="1242"/>
      <c r="T418" s="1242"/>
      <c r="U418" s="1242"/>
      <c r="V418" s="1243">
        <v>1</v>
      </c>
      <c r="W418" s="1241">
        <v>1</v>
      </c>
      <c r="X418" s="1242"/>
      <c r="Y418" s="1242"/>
    </row>
    <row r="419" spans="1:27" s="16" customFormat="1" ht="15.75" customHeight="1" thickBot="1" x14ac:dyDescent="0.25">
      <c r="A419" s="3341" t="s">
        <v>76</v>
      </c>
      <c r="B419" s="3389"/>
      <c r="C419" s="3389"/>
      <c r="D419" s="3389"/>
      <c r="E419" s="3389"/>
      <c r="F419" s="3389"/>
      <c r="G419" s="3389"/>
      <c r="H419" s="3389"/>
      <c r="I419" s="3389"/>
      <c r="J419" s="3389"/>
      <c r="K419" s="3389"/>
      <c r="L419" s="3389"/>
      <c r="M419" s="3390"/>
      <c r="N419" s="1244"/>
      <c r="O419" s="1245"/>
      <c r="P419" s="1245"/>
      <c r="Q419" s="1245"/>
      <c r="R419" s="1245"/>
      <c r="S419" s="1245"/>
      <c r="T419" s="1245">
        <v>1</v>
      </c>
      <c r="U419" s="1245"/>
      <c r="V419" s="1246"/>
      <c r="W419" s="1244"/>
      <c r="X419" s="1245"/>
      <c r="Y419" s="1245"/>
    </row>
    <row r="420" spans="1:27" s="16" customFormat="1" ht="15.75" customHeight="1" thickBot="1" x14ac:dyDescent="0.25">
      <c r="A420" s="433"/>
      <c r="B420" s="434"/>
      <c r="C420" s="434"/>
      <c r="D420" s="434"/>
      <c r="E420" s="434"/>
      <c r="F420" s="434"/>
      <c r="G420" s="434"/>
      <c r="H420" s="434"/>
      <c r="I420" s="434"/>
      <c r="J420" s="434"/>
      <c r="K420" s="434"/>
      <c r="L420" s="434"/>
      <c r="M420" s="434"/>
      <c r="N420" s="3176">
        <v>64.5</v>
      </c>
      <c r="O420" s="3177"/>
      <c r="P420" s="3178"/>
      <c r="Q420" s="3195">
        <v>67.5</v>
      </c>
      <c r="R420" s="3177"/>
      <c r="S420" s="3178"/>
      <c r="T420" s="3395">
        <v>58</v>
      </c>
      <c r="U420" s="3396"/>
      <c r="V420" s="3397"/>
      <c r="W420" s="3395">
        <v>60</v>
      </c>
      <c r="X420" s="3396"/>
      <c r="Y420" s="3406"/>
      <c r="Z420" s="3205"/>
      <c r="AA420" s="3206"/>
    </row>
    <row r="421" spans="1:27" s="16" customFormat="1" ht="15.75" customHeight="1" thickBot="1" x14ac:dyDescent="0.25">
      <c r="A421" s="433"/>
      <c r="B421" s="434"/>
      <c r="C421" s="434"/>
      <c r="D421" s="434"/>
      <c r="E421" s="434"/>
      <c r="F421" s="434"/>
      <c r="G421" s="434"/>
      <c r="H421" s="434"/>
      <c r="I421" s="434"/>
      <c r="J421" s="434"/>
      <c r="K421" s="434"/>
      <c r="L421" s="434"/>
      <c r="M421" s="434"/>
      <c r="N421" s="3176">
        <f>N420+Q420+T420+W420</f>
        <v>250</v>
      </c>
      <c r="O421" s="3177"/>
      <c r="P421" s="3177"/>
      <c r="Q421" s="3177"/>
      <c r="R421" s="3177"/>
      <c r="S421" s="3177"/>
      <c r="T421" s="3177"/>
      <c r="U421" s="3177"/>
      <c r="V421" s="3177"/>
      <c r="W421" s="3177"/>
      <c r="X421" s="3177"/>
      <c r="Y421" s="3196"/>
    </row>
    <row r="422" spans="1:27" s="16" customFormat="1" ht="15.75" customHeight="1" x14ac:dyDescent="0.2">
      <c r="A422" s="433"/>
      <c r="B422" s="434"/>
      <c r="C422" s="434"/>
      <c r="D422" s="434"/>
      <c r="E422" s="434"/>
      <c r="F422" s="434"/>
      <c r="G422" s="434"/>
      <c r="H422" s="434"/>
      <c r="I422" s="434"/>
      <c r="J422" s="434"/>
      <c r="K422" s="434"/>
      <c r="L422" s="434"/>
      <c r="M422" s="434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435"/>
    </row>
    <row r="423" spans="1:27" s="16" customFormat="1" x14ac:dyDescent="0.2">
      <c r="A423" s="436"/>
      <c r="B423" s="437" t="s">
        <v>204</v>
      </c>
      <c r="C423" s="434"/>
      <c r="D423" s="3182" t="s">
        <v>203</v>
      </c>
      <c r="E423" s="3183"/>
      <c r="F423" s="3183"/>
      <c r="G423" s="434"/>
      <c r="H423" s="3193" t="s">
        <v>587</v>
      </c>
      <c r="I423" s="3405"/>
      <c r="J423" s="3405"/>
      <c r="Y423" s="438"/>
    </row>
    <row r="424" spans="1:27" s="16" customFormat="1" x14ac:dyDescent="0.2">
      <c r="A424" s="436"/>
      <c r="B424" s="437"/>
      <c r="C424" s="434"/>
      <c r="D424" s="434"/>
      <c r="E424" s="164"/>
      <c r="F424" s="164"/>
      <c r="G424" s="434"/>
      <c r="H424" s="437"/>
      <c r="I424" s="163"/>
      <c r="J424" s="163"/>
      <c r="Y424" s="438"/>
    </row>
    <row r="425" spans="1:27" s="16" customFormat="1" x14ac:dyDescent="0.2">
      <c r="A425" s="436"/>
      <c r="B425" s="437" t="s">
        <v>487</v>
      </c>
      <c r="C425" s="434"/>
      <c r="D425" s="3182" t="s">
        <v>203</v>
      </c>
      <c r="E425" s="3183"/>
      <c r="F425" s="3183"/>
      <c r="G425" s="434"/>
      <c r="H425" s="3193" t="s">
        <v>489</v>
      </c>
      <c r="I425" s="3405"/>
      <c r="J425" s="3405"/>
      <c r="Y425" s="438"/>
    </row>
    <row r="426" spans="1:27" s="16" customFormat="1" x14ac:dyDescent="0.2">
      <c r="A426" s="436"/>
      <c r="B426" s="437"/>
      <c r="C426" s="434"/>
      <c r="D426" s="434"/>
      <c r="E426" s="164"/>
      <c r="F426" s="164"/>
      <c r="G426" s="434"/>
      <c r="H426" s="437"/>
      <c r="I426" s="163"/>
      <c r="J426" s="163"/>
      <c r="Y426" s="438"/>
    </row>
    <row r="427" spans="1:27" s="16" customFormat="1" x14ac:dyDescent="0.2">
      <c r="A427" s="436"/>
      <c r="B427" s="437" t="s">
        <v>488</v>
      </c>
      <c r="C427" s="434"/>
      <c r="D427" s="3182" t="s">
        <v>203</v>
      </c>
      <c r="E427" s="3183"/>
      <c r="F427" s="3183"/>
      <c r="G427" s="434"/>
      <c r="H427" s="3193" t="s">
        <v>490</v>
      </c>
      <c r="I427" s="3405"/>
      <c r="J427" s="3405"/>
      <c r="Y427" s="438"/>
    </row>
    <row r="428" spans="1:27" s="16" customFormat="1" x14ac:dyDescent="0.2">
      <c r="A428" s="436"/>
      <c r="B428" s="434"/>
      <c r="C428" s="434"/>
      <c r="D428" s="434"/>
      <c r="E428" s="434"/>
      <c r="F428" s="434"/>
      <c r="G428" s="434"/>
      <c r="H428" s="434"/>
      <c r="I428" s="434"/>
      <c r="J428" s="434"/>
      <c r="Y428" s="438"/>
    </row>
    <row r="429" spans="1:27" s="16" customFormat="1" ht="16.5" thickBot="1" x14ac:dyDescent="0.25">
      <c r="A429" s="439"/>
      <c r="B429" s="400" t="s">
        <v>200</v>
      </c>
      <c r="C429" s="400"/>
      <c r="D429" s="3174" t="s">
        <v>203</v>
      </c>
      <c r="E429" s="3403"/>
      <c r="F429" s="3403"/>
      <c r="G429" s="400"/>
      <c r="H429" s="3172" t="s">
        <v>201</v>
      </c>
      <c r="I429" s="3404"/>
      <c r="J429" s="3404"/>
      <c r="K429" s="440"/>
      <c r="L429" s="440"/>
      <c r="M429" s="440"/>
      <c r="N429" s="440"/>
      <c r="O429" s="440"/>
      <c r="P429" s="440"/>
      <c r="Q429" s="440"/>
      <c r="R429" s="440"/>
      <c r="S429" s="440"/>
      <c r="T429" s="440"/>
      <c r="U429" s="440"/>
      <c r="V429" s="440"/>
      <c r="W429" s="440"/>
      <c r="X429" s="440"/>
      <c r="Y429" s="441"/>
    </row>
    <row r="430" spans="1:27" s="16" customFormat="1" x14ac:dyDescent="0.2">
      <c r="A430" s="12"/>
    </row>
    <row r="431" spans="1:27" s="16" customFormat="1" ht="22.5" x14ac:dyDescent="0.2">
      <c r="A431" s="12"/>
      <c r="B431" s="442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</row>
  </sheetData>
  <sheetProtection selectLockedCells="1" selectUnlockedCells="1"/>
  <mergeCells count="192"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  <mergeCell ref="F5:F7"/>
    <mergeCell ref="J5:J7"/>
    <mergeCell ref="K5:K7"/>
    <mergeCell ref="L5:L7"/>
    <mergeCell ref="N6:Y6"/>
    <mergeCell ref="A9:Y9"/>
    <mergeCell ref="A10:Y10"/>
    <mergeCell ref="A21:F21"/>
    <mergeCell ref="A30:F30"/>
    <mergeCell ref="A31:F31"/>
    <mergeCell ref="A32:Y32"/>
    <mergeCell ref="A33:Y33"/>
    <mergeCell ref="A82:F82"/>
    <mergeCell ref="A83:F83"/>
    <mergeCell ref="A84:Y84"/>
    <mergeCell ref="A85:Y85"/>
    <mergeCell ref="A86:Y86"/>
    <mergeCell ref="A93:F93"/>
    <mergeCell ref="A114:Y114"/>
    <mergeCell ref="A115:Y115"/>
    <mergeCell ref="A117:F117"/>
    <mergeCell ref="A118:Y118"/>
    <mergeCell ref="A120:F120"/>
    <mergeCell ref="A121:Y121"/>
    <mergeCell ref="A123:F123"/>
    <mergeCell ref="A124:Y124"/>
    <mergeCell ref="A125:Y125"/>
    <mergeCell ref="A126:Y126"/>
    <mergeCell ref="A143:Y143"/>
    <mergeCell ref="A146:Y146"/>
    <mergeCell ref="A148:F148"/>
    <mergeCell ref="A149:F149"/>
    <mergeCell ref="A150:Y150"/>
    <mergeCell ref="A152:F152"/>
    <mergeCell ref="A153:Y153"/>
    <mergeCell ref="A157:F157"/>
    <mergeCell ref="A158:Y158"/>
    <mergeCell ref="A163:F163"/>
    <mergeCell ref="A164:Y164"/>
    <mergeCell ref="A177:Y177"/>
    <mergeCell ref="A179:Y179"/>
    <mergeCell ref="A181:F181"/>
    <mergeCell ref="A182:F182"/>
    <mergeCell ref="A183:Y183"/>
    <mergeCell ref="A189:Y189"/>
    <mergeCell ref="A191:Y191"/>
    <mergeCell ref="A193:F193"/>
    <mergeCell ref="A194:F194"/>
    <mergeCell ref="A195:Y195"/>
    <mergeCell ref="A208:Y208"/>
    <mergeCell ref="A210:Y210"/>
    <mergeCell ref="A212:F212"/>
    <mergeCell ref="A213:F213"/>
    <mergeCell ref="A214:Y214"/>
    <mergeCell ref="A220:Y220"/>
    <mergeCell ref="A222:Y222"/>
    <mergeCell ref="A224:F224"/>
    <mergeCell ref="A225:F225"/>
    <mergeCell ref="A226:Y226"/>
    <mergeCell ref="A227:Y227"/>
    <mergeCell ref="A245:F245"/>
    <mergeCell ref="A246:Y246"/>
    <mergeCell ref="A248:F248"/>
    <mergeCell ref="A249:Y249"/>
    <mergeCell ref="A262:F262"/>
    <mergeCell ref="A263:Y263"/>
    <mergeCell ref="A279:F279"/>
    <mergeCell ref="A280:Y280"/>
    <mergeCell ref="A294:F294"/>
    <mergeCell ref="A295:Y295"/>
    <mergeCell ref="A296:Y296"/>
    <mergeCell ref="B322:Y322"/>
    <mergeCell ref="A331:Y331"/>
    <mergeCell ref="A342:Y342"/>
    <mergeCell ref="A348:F348"/>
    <mergeCell ref="A349:F349"/>
    <mergeCell ref="A350:Y350"/>
    <mergeCell ref="A352:F352"/>
    <mergeCell ref="A354:Y354"/>
    <mergeCell ref="A355:F355"/>
    <mergeCell ref="A356:F356"/>
    <mergeCell ref="A357:M357"/>
    <mergeCell ref="A358:M358"/>
    <mergeCell ref="A359:M359"/>
    <mergeCell ref="A360:M360"/>
    <mergeCell ref="A361:M361"/>
    <mergeCell ref="A362:M362"/>
    <mergeCell ref="A363:M363"/>
    <mergeCell ref="N363:P363"/>
    <mergeCell ref="Q363:S363"/>
    <mergeCell ref="T363:V363"/>
    <mergeCell ref="W363:Y363"/>
    <mergeCell ref="Z363:AA363"/>
    <mergeCell ref="A364:M364"/>
    <mergeCell ref="N364:Y364"/>
    <mergeCell ref="A366:Y366"/>
    <mergeCell ref="A367:F367"/>
    <mergeCell ref="A368:F368"/>
    <mergeCell ref="A369:M369"/>
    <mergeCell ref="A370:M370"/>
    <mergeCell ref="A371:M371"/>
    <mergeCell ref="A372:M372"/>
    <mergeCell ref="A373:M373"/>
    <mergeCell ref="A374:M374"/>
    <mergeCell ref="N375:P375"/>
    <mergeCell ref="Q375:S375"/>
    <mergeCell ref="T375:V375"/>
    <mergeCell ref="W375:Y375"/>
    <mergeCell ref="Z375:AA375"/>
    <mergeCell ref="N376:Y376"/>
    <mergeCell ref="A378:Y378"/>
    <mergeCell ref="A379:F379"/>
    <mergeCell ref="A380:F380"/>
    <mergeCell ref="A381:M381"/>
    <mergeCell ref="A382:M382"/>
    <mergeCell ref="A383:M383"/>
    <mergeCell ref="A384:M384"/>
    <mergeCell ref="A385:M385"/>
    <mergeCell ref="A386:M386"/>
    <mergeCell ref="N387:P387"/>
    <mergeCell ref="Q387:S387"/>
    <mergeCell ref="T387:V387"/>
    <mergeCell ref="W387:Y387"/>
    <mergeCell ref="N388:Y388"/>
    <mergeCell ref="A390:Y390"/>
    <mergeCell ref="A391:F391"/>
    <mergeCell ref="A392:F392"/>
    <mergeCell ref="A393:M393"/>
    <mergeCell ref="A394:M394"/>
    <mergeCell ref="A395:M395"/>
    <mergeCell ref="A396:M396"/>
    <mergeCell ref="A397:M397"/>
    <mergeCell ref="A398:M398"/>
    <mergeCell ref="N399:P399"/>
    <mergeCell ref="Q399:S399"/>
    <mergeCell ref="T399:V399"/>
    <mergeCell ref="W399:Y399"/>
    <mergeCell ref="N400:Y400"/>
    <mergeCell ref="A402:Y402"/>
    <mergeCell ref="A403:Y403"/>
    <mergeCell ref="A404:F404"/>
    <mergeCell ref="A405:M405"/>
    <mergeCell ref="A406:M406"/>
    <mergeCell ref="A407:M407"/>
    <mergeCell ref="A408:M408"/>
    <mergeCell ref="A409:M409"/>
    <mergeCell ref="N410:P410"/>
    <mergeCell ref="Q410:S410"/>
    <mergeCell ref="T410:V410"/>
    <mergeCell ref="W410:Y410"/>
    <mergeCell ref="N411:Y411"/>
    <mergeCell ref="A413:Y413"/>
    <mergeCell ref="A414:F414"/>
    <mergeCell ref="A415:M415"/>
    <mergeCell ref="A416:M416"/>
    <mergeCell ref="A417:M417"/>
    <mergeCell ref="A418:M418"/>
    <mergeCell ref="A419:M419"/>
    <mergeCell ref="N420:P420"/>
    <mergeCell ref="Q420:S420"/>
    <mergeCell ref="T420:V420"/>
    <mergeCell ref="W420:Y420"/>
    <mergeCell ref="D427:F427"/>
    <mergeCell ref="H427:J427"/>
    <mergeCell ref="D429:F429"/>
    <mergeCell ref="H429:J429"/>
    <mergeCell ref="Z420:AA420"/>
    <mergeCell ref="N421:Y421"/>
    <mergeCell ref="D423:F423"/>
    <mergeCell ref="H423:J423"/>
    <mergeCell ref="D425:F425"/>
    <mergeCell ref="H425:J425"/>
  </mergeCells>
  <conditionalFormatting sqref="C276:F278 B264:F273 C275 F275 C253:C254 D254:E254 D251:E252 C284:C285 D285:E285 D282:E283 B250:E250 B282:B285 F250:F254 B281:F281 B286:E292 F282:F292 C274:F274 C255:F261 B251:B261 B274:B278 B293:F293 B235:E239 B228:F228 B240:F243 B231:F234 B247:F247">
    <cfRule type="cellIs" dxfId="11" priority="1" stopIfTrue="1" operator="lessThan">
      <formula>0</formula>
    </cfRule>
    <cfRule type="cellIs" dxfId="10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46" firstPageNumber="0" fitToHeight="11" orientation="landscape" r:id="rId1"/>
  <headerFooter alignWithMargins="0"/>
  <rowBreaks count="13" manualBreakCount="13">
    <brk id="32" max="16383" man="1"/>
    <brk id="59" max="16383" man="1"/>
    <brk id="120" max="24" man="1"/>
    <brk id="142" max="16383" man="1"/>
    <brk id="178" max="24" man="1"/>
    <brk id="199" max="24" man="1"/>
    <brk id="213" max="16383" man="1"/>
    <brk id="229" max="24" man="1"/>
    <brk id="262" max="16383" man="1"/>
    <brk id="288" max="24" man="1"/>
    <brk id="308" max="16383" man="1"/>
    <brk id="364" max="16383" man="1"/>
    <brk id="411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45"/>
  <sheetViews>
    <sheetView view="pageBreakPreview" topLeftCell="A353" zoomScale="70" zoomScaleNormal="50" zoomScaleSheetLayoutView="70" workbookViewId="0">
      <selection activeCell="T426" sqref="T426:V426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2.285156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5" width="6.7109375" style="13" customWidth="1"/>
    <col min="16" max="17" width="8.85546875" style="13" customWidth="1"/>
    <col min="18" max="18" width="9.42578125" style="13" customWidth="1"/>
    <col min="19" max="19" width="16.85546875" style="13" customWidth="1"/>
    <col min="20" max="20" width="9.42578125" style="13" customWidth="1"/>
    <col min="21" max="21" width="7.42578125" style="13" customWidth="1"/>
    <col min="22" max="22" width="16.42578125" style="13" bestFit="1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customWidth="1"/>
    <col min="27" max="27" width="8.85546875" style="13" customWidth="1"/>
    <col min="28" max="16384" width="9.140625" style="13"/>
  </cols>
  <sheetData>
    <row r="1" spans="1:26" s="16" customFormat="1" ht="21" thickBot="1" x14ac:dyDescent="0.25">
      <c r="A1" s="3115" t="s">
        <v>592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</row>
    <row r="2" spans="1:26" s="16" customFormat="1" ht="16.5" customHeight="1" thickBot="1" x14ac:dyDescent="0.25">
      <c r="A2" s="3152" t="s">
        <v>32</v>
      </c>
      <c r="B2" s="3159" t="s">
        <v>112</v>
      </c>
      <c r="C2" s="3161" t="s">
        <v>113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267"/>
      <c r="N2" s="3155" t="s">
        <v>127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</row>
    <row r="3" spans="1:26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</row>
    <row r="4" spans="1:26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268"/>
      <c r="G4" s="3135"/>
      <c r="H4" s="3140"/>
      <c r="I4" s="3137" t="s">
        <v>121</v>
      </c>
      <c r="J4" s="3124" t="s">
        <v>122</v>
      </c>
      <c r="K4" s="3269"/>
      <c r="L4" s="3270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</row>
    <row r="5" spans="1:26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>
        <v>2</v>
      </c>
      <c r="P5" s="517">
        <v>3</v>
      </c>
      <c r="Q5" s="515">
        <v>4</v>
      </c>
      <c r="R5" s="516">
        <v>5</v>
      </c>
      <c r="S5" s="517">
        <v>6</v>
      </c>
      <c r="T5" s="515">
        <v>7</v>
      </c>
      <c r="U5" s="516">
        <v>8</v>
      </c>
      <c r="V5" s="517">
        <v>9</v>
      </c>
      <c r="W5" s="515">
        <v>10</v>
      </c>
      <c r="X5" s="516">
        <v>11</v>
      </c>
      <c r="Y5" s="517">
        <v>12</v>
      </c>
    </row>
    <row r="6" spans="1:26" s="16" customFormat="1" ht="16.5" thickBot="1" x14ac:dyDescent="0.25">
      <c r="A6" s="3153"/>
      <c r="B6" s="3160"/>
      <c r="C6" s="3151"/>
      <c r="D6" s="3158"/>
      <c r="E6" s="3271"/>
      <c r="F6" s="3272"/>
      <c r="G6" s="3135"/>
      <c r="H6" s="3140"/>
      <c r="I6" s="3143"/>
      <c r="J6" s="3273"/>
      <c r="K6" s="3273"/>
      <c r="L6" s="3273"/>
      <c r="M6" s="3147"/>
      <c r="N6" s="3169" t="s">
        <v>186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</row>
    <row r="7" spans="1:26" s="16" customFormat="1" ht="50.25" customHeight="1" thickBot="1" x14ac:dyDescent="0.25">
      <c r="A7" s="3154"/>
      <c r="B7" s="3160"/>
      <c r="C7" s="3139"/>
      <c r="D7" s="3137"/>
      <c r="E7" s="3271"/>
      <c r="F7" s="3272"/>
      <c r="G7" s="3136"/>
      <c r="H7" s="3140"/>
      <c r="I7" s="3143"/>
      <c r="J7" s="3273"/>
      <c r="K7" s="3273"/>
      <c r="L7" s="3273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</row>
    <row r="8" spans="1:26" s="16" customFormat="1" ht="18.75" customHeight="1" thickBot="1" x14ac:dyDescent="0.25">
      <c r="A8" s="522">
        <v>1</v>
      </c>
      <c r="B8" s="523">
        <v>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</row>
    <row r="9" spans="1:26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</row>
    <row r="10" spans="1:26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</row>
    <row r="11" spans="1:26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</row>
    <row r="12" spans="1:26" s="16" customFormat="1" ht="36" customHeight="1" x14ac:dyDescent="0.2">
      <c r="A12" s="541" t="s">
        <v>135</v>
      </c>
      <c r="B12" s="542" t="s">
        <v>38</v>
      </c>
      <c r="C12" s="82"/>
      <c r="D12" s="543">
        <v>1</v>
      </c>
      <c r="E12" s="544"/>
      <c r="F12" s="514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677">
        <f>G12</f>
        <v>2</v>
      </c>
      <c r="O12" s="678"/>
      <c r="P12" s="1412"/>
      <c r="Q12" s="677"/>
      <c r="R12" s="678"/>
      <c r="S12" s="1412"/>
      <c r="T12" s="677"/>
      <c r="U12" s="678"/>
      <c r="V12" s="1413"/>
      <c r="W12" s="1411"/>
      <c r="X12" s="678"/>
      <c r="Y12" s="1413"/>
    </row>
    <row r="13" spans="1:26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514"/>
      <c r="G13" s="165">
        <v>1.5</v>
      </c>
      <c r="H13" s="83">
        <f t="shared" ref="H13:H20" si="0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1">H13-I13</f>
        <v>27</v>
      </c>
      <c r="N13" s="677"/>
      <c r="O13" s="678">
        <f>G13</f>
        <v>1.5</v>
      </c>
      <c r="P13" s="1412"/>
      <c r="Q13" s="677"/>
      <c r="R13" s="678"/>
      <c r="S13" s="1412"/>
      <c r="T13" s="677"/>
      <c r="U13" s="678"/>
      <c r="V13" s="1413"/>
      <c r="W13" s="1411"/>
      <c r="X13" s="678"/>
      <c r="Y13" s="1413"/>
    </row>
    <row r="14" spans="1:26" s="16" customFormat="1" ht="36" customHeight="1" x14ac:dyDescent="0.2">
      <c r="A14" s="541" t="s">
        <v>137</v>
      </c>
      <c r="B14" s="542" t="s">
        <v>38</v>
      </c>
      <c r="C14" s="82">
        <v>3</v>
      </c>
      <c r="D14" s="544"/>
      <c r="E14" s="544"/>
      <c r="F14" s="514"/>
      <c r="G14" s="165">
        <v>1.5</v>
      </c>
      <c r="H14" s="83">
        <f t="shared" si="0"/>
        <v>45</v>
      </c>
      <c r="I14" s="84">
        <f>J14+K14+L14</f>
        <v>18</v>
      </c>
      <c r="J14" s="85"/>
      <c r="K14" s="85"/>
      <c r="L14" s="85">
        <v>18</v>
      </c>
      <c r="M14" s="545">
        <f t="shared" si="1"/>
        <v>27</v>
      </c>
      <c r="N14" s="677"/>
      <c r="O14" s="678"/>
      <c r="P14" s="1412">
        <f>G14</f>
        <v>1.5</v>
      </c>
      <c r="Q14" s="677"/>
      <c r="R14" s="678"/>
      <c r="S14" s="1412"/>
      <c r="T14" s="677"/>
      <c r="U14" s="678"/>
      <c r="V14" s="1413"/>
      <c r="W14" s="1411"/>
      <c r="X14" s="678"/>
      <c r="Y14" s="1413"/>
    </row>
    <row r="15" spans="1:26" s="16" customFormat="1" ht="36" customHeight="1" x14ac:dyDescent="0.2">
      <c r="A15" s="547" t="s">
        <v>276</v>
      </c>
      <c r="B15" s="548" t="s">
        <v>277</v>
      </c>
      <c r="C15" s="549"/>
      <c r="D15" s="550" t="s">
        <v>438</v>
      </c>
      <c r="E15" s="550"/>
      <c r="F15" s="551"/>
      <c r="G15" s="552"/>
      <c r="H15" s="553"/>
      <c r="I15" s="554"/>
      <c r="J15" s="554"/>
      <c r="K15" s="554"/>
      <c r="L15" s="554"/>
      <c r="M15" s="555"/>
      <c r="N15" s="1470"/>
      <c r="O15" s="1471"/>
      <c r="P15" s="1472"/>
      <c r="Q15" s="1470" t="s">
        <v>278</v>
      </c>
      <c r="R15" s="1471" t="s">
        <v>278</v>
      </c>
      <c r="S15" s="1472" t="s">
        <v>278</v>
      </c>
      <c r="T15" s="1473" t="s">
        <v>278</v>
      </c>
      <c r="U15" s="1474" t="s">
        <v>278</v>
      </c>
      <c r="V15" s="1475" t="s">
        <v>278</v>
      </c>
      <c r="W15" s="1476" t="s">
        <v>278</v>
      </c>
      <c r="X15" s="1477" t="s">
        <v>278</v>
      </c>
      <c r="Y15" s="1478"/>
    </row>
    <row r="16" spans="1:26" s="16" customFormat="1" ht="36" customHeight="1" x14ac:dyDescent="0.2">
      <c r="A16" s="562" t="s">
        <v>287</v>
      </c>
      <c r="B16" s="563" t="s">
        <v>277</v>
      </c>
      <c r="C16" s="564"/>
      <c r="D16" s="565" t="s">
        <v>524</v>
      </c>
      <c r="E16" s="565"/>
      <c r="F16" s="566"/>
      <c r="G16" s="552">
        <v>1.5</v>
      </c>
      <c r="H16" s="567">
        <f>G16*30</f>
        <v>45</v>
      </c>
      <c r="I16" s="568">
        <f>J16+K16+L16</f>
        <v>16</v>
      </c>
      <c r="J16" s="568"/>
      <c r="K16" s="568"/>
      <c r="L16" s="568">
        <v>16</v>
      </c>
      <c r="M16" s="569">
        <f>H16-I16</f>
        <v>29</v>
      </c>
      <c r="N16" s="1479"/>
      <c r="O16" s="1480"/>
      <c r="P16" s="1481"/>
      <c r="Q16" s="1482"/>
      <c r="R16" s="1483"/>
      <c r="S16" s="1484"/>
      <c r="T16" s="1485"/>
      <c r="U16" s="1486"/>
      <c r="V16" s="1487"/>
      <c r="W16" s="1476"/>
      <c r="X16" s="1477"/>
      <c r="Y16" s="1478">
        <f>G16</f>
        <v>1.5</v>
      </c>
    </row>
    <row r="17" spans="1:25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1256">
        <v>4</v>
      </c>
      <c r="H17" s="91">
        <f t="shared" si="0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1"/>
        <v>75</v>
      </c>
      <c r="N17" s="677">
        <f>G17</f>
        <v>4</v>
      </c>
      <c r="O17" s="678"/>
      <c r="P17" s="1413"/>
      <c r="Q17" s="1411"/>
      <c r="R17" s="678"/>
      <c r="S17" s="1412"/>
      <c r="T17" s="677"/>
      <c r="U17" s="678"/>
      <c r="V17" s="1413"/>
      <c r="W17" s="1411"/>
      <c r="X17" s="678"/>
      <c r="Y17" s="1413"/>
    </row>
    <row r="18" spans="1:25" s="16" customFormat="1" ht="24" customHeight="1" x14ac:dyDescent="0.2">
      <c r="A18" s="576" t="s">
        <v>139</v>
      </c>
      <c r="B18" s="542" t="s">
        <v>589</v>
      </c>
      <c r="C18" s="82"/>
      <c r="D18" s="85">
        <v>6</v>
      </c>
      <c r="E18" s="85"/>
      <c r="F18" s="577"/>
      <c r="G18" s="1256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677"/>
      <c r="O18" s="678"/>
      <c r="P18" s="1413"/>
      <c r="Q18" s="1411"/>
      <c r="R18" s="678"/>
      <c r="S18" s="1412">
        <f>G18</f>
        <v>2</v>
      </c>
      <c r="T18" s="677"/>
      <c r="U18" s="678"/>
      <c r="V18" s="1413"/>
      <c r="W18" s="1411"/>
      <c r="X18" s="678"/>
      <c r="Y18" s="1413"/>
    </row>
    <row r="19" spans="1:25" s="16" customFormat="1" ht="36.75" customHeight="1" x14ac:dyDescent="0.2">
      <c r="A19" s="578" t="s">
        <v>140</v>
      </c>
      <c r="B19" s="542" t="s">
        <v>40</v>
      </c>
      <c r="C19" s="97">
        <v>4</v>
      </c>
      <c r="D19" s="98"/>
      <c r="E19" s="98"/>
      <c r="F19" s="579"/>
      <c r="G19" s="90">
        <v>3</v>
      </c>
      <c r="H19" s="91">
        <f t="shared" si="0"/>
        <v>90</v>
      </c>
      <c r="I19" s="92">
        <f>J19+K19+L19</f>
        <v>30</v>
      </c>
      <c r="J19" s="92"/>
      <c r="K19" s="92"/>
      <c r="L19" s="92">
        <v>30</v>
      </c>
      <c r="M19" s="93">
        <f t="shared" si="1"/>
        <v>60</v>
      </c>
      <c r="N19" s="1433"/>
      <c r="O19" s="1431"/>
      <c r="P19" s="1432"/>
      <c r="Q19" s="1433">
        <f>G19</f>
        <v>3</v>
      </c>
      <c r="R19" s="1431"/>
      <c r="S19" s="1432"/>
      <c r="T19" s="1433"/>
      <c r="U19" s="1431"/>
      <c r="V19" s="1434"/>
      <c r="W19" s="1430"/>
      <c r="X19" s="1431"/>
      <c r="Y19" s="1434"/>
    </row>
    <row r="20" spans="1:25" s="16" customFormat="1" ht="23.25" customHeight="1" thickBot="1" x14ac:dyDescent="0.25">
      <c r="A20" s="581" t="s">
        <v>141</v>
      </c>
      <c r="B20" s="582" t="s">
        <v>41</v>
      </c>
      <c r="C20" s="97">
        <v>5</v>
      </c>
      <c r="D20" s="98"/>
      <c r="E20" s="98"/>
      <c r="F20" s="583"/>
      <c r="G20" s="1257">
        <v>3</v>
      </c>
      <c r="H20" s="91">
        <f t="shared" si="0"/>
        <v>90</v>
      </c>
      <c r="I20" s="104">
        <f>J20+K20+L20</f>
        <v>45</v>
      </c>
      <c r="J20" s="105">
        <v>27</v>
      </c>
      <c r="K20" s="105"/>
      <c r="L20" s="105">
        <v>18</v>
      </c>
      <c r="M20" s="93">
        <f t="shared" si="1"/>
        <v>45</v>
      </c>
      <c r="N20" s="1488"/>
      <c r="O20" s="1431"/>
      <c r="P20" s="1432"/>
      <c r="Q20" s="1433"/>
      <c r="R20" s="1431">
        <f>G20</f>
        <v>3</v>
      </c>
      <c r="S20" s="1432"/>
      <c r="T20" s="1433"/>
      <c r="U20" s="1431"/>
      <c r="V20" s="1434"/>
      <c r="W20" s="1430"/>
      <c r="X20" s="1431"/>
      <c r="Y20" s="1434"/>
    </row>
    <row r="21" spans="1:25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2">H11+H17+H18+H19+H20</f>
        <v>555</v>
      </c>
      <c r="I21" s="587">
        <f t="shared" si="2"/>
        <v>232</v>
      </c>
      <c r="J21" s="587">
        <f t="shared" si="2"/>
        <v>77</v>
      </c>
      <c r="K21" s="587"/>
      <c r="L21" s="587">
        <f t="shared" si="2"/>
        <v>155</v>
      </c>
      <c r="M21" s="588">
        <f t="shared" si="2"/>
        <v>323</v>
      </c>
      <c r="N21" s="1489">
        <f>SUM(N11:N20)</f>
        <v>6</v>
      </c>
      <c r="O21" s="1490">
        <f>SUM(O11:O20)</f>
        <v>1.5</v>
      </c>
      <c r="P21" s="1491">
        <f>SUM(P11:P20)</f>
        <v>1.5</v>
      </c>
      <c r="Q21" s="1490">
        <f>SUM(Q16:Q20)</f>
        <v>3</v>
      </c>
      <c r="R21" s="1490">
        <f>SUM(R16:R20)</f>
        <v>3</v>
      </c>
      <c r="S21" s="1490">
        <f>SUM(S16:S20)</f>
        <v>2</v>
      </c>
      <c r="T21" s="1489"/>
      <c r="U21" s="1490"/>
      <c r="V21" s="1491"/>
      <c r="W21" s="1489"/>
      <c r="X21" s="1490"/>
      <c r="Y21" s="1491">
        <f>SUM(Y11:Y20)</f>
        <v>1.5</v>
      </c>
    </row>
    <row r="22" spans="1:25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3">G23+G24+G25+G26+G27+G28</f>
        <v>13</v>
      </c>
      <c r="H22" s="591">
        <f t="shared" si="3"/>
        <v>390</v>
      </c>
      <c r="I22" s="27">
        <f t="shared" si="3"/>
        <v>252</v>
      </c>
      <c r="J22" s="27">
        <f t="shared" si="3"/>
        <v>12</v>
      </c>
      <c r="K22" s="27">
        <f t="shared" si="3"/>
        <v>0</v>
      </c>
      <c r="L22" s="27">
        <f t="shared" si="3"/>
        <v>240</v>
      </c>
      <c r="M22" s="27">
        <f t="shared" si="3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</row>
    <row r="23" spans="1:25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514"/>
      <c r="G23" s="601">
        <v>3</v>
      </c>
      <c r="H23" s="602">
        <f t="shared" ref="H23:H28" si="4">G23*30</f>
        <v>90</v>
      </c>
      <c r="I23" s="168">
        <f t="shared" ref="I23:I28" si="5">J23+K23+L23</f>
        <v>60</v>
      </c>
      <c r="J23" s="85">
        <v>8</v>
      </c>
      <c r="K23" s="85"/>
      <c r="L23" s="85">
        <v>52</v>
      </c>
      <c r="M23" s="545">
        <f t="shared" ref="M23:M28" si="6">H23-I23</f>
        <v>30</v>
      </c>
      <c r="N23" s="546">
        <f>G23</f>
        <v>3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</row>
    <row r="24" spans="1:25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514"/>
      <c r="G24" s="601">
        <v>2</v>
      </c>
      <c r="H24" s="602">
        <f t="shared" si="4"/>
        <v>60</v>
      </c>
      <c r="I24" s="168">
        <f t="shared" si="5"/>
        <v>36</v>
      </c>
      <c r="J24" s="85"/>
      <c r="K24" s="85"/>
      <c r="L24" s="85">
        <v>36</v>
      </c>
      <c r="M24" s="545">
        <f t="shared" si="6"/>
        <v>24</v>
      </c>
      <c r="N24" s="603"/>
      <c r="O24" s="1492">
        <f>G24</f>
        <v>2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</row>
    <row r="25" spans="1:25" s="16" customFormat="1" ht="18.75" customHeight="1" x14ac:dyDescent="0.2">
      <c r="A25" s="541" t="s">
        <v>145</v>
      </c>
      <c r="B25" s="542" t="s">
        <v>42</v>
      </c>
      <c r="C25" s="82"/>
      <c r="D25" s="543" t="s">
        <v>590</v>
      </c>
      <c r="E25" s="544"/>
      <c r="F25" s="514"/>
      <c r="G25" s="601">
        <v>2</v>
      </c>
      <c r="H25" s="602">
        <f t="shared" si="4"/>
        <v>60</v>
      </c>
      <c r="I25" s="168">
        <f t="shared" si="5"/>
        <v>36</v>
      </c>
      <c r="J25" s="85"/>
      <c r="K25" s="85"/>
      <c r="L25" s="85">
        <v>36</v>
      </c>
      <c r="M25" s="545">
        <f t="shared" si="6"/>
        <v>24</v>
      </c>
      <c r="N25" s="603"/>
      <c r="O25" s="543"/>
      <c r="P25" s="1493">
        <f>G25</f>
        <v>2</v>
      </c>
      <c r="Q25" s="603"/>
      <c r="R25" s="543"/>
      <c r="S25" s="605"/>
      <c r="T25" s="603"/>
      <c r="U25" s="543"/>
      <c r="V25" s="605"/>
      <c r="W25" s="606"/>
      <c r="X25" s="543"/>
      <c r="Y25" s="89"/>
    </row>
    <row r="26" spans="1:25" s="16" customFormat="1" ht="18.75" customHeight="1" x14ac:dyDescent="0.2">
      <c r="A26" s="541" t="s">
        <v>146</v>
      </c>
      <c r="B26" s="542" t="s">
        <v>42</v>
      </c>
      <c r="C26" s="82"/>
      <c r="D26" s="543">
        <v>4</v>
      </c>
      <c r="E26" s="544"/>
      <c r="F26" s="514"/>
      <c r="G26" s="601">
        <v>3</v>
      </c>
      <c r="H26" s="602">
        <f t="shared" si="4"/>
        <v>90</v>
      </c>
      <c r="I26" s="168">
        <f t="shared" si="5"/>
        <v>60</v>
      </c>
      <c r="J26" s="85">
        <v>4</v>
      </c>
      <c r="K26" s="85"/>
      <c r="L26" s="85">
        <v>56</v>
      </c>
      <c r="M26" s="545">
        <f t="shared" si="6"/>
        <v>30</v>
      </c>
      <c r="N26" s="603"/>
      <c r="O26" s="543"/>
      <c r="P26" s="604"/>
      <c r="Q26" s="546">
        <f>G26</f>
        <v>3</v>
      </c>
      <c r="R26" s="543"/>
      <c r="S26" s="605"/>
      <c r="T26" s="603"/>
      <c r="U26" s="543"/>
      <c r="V26" s="605"/>
      <c r="W26" s="606"/>
      <c r="X26" s="543"/>
      <c r="Y26" s="89"/>
    </row>
    <row r="27" spans="1:25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514"/>
      <c r="G27" s="601">
        <v>1.5</v>
      </c>
      <c r="H27" s="602">
        <f t="shared" si="4"/>
        <v>45</v>
      </c>
      <c r="I27" s="168">
        <f t="shared" si="5"/>
        <v>30</v>
      </c>
      <c r="J27" s="85"/>
      <c r="K27" s="85"/>
      <c r="L27" s="85">
        <v>30</v>
      </c>
      <c r="M27" s="545">
        <f t="shared" si="6"/>
        <v>15</v>
      </c>
      <c r="N27" s="603"/>
      <c r="O27" s="543"/>
      <c r="P27" s="604"/>
      <c r="Q27" s="603"/>
      <c r="R27" s="1492">
        <f>G27</f>
        <v>1.5</v>
      </c>
      <c r="S27" s="605"/>
      <c r="T27" s="603"/>
      <c r="U27" s="543"/>
      <c r="V27" s="605"/>
      <c r="W27" s="606"/>
      <c r="X27" s="543"/>
      <c r="Y27" s="89"/>
    </row>
    <row r="28" spans="1:25" s="16" customFormat="1" ht="18.75" customHeight="1" x14ac:dyDescent="0.2">
      <c r="A28" s="541" t="s">
        <v>148</v>
      </c>
      <c r="B28" s="542" t="s">
        <v>42</v>
      </c>
      <c r="C28" s="82"/>
      <c r="D28" s="543" t="s">
        <v>591</v>
      </c>
      <c r="E28" s="544"/>
      <c r="F28" s="514"/>
      <c r="G28" s="601">
        <v>1.5</v>
      </c>
      <c r="H28" s="602">
        <f t="shared" si="4"/>
        <v>45</v>
      </c>
      <c r="I28" s="168">
        <f t="shared" si="5"/>
        <v>30</v>
      </c>
      <c r="J28" s="85"/>
      <c r="K28" s="85"/>
      <c r="L28" s="85">
        <v>30</v>
      </c>
      <c r="M28" s="545">
        <f t="shared" si="6"/>
        <v>15</v>
      </c>
      <c r="N28" s="603"/>
      <c r="O28" s="543"/>
      <c r="P28" s="604"/>
      <c r="Q28" s="603"/>
      <c r="R28" s="543"/>
      <c r="S28" s="1494">
        <f>G27</f>
        <v>1.5</v>
      </c>
      <c r="T28" s="603"/>
      <c r="U28" s="543"/>
      <c r="V28" s="605"/>
      <c r="W28" s="606"/>
      <c r="X28" s="543"/>
      <c r="Y28" s="89"/>
    </row>
    <row r="29" spans="1:25" s="16" customFormat="1" ht="70.5" customHeight="1" thickBot="1" x14ac:dyDescent="0.25">
      <c r="A29" s="607" t="s">
        <v>149</v>
      </c>
      <c r="B29" s="608" t="s">
        <v>42</v>
      </c>
      <c r="C29" s="549"/>
      <c r="D29" s="544" t="s">
        <v>593</v>
      </c>
      <c r="E29" s="544"/>
      <c r="F29" s="514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611" t="s">
        <v>43</v>
      </c>
      <c r="U29" s="611" t="s">
        <v>43</v>
      </c>
      <c r="V29" s="612" t="s">
        <v>43</v>
      </c>
      <c r="W29" s="611" t="s">
        <v>43</v>
      </c>
      <c r="X29" s="611" t="s">
        <v>43</v>
      </c>
      <c r="Y29" s="613"/>
    </row>
    <row r="30" spans="1:25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7">H22</f>
        <v>390</v>
      </c>
      <c r="I30" s="587">
        <f t="shared" si="7"/>
        <v>252</v>
      </c>
      <c r="J30" s="587">
        <f t="shared" si="7"/>
        <v>12</v>
      </c>
      <c r="K30" s="587"/>
      <c r="L30" s="587">
        <f t="shared" si="7"/>
        <v>240</v>
      </c>
      <c r="M30" s="588">
        <f t="shared" si="7"/>
        <v>138</v>
      </c>
      <c r="N30" s="1495">
        <f t="shared" ref="N30:S30" si="8">SUM(N22:N29)</f>
        <v>3</v>
      </c>
      <c r="O30" s="1496">
        <f t="shared" si="8"/>
        <v>2</v>
      </c>
      <c r="P30" s="1497">
        <f t="shared" si="8"/>
        <v>2</v>
      </c>
      <c r="Q30" s="1495">
        <f t="shared" si="8"/>
        <v>3</v>
      </c>
      <c r="R30" s="1496">
        <f t="shared" si="8"/>
        <v>1.5</v>
      </c>
      <c r="S30" s="1497">
        <f t="shared" si="8"/>
        <v>1.5</v>
      </c>
      <c r="T30" s="1498"/>
      <c r="U30" s="1499"/>
      <c r="V30" s="1500"/>
      <c r="W30" s="1498"/>
      <c r="X30" s="1499"/>
      <c r="Y30" s="1500"/>
    </row>
    <row r="31" spans="1:25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9">H21+H30</f>
        <v>945</v>
      </c>
      <c r="I31" s="587">
        <f t="shared" si="9"/>
        <v>484</v>
      </c>
      <c r="J31" s="587">
        <f t="shared" si="9"/>
        <v>89</v>
      </c>
      <c r="K31" s="587"/>
      <c r="L31" s="587">
        <f t="shared" si="9"/>
        <v>395</v>
      </c>
      <c r="M31" s="588">
        <f t="shared" si="9"/>
        <v>461</v>
      </c>
      <c r="N31" s="1489">
        <f>N21+N30</f>
        <v>9</v>
      </c>
      <c r="O31" s="1490">
        <f t="shared" ref="O31:Y31" si="10">O21+O30</f>
        <v>3.5</v>
      </c>
      <c r="P31" s="1491">
        <f t="shared" si="10"/>
        <v>3.5</v>
      </c>
      <c r="Q31" s="1501">
        <f t="shared" si="10"/>
        <v>6</v>
      </c>
      <c r="R31" s="1490">
        <f t="shared" si="10"/>
        <v>4.5</v>
      </c>
      <c r="S31" s="1491">
        <f t="shared" si="10"/>
        <v>3.5</v>
      </c>
      <c r="T31" s="1489"/>
      <c r="U31" s="1490"/>
      <c r="V31" s="1491"/>
      <c r="W31" s="1489"/>
      <c r="X31" s="1490"/>
      <c r="Y31" s="1491">
        <f t="shared" si="10"/>
        <v>1.5</v>
      </c>
    </row>
    <row r="32" spans="1:25" s="16" customFormat="1" ht="24" customHeight="1" thickBot="1" x14ac:dyDescent="0.25">
      <c r="A32" s="3276" t="s">
        <v>600</v>
      </c>
      <c r="B32" s="3277"/>
      <c r="C32" s="3277"/>
      <c r="D32" s="3277"/>
      <c r="E32" s="3277"/>
      <c r="F32" s="3277"/>
      <c r="G32" s="3277"/>
      <c r="H32" s="3277"/>
      <c r="I32" s="3277"/>
      <c r="J32" s="3277"/>
      <c r="K32" s="3277"/>
      <c r="L32" s="3277"/>
      <c r="M32" s="3277"/>
      <c r="N32" s="3277"/>
      <c r="O32" s="3277"/>
      <c r="P32" s="3277"/>
      <c r="Q32" s="3277"/>
      <c r="R32" s="3277"/>
      <c r="S32" s="3277"/>
      <c r="T32" s="3277"/>
      <c r="U32" s="3277"/>
      <c r="V32" s="3277"/>
      <c r="W32" s="3277"/>
      <c r="X32" s="3277"/>
      <c r="Y32" s="3278"/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</row>
    <row r="34" spans="1:65" s="16" customFormat="1" ht="43.5" customHeight="1" x14ac:dyDescent="0.2">
      <c r="A34" s="621" t="s">
        <v>150</v>
      </c>
      <c r="B34" s="622" t="s">
        <v>46</v>
      </c>
      <c r="C34" s="623">
        <v>7</v>
      </c>
      <c r="D34" s="624"/>
      <c r="E34" s="625"/>
      <c r="F34" s="626"/>
      <c r="G34" s="1258">
        <v>4</v>
      </c>
      <c r="H34" s="627">
        <f>G34*30</f>
        <v>120</v>
      </c>
      <c r="I34" s="628">
        <f>J34+K34+L34</f>
        <v>60</v>
      </c>
      <c r="J34" s="629">
        <v>30</v>
      </c>
      <c r="K34" s="630">
        <v>15</v>
      </c>
      <c r="L34" s="630">
        <v>15</v>
      </c>
      <c r="M34" s="631">
        <f>H34-I34</f>
        <v>60</v>
      </c>
      <c r="N34" s="1502"/>
      <c r="O34" s="1503"/>
      <c r="P34" s="1504"/>
      <c r="Q34" s="1502"/>
      <c r="R34" s="1503"/>
      <c r="S34" s="1504"/>
      <c r="T34" s="1505">
        <f>G34</f>
        <v>4</v>
      </c>
      <c r="U34" s="1503"/>
      <c r="V34" s="1504"/>
      <c r="W34" s="1502"/>
      <c r="X34" s="1503"/>
      <c r="Y34" s="1506"/>
    </row>
    <row r="35" spans="1:65" s="16" customFormat="1" ht="21" customHeight="1" x14ac:dyDescent="0.2">
      <c r="A35" s="576" t="s">
        <v>151</v>
      </c>
      <c r="B35" s="112" t="s">
        <v>274</v>
      </c>
      <c r="C35" s="637"/>
      <c r="D35" s="638"/>
      <c r="E35" s="638"/>
      <c r="F35" s="639"/>
      <c r="G35" s="1260">
        <f>G36+G37+G38+G39</f>
        <v>16</v>
      </c>
      <c r="H35" s="640">
        <f>H36+H37+H38+H39</f>
        <v>480</v>
      </c>
      <c r="I35" s="535">
        <f>I36+I37+I38+I39</f>
        <v>258</v>
      </c>
      <c r="J35" s="535">
        <f>J36+J37+J38+J39</f>
        <v>129</v>
      </c>
      <c r="K35" s="535"/>
      <c r="L35" s="535">
        <f>L36+L37+L38+L39</f>
        <v>129</v>
      </c>
      <c r="M35" s="641">
        <f>M36+M37+M38+M39</f>
        <v>222</v>
      </c>
      <c r="N35" s="1411"/>
      <c r="O35" s="678"/>
      <c r="P35" s="1412"/>
      <c r="Q35" s="677"/>
      <c r="R35" s="678"/>
      <c r="S35" s="1413"/>
      <c r="T35" s="677"/>
      <c r="U35" s="678"/>
      <c r="V35" s="1413"/>
      <c r="W35" s="1411"/>
      <c r="X35" s="678"/>
      <c r="Y35" s="1413"/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639"/>
      <c r="G36" s="643">
        <v>5.5</v>
      </c>
      <c r="H36" s="644">
        <f>G36*30</f>
        <v>165</v>
      </c>
      <c r="I36" s="84">
        <f t="shared" ref="I36:I41" si="11">J36+K36+L36</f>
        <v>90</v>
      </c>
      <c r="J36" s="645">
        <v>45</v>
      </c>
      <c r="K36" s="642"/>
      <c r="L36" s="642">
        <v>45</v>
      </c>
      <c r="M36" s="94">
        <f t="shared" ref="M36:M41" si="12">H36-I36</f>
        <v>75</v>
      </c>
      <c r="N36" s="1411">
        <f>G36</f>
        <v>5.5</v>
      </c>
      <c r="O36" s="678"/>
      <c r="P36" s="1412"/>
      <c r="Q36" s="677"/>
      <c r="R36" s="678"/>
      <c r="S36" s="1413"/>
      <c r="T36" s="677"/>
      <c r="U36" s="678"/>
      <c r="V36" s="1413"/>
      <c r="W36" s="1411"/>
      <c r="X36" s="678"/>
      <c r="Y36" s="1413"/>
    </row>
    <row r="37" spans="1:65" s="16" customFormat="1" ht="21" customHeight="1" x14ac:dyDescent="0.2">
      <c r="A37" s="541" t="s">
        <v>492</v>
      </c>
      <c r="B37" s="112" t="s">
        <v>274</v>
      </c>
      <c r="C37" s="646">
        <v>2</v>
      </c>
      <c r="D37" s="638"/>
      <c r="E37" s="638"/>
      <c r="F37" s="639"/>
      <c r="G37" s="643">
        <v>3.5</v>
      </c>
      <c r="H37" s="644">
        <f>G37*30</f>
        <v>105</v>
      </c>
      <c r="I37" s="84">
        <f t="shared" si="11"/>
        <v>54</v>
      </c>
      <c r="J37" s="645">
        <v>27</v>
      </c>
      <c r="K37" s="642"/>
      <c r="L37" s="642">
        <v>27</v>
      </c>
      <c r="M37" s="94">
        <f t="shared" si="12"/>
        <v>51</v>
      </c>
      <c r="N37" s="1411"/>
      <c r="O37" s="1411">
        <f>G37</f>
        <v>3.5</v>
      </c>
      <c r="P37" s="1412"/>
      <c r="Q37" s="677"/>
      <c r="R37" s="678"/>
      <c r="S37" s="1413"/>
      <c r="T37" s="677"/>
      <c r="U37" s="678"/>
      <c r="V37" s="1413"/>
      <c r="W37" s="1411"/>
      <c r="X37" s="678"/>
      <c r="Y37" s="1413"/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>
        <v>3</v>
      </c>
      <c r="E38" s="638"/>
      <c r="F38" s="639"/>
      <c r="G38" s="643">
        <v>3.5</v>
      </c>
      <c r="H38" s="644">
        <f>G38*30</f>
        <v>105</v>
      </c>
      <c r="I38" s="84">
        <f t="shared" si="11"/>
        <v>54</v>
      </c>
      <c r="J38" s="645">
        <v>27</v>
      </c>
      <c r="K38" s="642"/>
      <c r="L38" s="642">
        <v>27</v>
      </c>
      <c r="M38" s="94">
        <f t="shared" si="12"/>
        <v>51</v>
      </c>
      <c r="N38" s="1411"/>
      <c r="O38" s="678"/>
      <c r="P38" s="1412">
        <f>G38</f>
        <v>3.5</v>
      </c>
      <c r="Q38" s="677"/>
      <c r="R38" s="678"/>
      <c r="S38" s="1413"/>
      <c r="T38" s="677"/>
      <c r="U38" s="678"/>
      <c r="V38" s="1413"/>
      <c r="W38" s="1411"/>
      <c r="X38" s="678"/>
      <c r="Y38" s="1413"/>
    </row>
    <row r="39" spans="1:65" s="16" customFormat="1" ht="21" customHeight="1" x14ac:dyDescent="0.2">
      <c r="A39" s="541" t="s">
        <v>494</v>
      </c>
      <c r="B39" s="112" t="s">
        <v>274</v>
      </c>
      <c r="C39" s="646">
        <v>4</v>
      </c>
      <c r="D39" s="638"/>
      <c r="E39" s="638"/>
      <c r="F39" s="639"/>
      <c r="G39" s="1259">
        <v>3.5</v>
      </c>
      <c r="H39" s="644">
        <f>G39*30</f>
        <v>105</v>
      </c>
      <c r="I39" s="84">
        <f t="shared" si="11"/>
        <v>60</v>
      </c>
      <c r="J39" s="645">
        <v>30</v>
      </c>
      <c r="K39" s="642"/>
      <c r="L39" s="642">
        <v>30</v>
      </c>
      <c r="M39" s="94">
        <f t="shared" si="12"/>
        <v>45</v>
      </c>
      <c r="N39" s="1411"/>
      <c r="O39" s="678"/>
      <c r="P39" s="1412"/>
      <c r="Q39" s="677">
        <f>G39</f>
        <v>3.5</v>
      </c>
      <c r="R39" s="678"/>
      <c r="S39" s="1413"/>
      <c r="T39" s="677"/>
      <c r="U39" s="678"/>
      <c r="V39" s="1413"/>
      <c r="W39" s="1411"/>
      <c r="X39" s="678"/>
      <c r="Y39" s="1413"/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1261">
        <v>2</v>
      </c>
      <c r="H40" s="653">
        <f>G40*30</f>
        <v>60</v>
      </c>
      <c r="I40" s="654">
        <f t="shared" si="11"/>
        <v>30</v>
      </c>
      <c r="J40" s="655">
        <v>15</v>
      </c>
      <c r="K40" s="656"/>
      <c r="L40" s="657">
        <v>15</v>
      </c>
      <c r="M40" s="658">
        <f t="shared" si="12"/>
        <v>30</v>
      </c>
      <c r="N40" s="1414">
        <f>G40</f>
        <v>2</v>
      </c>
      <c r="O40" s="1415"/>
      <c r="P40" s="1416"/>
      <c r="Q40" s="1417"/>
      <c r="R40" s="1418"/>
      <c r="S40" s="1419"/>
      <c r="T40" s="1420"/>
      <c r="U40" s="1421"/>
      <c r="V40" s="1416"/>
      <c r="W40" s="1417"/>
      <c r="X40" s="1418"/>
      <c r="Y40" s="1422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>
        <v>8</v>
      </c>
      <c r="D41" s="80"/>
      <c r="E41" s="80"/>
      <c r="F41" s="188"/>
      <c r="G41" s="1260">
        <v>3</v>
      </c>
      <c r="H41" s="640">
        <f t="shared" ref="H41:H46" si="13">G41*30</f>
        <v>90</v>
      </c>
      <c r="I41" s="27">
        <f t="shared" si="11"/>
        <v>45</v>
      </c>
      <c r="J41" s="670">
        <v>27</v>
      </c>
      <c r="K41" s="671">
        <v>9</v>
      </c>
      <c r="L41" s="671">
        <v>9</v>
      </c>
      <c r="M41" s="672">
        <f t="shared" si="12"/>
        <v>45</v>
      </c>
      <c r="N41" s="1414"/>
      <c r="O41" s="1423"/>
      <c r="P41" s="1424"/>
      <c r="Q41" s="1425"/>
      <c r="R41" s="1423"/>
      <c r="S41" s="1426"/>
      <c r="T41" s="1425"/>
      <c r="U41" s="1423">
        <f>G41</f>
        <v>3</v>
      </c>
      <c r="V41" s="1426"/>
      <c r="W41" s="1427"/>
      <c r="X41" s="1423"/>
      <c r="Y41" s="1426"/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89"/>
      <c r="G42" s="1262">
        <f>G43+G44+G45</f>
        <v>7.5</v>
      </c>
      <c r="H42" s="130">
        <f t="shared" ref="H42:M42" si="14">H43+H44+H45</f>
        <v>225</v>
      </c>
      <c r="I42" s="109">
        <f t="shared" si="14"/>
        <v>126</v>
      </c>
      <c r="J42" s="109">
        <f t="shared" si="14"/>
        <v>60</v>
      </c>
      <c r="K42" s="109">
        <f t="shared" si="14"/>
        <v>15</v>
      </c>
      <c r="L42" s="109">
        <f t="shared" si="14"/>
        <v>51</v>
      </c>
      <c r="M42" s="673">
        <f t="shared" si="14"/>
        <v>99</v>
      </c>
      <c r="N42" s="1414"/>
      <c r="O42" s="678"/>
      <c r="P42" s="1412"/>
      <c r="Q42" s="677"/>
      <c r="R42" s="678"/>
      <c r="S42" s="1413"/>
      <c r="T42" s="677"/>
      <c r="U42" s="678"/>
      <c r="V42" s="1413"/>
      <c r="W42" s="1411"/>
      <c r="X42" s="678"/>
      <c r="Y42" s="1413"/>
    </row>
    <row r="43" spans="1:65" s="16" customFormat="1" ht="22.5" customHeight="1" x14ac:dyDescent="0.2">
      <c r="A43" s="576" t="s">
        <v>495</v>
      </c>
      <c r="B43" s="112" t="s">
        <v>48</v>
      </c>
      <c r="C43" s="646">
        <v>7</v>
      </c>
      <c r="D43" s="638"/>
      <c r="E43" s="638"/>
      <c r="F43" s="639"/>
      <c r="G43" s="1259">
        <v>5.5</v>
      </c>
      <c r="H43" s="644">
        <f t="shared" si="13"/>
        <v>165</v>
      </c>
      <c r="I43" s="84">
        <f>J43+K43+L43</f>
        <v>90</v>
      </c>
      <c r="J43" s="645">
        <v>60</v>
      </c>
      <c r="K43" s="642">
        <v>15</v>
      </c>
      <c r="L43" s="642">
        <v>15</v>
      </c>
      <c r="M43" s="94">
        <f>H43-I43</f>
        <v>75</v>
      </c>
      <c r="N43" s="1414"/>
      <c r="O43" s="678"/>
      <c r="P43" s="1412"/>
      <c r="Q43" s="677"/>
      <c r="R43" s="678"/>
      <c r="S43" s="1413"/>
      <c r="T43" s="677">
        <f>G43</f>
        <v>5.5</v>
      </c>
      <c r="U43" s="678"/>
      <c r="V43" s="1413"/>
      <c r="W43" s="1411"/>
      <c r="X43" s="678"/>
      <c r="Y43" s="1413"/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639"/>
      <c r="G44" s="1259">
        <v>1</v>
      </c>
      <c r="H44" s="644">
        <f t="shared" si="13"/>
        <v>30</v>
      </c>
      <c r="I44" s="84">
        <f>J44+K44+L44</f>
        <v>18</v>
      </c>
      <c r="J44" s="645"/>
      <c r="K44" s="642"/>
      <c r="L44" s="642">
        <v>18</v>
      </c>
      <c r="M44" s="94">
        <f>H44-I44</f>
        <v>12</v>
      </c>
      <c r="N44" s="1414"/>
      <c r="O44" s="678"/>
      <c r="P44" s="1412"/>
      <c r="Q44" s="677"/>
      <c r="R44" s="678"/>
      <c r="S44" s="1413"/>
      <c r="T44" s="677"/>
      <c r="U44" s="678">
        <f>G44</f>
        <v>1</v>
      </c>
      <c r="V44" s="1413"/>
      <c r="W44" s="1411"/>
      <c r="X44" s="678"/>
      <c r="Y44" s="1413"/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>
        <v>9</v>
      </c>
      <c r="F45" s="639"/>
      <c r="G45" s="1259">
        <v>1</v>
      </c>
      <c r="H45" s="644">
        <f t="shared" si="13"/>
        <v>30</v>
      </c>
      <c r="I45" s="84">
        <f>J45+K45+L45</f>
        <v>18</v>
      </c>
      <c r="J45" s="645"/>
      <c r="K45" s="642"/>
      <c r="L45" s="642">
        <v>18</v>
      </c>
      <c r="M45" s="94">
        <f>H45-I45</f>
        <v>12</v>
      </c>
      <c r="N45" s="1414"/>
      <c r="O45" s="678"/>
      <c r="P45" s="1412"/>
      <c r="Q45" s="677"/>
      <c r="R45" s="678"/>
      <c r="S45" s="1413"/>
      <c r="T45" s="677"/>
      <c r="U45" s="678"/>
      <c r="V45" s="1413">
        <f>G45</f>
        <v>1</v>
      </c>
      <c r="W45" s="1411"/>
      <c r="X45" s="678"/>
      <c r="Y45" s="1413"/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>
        <v>5</v>
      </c>
      <c r="E46" s="642"/>
      <c r="F46" s="189"/>
      <c r="G46" s="1262">
        <v>2</v>
      </c>
      <c r="H46" s="190">
        <f t="shared" si="13"/>
        <v>60</v>
      </c>
      <c r="I46" s="92">
        <f>J46+K46+L46</f>
        <v>30</v>
      </c>
      <c r="J46" s="191">
        <v>20</v>
      </c>
      <c r="K46" s="192"/>
      <c r="L46" s="192">
        <v>10</v>
      </c>
      <c r="M46" s="193">
        <f>H46-I46</f>
        <v>30</v>
      </c>
      <c r="N46" s="1414"/>
      <c r="O46" s="1411"/>
      <c r="P46" s="1412"/>
      <c r="Q46" s="677"/>
      <c r="R46" s="678">
        <f>G46</f>
        <v>2</v>
      </c>
      <c r="S46" s="1413"/>
      <c r="T46" s="677"/>
      <c r="U46" s="678"/>
      <c r="V46" s="1413"/>
      <c r="W46" s="1411"/>
      <c r="X46" s="678"/>
      <c r="Y46" s="1413"/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639"/>
      <c r="G47" s="1262">
        <v>7</v>
      </c>
      <c r="H47" s="190">
        <f t="shared" ref="H47:M47" si="15">H48+H49</f>
        <v>210</v>
      </c>
      <c r="I47" s="109">
        <f t="shared" si="15"/>
        <v>105</v>
      </c>
      <c r="J47" s="109">
        <f t="shared" si="15"/>
        <v>57</v>
      </c>
      <c r="K47" s="109">
        <f t="shared" si="15"/>
        <v>33</v>
      </c>
      <c r="L47" s="109">
        <f t="shared" si="15"/>
        <v>15</v>
      </c>
      <c r="M47" s="110">
        <f t="shared" si="15"/>
        <v>105</v>
      </c>
      <c r="N47" s="1414"/>
      <c r="O47" s="678"/>
      <c r="P47" s="1412"/>
      <c r="Q47" s="677"/>
      <c r="R47" s="678"/>
      <c r="S47" s="1413"/>
      <c r="T47" s="677"/>
      <c r="U47" s="678"/>
      <c r="V47" s="1413"/>
      <c r="W47" s="1411"/>
      <c r="X47" s="678"/>
      <c r="Y47" s="1413"/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7</v>
      </c>
      <c r="E48" s="642"/>
      <c r="F48" s="639"/>
      <c r="G48" s="1259">
        <v>4</v>
      </c>
      <c r="H48" s="644">
        <f>G48*30</f>
        <v>120</v>
      </c>
      <c r="I48" s="84">
        <f>J48+K48+L48</f>
        <v>60</v>
      </c>
      <c r="J48" s="645">
        <v>30</v>
      </c>
      <c r="K48" s="642">
        <v>15</v>
      </c>
      <c r="L48" s="642">
        <v>15</v>
      </c>
      <c r="M48" s="94">
        <f>H48-I48</f>
        <v>60</v>
      </c>
      <c r="N48" s="1414"/>
      <c r="O48" s="678"/>
      <c r="P48" s="1412"/>
      <c r="Q48" s="677"/>
      <c r="R48" s="678"/>
      <c r="S48" s="1413"/>
      <c r="T48" s="677">
        <f>G48</f>
        <v>4</v>
      </c>
      <c r="U48" s="678"/>
      <c r="V48" s="1413"/>
      <c r="W48" s="1411"/>
      <c r="X48" s="678"/>
      <c r="Y48" s="1413"/>
    </row>
    <row r="49" spans="1:25" s="16" customFormat="1" ht="34.5" customHeight="1" x14ac:dyDescent="0.2">
      <c r="A49" s="576" t="s">
        <v>336</v>
      </c>
      <c r="B49" s="112" t="s">
        <v>50</v>
      </c>
      <c r="C49" s="646">
        <v>8</v>
      </c>
      <c r="D49" s="642"/>
      <c r="E49" s="642"/>
      <c r="F49" s="639"/>
      <c r="G49" s="1259">
        <v>3</v>
      </c>
      <c r="H49" s="644">
        <f>G49*30</f>
        <v>90</v>
      </c>
      <c r="I49" s="84">
        <f>J49+K49+L49</f>
        <v>45</v>
      </c>
      <c r="J49" s="645">
        <v>27</v>
      </c>
      <c r="K49" s="642">
        <v>18</v>
      </c>
      <c r="L49" s="642"/>
      <c r="M49" s="94">
        <f>H49-I49</f>
        <v>45</v>
      </c>
      <c r="N49" s="1414"/>
      <c r="O49" s="678"/>
      <c r="P49" s="1412"/>
      <c r="Q49" s="677"/>
      <c r="R49" s="678"/>
      <c r="S49" s="1413"/>
      <c r="T49" s="677"/>
      <c r="U49" s="678">
        <f>G49</f>
        <v>3</v>
      </c>
      <c r="V49" s="1413"/>
      <c r="W49" s="1411"/>
      <c r="X49" s="678"/>
      <c r="Y49" s="1413"/>
    </row>
    <row r="50" spans="1:25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639"/>
      <c r="G50" s="108">
        <f t="shared" ref="G50:M50" si="16">G51+G52+G53</f>
        <v>6.5</v>
      </c>
      <c r="H50" s="190">
        <f t="shared" si="16"/>
        <v>195</v>
      </c>
      <c r="I50" s="92">
        <f t="shared" si="16"/>
        <v>99</v>
      </c>
      <c r="J50" s="92">
        <f t="shared" si="16"/>
        <v>33</v>
      </c>
      <c r="K50" s="92">
        <f t="shared" si="16"/>
        <v>66</v>
      </c>
      <c r="L50" s="92">
        <f t="shared" si="16"/>
        <v>0</v>
      </c>
      <c r="M50" s="96">
        <f t="shared" si="16"/>
        <v>96</v>
      </c>
      <c r="N50" s="1414"/>
      <c r="O50" s="678"/>
      <c r="P50" s="1412"/>
      <c r="Q50" s="677"/>
      <c r="R50" s="678"/>
      <c r="S50" s="1413"/>
      <c r="T50" s="677"/>
      <c r="U50" s="678"/>
      <c r="V50" s="1413"/>
      <c r="W50" s="1411"/>
      <c r="X50" s="678"/>
      <c r="Y50" s="1413"/>
    </row>
    <row r="51" spans="1:25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639"/>
      <c r="G51" s="643">
        <v>3</v>
      </c>
      <c r="H51" s="644">
        <f>G51*30</f>
        <v>90</v>
      </c>
      <c r="I51" s="84">
        <f>J51+K51+L51</f>
        <v>45</v>
      </c>
      <c r="J51" s="645">
        <v>15</v>
      </c>
      <c r="K51" s="642">
        <v>30</v>
      </c>
      <c r="L51" s="642"/>
      <c r="M51" s="94">
        <f>H51-I51</f>
        <v>45</v>
      </c>
      <c r="N51" s="1411">
        <f>G51</f>
        <v>3</v>
      </c>
      <c r="O51" s="678"/>
      <c r="P51" s="1412"/>
      <c r="Q51" s="677"/>
      <c r="R51" s="678"/>
      <c r="S51" s="1413"/>
      <c r="T51" s="677"/>
      <c r="U51" s="678"/>
      <c r="V51" s="1413"/>
      <c r="W51" s="1411"/>
      <c r="X51" s="678"/>
      <c r="Y51" s="1413"/>
    </row>
    <row r="52" spans="1:25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639"/>
      <c r="G52" s="643">
        <v>1.5</v>
      </c>
      <c r="H52" s="644">
        <f>G52*30</f>
        <v>45</v>
      </c>
      <c r="I52" s="84">
        <f>J52+K52+L52</f>
        <v>27</v>
      </c>
      <c r="J52" s="645">
        <v>9</v>
      </c>
      <c r="K52" s="642">
        <v>18</v>
      </c>
      <c r="L52" s="642"/>
      <c r="M52" s="94">
        <f>H52-I52</f>
        <v>18</v>
      </c>
      <c r="N52" s="1411"/>
      <c r="O52" s="678">
        <f>G52</f>
        <v>1.5</v>
      </c>
      <c r="P52" s="1412"/>
      <c r="Q52" s="677"/>
      <c r="R52" s="678"/>
      <c r="S52" s="1413"/>
      <c r="T52" s="677"/>
      <c r="U52" s="678"/>
      <c r="V52" s="1413"/>
      <c r="W52" s="1411"/>
      <c r="X52" s="678"/>
      <c r="Y52" s="1413"/>
    </row>
    <row r="53" spans="1:25" s="16" customFormat="1" ht="21.75" customHeight="1" x14ac:dyDescent="0.2">
      <c r="A53" s="576" t="s">
        <v>500</v>
      </c>
      <c r="B53" s="112" t="s">
        <v>51</v>
      </c>
      <c r="C53" s="646">
        <v>3</v>
      </c>
      <c r="D53" s="638"/>
      <c r="E53" s="638"/>
      <c r="F53" s="639"/>
      <c r="G53" s="643">
        <v>2</v>
      </c>
      <c r="H53" s="644">
        <f>G53*30</f>
        <v>60</v>
      </c>
      <c r="I53" s="84">
        <f>J53+K53+L53</f>
        <v>27</v>
      </c>
      <c r="J53" s="645">
        <v>9</v>
      </c>
      <c r="K53" s="642">
        <v>18</v>
      </c>
      <c r="L53" s="642"/>
      <c r="M53" s="94">
        <f>H53-I53</f>
        <v>33</v>
      </c>
      <c r="N53" s="1411"/>
      <c r="O53" s="678"/>
      <c r="P53" s="678">
        <f>G53</f>
        <v>2</v>
      </c>
      <c r="Q53" s="677"/>
      <c r="R53" s="678"/>
      <c r="S53" s="1413"/>
      <c r="T53" s="677"/>
      <c r="U53" s="678"/>
      <c r="V53" s="1413"/>
      <c r="W53" s="1411"/>
      <c r="X53" s="678"/>
      <c r="Y53" s="1413"/>
    </row>
    <row r="54" spans="1:25" s="16" customFormat="1" ht="22.5" customHeight="1" x14ac:dyDescent="0.2">
      <c r="A54" s="576" t="s">
        <v>158</v>
      </c>
      <c r="B54" s="112" t="s">
        <v>52</v>
      </c>
      <c r="C54" s="646">
        <v>6</v>
      </c>
      <c r="D54" s="638"/>
      <c r="E54" s="638"/>
      <c r="F54" s="639"/>
      <c r="G54" s="108">
        <v>3</v>
      </c>
      <c r="H54" s="190">
        <f>G54*30</f>
        <v>90</v>
      </c>
      <c r="I54" s="92">
        <f>J54+K54+L54</f>
        <v>54</v>
      </c>
      <c r="J54" s="191">
        <v>36</v>
      </c>
      <c r="K54" s="192">
        <v>18</v>
      </c>
      <c r="L54" s="192"/>
      <c r="M54" s="193">
        <f>H54-I54</f>
        <v>36</v>
      </c>
      <c r="N54" s="1411"/>
      <c r="O54" s="678"/>
      <c r="P54" s="1412"/>
      <c r="Q54" s="677"/>
      <c r="R54" s="678"/>
      <c r="S54" s="1413">
        <f>G54</f>
        <v>3</v>
      </c>
      <c r="T54" s="677"/>
      <c r="U54" s="678"/>
      <c r="V54" s="1413"/>
      <c r="W54" s="1411"/>
      <c r="X54" s="678"/>
      <c r="Y54" s="1413"/>
    </row>
    <row r="55" spans="1:25" s="16" customFormat="1" ht="39" customHeight="1" x14ac:dyDescent="0.2">
      <c r="A55" s="541" t="s">
        <v>159</v>
      </c>
      <c r="B55" s="194" t="s">
        <v>86</v>
      </c>
      <c r="C55" s="674"/>
      <c r="D55" s="642">
        <v>12</v>
      </c>
      <c r="E55" s="675"/>
      <c r="F55" s="676"/>
      <c r="G55" s="108">
        <v>3</v>
      </c>
      <c r="H55" s="190">
        <f>G55*30</f>
        <v>90</v>
      </c>
      <c r="I55" s="92">
        <f>J55+K55+L55</f>
        <v>30</v>
      </c>
      <c r="J55" s="191">
        <v>20</v>
      </c>
      <c r="K55" s="192"/>
      <c r="L55" s="192">
        <v>10</v>
      </c>
      <c r="M55" s="193">
        <f>H55-I55</f>
        <v>60</v>
      </c>
      <c r="N55" s="1411"/>
      <c r="O55" s="678"/>
      <c r="P55" s="1412"/>
      <c r="Q55" s="677"/>
      <c r="R55" s="678"/>
      <c r="S55" s="1413"/>
      <c r="T55" s="677"/>
      <c r="U55" s="678"/>
      <c r="V55" s="1413"/>
      <c r="W55" s="1411"/>
      <c r="X55" s="678"/>
      <c r="Y55" s="1413">
        <f>G55</f>
        <v>3</v>
      </c>
    </row>
    <row r="56" spans="1:25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639"/>
      <c r="G56" s="108">
        <f>G57+G58+G59</f>
        <v>8</v>
      </c>
      <c r="H56" s="190">
        <f>H57+H58+H59</f>
        <v>240</v>
      </c>
      <c r="I56" s="109">
        <f>I57+I58+I59</f>
        <v>123</v>
      </c>
      <c r="J56" s="109">
        <f>J57+J58+J59</f>
        <v>30</v>
      </c>
      <c r="K56" s="109"/>
      <c r="L56" s="109">
        <f>L57+L58+L59</f>
        <v>93</v>
      </c>
      <c r="M56" s="110">
        <f>M57+M58+M59</f>
        <v>117</v>
      </c>
      <c r="N56" s="1411"/>
      <c r="O56" s="678"/>
      <c r="P56" s="1412"/>
      <c r="Q56" s="677"/>
      <c r="R56" s="678"/>
      <c r="S56" s="1413"/>
      <c r="T56" s="677"/>
      <c r="U56" s="678"/>
      <c r="V56" s="1413"/>
      <c r="W56" s="1411"/>
      <c r="X56" s="678"/>
      <c r="Y56" s="1413"/>
    </row>
    <row r="57" spans="1:25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639"/>
      <c r="G57" s="643">
        <v>4</v>
      </c>
      <c r="H57" s="644">
        <f>G57*30</f>
        <v>120</v>
      </c>
      <c r="I57" s="84">
        <f>J57+K57+L57</f>
        <v>60</v>
      </c>
      <c r="J57" s="645">
        <v>30</v>
      </c>
      <c r="K57" s="642"/>
      <c r="L57" s="642">
        <v>30</v>
      </c>
      <c r="M57" s="94">
        <f>H57-I57</f>
        <v>60</v>
      </c>
      <c r="N57" s="1411">
        <f>G57</f>
        <v>4</v>
      </c>
      <c r="O57" s="678"/>
      <c r="P57" s="1412"/>
      <c r="Q57" s="677"/>
      <c r="R57" s="678"/>
      <c r="S57" s="1413"/>
      <c r="T57" s="677"/>
      <c r="U57" s="678"/>
      <c r="V57" s="1413"/>
      <c r="W57" s="1411"/>
      <c r="X57" s="678"/>
      <c r="Y57" s="1413"/>
    </row>
    <row r="58" spans="1:25" s="16" customFormat="1" ht="36.75" customHeight="1" x14ac:dyDescent="0.2">
      <c r="A58" s="83" t="s">
        <v>209</v>
      </c>
      <c r="B58" s="112" t="s">
        <v>53</v>
      </c>
      <c r="C58" s="646"/>
      <c r="D58" s="642">
        <v>2</v>
      </c>
      <c r="E58" s="675"/>
      <c r="F58" s="639"/>
      <c r="G58" s="643">
        <v>2</v>
      </c>
      <c r="H58" s="644">
        <f>G58*30</f>
        <v>60</v>
      </c>
      <c r="I58" s="84">
        <f>J58+K58+L58</f>
        <v>36</v>
      </c>
      <c r="J58" s="645"/>
      <c r="K58" s="642"/>
      <c r="L58" s="642">
        <v>36</v>
      </c>
      <c r="M58" s="94">
        <f>H58-I58</f>
        <v>24</v>
      </c>
      <c r="N58" s="1411"/>
      <c r="O58" s="678">
        <f>G58</f>
        <v>2</v>
      </c>
      <c r="P58" s="1412"/>
      <c r="Q58" s="677"/>
      <c r="R58" s="678"/>
      <c r="S58" s="1413"/>
      <c r="T58" s="677"/>
      <c r="U58" s="678"/>
      <c r="V58" s="1413"/>
      <c r="W58" s="1411"/>
      <c r="X58" s="678"/>
      <c r="Y58" s="1413"/>
    </row>
    <row r="59" spans="1:25" s="16" customFormat="1" ht="36.75" customHeight="1" x14ac:dyDescent="0.2">
      <c r="A59" s="83" t="s">
        <v>337</v>
      </c>
      <c r="B59" s="112" t="s">
        <v>53</v>
      </c>
      <c r="C59" s="646"/>
      <c r="D59" s="642" t="s">
        <v>270</v>
      </c>
      <c r="E59" s="638"/>
      <c r="F59" s="639"/>
      <c r="G59" s="643">
        <v>2</v>
      </c>
      <c r="H59" s="644">
        <f>G59*30</f>
        <v>60</v>
      </c>
      <c r="I59" s="84">
        <f>J59+K59+L59</f>
        <v>27</v>
      </c>
      <c r="J59" s="645"/>
      <c r="K59" s="642"/>
      <c r="L59" s="642">
        <v>27</v>
      </c>
      <c r="M59" s="94">
        <f>H59-I59</f>
        <v>33</v>
      </c>
      <c r="N59" s="1411"/>
      <c r="O59" s="678"/>
      <c r="P59" s="1412">
        <f>G59</f>
        <v>2</v>
      </c>
      <c r="Q59" s="677"/>
      <c r="R59" s="678"/>
      <c r="S59" s="1413"/>
      <c r="T59" s="677"/>
      <c r="U59" s="678"/>
      <c r="V59" s="1413"/>
      <c r="W59" s="1411"/>
      <c r="X59" s="678"/>
      <c r="Y59" s="1413"/>
    </row>
    <row r="60" spans="1:25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639"/>
      <c r="G60" s="1262">
        <f>G61+G62+G63</f>
        <v>7.5</v>
      </c>
      <c r="H60" s="190">
        <f>H61+H62+H63</f>
        <v>225</v>
      </c>
      <c r="I60" s="109">
        <f>I61+I62+I63</f>
        <v>132</v>
      </c>
      <c r="J60" s="109">
        <f>J61+J62+J63</f>
        <v>66</v>
      </c>
      <c r="K60" s="109"/>
      <c r="L60" s="109">
        <f>L61+L62+L63</f>
        <v>66</v>
      </c>
      <c r="M60" s="110">
        <f>M61+M62+M63</f>
        <v>93</v>
      </c>
      <c r="N60" s="1411"/>
      <c r="O60" s="678"/>
      <c r="P60" s="1412"/>
      <c r="Q60" s="677"/>
      <c r="R60" s="678"/>
      <c r="S60" s="1413"/>
      <c r="T60" s="677"/>
      <c r="U60" s="678"/>
      <c r="V60" s="1413"/>
      <c r="W60" s="1411"/>
      <c r="X60" s="678"/>
      <c r="Y60" s="1413"/>
    </row>
    <row r="61" spans="1:25" s="16" customFormat="1" ht="22.5" customHeight="1" x14ac:dyDescent="0.2">
      <c r="A61" s="576" t="s">
        <v>338</v>
      </c>
      <c r="B61" s="112" t="s">
        <v>54</v>
      </c>
      <c r="C61" s="637"/>
      <c r="D61" s="642">
        <v>4</v>
      </c>
      <c r="E61" s="638"/>
      <c r="F61" s="639"/>
      <c r="G61" s="1259">
        <v>3.5</v>
      </c>
      <c r="H61" s="644">
        <f t="shared" ref="H61:H67" si="17">G61*30</f>
        <v>105</v>
      </c>
      <c r="I61" s="84">
        <f>J61+K61+L61</f>
        <v>60</v>
      </c>
      <c r="J61" s="645">
        <v>30</v>
      </c>
      <c r="K61" s="642"/>
      <c r="L61" s="642">
        <v>30</v>
      </c>
      <c r="M61" s="94">
        <f t="shared" ref="M61:M67" si="18">H61-I61</f>
        <v>45</v>
      </c>
      <c r="N61" s="1411"/>
      <c r="O61" s="678"/>
      <c r="P61" s="1412"/>
      <c r="Q61" s="677">
        <f>G61</f>
        <v>3.5</v>
      </c>
      <c r="R61" s="678"/>
      <c r="S61" s="1413"/>
      <c r="T61" s="677"/>
      <c r="U61" s="678"/>
      <c r="V61" s="1413"/>
      <c r="W61" s="1411"/>
      <c r="X61" s="678"/>
      <c r="Y61" s="1413"/>
    </row>
    <row r="62" spans="1:25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639"/>
      <c r="G62" s="1259">
        <v>2</v>
      </c>
      <c r="H62" s="644">
        <f t="shared" si="17"/>
        <v>60</v>
      </c>
      <c r="I62" s="84">
        <f>J62+K62+L62</f>
        <v>36</v>
      </c>
      <c r="J62" s="645">
        <v>18</v>
      </c>
      <c r="K62" s="642"/>
      <c r="L62" s="642">
        <v>18</v>
      </c>
      <c r="M62" s="94">
        <f t="shared" si="18"/>
        <v>24</v>
      </c>
      <c r="N62" s="1411"/>
      <c r="O62" s="678"/>
      <c r="P62" s="1412"/>
      <c r="Q62" s="677"/>
      <c r="R62" s="678">
        <f>G62</f>
        <v>2</v>
      </c>
      <c r="S62" s="1413"/>
      <c r="T62" s="677"/>
      <c r="U62" s="678"/>
      <c r="V62" s="1413"/>
      <c r="W62" s="1411"/>
      <c r="X62" s="678"/>
      <c r="Y62" s="1413"/>
    </row>
    <row r="63" spans="1:25" s="16" customFormat="1" ht="21" customHeight="1" x14ac:dyDescent="0.2">
      <c r="A63" s="576" t="s">
        <v>501</v>
      </c>
      <c r="B63" s="112" t="s">
        <v>54</v>
      </c>
      <c r="C63" s="646">
        <v>6</v>
      </c>
      <c r="D63" s="638"/>
      <c r="E63" s="638"/>
      <c r="F63" s="639"/>
      <c r="G63" s="1259">
        <v>2</v>
      </c>
      <c r="H63" s="644">
        <f>G63*30</f>
        <v>60</v>
      </c>
      <c r="I63" s="84">
        <f>J63+K63+L63</f>
        <v>36</v>
      </c>
      <c r="J63" s="645">
        <v>18</v>
      </c>
      <c r="K63" s="642"/>
      <c r="L63" s="642">
        <v>18</v>
      </c>
      <c r="M63" s="94">
        <f t="shared" si="18"/>
        <v>24</v>
      </c>
      <c r="N63" s="1411"/>
      <c r="O63" s="678"/>
      <c r="P63" s="1412"/>
      <c r="Q63" s="677"/>
      <c r="R63" s="678"/>
      <c r="S63" s="1413">
        <f>G63</f>
        <v>2</v>
      </c>
      <c r="T63" s="677"/>
      <c r="U63" s="678"/>
      <c r="V63" s="1413"/>
      <c r="W63" s="1411"/>
      <c r="X63" s="678"/>
      <c r="Y63" s="1413"/>
    </row>
    <row r="64" spans="1:25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639"/>
      <c r="G64" s="108">
        <f t="shared" ref="G64:M64" si="19">G65+G66</f>
        <v>4</v>
      </c>
      <c r="H64" s="130">
        <f t="shared" si="19"/>
        <v>120</v>
      </c>
      <c r="I64" s="109">
        <f t="shared" si="19"/>
        <v>51</v>
      </c>
      <c r="J64" s="109">
        <f t="shared" si="19"/>
        <v>34</v>
      </c>
      <c r="K64" s="109">
        <f t="shared" si="19"/>
        <v>9</v>
      </c>
      <c r="L64" s="109">
        <f t="shared" si="19"/>
        <v>8</v>
      </c>
      <c r="M64" s="110">
        <f t="shared" si="19"/>
        <v>69</v>
      </c>
      <c r="N64" s="677"/>
      <c r="O64" s="678"/>
      <c r="P64" s="1413"/>
      <c r="Q64" s="677"/>
      <c r="R64" s="678"/>
      <c r="S64" s="1413"/>
      <c r="T64" s="677"/>
      <c r="U64" s="678"/>
      <c r="V64" s="1413"/>
      <c r="W64" s="1411"/>
      <c r="X64" s="678"/>
      <c r="Y64" s="1413"/>
    </row>
    <row r="65" spans="1:25" s="16" customFormat="1" ht="22.5" customHeight="1" x14ac:dyDescent="0.2">
      <c r="A65" s="576" t="s">
        <v>502</v>
      </c>
      <c r="B65" s="112" t="s">
        <v>275</v>
      </c>
      <c r="C65" s="646"/>
      <c r="D65" s="642">
        <v>2</v>
      </c>
      <c r="E65" s="638"/>
      <c r="F65" s="189"/>
      <c r="G65" s="643">
        <v>2</v>
      </c>
      <c r="H65" s="644">
        <f t="shared" si="17"/>
        <v>60</v>
      </c>
      <c r="I65" s="84">
        <f>J65+K65+L65</f>
        <v>24</v>
      </c>
      <c r="J65" s="645">
        <v>16</v>
      </c>
      <c r="K65" s="642"/>
      <c r="L65" s="642">
        <v>8</v>
      </c>
      <c r="M65" s="166">
        <f t="shared" si="18"/>
        <v>36</v>
      </c>
      <c r="N65" s="677"/>
      <c r="O65" s="1411">
        <f>G65</f>
        <v>2</v>
      </c>
      <c r="P65" s="1413"/>
      <c r="Q65" s="1411"/>
      <c r="R65" s="678"/>
      <c r="S65" s="1426"/>
      <c r="T65" s="1427"/>
      <c r="U65" s="1423"/>
      <c r="V65" s="1426"/>
      <c r="W65" s="1411"/>
      <c r="X65" s="678"/>
      <c r="Y65" s="1413"/>
    </row>
    <row r="66" spans="1:25" s="16" customFormat="1" ht="25.5" customHeight="1" x14ac:dyDescent="0.2">
      <c r="A66" s="576" t="s">
        <v>503</v>
      </c>
      <c r="B66" s="112" t="s">
        <v>210</v>
      </c>
      <c r="C66" s="646">
        <v>11</v>
      </c>
      <c r="D66" s="638"/>
      <c r="E66" s="638"/>
      <c r="F66" s="189"/>
      <c r="G66" s="643">
        <v>2</v>
      </c>
      <c r="H66" s="644">
        <f t="shared" si="17"/>
        <v>60</v>
      </c>
      <c r="I66" s="84">
        <f>J66+K66+L66</f>
        <v>27</v>
      </c>
      <c r="J66" s="645">
        <v>18</v>
      </c>
      <c r="K66" s="642">
        <v>9</v>
      </c>
      <c r="L66" s="642"/>
      <c r="M66" s="166">
        <f t="shared" si="18"/>
        <v>33</v>
      </c>
      <c r="N66" s="677"/>
      <c r="O66" s="678"/>
      <c r="P66" s="1412"/>
      <c r="Q66" s="677"/>
      <c r="R66" s="678"/>
      <c r="S66" s="1413"/>
      <c r="T66" s="677"/>
      <c r="U66" s="678"/>
      <c r="V66" s="1413"/>
      <c r="W66" s="1411"/>
      <c r="X66" s="678">
        <f>G66</f>
        <v>2</v>
      </c>
      <c r="Y66" s="1413"/>
    </row>
    <row r="67" spans="1:25" s="16" customFormat="1" ht="34.5" customHeight="1" x14ac:dyDescent="0.2">
      <c r="A67" s="576" t="s">
        <v>163</v>
      </c>
      <c r="B67" s="112" t="s">
        <v>85</v>
      </c>
      <c r="C67" s="646">
        <v>10</v>
      </c>
      <c r="D67" s="638"/>
      <c r="E67" s="638"/>
      <c r="F67" s="189"/>
      <c r="G67" s="108">
        <v>3</v>
      </c>
      <c r="H67" s="190">
        <f t="shared" si="17"/>
        <v>90</v>
      </c>
      <c r="I67" s="92">
        <f>J67+K67+L67</f>
        <v>45</v>
      </c>
      <c r="J67" s="191">
        <v>30</v>
      </c>
      <c r="K67" s="192"/>
      <c r="L67" s="192">
        <v>15</v>
      </c>
      <c r="M67" s="679">
        <f t="shared" si="18"/>
        <v>45</v>
      </c>
      <c r="N67" s="677"/>
      <c r="O67" s="678"/>
      <c r="P67" s="1412"/>
      <c r="Q67" s="677"/>
      <c r="R67" s="678"/>
      <c r="S67" s="1413"/>
      <c r="T67" s="677"/>
      <c r="U67" s="678"/>
      <c r="V67" s="1413"/>
      <c r="W67" s="1411">
        <f>G67</f>
        <v>3</v>
      </c>
      <c r="X67" s="678"/>
      <c r="Y67" s="1413"/>
    </row>
    <row r="68" spans="1:25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639"/>
      <c r="G68" s="108">
        <f t="shared" ref="G68:M68" si="20">G69+G70+G71</f>
        <v>8.5</v>
      </c>
      <c r="H68" s="190">
        <f t="shared" si="20"/>
        <v>255</v>
      </c>
      <c r="I68" s="92">
        <f t="shared" si="20"/>
        <v>156</v>
      </c>
      <c r="J68" s="92">
        <f t="shared" si="20"/>
        <v>66</v>
      </c>
      <c r="K68" s="92">
        <f t="shared" si="20"/>
        <v>0</v>
      </c>
      <c r="L68" s="92">
        <f t="shared" si="20"/>
        <v>90</v>
      </c>
      <c r="M68" s="93">
        <f t="shared" si="20"/>
        <v>99</v>
      </c>
      <c r="N68" s="677"/>
      <c r="O68" s="678"/>
      <c r="P68" s="1412"/>
      <c r="Q68" s="677"/>
      <c r="R68" s="678"/>
      <c r="S68" s="1413"/>
      <c r="T68" s="677"/>
      <c r="U68" s="678"/>
      <c r="V68" s="1413"/>
      <c r="W68" s="1411"/>
      <c r="X68" s="678"/>
      <c r="Y68" s="1413"/>
    </row>
    <row r="69" spans="1:25" s="16" customFormat="1" ht="21.75" customHeight="1" x14ac:dyDescent="0.2">
      <c r="A69" s="576" t="s">
        <v>340</v>
      </c>
      <c r="B69" s="112" t="s">
        <v>55</v>
      </c>
      <c r="C69" s="637"/>
      <c r="D69" s="642">
        <v>3</v>
      </c>
      <c r="E69" s="638"/>
      <c r="F69" s="639"/>
      <c r="G69" s="643">
        <v>2</v>
      </c>
      <c r="H69" s="644">
        <f>G69*30</f>
        <v>60</v>
      </c>
      <c r="I69" s="84">
        <f>J69+K69+L69</f>
        <v>36</v>
      </c>
      <c r="J69" s="645">
        <v>18</v>
      </c>
      <c r="K69" s="642"/>
      <c r="L69" s="642">
        <v>18</v>
      </c>
      <c r="M69" s="166">
        <f>H69-I69</f>
        <v>24</v>
      </c>
      <c r="N69" s="677"/>
      <c r="O69" s="678"/>
      <c r="P69" s="1412">
        <f>G69</f>
        <v>2</v>
      </c>
      <c r="Q69" s="677"/>
      <c r="R69" s="678"/>
      <c r="S69" s="1413"/>
      <c r="T69" s="677"/>
      <c r="U69" s="678"/>
      <c r="V69" s="1413"/>
      <c r="W69" s="1411"/>
      <c r="X69" s="678"/>
      <c r="Y69" s="1413"/>
    </row>
    <row r="70" spans="1:25" s="16" customFormat="1" ht="22.5" customHeight="1" x14ac:dyDescent="0.2">
      <c r="A70" s="576" t="s">
        <v>341</v>
      </c>
      <c r="B70" s="112" t="s">
        <v>55</v>
      </c>
      <c r="C70" s="637"/>
      <c r="D70" s="642">
        <v>4</v>
      </c>
      <c r="E70" s="638"/>
      <c r="F70" s="639"/>
      <c r="G70" s="1259">
        <v>4</v>
      </c>
      <c r="H70" s="644">
        <f>G70*30</f>
        <v>120</v>
      </c>
      <c r="I70" s="84">
        <f>J70+K70+L70</f>
        <v>75</v>
      </c>
      <c r="J70" s="645">
        <v>30</v>
      </c>
      <c r="K70" s="642"/>
      <c r="L70" s="642">
        <v>45</v>
      </c>
      <c r="M70" s="166">
        <f>H70-I70</f>
        <v>45</v>
      </c>
      <c r="N70" s="677"/>
      <c r="O70" s="678"/>
      <c r="P70" s="1412"/>
      <c r="Q70" s="677">
        <f>G70</f>
        <v>4</v>
      </c>
      <c r="R70" s="678"/>
      <c r="S70" s="1413"/>
      <c r="T70" s="677"/>
      <c r="U70" s="678"/>
      <c r="V70" s="1413"/>
      <c r="W70" s="1411"/>
      <c r="X70" s="678"/>
      <c r="Y70" s="1413"/>
    </row>
    <row r="71" spans="1:25" s="16" customFormat="1" ht="23.25" customHeight="1" x14ac:dyDescent="0.2">
      <c r="A71" s="576" t="s">
        <v>504</v>
      </c>
      <c r="B71" s="112" t="s">
        <v>55</v>
      </c>
      <c r="C71" s="646">
        <v>5</v>
      </c>
      <c r="D71" s="638"/>
      <c r="E71" s="638"/>
      <c r="F71" s="639"/>
      <c r="G71" s="643">
        <v>2.5</v>
      </c>
      <c r="H71" s="644">
        <f>G71*30</f>
        <v>75</v>
      </c>
      <c r="I71" s="84">
        <f>J71+K71+L71</f>
        <v>45</v>
      </c>
      <c r="J71" s="645">
        <v>18</v>
      </c>
      <c r="K71" s="642"/>
      <c r="L71" s="642">
        <v>27</v>
      </c>
      <c r="M71" s="166">
        <f>H71-I71</f>
        <v>30</v>
      </c>
      <c r="N71" s="677"/>
      <c r="O71" s="678"/>
      <c r="P71" s="1412"/>
      <c r="Q71" s="677"/>
      <c r="R71" s="678">
        <f>G71</f>
        <v>2.5</v>
      </c>
      <c r="S71" s="1413"/>
      <c r="T71" s="677"/>
      <c r="U71" s="678"/>
      <c r="V71" s="1413"/>
      <c r="W71" s="1411"/>
      <c r="X71" s="678"/>
      <c r="Y71" s="1413"/>
    </row>
    <row r="72" spans="1:25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639"/>
      <c r="G72" s="108">
        <f t="shared" ref="G72:M72" si="21">G73+G74</f>
        <v>4.5</v>
      </c>
      <c r="H72" s="190">
        <f t="shared" si="21"/>
        <v>135</v>
      </c>
      <c r="I72" s="191">
        <f t="shared" si="21"/>
        <v>81</v>
      </c>
      <c r="J72" s="191">
        <f t="shared" si="21"/>
        <v>45</v>
      </c>
      <c r="K72" s="191">
        <f t="shared" si="21"/>
        <v>9</v>
      </c>
      <c r="L72" s="191">
        <f t="shared" si="21"/>
        <v>27</v>
      </c>
      <c r="M72" s="680">
        <f t="shared" si="21"/>
        <v>54</v>
      </c>
      <c r="N72" s="677"/>
      <c r="O72" s="678"/>
      <c r="P72" s="1412"/>
      <c r="Q72" s="677"/>
      <c r="R72" s="678"/>
      <c r="S72" s="1413"/>
      <c r="T72" s="677"/>
      <c r="U72" s="678"/>
      <c r="V72" s="1413"/>
      <c r="W72" s="1411"/>
      <c r="X72" s="678"/>
      <c r="Y72" s="1413"/>
    </row>
    <row r="73" spans="1:25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639"/>
      <c r="G73" s="1259">
        <v>2.5</v>
      </c>
      <c r="H73" s="644">
        <f>G73*30</f>
        <v>75</v>
      </c>
      <c r="I73" s="84">
        <f>J73+K73+L73</f>
        <v>45</v>
      </c>
      <c r="J73" s="645">
        <v>27</v>
      </c>
      <c r="K73" s="642"/>
      <c r="L73" s="642">
        <v>18</v>
      </c>
      <c r="M73" s="94">
        <f>H73-I73</f>
        <v>30</v>
      </c>
      <c r="N73" s="1411"/>
      <c r="O73" s="678"/>
      <c r="P73" s="1412"/>
      <c r="Q73" s="677"/>
      <c r="R73" s="678">
        <f>G73</f>
        <v>2.5</v>
      </c>
      <c r="S73" s="1428"/>
      <c r="T73" s="677"/>
      <c r="U73" s="678"/>
      <c r="V73" s="1413"/>
      <c r="W73" s="1411"/>
      <c r="X73" s="678"/>
      <c r="Y73" s="1413"/>
    </row>
    <row r="74" spans="1:25" s="16" customFormat="1" ht="23.25" customHeight="1" x14ac:dyDescent="0.2">
      <c r="A74" s="576" t="s">
        <v>506</v>
      </c>
      <c r="B74" s="112" t="s">
        <v>56</v>
      </c>
      <c r="C74" s="646">
        <v>6</v>
      </c>
      <c r="D74" s="638"/>
      <c r="E74" s="638"/>
      <c r="F74" s="639"/>
      <c r="G74" s="643">
        <v>2</v>
      </c>
      <c r="H74" s="644">
        <f>G74*30</f>
        <v>60</v>
      </c>
      <c r="I74" s="84">
        <f>J74+K74+L74</f>
        <v>36</v>
      </c>
      <c r="J74" s="645">
        <v>18</v>
      </c>
      <c r="K74" s="642">
        <v>9</v>
      </c>
      <c r="L74" s="642">
        <v>9</v>
      </c>
      <c r="M74" s="94">
        <f>H74-I74</f>
        <v>24</v>
      </c>
      <c r="N74" s="1411"/>
      <c r="O74" s="678"/>
      <c r="P74" s="1412"/>
      <c r="Q74" s="677"/>
      <c r="R74" s="1429"/>
      <c r="S74" s="1413">
        <f>G74</f>
        <v>2</v>
      </c>
      <c r="T74" s="677"/>
      <c r="U74" s="678"/>
      <c r="V74" s="1413"/>
      <c r="W74" s="1411"/>
      <c r="X74" s="678"/>
      <c r="Y74" s="1413"/>
    </row>
    <row r="75" spans="1:25" s="16" customFormat="1" ht="23.25" customHeight="1" x14ac:dyDescent="0.2">
      <c r="A75" s="576" t="s">
        <v>166</v>
      </c>
      <c r="B75" s="112" t="s">
        <v>508</v>
      </c>
      <c r="C75" s="646"/>
      <c r="D75" s="642">
        <v>6</v>
      </c>
      <c r="E75" s="638"/>
      <c r="F75" s="639"/>
      <c r="G75" s="1262">
        <v>2</v>
      </c>
      <c r="H75" s="190">
        <f>G75*30</f>
        <v>60</v>
      </c>
      <c r="I75" s="92">
        <f>J75+K75+L75</f>
        <v>30</v>
      </c>
      <c r="J75" s="191">
        <v>20</v>
      </c>
      <c r="K75" s="192"/>
      <c r="L75" s="192">
        <v>10</v>
      </c>
      <c r="M75" s="193">
        <f>H75-I75</f>
        <v>30</v>
      </c>
      <c r="N75" s="1411"/>
      <c r="O75" s="678"/>
      <c r="P75" s="1412"/>
      <c r="Q75" s="677"/>
      <c r="R75" s="1429"/>
      <c r="S75" s="1413">
        <f>G75</f>
        <v>2</v>
      </c>
      <c r="T75" s="677"/>
      <c r="U75" s="678"/>
      <c r="V75" s="1413"/>
      <c r="W75" s="1411"/>
      <c r="X75" s="678"/>
      <c r="Y75" s="1413"/>
    </row>
    <row r="76" spans="1:25" s="16" customFormat="1" ht="39.75" customHeight="1" x14ac:dyDescent="0.2">
      <c r="A76" s="576" t="s">
        <v>326</v>
      </c>
      <c r="B76" s="112" t="s">
        <v>585</v>
      </c>
      <c r="C76" s="646">
        <v>4</v>
      </c>
      <c r="D76" s="642"/>
      <c r="E76" s="642"/>
      <c r="F76" s="639"/>
      <c r="G76" s="1262">
        <v>3</v>
      </c>
      <c r="H76" s="190">
        <f>G76*30</f>
        <v>90</v>
      </c>
      <c r="I76" s="92">
        <f>J76+K76+L76</f>
        <v>45</v>
      </c>
      <c r="J76" s="191">
        <v>30</v>
      </c>
      <c r="K76" s="192">
        <v>15</v>
      </c>
      <c r="L76" s="192"/>
      <c r="M76" s="193">
        <f>H76-I76</f>
        <v>45</v>
      </c>
      <c r="N76" s="1411"/>
      <c r="O76" s="678"/>
      <c r="P76" s="1412"/>
      <c r="Q76" s="677">
        <f>G76</f>
        <v>3</v>
      </c>
      <c r="R76" s="678"/>
      <c r="S76" s="1413"/>
      <c r="T76" s="677"/>
      <c r="U76" s="678"/>
      <c r="V76" s="1413"/>
      <c r="W76" s="1411"/>
      <c r="X76" s="678"/>
      <c r="Y76" s="1413"/>
    </row>
    <row r="77" spans="1:25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639"/>
      <c r="G77" s="108">
        <f t="shared" ref="G77:M77" si="22">G78+G79+G80</f>
        <v>10.5</v>
      </c>
      <c r="H77" s="190">
        <f t="shared" si="22"/>
        <v>315</v>
      </c>
      <c r="I77" s="92">
        <f t="shared" si="22"/>
        <v>165</v>
      </c>
      <c r="J77" s="92">
        <f t="shared" si="22"/>
        <v>99</v>
      </c>
      <c r="K77" s="92">
        <f t="shared" si="22"/>
        <v>33</v>
      </c>
      <c r="L77" s="92">
        <f t="shared" si="22"/>
        <v>33</v>
      </c>
      <c r="M77" s="96">
        <f t="shared" si="22"/>
        <v>150</v>
      </c>
      <c r="N77" s="1411"/>
      <c r="O77" s="678"/>
      <c r="P77" s="1412"/>
      <c r="Q77" s="677"/>
      <c r="R77" s="678"/>
      <c r="S77" s="1413"/>
      <c r="T77" s="677"/>
      <c r="U77" s="678"/>
      <c r="V77" s="1413"/>
      <c r="W77" s="1411"/>
      <c r="X77" s="678"/>
      <c r="Y77" s="1413"/>
    </row>
    <row r="78" spans="1:25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639"/>
      <c r="G78" s="643">
        <v>3</v>
      </c>
      <c r="H78" s="644">
        <f>G78*30</f>
        <v>90</v>
      </c>
      <c r="I78" s="84">
        <f>J78+K78+L78</f>
        <v>45</v>
      </c>
      <c r="J78" s="645">
        <v>27</v>
      </c>
      <c r="K78" s="642">
        <v>9</v>
      </c>
      <c r="L78" s="642">
        <v>9</v>
      </c>
      <c r="M78" s="94">
        <f>H78-I78</f>
        <v>45</v>
      </c>
      <c r="N78" s="1411"/>
      <c r="O78" s="678">
        <f>G78</f>
        <v>3</v>
      </c>
      <c r="P78" s="1412"/>
      <c r="Q78" s="677"/>
      <c r="R78" s="678"/>
      <c r="S78" s="1413"/>
      <c r="T78" s="677"/>
      <c r="U78" s="678"/>
      <c r="V78" s="1413"/>
      <c r="W78" s="1411"/>
      <c r="X78" s="678"/>
      <c r="Y78" s="1413"/>
    </row>
    <row r="79" spans="1:25" s="16" customFormat="1" ht="22.5" customHeight="1" x14ac:dyDescent="0.2">
      <c r="A79" s="576" t="s">
        <v>510</v>
      </c>
      <c r="B79" s="112" t="s">
        <v>57</v>
      </c>
      <c r="C79" s="646">
        <v>3</v>
      </c>
      <c r="D79" s="638"/>
      <c r="E79" s="638"/>
      <c r="F79" s="639"/>
      <c r="G79" s="643">
        <v>3</v>
      </c>
      <c r="H79" s="644">
        <f>G79*30</f>
        <v>90</v>
      </c>
      <c r="I79" s="84">
        <f>J79+K79+L79</f>
        <v>45</v>
      </c>
      <c r="J79" s="645">
        <v>27</v>
      </c>
      <c r="K79" s="642">
        <v>9</v>
      </c>
      <c r="L79" s="642">
        <v>9</v>
      </c>
      <c r="M79" s="94">
        <f>H79-I79</f>
        <v>45</v>
      </c>
      <c r="N79" s="1411"/>
      <c r="O79" s="678"/>
      <c r="P79" s="1412">
        <f>G79</f>
        <v>3</v>
      </c>
      <c r="Q79" s="677"/>
      <c r="R79" s="678"/>
      <c r="S79" s="1413"/>
      <c r="T79" s="677"/>
      <c r="U79" s="678"/>
      <c r="V79" s="1413"/>
      <c r="W79" s="1411"/>
      <c r="X79" s="678"/>
      <c r="Y79" s="1413"/>
    </row>
    <row r="80" spans="1:25" s="16" customFormat="1" ht="23.25" customHeight="1" x14ac:dyDescent="0.2">
      <c r="A80" s="576" t="s">
        <v>511</v>
      </c>
      <c r="B80" s="112" t="s">
        <v>57</v>
      </c>
      <c r="C80" s="646">
        <v>4</v>
      </c>
      <c r="D80" s="638"/>
      <c r="E80" s="638"/>
      <c r="F80" s="639"/>
      <c r="G80" s="1259">
        <v>4.5</v>
      </c>
      <c r="H80" s="644">
        <f>G80*30</f>
        <v>135</v>
      </c>
      <c r="I80" s="84">
        <f>J80+K80+L80</f>
        <v>75</v>
      </c>
      <c r="J80" s="645">
        <v>45</v>
      </c>
      <c r="K80" s="642">
        <v>15</v>
      </c>
      <c r="L80" s="642">
        <v>15</v>
      </c>
      <c r="M80" s="94">
        <f>H80-I80</f>
        <v>60</v>
      </c>
      <c r="N80" s="1411"/>
      <c r="O80" s="678"/>
      <c r="P80" s="1412"/>
      <c r="Q80" s="677">
        <f>G80</f>
        <v>4.5</v>
      </c>
      <c r="R80" s="678"/>
      <c r="S80" s="1413"/>
      <c r="T80" s="677"/>
      <c r="U80" s="678"/>
      <c r="V80" s="1413"/>
      <c r="W80" s="1411"/>
      <c r="X80" s="678"/>
      <c r="Y80" s="1413"/>
    </row>
    <row r="81" spans="1:25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686"/>
      <c r="G81" s="118">
        <v>5</v>
      </c>
      <c r="H81" s="190">
        <f>G81*30</f>
        <v>150</v>
      </c>
      <c r="I81" s="104">
        <f>J81+K81+L81</f>
        <v>75</v>
      </c>
      <c r="J81" s="687">
        <v>45</v>
      </c>
      <c r="K81" s="688">
        <v>30</v>
      </c>
      <c r="L81" s="688"/>
      <c r="M81" s="689">
        <f>H81-I81</f>
        <v>75</v>
      </c>
      <c r="N81" s="1430">
        <f>G81</f>
        <v>5</v>
      </c>
      <c r="O81" s="1431"/>
      <c r="P81" s="1432"/>
      <c r="Q81" s="1433"/>
      <c r="R81" s="1431"/>
      <c r="S81" s="1434"/>
      <c r="T81" s="1433"/>
      <c r="U81" s="1431"/>
      <c r="V81" s="1434"/>
      <c r="W81" s="1430"/>
      <c r="X81" s="1431"/>
      <c r="Y81" s="1435"/>
    </row>
    <row r="82" spans="1:25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274"/>
      <c r="G82" s="695">
        <f>G34+G35+G40+G41+G42+G46+G47+G50+G54+G55+G56+G60+G64+G67+G68+G72+G75+G76+G77+G81</f>
        <v>110</v>
      </c>
      <c r="H82" s="696">
        <f t="shared" ref="H82:M82" si="23">H34+H35+H40+H41+H42+H46+H47+H50+H54+H55+H56+H60+H64+H67+H68+H72+H75+H76+H77+H81</f>
        <v>3300</v>
      </c>
      <c r="I82" s="697">
        <f t="shared" si="23"/>
        <v>1740</v>
      </c>
      <c r="J82" s="697">
        <f t="shared" si="23"/>
        <v>892</v>
      </c>
      <c r="K82" s="697">
        <f t="shared" si="23"/>
        <v>252</v>
      </c>
      <c r="L82" s="697">
        <f t="shared" si="23"/>
        <v>596</v>
      </c>
      <c r="M82" s="698">
        <f t="shared" si="23"/>
        <v>1560</v>
      </c>
      <c r="N82" s="1507">
        <f>SUM(N34:N81)</f>
        <v>19.5</v>
      </c>
      <c r="O82" s="1508">
        <f t="shared" ref="O82:Y82" si="24">SUM(O34:O81)</f>
        <v>12</v>
      </c>
      <c r="P82" s="1509">
        <f t="shared" si="24"/>
        <v>12.5</v>
      </c>
      <c r="Q82" s="1507">
        <f t="shared" si="24"/>
        <v>18.5</v>
      </c>
      <c r="R82" s="1508">
        <f t="shared" si="24"/>
        <v>9</v>
      </c>
      <c r="S82" s="1509">
        <f t="shared" si="24"/>
        <v>9</v>
      </c>
      <c r="T82" s="1507">
        <f t="shared" si="24"/>
        <v>13.5</v>
      </c>
      <c r="U82" s="1508">
        <f t="shared" si="24"/>
        <v>7</v>
      </c>
      <c r="V82" s="1509">
        <f t="shared" si="24"/>
        <v>1</v>
      </c>
      <c r="W82" s="1507">
        <f t="shared" si="24"/>
        <v>3</v>
      </c>
      <c r="X82" s="1508">
        <f t="shared" si="24"/>
        <v>2</v>
      </c>
      <c r="Y82" s="1509">
        <f t="shared" si="24"/>
        <v>3</v>
      </c>
    </row>
    <row r="83" spans="1:25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275"/>
      <c r="G83" s="699">
        <f t="shared" ref="G83:Y83" si="25">G31+G82</f>
        <v>141.5</v>
      </c>
      <c r="H83" s="700">
        <f t="shared" si="25"/>
        <v>4245</v>
      </c>
      <c r="I83" s="701">
        <f t="shared" si="25"/>
        <v>2224</v>
      </c>
      <c r="J83" s="701">
        <f t="shared" si="25"/>
        <v>981</v>
      </c>
      <c r="K83" s="701">
        <f t="shared" si="25"/>
        <v>252</v>
      </c>
      <c r="L83" s="701">
        <f t="shared" si="25"/>
        <v>991</v>
      </c>
      <c r="M83" s="702">
        <f t="shared" si="25"/>
        <v>2021</v>
      </c>
      <c r="N83" s="1510">
        <f t="shared" si="25"/>
        <v>28.5</v>
      </c>
      <c r="O83" s="1511">
        <f t="shared" si="25"/>
        <v>15.5</v>
      </c>
      <c r="P83" s="1512">
        <f t="shared" si="25"/>
        <v>16</v>
      </c>
      <c r="Q83" s="1510">
        <f>Q31+Q82</f>
        <v>24.5</v>
      </c>
      <c r="R83" s="1511">
        <f t="shared" si="25"/>
        <v>13.5</v>
      </c>
      <c r="S83" s="1512">
        <f t="shared" si="25"/>
        <v>12.5</v>
      </c>
      <c r="T83" s="1510">
        <f t="shared" si="25"/>
        <v>13.5</v>
      </c>
      <c r="U83" s="1511">
        <f t="shared" si="25"/>
        <v>7</v>
      </c>
      <c r="V83" s="1512">
        <f t="shared" si="25"/>
        <v>1</v>
      </c>
      <c r="W83" s="1510">
        <f t="shared" si="25"/>
        <v>3</v>
      </c>
      <c r="X83" s="1511">
        <f t="shared" si="25"/>
        <v>2</v>
      </c>
      <c r="Y83" s="1512">
        <f t="shared" si="25"/>
        <v>4.5</v>
      </c>
    </row>
    <row r="84" spans="1:25" s="16" customFormat="1" ht="24.75" customHeight="1" thickBot="1" x14ac:dyDescent="0.25">
      <c r="A84" s="1569"/>
      <c r="B84" s="1570"/>
      <c r="C84" s="1570"/>
      <c r="D84" s="1570"/>
      <c r="E84" s="1570"/>
      <c r="F84" s="1570"/>
      <c r="G84" s="1571"/>
      <c r="H84" s="1572"/>
      <c r="I84" s="1572"/>
      <c r="J84" s="1572"/>
      <c r="K84" s="1572"/>
      <c r="L84" s="1572"/>
      <c r="M84" s="1572"/>
      <c r="N84" s="1573"/>
      <c r="O84" s="1573"/>
      <c r="P84" s="1573"/>
      <c r="Q84" s="1573"/>
      <c r="R84" s="1573"/>
      <c r="S84" s="1573"/>
      <c r="T84" s="3462">
        <f>T83+U83+V83</f>
        <v>21.5</v>
      </c>
      <c r="U84" s="3462"/>
      <c r="V84" s="3462"/>
      <c r="W84" s="3460">
        <f>W83+X83+Y83</f>
        <v>9.5</v>
      </c>
      <c r="X84" s="3460"/>
      <c r="Y84" s="3461"/>
    </row>
    <row r="85" spans="1:25" s="16" customFormat="1" ht="24.75" customHeight="1" thickBot="1" x14ac:dyDescent="0.25">
      <c r="A85" s="1569"/>
      <c r="B85" s="1570"/>
      <c r="C85" s="1570"/>
      <c r="D85" s="1570"/>
      <c r="E85" s="1570"/>
      <c r="F85" s="1570"/>
      <c r="G85" s="1571"/>
      <c r="H85" s="1572"/>
      <c r="I85" s="1572"/>
      <c r="J85" s="1572"/>
      <c r="K85" s="1572"/>
      <c r="L85" s="1572"/>
      <c r="M85" s="1572"/>
      <c r="N85" s="1573"/>
      <c r="O85" s="1573"/>
      <c r="P85" s="1573"/>
      <c r="Q85" s="1573"/>
      <c r="R85" s="1573"/>
      <c r="S85" s="1573"/>
      <c r="T85" s="3463">
        <f>G49+G48+G45+G44+G43+G41+G34</f>
        <v>21.5</v>
      </c>
      <c r="U85" s="3463"/>
      <c r="V85" s="3463"/>
      <c r="W85" s="1573"/>
      <c r="X85" s="1573">
        <f>G66+G67+G55+G16</f>
        <v>9.5</v>
      </c>
      <c r="Y85" s="1574"/>
    </row>
    <row r="86" spans="1:25" s="16" customFormat="1" ht="24.75" customHeight="1" thickBot="1" x14ac:dyDescent="0.25">
      <c r="A86" s="3276" t="s">
        <v>486</v>
      </c>
      <c r="B86" s="3277"/>
      <c r="C86" s="3277"/>
      <c r="D86" s="3277"/>
      <c r="E86" s="3277"/>
      <c r="F86" s="3277"/>
      <c r="G86" s="3277"/>
      <c r="H86" s="3277"/>
      <c r="I86" s="3277"/>
      <c r="J86" s="3277"/>
      <c r="K86" s="3277"/>
      <c r="L86" s="3277"/>
      <c r="M86" s="3277"/>
      <c r="N86" s="3277"/>
      <c r="O86" s="3277"/>
      <c r="P86" s="3277"/>
      <c r="Q86" s="3277"/>
      <c r="R86" s="3277"/>
      <c r="S86" s="3277"/>
      <c r="T86" s="3277"/>
      <c r="U86" s="3277"/>
      <c r="V86" s="3277"/>
      <c r="W86" s="3277"/>
      <c r="X86" s="3277"/>
      <c r="Y86" s="3278"/>
    </row>
    <row r="87" spans="1:25" s="16" customFormat="1" ht="24.75" customHeight="1" thickBot="1" x14ac:dyDescent="0.25">
      <c r="A87" s="3279" t="s">
        <v>211</v>
      </c>
      <c r="B87" s="3280"/>
      <c r="C87" s="3280"/>
      <c r="D87" s="3280"/>
      <c r="E87" s="3280"/>
      <c r="F87" s="3280"/>
      <c r="G87" s="3280"/>
      <c r="H87" s="3280"/>
      <c r="I87" s="3280"/>
      <c r="J87" s="3280"/>
      <c r="K87" s="3280"/>
      <c r="L87" s="3280"/>
      <c r="M87" s="3280"/>
      <c r="N87" s="3280"/>
      <c r="O87" s="3280"/>
      <c r="P87" s="3280"/>
      <c r="Q87" s="3280"/>
      <c r="R87" s="3280"/>
      <c r="S87" s="3280"/>
      <c r="T87" s="3280"/>
      <c r="U87" s="3280"/>
      <c r="V87" s="3280"/>
      <c r="W87" s="3280"/>
      <c r="X87" s="3280"/>
      <c r="Y87" s="3281"/>
    </row>
    <row r="88" spans="1:25" s="16" customFormat="1" ht="24" customHeight="1" thickBot="1" x14ac:dyDescent="0.25">
      <c r="A88" s="3288" t="s">
        <v>212</v>
      </c>
      <c r="B88" s="3415"/>
      <c r="C88" s="3415"/>
      <c r="D88" s="3415"/>
      <c r="E88" s="3415"/>
      <c r="F88" s="3415"/>
      <c r="G88" s="3415"/>
      <c r="H88" s="3415"/>
      <c r="I88" s="3415"/>
      <c r="J88" s="3415"/>
      <c r="K88" s="3415"/>
      <c r="L88" s="3415"/>
      <c r="M88" s="3415"/>
      <c r="N88" s="3415"/>
      <c r="O88" s="3415"/>
      <c r="P88" s="3415"/>
      <c r="Q88" s="3415"/>
      <c r="R88" s="3415"/>
      <c r="S88" s="3415"/>
      <c r="T88" s="3415"/>
      <c r="U88" s="3415"/>
      <c r="V88" s="3415"/>
      <c r="W88" s="3415"/>
      <c r="X88" s="3415"/>
      <c r="Y88" s="3416"/>
    </row>
    <row r="89" spans="1:25" s="16" customFormat="1" ht="20.25" customHeight="1" thickBot="1" x14ac:dyDescent="0.3">
      <c r="A89" s="1273">
        <v>1</v>
      </c>
      <c r="B89" s="1274" t="s">
        <v>603</v>
      </c>
      <c r="C89" s="1275"/>
      <c r="D89" s="1276">
        <v>4</v>
      </c>
      <c r="E89" s="1276"/>
      <c r="F89" s="1277"/>
      <c r="G89" s="1278">
        <v>1</v>
      </c>
      <c r="H89" s="1279">
        <f t="shared" ref="H89:H94" si="26">G89*30</f>
        <v>30</v>
      </c>
      <c r="I89" s="1280">
        <f>J89+K89+L89</f>
        <v>14</v>
      </c>
      <c r="J89" s="1281">
        <v>10</v>
      </c>
      <c r="K89" s="1281"/>
      <c r="L89" s="1282">
        <v>4</v>
      </c>
      <c r="M89" s="1283">
        <f t="shared" ref="M89:M94" si="27">H89-I89</f>
        <v>16</v>
      </c>
      <c r="N89" s="1284"/>
      <c r="O89" s="1284"/>
      <c r="P89" s="1284"/>
      <c r="Q89" s="1580">
        <f>G89</f>
        <v>1</v>
      </c>
      <c r="R89" s="1580"/>
      <c r="S89" s="1580"/>
      <c r="T89" s="1580"/>
      <c r="U89" s="1580"/>
      <c r="V89" s="1580"/>
      <c r="W89" s="703"/>
      <c r="X89" s="120"/>
      <c r="Y89" s="124"/>
    </row>
    <row r="90" spans="1:25" s="16" customFormat="1" ht="21" customHeight="1" thickBot="1" x14ac:dyDescent="0.3">
      <c r="A90" s="1286">
        <v>2</v>
      </c>
      <c r="B90" s="1274" t="s">
        <v>604</v>
      </c>
      <c r="C90" s="1275"/>
      <c r="D90" s="1276">
        <v>5</v>
      </c>
      <c r="E90" s="1276"/>
      <c r="F90" s="1277"/>
      <c r="G90" s="1278">
        <v>1.5</v>
      </c>
      <c r="H90" s="1279">
        <f t="shared" si="26"/>
        <v>45</v>
      </c>
      <c r="I90" s="1280">
        <f>J90+K90+L90</f>
        <v>16</v>
      </c>
      <c r="J90" s="1281">
        <v>16</v>
      </c>
      <c r="K90" s="1281"/>
      <c r="L90" s="1282"/>
      <c r="M90" s="1283">
        <f t="shared" si="27"/>
        <v>29</v>
      </c>
      <c r="N90" s="1284"/>
      <c r="O90" s="1284"/>
      <c r="P90" s="1284"/>
      <c r="Q90" s="1580"/>
      <c r="R90" s="1580">
        <f>G90</f>
        <v>1.5</v>
      </c>
      <c r="S90" s="1580"/>
      <c r="T90" s="1580"/>
      <c r="U90" s="1580"/>
      <c r="V90" s="1580"/>
      <c r="W90" s="693"/>
      <c r="X90" s="690"/>
      <c r="Y90" s="691"/>
    </row>
    <row r="91" spans="1:25" s="16" customFormat="1" ht="18.75" customHeight="1" thickBot="1" x14ac:dyDescent="0.3">
      <c r="A91" s="1286">
        <v>3</v>
      </c>
      <c r="B91" s="1274" t="s">
        <v>605</v>
      </c>
      <c r="C91" s="1287"/>
      <c r="D91" s="1288">
        <v>6.6</v>
      </c>
      <c r="E91" s="1288"/>
      <c r="F91" s="1289"/>
      <c r="G91" s="1290">
        <v>2</v>
      </c>
      <c r="H91" s="1279">
        <f t="shared" si="26"/>
        <v>60</v>
      </c>
      <c r="I91" s="1280">
        <f>J91+K91+L91</f>
        <v>24</v>
      </c>
      <c r="J91" s="1285">
        <v>24</v>
      </c>
      <c r="K91" s="1285"/>
      <c r="L91" s="1291"/>
      <c r="M91" s="1283">
        <f t="shared" si="27"/>
        <v>36</v>
      </c>
      <c r="N91" s="1284"/>
      <c r="O91" s="1284"/>
      <c r="P91" s="1284"/>
      <c r="Q91" s="1580"/>
      <c r="R91" s="1580"/>
      <c r="S91" s="1580">
        <f>G91</f>
        <v>2</v>
      </c>
      <c r="T91" s="1580"/>
      <c r="U91" s="1580"/>
      <c r="V91" s="1580"/>
      <c r="W91" s="82"/>
      <c r="X91" s="85"/>
      <c r="Y91" s="89"/>
    </row>
    <row r="92" spans="1:25" s="16" customFormat="1" ht="18.75" customHeight="1" thickBot="1" x14ac:dyDescent="0.3">
      <c r="A92" s="1286">
        <v>4</v>
      </c>
      <c r="B92" s="1274" t="s">
        <v>606</v>
      </c>
      <c r="C92" s="1287"/>
      <c r="D92" s="1288">
        <v>7.7</v>
      </c>
      <c r="E92" s="1288"/>
      <c r="F92" s="1289"/>
      <c r="G92" s="1290">
        <v>3</v>
      </c>
      <c r="H92" s="1279">
        <f t="shared" si="26"/>
        <v>90</v>
      </c>
      <c r="I92" s="1280">
        <f>J92+K92+L92</f>
        <v>40</v>
      </c>
      <c r="J92" s="1285">
        <v>28</v>
      </c>
      <c r="K92" s="1285"/>
      <c r="L92" s="1291">
        <v>12</v>
      </c>
      <c r="M92" s="1283">
        <f t="shared" si="27"/>
        <v>50</v>
      </c>
      <c r="N92" s="1284"/>
      <c r="O92" s="1284"/>
      <c r="P92" s="1284"/>
      <c r="Q92" s="1580"/>
      <c r="R92" s="1580"/>
      <c r="S92" s="1580"/>
      <c r="T92" s="1580">
        <f>G92</f>
        <v>3</v>
      </c>
      <c r="U92" s="1580"/>
      <c r="V92" s="1580"/>
      <c r="W92" s="82"/>
      <c r="X92" s="85"/>
      <c r="Y92" s="89"/>
    </row>
    <row r="93" spans="1:25" s="16" customFormat="1" ht="19.5" customHeight="1" thickBot="1" x14ac:dyDescent="0.3">
      <c r="A93" s="1292">
        <v>5</v>
      </c>
      <c r="B93" s="1293" t="s">
        <v>607</v>
      </c>
      <c r="C93" s="1294"/>
      <c r="D93" s="1295">
        <v>8</v>
      </c>
      <c r="E93" s="1295"/>
      <c r="F93" s="1296"/>
      <c r="G93" s="1297">
        <v>1.5</v>
      </c>
      <c r="H93" s="1298">
        <f t="shared" si="26"/>
        <v>45</v>
      </c>
      <c r="I93" s="1299">
        <f>J93+K93+L93</f>
        <v>16</v>
      </c>
      <c r="J93" s="1300">
        <v>16</v>
      </c>
      <c r="K93" s="1300"/>
      <c r="L93" s="1301"/>
      <c r="M93" s="1283">
        <f t="shared" si="27"/>
        <v>29</v>
      </c>
      <c r="N93" s="1284"/>
      <c r="O93" s="1284"/>
      <c r="P93" s="1284"/>
      <c r="Q93" s="1580"/>
      <c r="R93" s="1580"/>
      <c r="S93" s="1580"/>
      <c r="T93" s="1580"/>
      <c r="U93" s="1580">
        <f>G93</f>
        <v>1.5</v>
      </c>
      <c r="V93" s="1580"/>
      <c r="W93" s="82"/>
      <c r="X93" s="85"/>
      <c r="Y93" s="89"/>
    </row>
    <row r="94" spans="1:25" s="16" customFormat="1" ht="20.25" customHeight="1" x14ac:dyDescent="0.25">
      <c r="A94" s="1302">
        <v>6</v>
      </c>
      <c r="B94" s="1303" t="s">
        <v>608</v>
      </c>
      <c r="C94" s="1304"/>
      <c r="D94" s="1302">
        <v>9</v>
      </c>
      <c r="E94" s="1302"/>
      <c r="F94" s="1304"/>
      <c r="G94" s="1305">
        <v>1.5</v>
      </c>
      <c r="H94" s="1306">
        <f t="shared" si="26"/>
        <v>45</v>
      </c>
      <c r="I94" s="1307">
        <v>18</v>
      </c>
      <c r="J94" s="1308">
        <v>9</v>
      </c>
      <c r="K94" s="1308"/>
      <c r="L94" s="1308">
        <v>9</v>
      </c>
      <c r="M94" s="1283">
        <f t="shared" si="27"/>
        <v>27</v>
      </c>
      <c r="N94" s="1309"/>
      <c r="O94" s="1309"/>
      <c r="P94" s="1309"/>
      <c r="Q94" s="1581"/>
      <c r="R94" s="1581"/>
      <c r="S94" s="1581"/>
      <c r="T94" s="1581"/>
      <c r="U94" s="1581"/>
      <c r="V94" s="1581">
        <f>G94</f>
        <v>1.5</v>
      </c>
      <c r="W94" s="708"/>
      <c r="X94" s="709"/>
      <c r="Y94" s="705"/>
    </row>
    <row r="95" spans="1:25" s="16" customFormat="1" ht="20.25" customHeight="1" thickBot="1" x14ac:dyDescent="0.25">
      <c r="A95" s="3292" t="s">
        <v>609</v>
      </c>
      <c r="B95" s="3293"/>
      <c r="C95" s="3293"/>
      <c r="D95" s="3293"/>
      <c r="E95" s="3293"/>
      <c r="F95" s="3293"/>
      <c r="G95" s="1310">
        <f>SUM(G89:G94)</f>
        <v>10.5</v>
      </c>
      <c r="H95" s="1310">
        <f>SUM(H89:H94)</f>
        <v>315</v>
      </c>
      <c r="I95" s="1310" t="s">
        <v>610</v>
      </c>
      <c r="J95" s="1310">
        <f>SUM(J89:J94)</f>
        <v>103</v>
      </c>
      <c r="K95" s="1310">
        <f>SUM(K89:K93)</f>
        <v>0</v>
      </c>
      <c r="L95" s="1310">
        <f>SUM(L89:L94)</f>
        <v>25</v>
      </c>
      <c r="M95" s="1311" t="s">
        <v>611</v>
      </c>
      <c r="N95" s="1311"/>
      <c r="O95" s="1311"/>
      <c r="P95" s="1311"/>
      <c r="Q95" s="1582">
        <f>SUM(Q89:Q93)</f>
        <v>1</v>
      </c>
      <c r="R95" s="1582">
        <f>SUM(R89:R93)</f>
        <v>1.5</v>
      </c>
      <c r="S95" s="1582">
        <f>SUM(S89:S93)</f>
        <v>2</v>
      </c>
      <c r="T95" s="1582">
        <f>SUM(T89:T93)</f>
        <v>3</v>
      </c>
      <c r="U95" s="1582">
        <f>SUM(U89:U93)</f>
        <v>1.5</v>
      </c>
      <c r="V95" s="1582">
        <f>V94</f>
        <v>1.5</v>
      </c>
      <c r="W95" s="82"/>
      <c r="X95" s="85"/>
      <c r="Y95" s="89"/>
    </row>
    <row r="96" spans="1:25" s="16" customFormat="1" ht="19.5" hidden="1" customHeight="1" thickBot="1" x14ac:dyDescent="0.3">
      <c r="A96" s="1312" t="s">
        <v>167</v>
      </c>
      <c r="B96" s="1313" t="s">
        <v>613</v>
      </c>
      <c r="C96" s="1314"/>
      <c r="D96" s="1315">
        <v>4</v>
      </c>
      <c r="E96" s="1315"/>
      <c r="F96" s="1316"/>
      <c r="G96" s="1279">
        <v>1</v>
      </c>
      <c r="H96" s="1279">
        <f>G96*30</f>
        <v>30</v>
      </c>
      <c r="I96" s="1280">
        <f>J96+K96+L96</f>
        <v>14</v>
      </c>
      <c r="J96" s="1317">
        <v>10</v>
      </c>
      <c r="K96" s="1317">
        <v>0</v>
      </c>
      <c r="L96" s="1317">
        <v>4</v>
      </c>
      <c r="M96" s="1318">
        <f>H96-I96</f>
        <v>16</v>
      </c>
      <c r="N96" s="1319"/>
      <c r="O96" s="1320"/>
      <c r="P96" s="1321"/>
      <c r="Q96" s="1583">
        <v>1</v>
      </c>
      <c r="R96" s="1584"/>
      <c r="S96" s="1585"/>
      <c r="T96" s="1583"/>
      <c r="U96" s="1584"/>
      <c r="V96" s="1585"/>
      <c r="W96" s="82"/>
      <c r="X96" s="709"/>
      <c r="Y96" s="705"/>
    </row>
    <row r="97" spans="1:25" s="16" customFormat="1" ht="21.75" hidden="1" customHeight="1" thickBot="1" x14ac:dyDescent="0.3">
      <c r="A97" s="1312" t="s">
        <v>168</v>
      </c>
      <c r="B97" s="704" t="s">
        <v>70</v>
      </c>
      <c r="C97" s="1314"/>
      <c r="D97" s="1315">
        <v>4</v>
      </c>
      <c r="E97" s="1315"/>
      <c r="F97" s="1316"/>
      <c r="G97" s="1279">
        <v>1</v>
      </c>
      <c r="H97" s="1279">
        <f>G97*30</f>
        <v>30</v>
      </c>
      <c r="I97" s="1280">
        <f>J97+K97+L97</f>
        <v>14</v>
      </c>
      <c r="J97" s="1317">
        <v>10</v>
      </c>
      <c r="K97" s="1317">
        <v>0</v>
      </c>
      <c r="L97" s="1317">
        <v>4</v>
      </c>
      <c r="M97" s="1318">
        <f>H97-I97</f>
        <v>16</v>
      </c>
      <c r="N97" s="1319"/>
      <c r="O97" s="1320"/>
      <c r="P97" s="1321"/>
      <c r="Q97" s="1583">
        <v>1</v>
      </c>
      <c r="R97" s="1584"/>
      <c r="S97" s="1585"/>
      <c r="T97" s="1583"/>
      <c r="U97" s="1584"/>
      <c r="V97" s="1585"/>
      <c r="W97" s="97"/>
      <c r="X97" s="98"/>
      <c r="Y97" s="101"/>
    </row>
    <row r="98" spans="1:25" s="16" customFormat="1" ht="21.75" hidden="1" customHeight="1" thickBot="1" x14ac:dyDescent="0.3">
      <c r="A98" s="1325" t="s">
        <v>169</v>
      </c>
      <c r="B98" s="1326" t="s">
        <v>614</v>
      </c>
      <c r="C98" s="1327"/>
      <c r="D98" s="1328">
        <v>8</v>
      </c>
      <c r="E98" s="1329"/>
      <c r="F98" s="1330"/>
      <c r="G98" s="1331">
        <v>1.5</v>
      </c>
      <c r="H98" s="1332">
        <v>45</v>
      </c>
      <c r="I98" s="1332">
        <v>16</v>
      </c>
      <c r="J98" s="1328">
        <v>16</v>
      </c>
      <c r="K98" s="1328"/>
      <c r="L98" s="1328"/>
      <c r="M98" s="1329">
        <v>29</v>
      </c>
      <c r="N98" s="1333"/>
      <c r="O98" s="1327"/>
      <c r="P98" s="1334"/>
      <c r="Q98" s="1586"/>
      <c r="R98" s="1587"/>
      <c r="S98" s="1588"/>
      <c r="T98" s="1588"/>
      <c r="U98" s="1587">
        <v>2</v>
      </c>
      <c r="V98" s="1589"/>
      <c r="W98" s="185"/>
      <c r="X98" s="185"/>
      <c r="Y98" s="185"/>
    </row>
    <row r="99" spans="1:25" s="16" customFormat="1" ht="21.75" hidden="1" customHeight="1" thickBot="1" x14ac:dyDescent="0.3">
      <c r="A99" s="1325" t="s">
        <v>170</v>
      </c>
      <c r="B99" s="1336" t="s">
        <v>44</v>
      </c>
      <c r="C99" s="1337"/>
      <c r="D99" s="1332">
        <v>5</v>
      </c>
      <c r="E99" s="1338"/>
      <c r="F99" s="1339"/>
      <c r="G99" s="1340">
        <v>1.5</v>
      </c>
      <c r="H99" s="1332">
        <v>45</v>
      </c>
      <c r="I99" s="1332">
        <v>16</v>
      </c>
      <c r="J99" s="1332">
        <v>16</v>
      </c>
      <c r="K99" s="1332"/>
      <c r="L99" s="1332"/>
      <c r="M99" s="1338">
        <v>29</v>
      </c>
      <c r="N99" s="1341"/>
      <c r="O99" s="1337"/>
      <c r="P99" s="1342"/>
      <c r="Q99" s="1590"/>
      <c r="R99" s="1591">
        <v>2</v>
      </c>
      <c r="S99" s="1591"/>
      <c r="T99" s="1591"/>
      <c r="U99" s="1591"/>
      <c r="V99" s="1592"/>
      <c r="W99" s="185"/>
      <c r="X99" s="185"/>
      <c r="Y99" s="185"/>
    </row>
    <row r="100" spans="1:25" s="16" customFormat="1" ht="21.75" hidden="1" customHeight="1" thickBot="1" x14ac:dyDescent="0.3">
      <c r="A100" s="1325" t="s">
        <v>217</v>
      </c>
      <c r="B100" s="1343" t="s">
        <v>615</v>
      </c>
      <c r="C100" s="1337"/>
      <c r="D100" s="1332"/>
      <c r="E100" s="1338"/>
      <c r="F100" s="1339"/>
      <c r="G100" s="1344">
        <f>6.5+G106</f>
        <v>8</v>
      </c>
      <c r="H100" s="1345">
        <f>195+H106</f>
        <v>240</v>
      </c>
      <c r="I100" s="1345">
        <f>78+I106</f>
        <v>96</v>
      </c>
      <c r="J100" s="1345"/>
      <c r="K100" s="1345"/>
      <c r="L100" s="1345">
        <f>78+L106</f>
        <v>96</v>
      </c>
      <c r="M100" s="1345">
        <f>117+M106</f>
        <v>144</v>
      </c>
      <c r="N100" s="1337"/>
      <c r="O100" s="1337"/>
      <c r="P100" s="1342"/>
      <c r="Q100" s="1590"/>
      <c r="R100" s="1591"/>
      <c r="S100" s="1591"/>
      <c r="T100" s="1591"/>
      <c r="U100" s="1591"/>
      <c r="V100" s="1593"/>
      <c r="W100" s="185"/>
      <c r="X100" s="185"/>
      <c r="Y100" s="185"/>
    </row>
    <row r="101" spans="1:25" s="16" customFormat="1" ht="21.75" hidden="1" customHeight="1" thickBot="1" x14ac:dyDescent="0.3">
      <c r="A101" s="1325" t="s">
        <v>625</v>
      </c>
      <c r="B101" s="1346" t="s">
        <v>615</v>
      </c>
      <c r="C101" s="1337"/>
      <c r="D101" s="1350"/>
      <c r="E101" s="1338"/>
      <c r="F101" s="1339"/>
      <c r="G101" s="1340">
        <v>1</v>
      </c>
      <c r="H101" s="1332">
        <v>30</v>
      </c>
      <c r="I101" s="1332">
        <v>14</v>
      </c>
      <c r="J101" s="1332"/>
      <c r="K101" s="1332"/>
      <c r="L101" s="1332">
        <v>14</v>
      </c>
      <c r="M101" s="1338">
        <v>16</v>
      </c>
      <c r="N101" s="1341"/>
      <c r="O101" s="1337"/>
      <c r="P101" s="1342"/>
      <c r="Q101" s="1590">
        <v>1</v>
      </c>
      <c r="R101" s="1591"/>
      <c r="S101" s="1591"/>
      <c r="T101" s="1591"/>
      <c r="U101" s="1591"/>
      <c r="V101" s="1592"/>
      <c r="W101" s="185"/>
      <c r="X101" s="185"/>
      <c r="Y101" s="185"/>
    </row>
    <row r="102" spans="1:25" s="16" customFormat="1" ht="21.75" hidden="1" customHeight="1" thickBot="1" x14ac:dyDescent="0.3">
      <c r="A102" s="1325" t="s">
        <v>626</v>
      </c>
      <c r="B102" s="1346" t="s">
        <v>615</v>
      </c>
      <c r="C102" s="1337"/>
      <c r="D102" s="1332">
        <v>5</v>
      </c>
      <c r="E102" s="1338"/>
      <c r="F102" s="1339"/>
      <c r="G102" s="1340">
        <v>1.5</v>
      </c>
      <c r="H102" s="1332">
        <v>45</v>
      </c>
      <c r="I102" s="1332">
        <v>16</v>
      </c>
      <c r="J102" s="1332"/>
      <c r="K102" s="1332"/>
      <c r="L102" s="1332">
        <v>16</v>
      </c>
      <c r="M102" s="1338">
        <v>29</v>
      </c>
      <c r="N102" s="1341"/>
      <c r="O102" s="1337"/>
      <c r="P102" s="1342"/>
      <c r="Q102" s="1590"/>
      <c r="R102" s="1591">
        <v>2</v>
      </c>
      <c r="S102" s="1591"/>
      <c r="T102" s="1591"/>
      <c r="U102" s="1591"/>
      <c r="V102" s="1592"/>
      <c r="W102" s="185"/>
      <c r="X102" s="185"/>
      <c r="Y102" s="185"/>
    </row>
    <row r="103" spans="1:25" s="16" customFormat="1" ht="21.75" hidden="1" customHeight="1" thickBot="1" x14ac:dyDescent="0.3">
      <c r="A103" s="1325" t="s">
        <v>627</v>
      </c>
      <c r="B103" s="1346" t="s">
        <v>615</v>
      </c>
      <c r="C103" s="1337"/>
      <c r="D103" s="1332">
        <v>6</v>
      </c>
      <c r="E103" s="1338"/>
      <c r="F103" s="1339"/>
      <c r="G103" s="1340">
        <v>1</v>
      </c>
      <c r="H103" s="1332">
        <v>30</v>
      </c>
      <c r="I103" s="1332">
        <v>12</v>
      </c>
      <c r="J103" s="1332"/>
      <c r="K103" s="1332"/>
      <c r="L103" s="1332">
        <v>12</v>
      </c>
      <c r="M103" s="1338">
        <v>18</v>
      </c>
      <c r="N103" s="1341"/>
      <c r="O103" s="1337"/>
      <c r="P103" s="1342"/>
      <c r="Q103" s="1590"/>
      <c r="R103" s="1591"/>
      <c r="S103" s="1591">
        <v>1.5</v>
      </c>
      <c r="T103" s="1591"/>
      <c r="U103" s="1591"/>
      <c r="V103" s="1592"/>
      <c r="W103" s="185"/>
      <c r="X103" s="185"/>
      <c r="Y103" s="185"/>
    </row>
    <row r="104" spans="1:25" s="16" customFormat="1" ht="21.75" hidden="1" customHeight="1" thickBot="1" x14ac:dyDescent="0.3">
      <c r="A104" s="1325" t="s">
        <v>628</v>
      </c>
      <c r="B104" s="1346" t="s">
        <v>615</v>
      </c>
      <c r="C104" s="1337"/>
      <c r="D104" s="1332">
        <v>7</v>
      </c>
      <c r="E104" s="1338"/>
      <c r="F104" s="1339"/>
      <c r="G104" s="1340">
        <v>1.5</v>
      </c>
      <c r="H104" s="1332">
        <v>45</v>
      </c>
      <c r="I104" s="1332">
        <v>20</v>
      </c>
      <c r="J104" s="1332"/>
      <c r="K104" s="1332"/>
      <c r="L104" s="1332">
        <v>20</v>
      </c>
      <c r="M104" s="1338">
        <v>25</v>
      </c>
      <c r="N104" s="1341"/>
      <c r="O104" s="1337"/>
      <c r="P104" s="1342"/>
      <c r="Q104" s="1590"/>
      <c r="R104" s="1591"/>
      <c r="S104" s="1591"/>
      <c r="T104" s="1591">
        <v>1.5</v>
      </c>
      <c r="U104" s="1591"/>
      <c r="V104" s="1592"/>
      <c r="W104" s="185"/>
      <c r="X104" s="185"/>
      <c r="Y104" s="185"/>
    </row>
    <row r="105" spans="1:25" s="16" customFormat="1" ht="21.75" hidden="1" customHeight="1" thickBot="1" x14ac:dyDescent="0.3">
      <c r="A105" s="1325" t="s">
        <v>629</v>
      </c>
      <c r="B105" s="1346" t="s">
        <v>615</v>
      </c>
      <c r="C105" s="1337"/>
      <c r="D105" s="1332">
        <v>8</v>
      </c>
      <c r="E105" s="1338"/>
      <c r="F105" s="1339"/>
      <c r="G105" s="1340">
        <v>1.5</v>
      </c>
      <c r="H105" s="1332">
        <v>45</v>
      </c>
      <c r="I105" s="1332">
        <v>16</v>
      </c>
      <c r="J105" s="1332"/>
      <c r="K105" s="1332"/>
      <c r="L105" s="1332">
        <v>16</v>
      </c>
      <c r="M105" s="1338">
        <v>29</v>
      </c>
      <c r="N105" s="1341"/>
      <c r="O105" s="1337"/>
      <c r="P105" s="1342"/>
      <c r="Q105" s="1590"/>
      <c r="R105" s="1591"/>
      <c r="S105" s="1591"/>
      <c r="T105" s="1591"/>
      <c r="U105" s="1591">
        <v>2</v>
      </c>
      <c r="V105" s="1592"/>
      <c r="W105" s="185"/>
      <c r="X105" s="185"/>
      <c r="Y105" s="185"/>
    </row>
    <row r="106" spans="1:25" s="16" customFormat="1" ht="21.75" hidden="1" customHeight="1" thickBot="1" x14ac:dyDescent="0.3">
      <c r="A106" s="1325" t="s">
        <v>630</v>
      </c>
      <c r="B106" s="1348" t="s">
        <v>615</v>
      </c>
      <c r="C106" s="1349"/>
      <c r="D106" s="1350">
        <v>9</v>
      </c>
      <c r="E106" s="1351"/>
      <c r="F106" s="1352"/>
      <c r="G106" s="1353">
        <v>1.5</v>
      </c>
      <c r="H106" s="1350">
        <v>45</v>
      </c>
      <c r="I106" s="1350">
        <v>18</v>
      </c>
      <c r="J106" s="1350"/>
      <c r="K106" s="1350"/>
      <c r="L106" s="1350">
        <v>18</v>
      </c>
      <c r="M106" s="1351">
        <v>27</v>
      </c>
      <c r="N106" s="1354"/>
      <c r="O106" s="1349"/>
      <c r="P106" s="1355"/>
      <c r="Q106" s="1594"/>
      <c r="R106" s="1595"/>
      <c r="S106" s="1595"/>
      <c r="T106" s="1595"/>
      <c r="U106" s="1595"/>
      <c r="V106" s="1596">
        <v>2</v>
      </c>
      <c r="W106" s="185"/>
      <c r="X106" s="185"/>
      <c r="Y106" s="185"/>
    </row>
    <row r="107" spans="1:25" s="16" customFormat="1" ht="21.75" hidden="1" customHeight="1" thickBot="1" x14ac:dyDescent="0.3">
      <c r="A107" s="1347" t="s">
        <v>218</v>
      </c>
      <c r="B107" s="1356" t="s">
        <v>616</v>
      </c>
      <c r="C107" s="1357"/>
      <c r="D107" s="1350">
        <v>6</v>
      </c>
      <c r="E107" s="1351"/>
      <c r="F107" s="1358"/>
      <c r="G107" s="1353">
        <v>1</v>
      </c>
      <c r="H107" s="1350">
        <v>30</v>
      </c>
      <c r="I107" s="1350">
        <v>12</v>
      </c>
      <c r="J107" s="1350">
        <v>8</v>
      </c>
      <c r="K107" s="1350"/>
      <c r="L107" s="1350">
        <v>4</v>
      </c>
      <c r="M107" s="1351">
        <v>18</v>
      </c>
      <c r="N107" s="1359"/>
      <c r="O107" s="1357"/>
      <c r="P107" s="1360"/>
      <c r="Q107" s="1594"/>
      <c r="R107" s="1595"/>
      <c r="S107" s="1595">
        <v>1.5</v>
      </c>
      <c r="T107" s="1595"/>
      <c r="U107" s="1595"/>
      <c r="V107" s="1596"/>
      <c r="W107" s="185"/>
      <c r="X107" s="185"/>
      <c r="Y107" s="185"/>
    </row>
    <row r="108" spans="1:25" s="16" customFormat="1" ht="32.25" hidden="1" customHeight="1" thickBot="1" x14ac:dyDescent="0.3">
      <c r="A108" s="1347" t="s">
        <v>213</v>
      </c>
      <c r="B108" s="1361" t="s">
        <v>617</v>
      </c>
      <c r="C108" s="1362"/>
      <c r="D108" s="1363">
        <v>8</v>
      </c>
      <c r="E108" s="1363"/>
      <c r="F108" s="1364"/>
      <c r="G108" s="1365">
        <v>1.5</v>
      </c>
      <c r="H108" s="1366">
        <f>G108*30</f>
        <v>45</v>
      </c>
      <c r="I108" s="1367">
        <v>27</v>
      </c>
      <c r="J108" s="1368">
        <v>8</v>
      </c>
      <c r="K108" s="1368">
        <v>0</v>
      </c>
      <c r="L108" s="1368">
        <v>8</v>
      </c>
      <c r="M108" s="1369">
        <v>29</v>
      </c>
      <c r="N108" s="1362"/>
      <c r="O108" s="1363"/>
      <c r="P108" s="1364"/>
      <c r="Q108" s="1597"/>
      <c r="R108" s="1598"/>
      <c r="S108" s="1599"/>
      <c r="T108" s="1597"/>
      <c r="U108" s="1598">
        <v>1.5</v>
      </c>
      <c r="V108" s="1600"/>
      <c r="W108" s="185"/>
      <c r="X108" s="185"/>
      <c r="Y108" s="185"/>
    </row>
    <row r="109" spans="1:25" s="16" customFormat="1" ht="21.75" hidden="1" customHeight="1" thickBot="1" x14ac:dyDescent="0.3">
      <c r="A109" s="1347" t="s">
        <v>214</v>
      </c>
      <c r="B109" s="1326" t="s">
        <v>133</v>
      </c>
      <c r="C109" s="1374"/>
      <c r="D109" s="1332">
        <v>7</v>
      </c>
      <c r="E109" s="1338"/>
      <c r="F109" s="1375"/>
      <c r="G109" s="1340">
        <v>1.5</v>
      </c>
      <c r="H109" s="1332">
        <v>45</v>
      </c>
      <c r="I109" s="1332">
        <v>20</v>
      </c>
      <c r="J109" s="1332">
        <v>14</v>
      </c>
      <c r="K109" s="1332"/>
      <c r="L109" s="1332">
        <v>6</v>
      </c>
      <c r="M109" s="1338">
        <v>25</v>
      </c>
      <c r="N109" s="1376"/>
      <c r="O109" s="1374"/>
      <c r="P109" s="1377"/>
      <c r="Q109" s="1590"/>
      <c r="R109" s="1591"/>
      <c r="S109" s="1591"/>
      <c r="T109" s="1591">
        <v>1.5</v>
      </c>
      <c r="U109" s="1591"/>
      <c r="V109" s="1592"/>
      <c r="W109" s="185"/>
      <c r="X109" s="185"/>
      <c r="Y109" s="185"/>
    </row>
    <row r="110" spans="1:25" s="16" customFormat="1" ht="21.75" hidden="1" customHeight="1" thickBot="1" x14ac:dyDescent="0.3">
      <c r="A110" s="1347" t="s">
        <v>215</v>
      </c>
      <c r="B110" s="1378" t="s">
        <v>45</v>
      </c>
      <c r="C110" s="1374"/>
      <c r="D110" s="1332">
        <v>7</v>
      </c>
      <c r="E110" s="1338"/>
      <c r="F110" s="1375"/>
      <c r="G110" s="1340">
        <v>1.5</v>
      </c>
      <c r="H110" s="1332">
        <v>45</v>
      </c>
      <c r="I110" s="1332">
        <v>20</v>
      </c>
      <c r="J110" s="1332">
        <v>14</v>
      </c>
      <c r="K110" s="1332"/>
      <c r="L110" s="1332">
        <v>6</v>
      </c>
      <c r="M110" s="1338">
        <v>25</v>
      </c>
      <c r="N110" s="1376"/>
      <c r="O110" s="1374"/>
      <c r="P110" s="1377"/>
      <c r="Q110" s="1590"/>
      <c r="R110" s="1591"/>
      <c r="S110" s="1591"/>
      <c r="T110" s="1591">
        <v>1.5</v>
      </c>
      <c r="U110" s="1591"/>
      <c r="V110" s="1592"/>
      <c r="W110" s="185"/>
      <c r="X110" s="185"/>
      <c r="Y110" s="185"/>
    </row>
    <row r="111" spans="1:25" s="16" customFormat="1" ht="21.75" hidden="1" customHeight="1" thickBot="1" x14ac:dyDescent="0.3">
      <c r="A111" s="1347" t="s">
        <v>216</v>
      </c>
      <c r="B111" s="1378" t="s">
        <v>618</v>
      </c>
      <c r="C111" s="1374"/>
      <c r="D111" s="1332">
        <v>7</v>
      </c>
      <c r="E111" s="1338"/>
      <c r="F111" s="1375"/>
      <c r="G111" s="1340">
        <v>1.5</v>
      </c>
      <c r="H111" s="1332">
        <v>45</v>
      </c>
      <c r="I111" s="1332">
        <v>20</v>
      </c>
      <c r="J111" s="1332">
        <v>14</v>
      </c>
      <c r="K111" s="1332"/>
      <c r="L111" s="1332">
        <v>6</v>
      </c>
      <c r="M111" s="1338">
        <v>25</v>
      </c>
      <c r="N111" s="1376"/>
      <c r="O111" s="1374"/>
      <c r="P111" s="1377"/>
      <c r="Q111" s="1590"/>
      <c r="R111" s="1591"/>
      <c r="S111" s="1591"/>
      <c r="T111" s="1591">
        <v>1.5</v>
      </c>
      <c r="U111" s="1601"/>
      <c r="V111" s="1593"/>
      <c r="W111" s="185"/>
      <c r="X111" s="185"/>
      <c r="Y111" s="185"/>
    </row>
    <row r="112" spans="1:25" s="16" customFormat="1" ht="21.75" hidden="1" customHeight="1" x14ac:dyDescent="0.25">
      <c r="A112" s="1347" t="s">
        <v>619</v>
      </c>
      <c r="B112" s="1379" t="s">
        <v>197</v>
      </c>
      <c r="C112" s="1380"/>
      <c r="D112" s="1381">
        <v>6</v>
      </c>
      <c r="E112" s="1382"/>
      <c r="F112" s="1383"/>
      <c r="G112" s="1384">
        <v>1</v>
      </c>
      <c r="H112" s="1381">
        <v>30</v>
      </c>
      <c r="I112" s="1381">
        <v>12</v>
      </c>
      <c r="J112" s="1381">
        <v>8</v>
      </c>
      <c r="K112" s="1381"/>
      <c r="L112" s="1381">
        <v>4</v>
      </c>
      <c r="M112" s="1382">
        <v>18</v>
      </c>
      <c r="N112" s="1385"/>
      <c r="O112" s="1380"/>
      <c r="P112" s="1386"/>
      <c r="Q112" s="1602"/>
      <c r="R112" s="1603"/>
      <c r="S112" s="1603">
        <v>1.5</v>
      </c>
      <c r="T112" s="1603"/>
      <c r="U112" s="1603"/>
      <c r="V112" s="1604"/>
      <c r="W112" s="185"/>
      <c r="X112" s="185"/>
      <c r="Y112" s="185"/>
    </row>
    <row r="113" spans="1:25" s="16" customFormat="1" ht="21.75" hidden="1" customHeight="1" x14ac:dyDescent="0.25">
      <c r="A113" s="1347" t="s">
        <v>621</v>
      </c>
      <c r="B113" s="1387" t="s">
        <v>620</v>
      </c>
      <c r="C113" s="1388"/>
      <c r="D113" s="1389">
        <v>9</v>
      </c>
      <c r="E113" s="1389"/>
      <c r="F113" s="1390"/>
      <c r="G113" s="1389">
        <v>1.5</v>
      </c>
      <c r="H113" s="1389">
        <v>45</v>
      </c>
      <c r="I113" s="1389">
        <v>18</v>
      </c>
      <c r="J113" s="1389">
        <v>9</v>
      </c>
      <c r="K113" s="1389"/>
      <c r="L113" s="1389">
        <v>9</v>
      </c>
      <c r="M113" s="1389">
        <v>27</v>
      </c>
      <c r="N113" s="1388"/>
      <c r="O113" s="1388"/>
      <c r="P113" s="1388"/>
      <c r="Q113" s="1605"/>
      <c r="R113" s="1605"/>
      <c r="S113" s="1605"/>
      <c r="T113" s="1605"/>
      <c r="U113" s="1605"/>
      <c r="V113" s="1606">
        <v>2</v>
      </c>
      <c r="W113" s="185"/>
      <c r="X113" s="185"/>
      <c r="Y113" s="185"/>
    </row>
    <row r="114" spans="1:25" s="1410" customFormat="1" ht="21.75" hidden="1" customHeight="1" x14ac:dyDescent="0.25">
      <c r="A114" s="1403" t="s">
        <v>623</v>
      </c>
      <c r="B114" s="1404" t="s">
        <v>622</v>
      </c>
      <c r="C114" s="1405"/>
      <c r="D114" s="1406">
        <v>9</v>
      </c>
      <c r="E114" s="1406"/>
      <c r="F114" s="1407"/>
      <c r="G114" s="1406">
        <v>1.5</v>
      </c>
      <c r="H114" s="1406">
        <v>45</v>
      </c>
      <c r="I114" s="1406">
        <v>18</v>
      </c>
      <c r="J114" s="1406">
        <v>9</v>
      </c>
      <c r="K114" s="1406"/>
      <c r="L114" s="1406">
        <v>9</v>
      </c>
      <c r="M114" s="1406">
        <v>27</v>
      </c>
      <c r="N114" s="1405"/>
      <c r="O114" s="1405"/>
      <c r="P114" s="1405"/>
      <c r="Q114" s="1607"/>
      <c r="R114" s="1607"/>
      <c r="S114" s="1607"/>
      <c r="T114" s="1607"/>
      <c r="U114" s="1607"/>
      <c r="V114" s="1607">
        <v>2</v>
      </c>
      <c r="W114" s="1460"/>
      <c r="X114" s="1460"/>
      <c r="Y114" s="1460"/>
    </row>
    <row r="115" spans="1:25" s="16" customFormat="1" ht="21.75" hidden="1" customHeight="1" thickBot="1" x14ac:dyDescent="0.3">
      <c r="A115" s="1401" t="s">
        <v>624</v>
      </c>
      <c r="B115" s="1402" t="s">
        <v>71</v>
      </c>
      <c r="C115" s="185"/>
      <c r="D115" s="185">
        <v>9</v>
      </c>
      <c r="E115" s="185"/>
      <c r="F115" s="217"/>
      <c r="G115" s="1389">
        <v>1.5</v>
      </c>
      <c r="H115" s="1389">
        <v>45</v>
      </c>
      <c r="I115" s="1389">
        <v>18</v>
      </c>
      <c r="J115" s="1389">
        <v>9</v>
      </c>
      <c r="K115" s="1389"/>
      <c r="L115" s="1389">
        <v>9</v>
      </c>
      <c r="M115" s="1389">
        <v>27</v>
      </c>
      <c r="N115" s="1388"/>
      <c r="O115" s="1388"/>
      <c r="P115" s="1388"/>
      <c r="Q115" s="1605"/>
      <c r="R115" s="1605"/>
      <c r="S115" s="1605"/>
      <c r="T115" s="1605"/>
      <c r="U115" s="1605"/>
      <c r="V115" s="1605">
        <v>2</v>
      </c>
      <c r="W115" s="185"/>
      <c r="X115" s="185"/>
      <c r="Y115" s="185"/>
    </row>
    <row r="116" spans="1:25" s="16" customFormat="1" ht="21.75" hidden="1" customHeight="1" thickBot="1" x14ac:dyDescent="0.3">
      <c r="A116" s="1401" t="s">
        <v>648</v>
      </c>
      <c r="B116" s="1402" t="s">
        <v>649</v>
      </c>
      <c r="C116" s="185"/>
      <c r="D116" s="185">
        <v>8</v>
      </c>
      <c r="E116" s="185"/>
      <c r="F116" s="217"/>
      <c r="G116" s="1461">
        <v>1.5</v>
      </c>
      <c r="H116" s="1462">
        <v>45</v>
      </c>
      <c r="I116" s="1462">
        <v>16</v>
      </c>
      <c r="J116" s="1463">
        <v>8</v>
      </c>
      <c r="K116" s="1463"/>
      <c r="L116" s="1463">
        <v>8</v>
      </c>
      <c r="M116" s="1464">
        <v>29</v>
      </c>
      <c r="N116" s="1465"/>
      <c r="O116" s="1466"/>
      <c r="P116" s="1467"/>
      <c r="Q116" s="1608"/>
      <c r="R116" s="1609"/>
      <c r="S116" s="1610"/>
      <c r="T116" s="1610"/>
      <c r="U116" s="1609">
        <v>2</v>
      </c>
      <c r="V116" s="1611"/>
      <c r="W116" s="185"/>
      <c r="X116" s="185"/>
      <c r="Y116" s="185"/>
    </row>
    <row r="117" spans="1:25" s="16" customFormat="1" ht="21.75" customHeight="1" x14ac:dyDescent="0.25">
      <c r="A117" s="1575"/>
      <c r="B117" s="1576"/>
      <c r="C117" s="162"/>
      <c r="D117" s="162"/>
      <c r="E117" s="162"/>
      <c r="F117" s="1577"/>
      <c r="G117" s="1578"/>
      <c r="H117" s="1578"/>
      <c r="I117" s="1578"/>
      <c r="J117" s="1578"/>
      <c r="K117" s="1578"/>
      <c r="L117" s="1578"/>
      <c r="M117" s="1578"/>
      <c r="N117" s="1579"/>
      <c r="O117" s="1579"/>
      <c r="P117" s="1579"/>
      <c r="Q117" s="3444">
        <v>4.5</v>
      </c>
      <c r="R117" s="3444"/>
      <c r="S117" s="3444"/>
      <c r="T117" s="3444">
        <v>6</v>
      </c>
      <c r="U117" s="3444"/>
      <c r="V117" s="3444"/>
      <c r="W117" s="162"/>
      <c r="X117" s="162"/>
      <c r="Y117" s="162"/>
    </row>
    <row r="118" spans="1:25" s="16" customFormat="1" ht="24" customHeight="1" thickBot="1" x14ac:dyDescent="0.25">
      <c r="A118" s="3294" t="s">
        <v>342</v>
      </c>
      <c r="B118" s="3295"/>
      <c r="C118" s="3295"/>
      <c r="D118" s="3295"/>
      <c r="E118" s="3295"/>
      <c r="F118" s="3295"/>
      <c r="G118" s="3295"/>
      <c r="H118" s="3295"/>
      <c r="I118" s="3295"/>
      <c r="J118" s="3295"/>
      <c r="K118" s="3295"/>
      <c r="L118" s="3295"/>
      <c r="M118" s="3295"/>
      <c r="N118" s="3295"/>
      <c r="O118" s="3295"/>
      <c r="P118" s="3295"/>
      <c r="Q118" s="3295"/>
      <c r="R118" s="3295"/>
      <c r="S118" s="3295"/>
      <c r="T118" s="3295"/>
      <c r="U118" s="3295"/>
      <c r="V118" s="3295"/>
      <c r="W118" s="3295"/>
      <c r="X118" s="3295"/>
      <c r="Y118" s="3296"/>
    </row>
    <row r="119" spans="1:25" s="16" customFormat="1" ht="24" customHeight="1" thickBot="1" x14ac:dyDescent="0.25">
      <c r="A119" s="3297" t="s">
        <v>595</v>
      </c>
      <c r="B119" s="3298"/>
      <c r="C119" s="3298"/>
      <c r="D119" s="3298"/>
      <c r="E119" s="3298"/>
      <c r="F119" s="3298"/>
      <c r="G119" s="3298"/>
      <c r="H119" s="3298"/>
      <c r="I119" s="3298"/>
      <c r="J119" s="3298"/>
      <c r="K119" s="3298"/>
      <c r="L119" s="3298"/>
      <c r="M119" s="3298"/>
      <c r="N119" s="3298"/>
      <c r="O119" s="3298"/>
      <c r="P119" s="3298"/>
      <c r="Q119" s="3298"/>
      <c r="R119" s="3298"/>
      <c r="S119" s="3298"/>
      <c r="T119" s="3298"/>
      <c r="U119" s="3298"/>
      <c r="V119" s="3298"/>
      <c r="W119" s="3298"/>
      <c r="X119" s="3298"/>
      <c r="Y119" s="3299"/>
    </row>
    <row r="120" spans="1:25" s="16" customFormat="1" ht="46.5" customHeight="1" thickBot="1" x14ac:dyDescent="0.25">
      <c r="A120" s="710" t="s">
        <v>515</v>
      </c>
      <c r="B120" s="711" t="s">
        <v>525</v>
      </c>
      <c r="C120" s="684"/>
      <c r="D120" s="685"/>
      <c r="E120" s="685"/>
      <c r="F120" s="686">
        <v>7</v>
      </c>
      <c r="G120" s="108">
        <v>1</v>
      </c>
      <c r="H120" s="712">
        <f>G120*30</f>
        <v>30</v>
      </c>
      <c r="I120" s="713">
        <f>J120+K120+L120</f>
        <v>15</v>
      </c>
      <c r="J120" s="713"/>
      <c r="K120" s="713"/>
      <c r="L120" s="713">
        <v>15</v>
      </c>
      <c r="M120" s="714">
        <f>H120-I120</f>
        <v>15</v>
      </c>
      <c r="N120" s="715"/>
      <c r="O120" s="332"/>
      <c r="P120" s="716"/>
      <c r="Q120" s="717"/>
      <c r="R120" s="718"/>
      <c r="S120" s="719"/>
      <c r="T120" s="1513">
        <f>G120</f>
        <v>1</v>
      </c>
      <c r="U120" s="720"/>
      <c r="V120" s="721"/>
      <c r="W120" s="722"/>
      <c r="X120" s="723"/>
      <c r="Y120" s="724"/>
    </row>
    <row r="121" spans="1:25" s="16" customFormat="1" ht="24" customHeight="1" thickBot="1" x14ac:dyDescent="0.25">
      <c r="A121" s="3081" t="s">
        <v>580</v>
      </c>
      <c r="B121" s="3082"/>
      <c r="C121" s="3082"/>
      <c r="D121" s="3082"/>
      <c r="E121" s="3082"/>
      <c r="F121" s="3274"/>
      <c r="G121" s="725">
        <f>G120</f>
        <v>1</v>
      </c>
      <c r="H121" s="327">
        <f>H120</f>
        <v>30</v>
      </c>
      <c r="I121" s="141">
        <f>I120</f>
        <v>15</v>
      </c>
      <c r="J121" s="141"/>
      <c r="K121" s="141"/>
      <c r="L121" s="141">
        <f>L120</f>
        <v>15</v>
      </c>
      <c r="M121" s="726">
        <f>M120</f>
        <v>15</v>
      </c>
      <c r="N121" s="727"/>
      <c r="O121" s="332"/>
      <c r="P121" s="716"/>
      <c r="Q121" s="331"/>
      <c r="R121" s="332"/>
      <c r="S121" s="333"/>
      <c r="T121" s="1514">
        <f>G121</f>
        <v>1</v>
      </c>
      <c r="U121" s="723"/>
      <c r="V121" s="724"/>
      <c r="W121" s="722"/>
      <c r="X121" s="723"/>
      <c r="Y121" s="724"/>
    </row>
    <row r="122" spans="1:25" s="16" customFormat="1" ht="24" customHeight="1" thickBot="1" x14ac:dyDescent="0.25">
      <c r="A122" s="3417" t="s">
        <v>596</v>
      </c>
      <c r="B122" s="3418"/>
      <c r="C122" s="3418"/>
      <c r="D122" s="3418"/>
      <c r="E122" s="3418"/>
      <c r="F122" s="3418"/>
      <c r="G122" s="3418"/>
      <c r="H122" s="3418"/>
      <c r="I122" s="3418"/>
      <c r="J122" s="3418"/>
      <c r="K122" s="3418"/>
      <c r="L122" s="3418"/>
      <c r="M122" s="3418"/>
      <c r="N122" s="3418"/>
      <c r="O122" s="3418"/>
      <c r="P122" s="3418"/>
      <c r="Q122" s="3418"/>
      <c r="R122" s="3418"/>
      <c r="S122" s="3418"/>
      <c r="T122" s="3418"/>
      <c r="U122" s="3418"/>
      <c r="V122" s="3418"/>
      <c r="W122" s="3418"/>
      <c r="X122" s="3418"/>
      <c r="Y122" s="3419"/>
    </row>
    <row r="123" spans="1:25" s="16" customFormat="1" ht="39.75" customHeight="1" thickBot="1" x14ac:dyDescent="0.25">
      <c r="A123" s="728" t="s">
        <v>581</v>
      </c>
      <c r="B123" s="729" t="s">
        <v>221</v>
      </c>
      <c r="C123" s="730"/>
      <c r="D123" s="731">
        <v>9</v>
      </c>
      <c r="E123" s="732"/>
      <c r="F123" s="733"/>
      <c r="G123" s="1263">
        <v>3</v>
      </c>
      <c r="H123" s="734">
        <f>G123*30</f>
        <v>90</v>
      </c>
      <c r="I123" s="735">
        <f>J123+K123+L123</f>
        <v>45</v>
      </c>
      <c r="J123" s="735">
        <v>27</v>
      </c>
      <c r="K123" s="735">
        <v>18</v>
      </c>
      <c r="L123" s="735"/>
      <c r="M123" s="736">
        <f>H123-I123</f>
        <v>45</v>
      </c>
      <c r="N123" s="737"/>
      <c r="O123" s="732"/>
      <c r="P123" s="738"/>
      <c r="Q123" s="739"/>
      <c r="R123" s="740"/>
      <c r="S123" s="741"/>
      <c r="T123" s="737"/>
      <c r="U123" s="732"/>
      <c r="V123" s="742">
        <f>G123</f>
        <v>3</v>
      </c>
      <c r="W123" s="739"/>
      <c r="X123" s="740"/>
      <c r="Y123" s="743"/>
    </row>
    <row r="124" spans="1:25" s="16" customFormat="1" ht="24" customHeight="1" thickBot="1" x14ac:dyDescent="0.25">
      <c r="A124" s="3081" t="s">
        <v>440</v>
      </c>
      <c r="B124" s="3082"/>
      <c r="C124" s="3082"/>
      <c r="D124" s="3082"/>
      <c r="E124" s="3082"/>
      <c r="F124" s="3274"/>
      <c r="G124" s="744">
        <f>G123</f>
        <v>3</v>
      </c>
      <c r="H124" s="745">
        <f>H123</f>
        <v>90</v>
      </c>
      <c r="I124" s="746">
        <f>I123</f>
        <v>45</v>
      </c>
      <c r="J124" s="746">
        <f>J123</f>
        <v>27</v>
      </c>
      <c r="K124" s="746">
        <f>K123</f>
        <v>18</v>
      </c>
      <c r="L124" s="746"/>
      <c r="M124" s="747">
        <f>M123</f>
        <v>45</v>
      </c>
      <c r="N124" s="748"/>
      <c r="O124" s="749"/>
      <c r="P124" s="750"/>
      <c r="Q124" s="751"/>
      <c r="R124" s="749"/>
      <c r="S124" s="752"/>
      <c r="T124" s="748"/>
      <c r="U124" s="749"/>
      <c r="V124" s="753">
        <f>V123</f>
        <v>3</v>
      </c>
      <c r="W124" s="751"/>
      <c r="X124" s="749"/>
      <c r="Y124" s="750"/>
    </row>
    <row r="125" spans="1:25" s="16" customFormat="1" ht="24" hidden="1" customHeight="1" thickBot="1" x14ac:dyDescent="0.25">
      <c r="A125" s="3288" t="s">
        <v>222</v>
      </c>
      <c r="B125" s="3289"/>
      <c r="C125" s="3289"/>
      <c r="D125" s="3289"/>
      <c r="E125" s="3289"/>
      <c r="F125" s="3289"/>
      <c r="G125" s="3289"/>
      <c r="H125" s="3289"/>
      <c r="I125" s="3289"/>
      <c r="J125" s="3289"/>
      <c r="K125" s="3289"/>
      <c r="L125" s="3289"/>
      <c r="M125" s="3289"/>
      <c r="N125" s="3289"/>
      <c r="O125" s="3289"/>
      <c r="P125" s="3289"/>
      <c r="Q125" s="3289"/>
      <c r="R125" s="3289"/>
      <c r="S125" s="3289"/>
      <c r="T125" s="3289"/>
      <c r="U125" s="3289"/>
      <c r="V125" s="3289"/>
      <c r="W125" s="3289"/>
      <c r="X125" s="3289"/>
      <c r="Y125" s="3290"/>
    </row>
    <row r="126" spans="1:25" s="16" customFormat="1" ht="24" hidden="1" customHeight="1" thickBot="1" x14ac:dyDescent="0.25">
      <c r="A126" s="3023" t="s">
        <v>594</v>
      </c>
      <c r="B126" s="3034"/>
      <c r="C126" s="3034"/>
      <c r="D126" s="3034"/>
      <c r="E126" s="3034"/>
      <c r="F126" s="3034"/>
      <c r="G126" s="3034"/>
      <c r="H126" s="3034"/>
      <c r="I126" s="3034"/>
      <c r="J126" s="3034"/>
      <c r="K126" s="3034"/>
      <c r="L126" s="3034"/>
      <c r="M126" s="3034"/>
      <c r="N126" s="3034"/>
      <c r="O126" s="3034"/>
      <c r="P126" s="3034"/>
      <c r="Q126" s="3034"/>
      <c r="R126" s="3034"/>
      <c r="S126" s="3034"/>
      <c r="T126" s="3034"/>
      <c r="U126" s="3034"/>
      <c r="V126" s="3034"/>
      <c r="W126" s="3034"/>
      <c r="X126" s="3034"/>
      <c r="Y126" s="3035"/>
    </row>
    <row r="127" spans="1:25" s="16" customFormat="1" ht="41.25" hidden="1" customHeight="1" thickBot="1" x14ac:dyDescent="0.25">
      <c r="A127" s="3291" t="s">
        <v>345</v>
      </c>
      <c r="B127" s="3101"/>
      <c r="C127" s="3101"/>
      <c r="D127" s="3101"/>
      <c r="E127" s="3101"/>
      <c r="F127" s="3101"/>
      <c r="G127" s="3101"/>
      <c r="H127" s="3101"/>
      <c r="I127" s="3101"/>
      <c r="J127" s="3101"/>
      <c r="K127" s="3101"/>
      <c r="L127" s="3101"/>
      <c r="M127" s="3101"/>
      <c r="N127" s="3101"/>
      <c r="O127" s="3101"/>
      <c r="P127" s="3101"/>
      <c r="Q127" s="3101"/>
      <c r="R127" s="3101"/>
      <c r="S127" s="3101"/>
      <c r="T127" s="3101"/>
      <c r="U127" s="3101"/>
      <c r="V127" s="3101"/>
      <c r="W127" s="3101"/>
      <c r="X127" s="3101"/>
      <c r="Y127" s="3102"/>
    </row>
    <row r="128" spans="1:25" s="16" customFormat="1" ht="38.25" hidden="1" customHeight="1" x14ac:dyDescent="0.2">
      <c r="A128" s="683" t="s">
        <v>347</v>
      </c>
      <c r="B128" s="112" t="s">
        <v>188</v>
      </c>
      <c r="C128" s="83"/>
      <c r="D128" s="85"/>
      <c r="E128" s="85"/>
      <c r="F128" s="128"/>
      <c r="G128" s="1262">
        <f>G129+G130</f>
        <v>6</v>
      </c>
      <c r="H128" s="776">
        <f>H129+H130</f>
        <v>180</v>
      </c>
      <c r="I128" s="109">
        <f>I129+I130</f>
        <v>90</v>
      </c>
      <c r="J128" s="109">
        <f>J129+J130</f>
        <v>63</v>
      </c>
      <c r="K128" s="109">
        <f>K129+K130</f>
        <v>27</v>
      </c>
      <c r="L128" s="109"/>
      <c r="M128" s="777">
        <f>M129+M130</f>
        <v>90</v>
      </c>
      <c r="N128" s="83"/>
      <c r="O128" s="85"/>
      <c r="P128" s="89"/>
      <c r="Q128" s="83"/>
      <c r="R128" s="85"/>
      <c r="S128" s="89"/>
      <c r="T128" s="86"/>
      <c r="U128" s="87"/>
      <c r="V128" s="94"/>
      <c r="W128" s="95"/>
      <c r="X128" s="87"/>
      <c r="Y128" s="94"/>
    </row>
    <row r="129" spans="1:25" s="16" customFormat="1" ht="40.5" hidden="1" customHeight="1" x14ac:dyDescent="0.2">
      <c r="A129" s="683" t="s">
        <v>348</v>
      </c>
      <c r="B129" s="112" t="s">
        <v>188</v>
      </c>
      <c r="C129" s="83"/>
      <c r="D129" s="85"/>
      <c r="E129" s="85"/>
      <c r="F129" s="128"/>
      <c r="G129" s="1259">
        <v>3</v>
      </c>
      <c r="H129" s="779">
        <f>G129*30</f>
        <v>90</v>
      </c>
      <c r="I129" s="84">
        <f>J129+K129+L129</f>
        <v>45</v>
      </c>
      <c r="J129" s="87">
        <v>36</v>
      </c>
      <c r="K129" s="85">
        <v>9</v>
      </c>
      <c r="L129" s="85"/>
      <c r="M129" s="545">
        <f>H129-I129</f>
        <v>45</v>
      </c>
      <c r="N129" s="83"/>
      <c r="O129" s="85"/>
      <c r="P129" s="89"/>
      <c r="Q129" s="83"/>
      <c r="R129" s="85"/>
      <c r="S129" s="89"/>
      <c r="T129" s="86"/>
      <c r="U129" s="87">
        <v>5</v>
      </c>
      <c r="V129" s="94"/>
      <c r="W129" s="95"/>
      <c r="X129" s="87"/>
      <c r="Y129" s="94"/>
    </row>
    <row r="130" spans="1:25" s="16" customFormat="1" ht="42" hidden="1" customHeight="1" x14ac:dyDescent="0.2">
      <c r="A130" s="683" t="s">
        <v>349</v>
      </c>
      <c r="B130" s="112" t="s">
        <v>188</v>
      </c>
      <c r="C130" s="83">
        <v>9</v>
      </c>
      <c r="D130" s="85"/>
      <c r="E130" s="85"/>
      <c r="F130" s="128"/>
      <c r="G130" s="1259">
        <v>3</v>
      </c>
      <c r="H130" s="83">
        <f>G130*30</f>
        <v>90</v>
      </c>
      <c r="I130" s="84">
        <f>J130+K130+L130</f>
        <v>45</v>
      </c>
      <c r="J130" s="87">
        <v>27</v>
      </c>
      <c r="K130" s="85">
        <v>18</v>
      </c>
      <c r="L130" s="85"/>
      <c r="M130" s="545">
        <f>H130-I130</f>
        <v>45</v>
      </c>
      <c r="N130" s="83"/>
      <c r="O130" s="85"/>
      <c r="P130" s="89"/>
      <c r="Q130" s="83"/>
      <c r="R130" s="85"/>
      <c r="S130" s="89"/>
      <c r="T130" s="86"/>
      <c r="U130" s="87"/>
      <c r="V130" s="94">
        <v>5</v>
      </c>
      <c r="W130" s="95"/>
      <c r="X130" s="87"/>
      <c r="Y130" s="94"/>
    </row>
    <row r="131" spans="1:25" s="16" customFormat="1" ht="28.5" hidden="1" customHeight="1" x14ac:dyDescent="0.2">
      <c r="A131" s="683" t="s">
        <v>350</v>
      </c>
      <c r="B131" s="112" t="s">
        <v>189</v>
      </c>
      <c r="C131" s="83">
        <v>9</v>
      </c>
      <c r="D131" s="85"/>
      <c r="E131" s="85"/>
      <c r="F131" s="128"/>
      <c r="G131" s="1262">
        <v>3</v>
      </c>
      <c r="H131" s="91">
        <f>G131*30</f>
        <v>90</v>
      </c>
      <c r="I131" s="92">
        <f>J131+K131+L131</f>
        <v>45</v>
      </c>
      <c r="J131" s="171">
        <v>27</v>
      </c>
      <c r="K131" s="167">
        <v>9</v>
      </c>
      <c r="L131" s="167">
        <v>9</v>
      </c>
      <c r="M131" s="96">
        <f>H131-I131</f>
        <v>45</v>
      </c>
      <c r="N131" s="82"/>
      <c r="O131" s="85"/>
      <c r="P131" s="88"/>
      <c r="Q131" s="83"/>
      <c r="R131" s="85"/>
      <c r="S131" s="89"/>
      <c r="T131" s="86"/>
      <c r="U131" s="87"/>
      <c r="V131" s="94">
        <v>5</v>
      </c>
      <c r="W131" s="95"/>
      <c r="X131" s="87"/>
      <c r="Y131" s="94"/>
    </row>
    <row r="132" spans="1:25" s="16" customFormat="1" ht="55.5" hidden="1" customHeight="1" x14ac:dyDescent="0.2">
      <c r="A132" s="683" t="s">
        <v>223</v>
      </c>
      <c r="B132" s="780" t="s">
        <v>192</v>
      </c>
      <c r="C132" s="100"/>
      <c r="D132" s="98">
        <v>10</v>
      </c>
      <c r="E132" s="98"/>
      <c r="F132" s="169"/>
      <c r="G132" s="118">
        <v>3</v>
      </c>
      <c r="H132" s="40">
        <f>G132*30</f>
        <v>90</v>
      </c>
      <c r="I132" s="27">
        <f>J132+K132+L132</f>
        <v>30</v>
      </c>
      <c r="J132" s="105">
        <v>15</v>
      </c>
      <c r="K132" s="105"/>
      <c r="L132" s="105">
        <v>15</v>
      </c>
      <c r="M132" s="172">
        <f>H132-I132</f>
        <v>60</v>
      </c>
      <c r="N132" s="97"/>
      <c r="O132" s="98"/>
      <c r="P132" s="106"/>
      <c r="Q132" s="100"/>
      <c r="R132" s="98"/>
      <c r="S132" s="101"/>
      <c r="T132" s="100"/>
      <c r="U132" s="98"/>
      <c r="V132" s="126"/>
      <c r="W132" s="119">
        <v>2</v>
      </c>
      <c r="X132" s="99"/>
      <c r="Y132" s="126"/>
    </row>
    <row r="133" spans="1:25" s="16" customFormat="1" ht="53.25" hidden="1" customHeight="1" x14ac:dyDescent="0.2">
      <c r="A133" s="683" t="s">
        <v>224</v>
      </c>
      <c r="B133" s="112" t="s">
        <v>190</v>
      </c>
      <c r="C133" s="83"/>
      <c r="D133" s="85"/>
      <c r="E133" s="85"/>
      <c r="F133" s="128"/>
      <c r="G133" s="108">
        <f>G134+G135+G136</f>
        <v>6.5</v>
      </c>
      <c r="H133" s="130">
        <f t="shared" ref="H133:M133" si="28">H134+H135+H136</f>
        <v>195</v>
      </c>
      <c r="I133" s="109">
        <f t="shared" si="28"/>
        <v>99</v>
      </c>
      <c r="J133" s="109">
        <f t="shared" si="28"/>
        <v>54</v>
      </c>
      <c r="K133" s="109">
        <f t="shared" si="28"/>
        <v>18</v>
      </c>
      <c r="L133" s="109">
        <f t="shared" si="28"/>
        <v>27</v>
      </c>
      <c r="M133" s="110">
        <f t="shared" si="28"/>
        <v>96</v>
      </c>
      <c r="N133" s="83"/>
      <c r="O133" s="85"/>
      <c r="P133" s="88"/>
      <c r="Q133" s="83"/>
      <c r="R133" s="85"/>
      <c r="S133" s="89"/>
      <c r="T133" s="86"/>
      <c r="U133" s="87"/>
      <c r="V133" s="94"/>
      <c r="W133" s="95"/>
      <c r="X133" s="87"/>
      <c r="Y133" s="94"/>
    </row>
    <row r="134" spans="1:25" s="16" customFormat="1" ht="54.75" hidden="1" customHeight="1" x14ac:dyDescent="0.2">
      <c r="A134" s="683" t="s">
        <v>288</v>
      </c>
      <c r="B134" s="112" t="s">
        <v>190</v>
      </c>
      <c r="C134" s="100"/>
      <c r="D134" s="98"/>
      <c r="E134" s="98"/>
      <c r="F134" s="129"/>
      <c r="G134" s="1264">
        <v>3</v>
      </c>
      <c r="H134" s="83">
        <f t="shared" ref="H134:H142" si="29">G134*30</f>
        <v>90</v>
      </c>
      <c r="I134" s="781">
        <f t="shared" ref="I134:I142" si="30">J134+K134+L134</f>
        <v>45</v>
      </c>
      <c r="J134" s="99">
        <v>27</v>
      </c>
      <c r="K134" s="98">
        <v>9</v>
      </c>
      <c r="L134" s="98">
        <v>9</v>
      </c>
      <c r="M134" s="782">
        <f>H134-I134</f>
        <v>45</v>
      </c>
      <c r="N134" s="97"/>
      <c r="O134" s="98"/>
      <c r="P134" s="106"/>
      <c r="Q134" s="100"/>
      <c r="R134" s="98"/>
      <c r="S134" s="101"/>
      <c r="T134" s="102"/>
      <c r="U134" s="99">
        <v>5</v>
      </c>
      <c r="V134" s="126"/>
      <c r="W134" s="119"/>
      <c r="X134" s="99"/>
      <c r="Y134" s="126"/>
    </row>
    <row r="135" spans="1:25" s="16" customFormat="1" ht="54" hidden="1" customHeight="1" x14ac:dyDescent="0.2">
      <c r="A135" s="683" t="s">
        <v>225</v>
      </c>
      <c r="B135" s="112" t="s">
        <v>190</v>
      </c>
      <c r="C135" s="100">
        <v>9</v>
      </c>
      <c r="D135" s="98"/>
      <c r="E135" s="98"/>
      <c r="F135" s="129"/>
      <c r="G135" s="1264">
        <v>2.5</v>
      </c>
      <c r="H135" s="83">
        <f t="shared" si="29"/>
        <v>75</v>
      </c>
      <c r="I135" s="781">
        <f t="shared" si="30"/>
        <v>36</v>
      </c>
      <c r="J135" s="99">
        <v>27</v>
      </c>
      <c r="K135" s="98">
        <v>9</v>
      </c>
      <c r="L135" s="98"/>
      <c r="M135" s="782">
        <f>H135-I135</f>
        <v>39</v>
      </c>
      <c r="N135" s="97"/>
      <c r="O135" s="98"/>
      <c r="P135" s="106"/>
      <c r="Q135" s="100"/>
      <c r="R135" s="98"/>
      <c r="S135" s="101"/>
      <c r="T135" s="102"/>
      <c r="U135" s="99"/>
      <c r="V135" s="126">
        <v>4</v>
      </c>
      <c r="W135" s="119"/>
      <c r="X135" s="99"/>
      <c r="Y135" s="126"/>
    </row>
    <row r="136" spans="1:25" s="16" customFormat="1" ht="69.75" hidden="1" customHeight="1" x14ac:dyDescent="0.2">
      <c r="A136" s="683" t="s">
        <v>226</v>
      </c>
      <c r="B136" s="112" t="s">
        <v>586</v>
      </c>
      <c r="C136" s="100"/>
      <c r="D136" s="98"/>
      <c r="E136" s="98"/>
      <c r="F136" s="129">
        <v>9</v>
      </c>
      <c r="G136" s="1264">
        <v>1</v>
      </c>
      <c r="H136" s="83">
        <f t="shared" si="29"/>
        <v>30</v>
      </c>
      <c r="I136" s="781">
        <f t="shared" si="30"/>
        <v>18</v>
      </c>
      <c r="J136" s="99"/>
      <c r="K136" s="98"/>
      <c r="L136" s="98">
        <v>18</v>
      </c>
      <c r="M136" s="782">
        <f>H136-I136</f>
        <v>12</v>
      </c>
      <c r="N136" s="97"/>
      <c r="O136" s="98"/>
      <c r="P136" s="106"/>
      <c r="Q136" s="100"/>
      <c r="R136" s="98"/>
      <c r="S136" s="101"/>
      <c r="T136" s="102"/>
      <c r="U136" s="99"/>
      <c r="V136" s="126">
        <v>2</v>
      </c>
      <c r="W136" s="119"/>
      <c r="X136" s="99"/>
      <c r="Y136" s="126"/>
    </row>
    <row r="137" spans="1:25" s="16" customFormat="1" ht="51" hidden="1" customHeight="1" x14ac:dyDescent="0.2">
      <c r="A137" s="683" t="s">
        <v>227</v>
      </c>
      <c r="B137" s="170" t="s">
        <v>193</v>
      </c>
      <c r="C137" s="100"/>
      <c r="D137" s="98"/>
      <c r="E137" s="98"/>
      <c r="F137" s="169"/>
      <c r="G137" s="1265">
        <v>3.5</v>
      </c>
      <c r="H137" s="130">
        <f t="shared" ref="H137:M137" si="31">H138+H139</f>
        <v>105</v>
      </c>
      <c r="I137" s="109">
        <f t="shared" si="31"/>
        <v>59</v>
      </c>
      <c r="J137" s="109">
        <f t="shared" si="31"/>
        <v>42</v>
      </c>
      <c r="K137" s="109">
        <f t="shared" si="31"/>
        <v>9</v>
      </c>
      <c r="L137" s="109">
        <f t="shared" si="31"/>
        <v>8</v>
      </c>
      <c r="M137" s="110">
        <f t="shared" si="31"/>
        <v>46</v>
      </c>
      <c r="N137" s="97"/>
      <c r="O137" s="98"/>
      <c r="P137" s="106"/>
      <c r="Q137" s="100"/>
      <c r="R137" s="98"/>
      <c r="S137" s="101"/>
      <c r="T137" s="100"/>
      <c r="U137" s="98"/>
      <c r="V137" s="126"/>
      <c r="W137" s="119"/>
      <c r="X137" s="99"/>
      <c r="Y137" s="126"/>
    </row>
    <row r="138" spans="1:25" s="16" customFormat="1" ht="48.75" hidden="1" customHeight="1" x14ac:dyDescent="0.2">
      <c r="A138" s="683" t="s">
        <v>351</v>
      </c>
      <c r="B138" s="170" t="s">
        <v>193</v>
      </c>
      <c r="C138" s="100"/>
      <c r="D138" s="98"/>
      <c r="E138" s="98"/>
      <c r="F138" s="169"/>
      <c r="G138" s="1264">
        <v>1.5</v>
      </c>
      <c r="H138" s="79">
        <f>G138*30</f>
        <v>45</v>
      </c>
      <c r="I138" s="168">
        <f>J138+K138+L138</f>
        <v>27</v>
      </c>
      <c r="J138" s="131">
        <v>18</v>
      </c>
      <c r="K138" s="131">
        <v>9</v>
      </c>
      <c r="L138" s="131"/>
      <c r="M138" s="173">
        <f>H138-I138</f>
        <v>18</v>
      </c>
      <c r="N138" s="97"/>
      <c r="O138" s="98"/>
      <c r="P138" s="106"/>
      <c r="Q138" s="100"/>
      <c r="R138" s="98"/>
      <c r="S138" s="101"/>
      <c r="T138" s="100"/>
      <c r="U138" s="98"/>
      <c r="V138" s="126"/>
      <c r="W138" s="119"/>
      <c r="X138" s="99">
        <v>3</v>
      </c>
      <c r="Y138" s="126"/>
    </row>
    <row r="139" spans="1:25" s="16" customFormat="1" ht="51" hidden="1" customHeight="1" x14ac:dyDescent="0.2">
      <c r="A139" s="683" t="s">
        <v>352</v>
      </c>
      <c r="B139" s="170" t="s">
        <v>193</v>
      </c>
      <c r="C139" s="100">
        <v>12</v>
      </c>
      <c r="D139" s="98"/>
      <c r="E139" s="98"/>
      <c r="F139" s="169"/>
      <c r="G139" s="1264">
        <v>2</v>
      </c>
      <c r="H139" s="79">
        <f>G139*30</f>
        <v>60</v>
      </c>
      <c r="I139" s="168">
        <f>J139+K139+L139</f>
        <v>32</v>
      </c>
      <c r="J139" s="98">
        <v>24</v>
      </c>
      <c r="K139" s="98"/>
      <c r="L139" s="98">
        <v>8</v>
      </c>
      <c r="M139" s="173">
        <f>H139-I139</f>
        <v>28</v>
      </c>
      <c r="N139" s="174"/>
      <c r="O139" s="98"/>
      <c r="P139" s="106"/>
      <c r="Q139" s="100"/>
      <c r="R139" s="98"/>
      <c r="S139" s="101"/>
      <c r="T139" s="100"/>
      <c r="U139" s="98"/>
      <c r="V139" s="126"/>
      <c r="W139" s="119"/>
      <c r="X139" s="99"/>
      <c r="Y139" s="126">
        <v>4</v>
      </c>
    </row>
    <row r="140" spans="1:25" s="16" customFormat="1" ht="24" hidden="1" customHeight="1" x14ac:dyDescent="0.2">
      <c r="A140" s="683" t="s">
        <v>228</v>
      </c>
      <c r="B140" s="113" t="s">
        <v>59</v>
      </c>
      <c r="C140" s="100"/>
      <c r="D140" s="98"/>
      <c r="E140" s="98"/>
      <c r="F140" s="169"/>
      <c r="G140" s="118">
        <f>G141+G142</f>
        <v>7</v>
      </c>
      <c r="H140" s="130">
        <f t="shared" ref="H140:M140" si="32">H141+H142</f>
        <v>210</v>
      </c>
      <c r="I140" s="109">
        <f t="shared" si="32"/>
        <v>105</v>
      </c>
      <c r="J140" s="109">
        <f t="shared" si="32"/>
        <v>60</v>
      </c>
      <c r="K140" s="109">
        <f t="shared" si="32"/>
        <v>15</v>
      </c>
      <c r="L140" s="109">
        <f t="shared" si="32"/>
        <v>30</v>
      </c>
      <c r="M140" s="110">
        <f t="shared" si="32"/>
        <v>105</v>
      </c>
      <c r="N140" s="174"/>
      <c r="O140" s="98"/>
      <c r="P140" s="106"/>
      <c r="Q140" s="100"/>
      <c r="R140" s="98"/>
      <c r="S140" s="101"/>
      <c r="T140" s="100"/>
      <c r="U140" s="98"/>
      <c r="V140" s="126"/>
      <c r="W140" s="119"/>
      <c r="X140" s="99"/>
      <c r="Y140" s="126"/>
    </row>
    <row r="141" spans="1:25" s="16" customFormat="1" ht="26.25" hidden="1" customHeight="1" x14ac:dyDescent="0.2">
      <c r="A141" s="683" t="s">
        <v>353</v>
      </c>
      <c r="B141" s="113" t="s">
        <v>59</v>
      </c>
      <c r="C141" s="100">
        <v>7</v>
      </c>
      <c r="D141" s="98"/>
      <c r="E141" s="98"/>
      <c r="F141" s="129"/>
      <c r="G141" s="132">
        <v>6</v>
      </c>
      <c r="H141" s="83">
        <f t="shared" si="29"/>
        <v>180</v>
      </c>
      <c r="I141" s="781">
        <f t="shared" si="30"/>
        <v>90</v>
      </c>
      <c r="J141" s="99">
        <v>60</v>
      </c>
      <c r="K141" s="98">
        <v>15</v>
      </c>
      <c r="L141" s="98">
        <v>15</v>
      </c>
      <c r="M141" s="782">
        <f>H141-I141</f>
        <v>90</v>
      </c>
      <c r="N141" s="97"/>
      <c r="O141" s="98"/>
      <c r="P141" s="106"/>
      <c r="Q141" s="100"/>
      <c r="R141" s="98"/>
      <c r="S141" s="101"/>
      <c r="T141" s="102">
        <v>6</v>
      </c>
      <c r="U141" s="99"/>
      <c r="V141" s="126"/>
      <c r="W141" s="119"/>
      <c r="X141" s="99"/>
      <c r="Y141" s="126"/>
    </row>
    <row r="142" spans="1:25" s="16" customFormat="1" ht="24" hidden="1" customHeight="1" x14ac:dyDescent="0.2">
      <c r="A142" s="683" t="s">
        <v>354</v>
      </c>
      <c r="B142" s="113" t="s">
        <v>346</v>
      </c>
      <c r="C142" s="100"/>
      <c r="D142" s="98"/>
      <c r="E142" s="98"/>
      <c r="F142" s="129">
        <v>7</v>
      </c>
      <c r="G142" s="132">
        <v>1</v>
      </c>
      <c r="H142" s="83">
        <f t="shared" si="29"/>
        <v>30</v>
      </c>
      <c r="I142" s="781">
        <f t="shared" si="30"/>
        <v>15</v>
      </c>
      <c r="J142" s="99"/>
      <c r="K142" s="98"/>
      <c r="L142" s="98">
        <v>15</v>
      </c>
      <c r="M142" s="782">
        <f>H142-I142</f>
        <v>15</v>
      </c>
      <c r="N142" s="97"/>
      <c r="O142" s="98"/>
      <c r="P142" s="106"/>
      <c r="Q142" s="100"/>
      <c r="R142" s="98"/>
      <c r="S142" s="101"/>
      <c r="T142" s="102">
        <v>1</v>
      </c>
      <c r="U142" s="99"/>
      <c r="V142" s="126"/>
      <c r="W142" s="119"/>
      <c r="X142" s="99"/>
      <c r="Y142" s="126"/>
    </row>
    <row r="143" spans="1:25" s="16" customFormat="1" ht="35.25" hidden="1" customHeight="1" thickBot="1" x14ac:dyDescent="0.25">
      <c r="A143" s="783" t="s">
        <v>229</v>
      </c>
      <c r="B143" s="704" t="s">
        <v>282</v>
      </c>
      <c r="C143" s="784"/>
      <c r="D143" s="785" t="s">
        <v>194</v>
      </c>
      <c r="E143" s="786"/>
      <c r="F143" s="639"/>
      <c r="G143" s="108">
        <v>6</v>
      </c>
      <c r="H143" s="91">
        <f>G143*30</f>
        <v>180</v>
      </c>
      <c r="I143" s="167">
        <f>J143+K143+L143</f>
        <v>90</v>
      </c>
      <c r="J143" s="787">
        <v>45</v>
      </c>
      <c r="K143" s="787">
        <v>30</v>
      </c>
      <c r="L143" s="787">
        <v>15</v>
      </c>
      <c r="M143" s="125">
        <f>H143-I143</f>
        <v>90</v>
      </c>
      <c r="N143" s="91"/>
      <c r="O143" s="167"/>
      <c r="P143" s="125"/>
      <c r="Q143" s="91"/>
      <c r="R143" s="167"/>
      <c r="S143" s="125"/>
      <c r="T143" s="91"/>
      <c r="U143" s="167"/>
      <c r="V143" s="125"/>
      <c r="W143" s="86">
        <v>6</v>
      </c>
      <c r="X143" s="171"/>
      <c r="Y143" s="125"/>
    </row>
    <row r="144" spans="1:25" s="16" customFormat="1" ht="20.25" hidden="1" customHeight="1" thickBot="1" x14ac:dyDescent="0.25">
      <c r="A144" s="3041" t="s">
        <v>365</v>
      </c>
      <c r="B144" s="3042"/>
      <c r="C144" s="3042"/>
      <c r="D144" s="3042"/>
      <c r="E144" s="3042"/>
      <c r="F144" s="3042"/>
      <c r="G144" s="3042"/>
      <c r="H144" s="3042"/>
      <c r="I144" s="3042"/>
      <c r="J144" s="3042"/>
      <c r="K144" s="3042"/>
      <c r="L144" s="3042"/>
      <c r="M144" s="3042"/>
      <c r="N144" s="3042"/>
      <c r="O144" s="3042"/>
      <c r="P144" s="3042"/>
      <c r="Q144" s="3042"/>
      <c r="R144" s="3042"/>
      <c r="S144" s="3042"/>
      <c r="T144" s="3042"/>
      <c r="U144" s="3042"/>
      <c r="V144" s="3042"/>
      <c r="W144" s="3042"/>
      <c r="X144" s="3042"/>
      <c r="Y144" s="3043"/>
    </row>
    <row r="145" spans="1:25" s="16" customFormat="1" ht="35.25" hidden="1" customHeight="1" x14ac:dyDescent="0.2">
      <c r="A145" s="668" t="s">
        <v>230</v>
      </c>
      <c r="B145" s="788" t="s">
        <v>195</v>
      </c>
      <c r="C145" s="133"/>
      <c r="D145" s="131">
        <v>10</v>
      </c>
      <c r="E145" s="131"/>
      <c r="F145" s="789"/>
      <c r="G145" s="134">
        <v>3</v>
      </c>
      <c r="H145" s="40">
        <f>G145*30</f>
        <v>90</v>
      </c>
      <c r="I145" s="27">
        <f>J145+K145+L145</f>
        <v>45</v>
      </c>
      <c r="J145" s="735">
        <v>15</v>
      </c>
      <c r="K145" s="735">
        <v>30</v>
      </c>
      <c r="L145" s="735"/>
      <c r="M145" s="790">
        <f>H145-I145</f>
        <v>45</v>
      </c>
      <c r="N145" s="791"/>
      <c r="O145" s="131"/>
      <c r="P145" s="175"/>
      <c r="Q145" s="133"/>
      <c r="R145" s="131"/>
      <c r="S145" s="135"/>
      <c r="T145" s="133"/>
      <c r="U145" s="131"/>
      <c r="V145" s="135"/>
      <c r="W145" s="176">
        <v>3</v>
      </c>
      <c r="X145" s="177"/>
      <c r="Y145" s="135"/>
    </row>
    <row r="146" spans="1:25" s="16" customFormat="1" ht="35.25" hidden="1" customHeight="1" thickBot="1" x14ac:dyDescent="0.25">
      <c r="A146" s="683" t="s">
        <v>231</v>
      </c>
      <c r="B146" s="792" t="s">
        <v>196</v>
      </c>
      <c r="C146" s="100"/>
      <c r="D146" s="98">
        <v>10</v>
      </c>
      <c r="E146" s="98"/>
      <c r="F146" s="169"/>
      <c r="G146" s="118">
        <v>3</v>
      </c>
      <c r="H146" s="178">
        <f>G146*30</f>
        <v>90</v>
      </c>
      <c r="I146" s="104">
        <f>J146+K146+L146</f>
        <v>45</v>
      </c>
      <c r="J146" s="105">
        <v>30</v>
      </c>
      <c r="K146" s="105"/>
      <c r="L146" s="105">
        <v>15</v>
      </c>
      <c r="M146" s="127">
        <f>H146-I146</f>
        <v>45</v>
      </c>
      <c r="N146" s="174"/>
      <c r="O146" s="98"/>
      <c r="P146" s="106"/>
      <c r="Q146" s="100"/>
      <c r="R146" s="98"/>
      <c r="S146" s="101"/>
      <c r="T146" s="100"/>
      <c r="U146" s="98"/>
      <c r="V146" s="101"/>
      <c r="W146" s="102">
        <v>3</v>
      </c>
      <c r="X146" s="99"/>
      <c r="Y146" s="101"/>
    </row>
    <row r="147" spans="1:25" s="18" customFormat="1" ht="22.5" hidden="1" customHeight="1" thickBot="1" x14ac:dyDescent="0.25">
      <c r="A147" s="3036" t="s">
        <v>198</v>
      </c>
      <c r="B147" s="3037"/>
      <c r="C147" s="3037"/>
      <c r="D147" s="3037"/>
      <c r="E147" s="3037"/>
      <c r="F147" s="3037"/>
      <c r="G147" s="3037"/>
      <c r="H147" s="3037"/>
      <c r="I147" s="3037"/>
      <c r="J147" s="3037"/>
      <c r="K147" s="3037"/>
      <c r="L147" s="3037"/>
      <c r="M147" s="3037"/>
      <c r="N147" s="3037"/>
      <c r="O147" s="3037"/>
      <c r="P147" s="3037"/>
      <c r="Q147" s="3037"/>
      <c r="R147" s="3037"/>
      <c r="S147" s="3037"/>
      <c r="T147" s="3037"/>
      <c r="U147" s="3037"/>
      <c r="V147" s="3037"/>
      <c r="W147" s="3037"/>
      <c r="X147" s="3037"/>
      <c r="Y147" s="3038"/>
    </row>
    <row r="148" spans="1:25" s="18" customFormat="1" ht="22.5" hidden="1" customHeight="1" thickBot="1" x14ac:dyDescent="0.25">
      <c r="A148" s="576" t="s">
        <v>355</v>
      </c>
      <c r="B148" s="793" t="s">
        <v>60</v>
      </c>
      <c r="C148" s="83"/>
      <c r="D148" s="85">
        <v>10</v>
      </c>
      <c r="E148" s="85"/>
      <c r="F148" s="179" t="s">
        <v>171</v>
      </c>
      <c r="G148" s="90">
        <v>6</v>
      </c>
      <c r="H148" s="91">
        <f>G148*30</f>
        <v>180</v>
      </c>
      <c r="I148" s="92">
        <f>J148+K148+L148</f>
        <v>90</v>
      </c>
      <c r="J148" s="167"/>
      <c r="K148" s="167"/>
      <c r="L148" s="167">
        <v>90</v>
      </c>
      <c r="M148" s="125">
        <f>H148-I148</f>
        <v>90</v>
      </c>
      <c r="N148" s="546"/>
      <c r="O148" s="85"/>
      <c r="P148" s="89"/>
      <c r="Q148" s="83"/>
      <c r="R148" s="85"/>
      <c r="S148" s="89"/>
      <c r="T148" s="83"/>
      <c r="U148" s="85"/>
      <c r="V148" s="89" t="s">
        <v>87</v>
      </c>
      <c r="W148" s="86">
        <v>6</v>
      </c>
      <c r="X148" s="87"/>
      <c r="Y148" s="89"/>
    </row>
    <row r="149" spans="1:25" s="18" customFormat="1" ht="21" hidden="1" customHeight="1" thickBot="1" x14ac:dyDescent="0.25">
      <c r="A149" s="3306" t="s">
        <v>393</v>
      </c>
      <c r="B149" s="3307"/>
      <c r="C149" s="3307"/>
      <c r="D149" s="3307"/>
      <c r="E149" s="3307"/>
      <c r="F149" s="3307"/>
      <c r="G149" s="794">
        <f>G128+G131+G132+G133+G137+G140+G145+G146</f>
        <v>35</v>
      </c>
      <c r="H149" s="795">
        <f t="shared" ref="H149:M149" si="33">H128+H131+H132+H133+H137+H140+H145+H146</f>
        <v>1050</v>
      </c>
      <c r="I149" s="137">
        <f t="shared" si="33"/>
        <v>518</v>
      </c>
      <c r="J149" s="137">
        <f t="shared" si="33"/>
        <v>306</v>
      </c>
      <c r="K149" s="137">
        <f t="shared" si="33"/>
        <v>108</v>
      </c>
      <c r="L149" s="137">
        <f t="shared" si="33"/>
        <v>104</v>
      </c>
      <c r="M149" s="796">
        <f t="shared" si="33"/>
        <v>532</v>
      </c>
      <c r="N149" s="797"/>
      <c r="O149" s="136"/>
      <c r="P149" s="798"/>
      <c r="Q149" s="797"/>
      <c r="R149" s="136"/>
      <c r="S149" s="796"/>
      <c r="T149" s="795">
        <f>T141+T142</f>
        <v>7</v>
      </c>
      <c r="U149" s="137">
        <f>U129+U134</f>
        <v>10</v>
      </c>
      <c r="V149" s="796">
        <f>V130+V131+V135+V136</f>
        <v>16</v>
      </c>
      <c r="W149" s="795">
        <f>W132+W145+W146</f>
        <v>8</v>
      </c>
      <c r="X149" s="137">
        <f>X138</f>
        <v>3</v>
      </c>
      <c r="Y149" s="799">
        <f>Y139</f>
        <v>4</v>
      </c>
    </row>
    <row r="150" spans="1:25" s="18" customFormat="1" ht="41.25" hidden="1" customHeight="1" thickBot="1" x14ac:dyDescent="0.25">
      <c r="A150" s="3306" t="s">
        <v>394</v>
      </c>
      <c r="B150" s="3307"/>
      <c r="C150" s="3307"/>
      <c r="D150" s="3307"/>
      <c r="E150" s="3307"/>
      <c r="F150" s="3307"/>
      <c r="G150" s="800">
        <f>G128+G131+G132+G133+G137+G140+G148</f>
        <v>35</v>
      </c>
      <c r="H150" s="801">
        <f t="shared" ref="H150:M150" si="34">H128+H131+H132+H133+H137+H140+H148</f>
        <v>1050</v>
      </c>
      <c r="I150" s="802">
        <f t="shared" si="34"/>
        <v>518</v>
      </c>
      <c r="J150" s="802">
        <f t="shared" si="34"/>
        <v>261</v>
      </c>
      <c r="K150" s="802">
        <f t="shared" si="34"/>
        <v>78</v>
      </c>
      <c r="L150" s="802">
        <f t="shared" si="34"/>
        <v>179</v>
      </c>
      <c r="M150" s="803">
        <f t="shared" si="34"/>
        <v>532</v>
      </c>
      <c r="N150" s="804"/>
      <c r="O150" s="805"/>
      <c r="P150" s="806"/>
      <c r="Q150" s="807"/>
      <c r="R150" s="805"/>
      <c r="S150" s="808"/>
      <c r="T150" s="801">
        <f>T141+T142</f>
        <v>7</v>
      </c>
      <c r="U150" s="802">
        <f>U129+U134</f>
        <v>10</v>
      </c>
      <c r="V150" s="803">
        <f>V130+V131+V135+V136</f>
        <v>16</v>
      </c>
      <c r="W150" s="809">
        <f>W132+W148</f>
        <v>8</v>
      </c>
      <c r="X150" s="802">
        <f>X138</f>
        <v>3</v>
      </c>
      <c r="Y150" s="803">
        <f>Y139</f>
        <v>4</v>
      </c>
    </row>
    <row r="151" spans="1:25" s="18" customFormat="1" ht="25.5" hidden="1" customHeight="1" thickBot="1" x14ac:dyDescent="0.25">
      <c r="A151" s="3291" t="s">
        <v>356</v>
      </c>
      <c r="B151" s="3101"/>
      <c r="C151" s="3101"/>
      <c r="D151" s="3101"/>
      <c r="E151" s="3101"/>
      <c r="F151" s="3101"/>
      <c r="G151" s="3101"/>
      <c r="H151" s="3101"/>
      <c r="I151" s="3101"/>
      <c r="J151" s="3101"/>
      <c r="K151" s="3101"/>
      <c r="L151" s="3101"/>
      <c r="M151" s="3101"/>
      <c r="N151" s="3101"/>
      <c r="O151" s="3101"/>
      <c r="P151" s="3101"/>
      <c r="Q151" s="3101"/>
      <c r="R151" s="3101"/>
      <c r="S151" s="3101"/>
      <c r="T151" s="3101"/>
      <c r="U151" s="3101"/>
      <c r="V151" s="3101"/>
      <c r="W151" s="3101"/>
      <c r="X151" s="3101"/>
      <c r="Y151" s="3102"/>
    </row>
    <row r="152" spans="1:25" s="1193" customFormat="1" ht="37.5" hidden="1" customHeight="1" thickBot="1" x14ac:dyDescent="0.25">
      <c r="A152" s="1179" t="s">
        <v>289</v>
      </c>
      <c r="B152" s="1180" t="s">
        <v>357</v>
      </c>
      <c r="C152" s="1181"/>
      <c r="D152" s="1182">
        <v>6</v>
      </c>
      <c r="E152" s="1183"/>
      <c r="F152" s="1184"/>
      <c r="G152" s="1185">
        <v>3</v>
      </c>
      <c r="H152" s="1186">
        <f>G152*30</f>
        <v>90</v>
      </c>
      <c r="I152" s="1187">
        <f>J152+K152+L152</f>
        <v>30</v>
      </c>
      <c r="J152" s="1187">
        <v>10</v>
      </c>
      <c r="K152" s="1187">
        <v>20</v>
      </c>
      <c r="L152" s="1187"/>
      <c r="M152" s="1188">
        <f>H152-I152</f>
        <v>60</v>
      </c>
      <c r="N152" s="1189"/>
      <c r="O152" s="1182"/>
      <c r="P152" s="1190"/>
      <c r="Q152" s="1191"/>
      <c r="R152" s="1182"/>
      <c r="S152" s="1192">
        <v>3</v>
      </c>
      <c r="T152" s="1189"/>
      <c r="U152" s="1182"/>
      <c r="V152" s="1190"/>
      <c r="W152" s="1191"/>
      <c r="X152" s="1182"/>
      <c r="Y152" s="1190"/>
    </row>
    <row r="153" spans="1:25" s="18" customFormat="1" ht="22.5" hidden="1" customHeight="1" thickBot="1" x14ac:dyDescent="0.25">
      <c r="A153" s="3044" t="s">
        <v>263</v>
      </c>
      <c r="B153" s="3052"/>
      <c r="C153" s="3052"/>
      <c r="D153" s="3052"/>
      <c r="E153" s="3052"/>
      <c r="F153" s="3053"/>
      <c r="G153" s="810">
        <f>G152</f>
        <v>3</v>
      </c>
      <c r="H153" s="734">
        <f t="shared" ref="H153:M153" si="35">H152</f>
        <v>90</v>
      </c>
      <c r="I153" s="735">
        <f t="shared" si="35"/>
        <v>30</v>
      </c>
      <c r="J153" s="735">
        <f t="shared" si="35"/>
        <v>10</v>
      </c>
      <c r="K153" s="735">
        <f t="shared" si="35"/>
        <v>20</v>
      </c>
      <c r="L153" s="735"/>
      <c r="M153" s="735">
        <f t="shared" si="35"/>
        <v>60</v>
      </c>
      <c r="N153" s="178"/>
      <c r="O153" s="735"/>
      <c r="P153" s="811"/>
      <c r="Q153" s="734"/>
      <c r="R153" s="735"/>
      <c r="S153" s="736">
        <f>S152</f>
        <v>3</v>
      </c>
      <c r="T153" s="133"/>
      <c r="U153" s="131"/>
      <c r="V153" s="135"/>
      <c r="W153" s="196"/>
      <c r="X153" s="131"/>
      <c r="Y153" s="135"/>
    </row>
    <row r="154" spans="1:25" s="18" customFormat="1" ht="27" hidden="1" customHeight="1" thickBot="1" x14ac:dyDescent="0.25">
      <c r="A154" s="3023" t="s">
        <v>447</v>
      </c>
      <c r="B154" s="3034"/>
      <c r="C154" s="3034"/>
      <c r="D154" s="3034"/>
      <c r="E154" s="3034"/>
      <c r="F154" s="3034"/>
      <c r="G154" s="3034"/>
      <c r="H154" s="3034"/>
      <c r="I154" s="3034"/>
      <c r="J154" s="3034"/>
      <c r="K154" s="3034"/>
      <c r="L154" s="3034"/>
      <c r="M154" s="3034"/>
      <c r="N154" s="3034"/>
      <c r="O154" s="3034"/>
      <c r="P154" s="3034"/>
      <c r="Q154" s="3034"/>
      <c r="R154" s="3034"/>
      <c r="S154" s="3034"/>
      <c r="T154" s="3034"/>
      <c r="U154" s="3034"/>
      <c r="V154" s="3034"/>
      <c r="W154" s="3034"/>
      <c r="X154" s="3034"/>
      <c r="Y154" s="3035"/>
    </row>
    <row r="155" spans="1:25" s="18" customFormat="1" ht="84.75" hidden="1" customHeight="1" x14ac:dyDescent="0.2">
      <c r="A155" s="530" t="s">
        <v>290</v>
      </c>
      <c r="B155" s="812" t="s">
        <v>446</v>
      </c>
      <c r="C155" s="78"/>
      <c r="D155" s="80"/>
      <c r="E155" s="80"/>
      <c r="F155" s="81"/>
      <c r="G155" s="813">
        <f>G156+G157</f>
        <v>7</v>
      </c>
      <c r="H155" s="40">
        <f>H156+H157</f>
        <v>210</v>
      </c>
      <c r="I155" s="42">
        <f>I156+I157</f>
        <v>84</v>
      </c>
      <c r="J155" s="42">
        <f>J156+J157</f>
        <v>33</v>
      </c>
      <c r="K155" s="42">
        <f>K156+K157</f>
        <v>51</v>
      </c>
      <c r="L155" s="42"/>
      <c r="M155" s="790">
        <f>M156+M157</f>
        <v>126</v>
      </c>
      <c r="N155" s="79"/>
      <c r="O155" s="80"/>
      <c r="P155" s="107"/>
      <c r="Q155" s="79"/>
      <c r="R155" s="80"/>
      <c r="S155" s="107"/>
      <c r="T155" s="79"/>
      <c r="U155" s="80"/>
      <c r="V155" s="107"/>
      <c r="W155" s="79"/>
      <c r="X155" s="80"/>
      <c r="Y155" s="107"/>
    </row>
    <row r="156" spans="1:25" s="18" customFormat="1" ht="83.25" hidden="1" customHeight="1" x14ac:dyDescent="0.2">
      <c r="A156" s="576" t="s">
        <v>358</v>
      </c>
      <c r="B156" s="704" t="s">
        <v>446</v>
      </c>
      <c r="C156" s="82"/>
      <c r="D156" s="85">
        <v>10</v>
      </c>
      <c r="E156" s="85"/>
      <c r="F156" s="88"/>
      <c r="G156" s="814">
        <v>3</v>
      </c>
      <c r="H156" s="83">
        <f>G156*30</f>
        <v>90</v>
      </c>
      <c r="I156" s="85">
        <f>J156+K156+L156</f>
        <v>30</v>
      </c>
      <c r="J156" s="85">
        <v>15</v>
      </c>
      <c r="K156" s="85">
        <v>15</v>
      </c>
      <c r="L156" s="85"/>
      <c r="M156" s="89">
        <f>H156-I156</f>
        <v>60</v>
      </c>
      <c r="N156" s="83"/>
      <c r="O156" s="85"/>
      <c r="P156" s="89"/>
      <c r="Q156" s="83"/>
      <c r="R156" s="85"/>
      <c r="S156" s="89"/>
      <c r="T156" s="83"/>
      <c r="U156" s="85"/>
      <c r="V156" s="89"/>
      <c r="W156" s="83">
        <v>2</v>
      </c>
      <c r="X156" s="85"/>
      <c r="Y156" s="89"/>
    </row>
    <row r="157" spans="1:25" s="18" customFormat="1" ht="84.75" hidden="1" customHeight="1" thickBot="1" x14ac:dyDescent="0.25">
      <c r="A157" s="581" t="s">
        <v>359</v>
      </c>
      <c r="B157" s="815" t="s">
        <v>446</v>
      </c>
      <c r="C157" s="97"/>
      <c r="D157" s="98">
        <v>11</v>
      </c>
      <c r="E157" s="98"/>
      <c r="F157" s="106"/>
      <c r="G157" s="816">
        <v>4</v>
      </c>
      <c r="H157" s="83">
        <f>G157*30</f>
        <v>120</v>
      </c>
      <c r="I157" s="85">
        <f>J157+K157+L157</f>
        <v>54</v>
      </c>
      <c r="J157" s="138">
        <v>18</v>
      </c>
      <c r="K157" s="138">
        <v>36</v>
      </c>
      <c r="L157" s="138"/>
      <c r="M157" s="139">
        <f>H157-I157</f>
        <v>66</v>
      </c>
      <c r="N157" s="140"/>
      <c r="O157" s="138"/>
      <c r="P157" s="139"/>
      <c r="Q157" s="140"/>
      <c r="R157" s="138"/>
      <c r="S157" s="139"/>
      <c r="T157" s="140"/>
      <c r="U157" s="138"/>
      <c r="V157" s="139"/>
      <c r="W157" s="140"/>
      <c r="X157" s="138">
        <v>6</v>
      </c>
      <c r="Y157" s="139"/>
    </row>
    <row r="158" spans="1:25" s="18" customFormat="1" ht="22.5" hidden="1" customHeight="1" thickBot="1" x14ac:dyDescent="0.25">
      <c r="A158" s="3044" t="s">
        <v>292</v>
      </c>
      <c r="B158" s="3052"/>
      <c r="C158" s="3052"/>
      <c r="D158" s="3052"/>
      <c r="E158" s="3052"/>
      <c r="F158" s="3053"/>
      <c r="G158" s="817">
        <f>G155</f>
        <v>7</v>
      </c>
      <c r="H158" s="818">
        <f t="shared" ref="H158:M158" si="36">H155</f>
        <v>210</v>
      </c>
      <c r="I158" s="819">
        <f t="shared" si="36"/>
        <v>84</v>
      </c>
      <c r="J158" s="819">
        <f t="shared" si="36"/>
        <v>33</v>
      </c>
      <c r="K158" s="819">
        <f t="shared" si="36"/>
        <v>51</v>
      </c>
      <c r="L158" s="819"/>
      <c r="M158" s="820">
        <f t="shared" si="36"/>
        <v>126</v>
      </c>
      <c r="N158" s="821"/>
      <c r="O158" s="822"/>
      <c r="P158" s="823"/>
      <c r="Q158" s="727"/>
      <c r="R158" s="141"/>
      <c r="S158" s="824"/>
      <c r="T158" s="821"/>
      <c r="U158" s="822"/>
      <c r="V158" s="823"/>
      <c r="W158" s="727">
        <f>SUM(W155:W157)</f>
        <v>2</v>
      </c>
      <c r="X158" s="141">
        <f>SUM(X155:X157)</f>
        <v>6</v>
      </c>
      <c r="Y158" s="726"/>
    </row>
    <row r="159" spans="1:25" s="18" customFormat="1" ht="24" hidden="1" customHeight="1" thickBot="1" x14ac:dyDescent="0.25">
      <c r="A159" s="3291" t="s">
        <v>448</v>
      </c>
      <c r="B159" s="3101"/>
      <c r="C159" s="3101"/>
      <c r="D159" s="3101"/>
      <c r="E159" s="3101"/>
      <c r="F159" s="3101"/>
      <c r="G159" s="3101"/>
      <c r="H159" s="3101"/>
      <c r="I159" s="3101"/>
      <c r="J159" s="3101"/>
      <c r="K159" s="3101"/>
      <c r="L159" s="3101"/>
      <c r="M159" s="3101"/>
      <c r="N159" s="3101"/>
      <c r="O159" s="3101"/>
      <c r="P159" s="3101"/>
      <c r="Q159" s="3101"/>
      <c r="R159" s="3101"/>
      <c r="S159" s="3101"/>
      <c r="T159" s="3101"/>
      <c r="U159" s="3101"/>
      <c r="V159" s="3101"/>
      <c r="W159" s="3101"/>
      <c r="X159" s="3101"/>
      <c r="Y159" s="3102"/>
    </row>
    <row r="160" spans="1:25" s="18" customFormat="1" ht="38.25" hidden="1" customHeight="1" x14ac:dyDescent="0.2">
      <c r="A160" s="825" t="s">
        <v>256</v>
      </c>
      <c r="B160" s="111" t="s">
        <v>187</v>
      </c>
      <c r="C160" s="122"/>
      <c r="D160" s="120"/>
      <c r="E160" s="120"/>
      <c r="F160" s="826"/>
      <c r="G160" s="197">
        <f t="shared" ref="G160:M160" si="37">G161+G162+G163</f>
        <v>6</v>
      </c>
      <c r="H160" s="827">
        <f t="shared" si="37"/>
        <v>180</v>
      </c>
      <c r="I160" s="142">
        <f t="shared" si="37"/>
        <v>96</v>
      </c>
      <c r="J160" s="142">
        <f t="shared" si="37"/>
        <v>57</v>
      </c>
      <c r="K160" s="142">
        <f t="shared" si="37"/>
        <v>9</v>
      </c>
      <c r="L160" s="142">
        <f t="shared" si="37"/>
        <v>30</v>
      </c>
      <c r="M160" s="828">
        <f t="shared" si="37"/>
        <v>84</v>
      </c>
      <c r="N160" s="122"/>
      <c r="O160" s="120"/>
      <c r="P160" s="124"/>
      <c r="Q160" s="122"/>
      <c r="R160" s="120"/>
      <c r="S160" s="124"/>
      <c r="T160" s="143"/>
      <c r="U160" s="144"/>
      <c r="V160" s="123"/>
      <c r="W160" s="829"/>
      <c r="X160" s="144"/>
      <c r="Y160" s="123"/>
    </row>
    <row r="161" spans="1:28" s="18" customFormat="1" ht="36" hidden="1" customHeight="1" x14ac:dyDescent="0.2">
      <c r="A161" s="830" t="s">
        <v>360</v>
      </c>
      <c r="B161" s="112" t="s">
        <v>187</v>
      </c>
      <c r="C161" s="83"/>
      <c r="D161" s="85">
        <v>9</v>
      </c>
      <c r="E161" s="85"/>
      <c r="F161" s="831"/>
      <c r="G161" s="165">
        <v>2</v>
      </c>
      <c r="H161" s="83">
        <f>G161*30</f>
        <v>60</v>
      </c>
      <c r="I161" s="84">
        <f>J161+K161+L161</f>
        <v>36</v>
      </c>
      <c r="J161" s="87">
        <v>27</v>
      </c>
      <c r="K161" s="85">
        <v>9</v>
      </c>
      <c r="L161" s="85"/>
      <c r="M161" s="145">
        <f>H161-I161</f>
        <v>24</v>
      </c>
      <c r="N161" s="83"/>
      <c r="O161" s="85"/>
      <c r="P161" s="89"/>
      <c r="Q161" s="83"/>
      <c r="R161" s="85"/>
      <c r="S161" s="89"/>
      <c r="T161" s="86"/>
      <c r="U161" s="87"/>
      <c r="V161" s="94">
        <v>4</v>
      </c>
      <c r="W161" s="95"/>
      <c r="X161" s="87"/>
      <c r="Y161" s="94"/>
    </row>
    <row r="162" spans="1:28" s="18" customFormat="1" ht="39.75" hidden="1" customHeight="1" x14ac:dyDescent="0.2">
      <c r="A162" s="830" t="s">
        <v>361</v>
      </c>
      <c r="B162" s="112" t="s">
        <v>187</v>
      </c>
      <c r="C162" s="83">
        <v>10</v>
      </c>
      <c r="D162" s="85"/>
      <c r="E162" s="85"/>
      <c r="F162" s="831"/>
      <c r="G162" s="165">
        <v>2.5</v>
      </c>
      <c r="H162" s="83">
        <f>G162*30</f>
        <v>75</v>
      </c>
      <c r="I162" s="84">
        <f>J162+K162+L162</f>
        <v>45</v>
      </c>
      <c r="J162" s="87">
        <v>30</v>
      </c>
      <c r="K162" s="85"/>
      <c r="L162" s="85">
        <v>15</v>
      </c>
      <c r="M162" s="145">
        <f>H162-I162</f>
        <v>30</v>
      </c>
      <c r="N162" s="83"/>
      <c r="O162" s="85"/>
      <c r="P162" s="89"/>
      <c r="Q162" s="83"/>
      <c r="R162" s="85"/>
      <c r="S162" s="89"/>
      <c r="T162" s="86"/>
      <c r="U162" s="87"/>
      <c r="V162" s="94"/>
      <c r="W162" s="95">
        <v>3</v>
      </c>
      <c r="X162" s="87"/>
      <c r="Y162" s="94"/>
      <c r="AB162" s="184"/>
    </row>
    <row r="163" spans="1:28" s="18" customFormat="1" ht="55.5" hidden="1" customHeight="1" thickBot="1" x14ac:dyDescent="0.25">
      <c r="A163" s="832" t="s">
        <v>362</v>
      </c>
      <c r="B163" s="113" t="s">
        <v>442</v>
      </c>
      <c r="C163" s="100"/>
      <c r="D163" s="98"/>
      <c r="E163" s="98">
        <v>10</v>
      </c>
      <c r="F163" s="579"/>
      <c r="G163" s="833">
        <v>1.5</v>
      </c>
      <c r="H163" s="100">
        <f>G163*30</f>
        <v>45</v>
      </c>
      <c r="I163" s="84">
        <f>J163+K163+L163</f>
        <v>15</v>
      </c>
      <c r="J163" s="99"/>
      <c r="K163" s="98"/>
      <c r="L163" s="98">
        <v>15</v>
      </c>
      <c r="M163" s="782">
        <f>H163-I163</f>
        <v>30</v>
      </c>
      <c r="N163" s="100"/>
      <c r="O163" s="98"/>
      <c r="P163" s="101"/>
      <c r="Q163" s="100"/>
      <c r="R163" s="98"/>
      <c r="S163" s="101"/>
      <c r="T163" s="102"/>
      <c r="U163" s="99"/>
      <c r="V163" s="126"/>
      <c r="W163" s="119">
        <v>1</v>
      </c>
      <c r="X163" s="99"/>
      <c r="Y163" s="126"/>
      <c r="AB163" s="184"/>
    </row>
    <row r="164" spans="1:28" s="18" customFormat="1" ht="24" hidden="1" customHeight="1" thickBot="1" x14ac:dyDescent="0.25">
      <c r="A164" s="3106" t="s">
        <v>449</v>
      </c>
      <c r="B164" s="3107"/>
      <c r="C164" s="3107"/>
      <c r="D164" s="3107"/>
      <c r="E164" s="3107"/>
      <c r="F164" s="3108"/>
      <c r="G164" s="585">
        <f>G160</f>
        <v>6</v>
      </c>
      <c r="H164" s="821">
        <f t="shared" ref="H164:M164" si="38">H160</f>
        <v>180</v>
      </c>
      <c r="I164" s="615">
        <f t="shared" si="38"/>
        <v>96</v>
      </c>
      <c r="J164" s="615">
        <f t="shared" si="38"/>
        <v>57</v>
      </c>
      <c r="K164" s="615">
        <f t="shared" si="38"/>
        <v>9</v>
      </c>
      <c r="L164" s="615">
        <f t="shared" si="38"/>
        <v>30</v>
      </c>
      <c r="M164" s="834">
        <f t="shared" si="38"/>
        <v>84</v>
      </c>
      <c r="N164" s="146"/>
      <c r="O164" s="147"/>
      <c r="P164" s="148"/>
      <c r="Q164" s="146"/>
      <c r="R164" s="147"/>
      <c r="S164" s="835"/>
      <c r="T164" s="149"/>
      <c r="U164" s="150"/>
      <c r="V164" s="820">
        <f>SUM(V160:V163)</f>
        <v>4</v>
      </c>
      <c r="W164" s="836">
        <f>SUM(W160:W163)</f>
        <v>4</v>
      </c>
      <c r="X164" s="150"/>
      <c r="Y164" s="151"/>
    </row>
    <row r="165" spans="1:28" s="18" customFormat="1" ht="23.25" hidden="1" customHeight="1" thickBot="1" x14ac:dyDescent="0.25">
      <c r="A165" s="3291" t="s">
        <v>450</v>
      </c>
      <c r="B165" s="3101"/>
      <c r="C165" s="3101"/>
      <c r="D165" s="3101"/>
      <c r="E165" s="3101"/>
      <c r="F165" s="3101"/>
      <c r="G165" s="3101"/>
      <c r="H165" s="3101"/>
      <c r="I165" s="3101"/>
      <c r="J165" s="3101"/>
      <c r="K165" s="3101"/>
      <c r="L165" s="3101"/>
      <c r="M165" s="3101"/>
      <c r="N165" s="3101"/>
      <c r="O165" s="3101"/>
      <c r="P165" s="3101"/>
      <c r="Q165" s="3101"/>
      <c r="R165" s="3101"/>
      <c r="S165" s="3101"/>
      <c r="T165" s="3101"/>
      <c r="U165" s="3101"/>
      <c r="V165" s="3101"/>
      <c r="W165" s="3101"/>
      <c r="X165" s="3101"/>
      <c r="Y165" s="3102"/>
      <c r="AB165" s="184"/>
    </row>
    <row r="166" spans="1:28" s="18" customFormat="1" ht="23.25" hidden="1" customHeight="1" x14ac:dyDescent="0.2">
      <c r="A166" s="837" t="s">
        <v>368</v>
      </c>
      <c r="B166" s="838" t="s">
        <v>445</v>
      </c>
      <c r="C166" s="839"/>
      <c r="D166" s="840"/>
      <c r="E166" s="840"/>
      <c r="F166" s="841"/>
      <c r="G166" s="842">
        <f>G167+G168+G169</f>
        <v>10</v>
      </c>
      <c r="H166" s="843">
        <f>H167+H168+H169</f>
        <v>300</v>
      </c>
      <c r="I166" s="844">
        <f>I167+I168+I169</f>
        <v>132</v>
      </c>
      <c r="J166" s="844">
        <f>J167+J168+J169</f>
        <v>49</v>
      </c>
      <c r="K166" s="844">
        <f>K167+K168+K169</f>
        <v>83</v>
      </c>
      <c r="L166" s="844"/>
      <c r="M166" s="845">
        <f>M167+M168+M169</f>
        <v>168</v>
      </c>
      <c r="N166" s="839"/>
      <c r="O166" s="840"/>
      <c r="P166" s="846"/>
      <c r="Q166" s="839"/>
      <c r="R166" s="840"/>
      <c r="S166" s="846"/>
      <c r="T166" s="847"/>
      <c r="U166" s="848"/>
      <c r="V166" s="849"/>
      <c r="W166" s="850"/>
      <c r="X166" s="848"/>
      <c r="Y166" s="849"/>
    </row>
    <row r="167" spans="1:28" s="18" customFormat="1" ht="23.25" hidden="1" customHeight="1" x14ac:dyDescent="0.2">
      <c r="A167" s="830" t="s">
        <v>369</v>
      </c>
      <c r="B167" s="112" t="s">
        <v>445</v>
      </c>
      <c r="C167" s="83"/>
      <c r="D167" s="85">
        <v>10</v>
      </c>
      <c r="E167" s="85"/>
      <c r="F167" s="128"/>
      <c r="G167" s="643">
        <v>3</v>
      </c>
      <c r="H167" s="83">
        <f>G167*30</f>
        <v>90</v>
      </c>
      <c r="I167" s="84">
        <f>J167+K167+L167</f>
        <v>30</v>
      </c>
      <c r="J167" s="87">
        <v>15</v>
      </c>
      <c r="K167" s="85">
        <v>15</v>
      </c>
      <c r="L167" s="85"/>
      <c r="M167" s="145">
        <f>H167-I167</f>
        <v>60</v>
      </c>
      <c r="N167" s="82"/>
      <c r="O167" s="85"/>
      <c r="P167" s="88"/>
      <c r="Q167" s="83"/>
      <c r="R167" s="85"/>
      <c r="S167" s="89"/>
      <c r="T167" s="86"/>
      <c r="U167" s="87"/>
      <c r="V167" s="94"/>
      <c r="W167" s="95">
        <v>2</v>
      </c>
      <c r="X167" s="87"/>
      <c r="Y167" s="94"/>
      <c r="AB167" s="184"/>
    </row>
    <row r="168" spans="1:28" s="18" customFormat="1" ht="23.25" hidden="1" customHeight="1" x14ac:dyDescent="0.2">
      <c r="A168" s="830" t="s">
        <v>370</v>
      </c>
      <c r="B168" s="112" t="s">
        <v>445</v>
      </c>
      <c r="C168" s="83"/>
      <c r="D168" s="85"/>
      <c r="E168" s="85"/>
      <c r="F168" s="128"/>
      <c r="G168" s="643">
        <v>4</v>
      </c>
      <c r="H168" s="83">
        <f>G168*30</f>
        <v>120</v>
      </c>
      <c r="I168" s="84">
        <f>J168+K168+L168</f>
        <v>54</v>
      </c>
      <c r="J168" s="87">
        <v>18</v>
      </c>
      <c r="K168" s="85">
        <v>36</v>
      </c>
      <c r="L168" s="85"/>
      <c r="M168" s="145">
        <f>H168-I168</f>
        <v>66</v>
      </c>
      <c r="N168" s="82"/>
      <c r="O168" s="85"/>
      <c r="P168" s="88"/>
      <c r="Q168" s="83"/>
      <c r="R168" s="85"/>
      <c r="S168" s="89"/>
      <c r="T168" s="86"/>
      <c r="U168" s="87"/>
      <c r="V168" s="94"/>
      <c r="W168" s="95"/>
      <c r="X168" s="87">
        <v>6</v>
      </c>
      <c r="Y168" s="94"/>
      <c r="AB168" s="184"/>
    </row>
    <row r="169" spans="1:28" s="18" customFormat="1" ht="23.25" hidden="1" customHeight="1" x14ac:dyDescent="0.2">
      <c r="A169" s="830" t="s">
        <v>371</v>
      </c>
      <c r="B169" s="112" t="s">
        <v>445</v>
      </c>
      <c r="C169" s="83">
        <v>12</v>
      </c>
      <c r="D169" s="85"/>
      <c r="E169" s="85"/>
      <c r="F169" s="128"/>
      <c r="G169" s="643">
        <v>3</v>
      </c>
      <c r="H169" s="83">
        <f>G169*30</f>
        <v>90</v>
      </c>
      <c r="I169" s="84">
        <f>J169+K169+L169</f>
        <v>48</v>
      </c>
      <c r="J169" s="87">
        <v>16</v>
      </c>
      <c r="K169" s="85">
        <v>32</v>
      </c>
      <c r="L169" s="85"/>
      <c r="M169" s="145">
        <f>H169-I169</f>
        <v>42</v>
      </c>
      <c r="N169" s="82"/>
      <c r="O169" s="85"/>
      <c r="P169" s="88"/>
      <c r="Q169" s="83"/>
      <c r="R169" s="85"/>
      <c r="S169" s="89"/>
      <c r="T169" s="86"/>
      <c r="U169" s="87"/>
      <c r="V169" s="94"/>
      <c r="W169" s="95"/>
      <c r="X169" s="87"/>
      <c r="Y169" s="94">
        <v>6</v>
      </c>
    </row>
    <row r="170" spans="1:28" s="18" customFormat="1" ht="54" hidden="1" customHeight="1" x14ac:dyDescent="0.2">
      <c r="A170" s="830" t="s">
        <v>372</v>
      </c>
      <c r="B170" s="851" t="s">
        <v>443</v>
      </c>
      <c r="C170" s="83"/>
      <c r="D170" s="85"/>
      <c r="E170" s="85"/>
      <c r="F170" s="831"/>
      <c r="G170" s="90">
        <f t="shared" ref="G170:M170" si="39">G171+G172+G173</f>
        <v>6</v>
      </c>
      <c r="H170" s="152">
        <f t="shared" si="39"/>
        <v>180</v>
      </c>
      <c r="I170" s="92">
        <f t="shared" si="39"/>
        <v>96</v>
      </c>
      <c r="J170" s="92">
        <f t="shared" si="39"/>
        <v>48</v>
      </c>
      <c r="K170" s="92">
        <f t="shared" si="39"/>
        <v>33</v>
      </c>
      <c r="L170" s="92">
        <f t="shared" si="39"/>
        <v>15</v>
      </c>
      <c r="M170" s="93">
        <f t="shared" si="39"/>
        <v>84</v>
      </c>
      <c r="N170" s="83"/>
      <c r="O170" s="85"/>
      <c r="P170" s="89"/>
      <c r="Q170" s="83"/>
      <c r="R170" s="85"/>
      <c r="S170" s="89"/>
      <c r="T170" s="86"/>
      <c r="U170" s="87"/>
      <c r="V170" s="94"/>
      <c r="W170" s="95"/>
      <c r="X170" s="87"/>
      <c r="Y170" s="94"/>
    </row>
    <row r="171" spans="1:28" s="18" customFormat="1" ht="52.5" hidden="1" customHeight="1" x14ac:dyDescent="0.2">
      <c r="A171" s="830" t="s">
        <v>373</v>
      </c>
      <c r="B171" s="851" t="s">
        <v>443</v>
      </c>
      <c r="C171" s="83"/>
      <c r="D171" s="85">
        <v>9</v>
      </c>
      <c r="E171" s="85"/>
      <c r="F171" s="831"/>
      <c r="G171" s="165">
        <v>2</v>
      </c>
      <c r="H171" s="83">
        <f>G171*30</f>
        <v>60</v>
      </c>
      <c r="I171" s="84">
        <f>J171+K171+L171</f>
        <v>36</v>
      </c>
      <c r="J171" s="87">
        <v>18</v>
      </c>
      <c r="K171" s="85">
        <v>18</v>
      </c>
      <c r="L171" s="85"/>
      <c r="M171" s="145">
        <f>H171-I171</f>
        <v>24</v>
      </c>
      <c r="N171" s="83"/>
      <c r="O171" s="85"/>
      <c r="P171" s="89"/>
      <c r="Q171" s="83"/>
      <c r="R171" s="85"/>
      <c r="S171" s="89"/>
      <c r="T171" s="86"/>
      <c r="U171" s="87"/>
      <c r="V171" s="94">
        <v>4</v>
      </c>
      <c r="W171" s="95"/>
      <c r="X171" s="87"/>
      <c r="Y171" s="94"/>
    </row>
    <row r="172" spans="1:28" s="18" customFormat="1" ht="51" hidden="1" customHeight="1" x14ac:dyDescent="0.2">
      <c r="A172" s="830" t="s">
        <v>374</v>
      </c>
      <c r="B172" s="851" t="s">
        <v>443</v>
      </c>
      <c r="C172" s="83">
        <v>10</v>
      </c>
      <c r="D172" s="85"/>
      <c r="E172" s="85"/>
      <c r="F172" s="831"/>
      <c r="G172" s="165">
        <v>2.5</v>
      </c>
      <c r="H172" s="83">
        <f>G172*30</f>
        <v>75</v>
      </c>
      <c r="I172" s="84">
        <f>J172+K172+L172</f>
        <v>45</v>
      </c>
      <c r="J172" s="87">
        <v>30</v>
      </c>
      <c r="K172" s="85">
        <v>15</v>
      </c>
      <c r="L172" s="85"/>
      <c r="M172" s="145">
        <f>H172-I172</f>
        <v>30</v>
      </c>
      <c r="N172" s="83"/>
      <c r="O172" s="85"/>
      <c r="P172" s="89"/>
      <c r="Q172" s="83"/>
      <c r="R172" s="85"/>
      <c r="S172" s="89"/>
      <c r="T172" s="86"/>
      <c r="U172" s="87"/>
      <c r="V172" s="94"/>
      <c r="W172" s="95">
        <v>3</v>
      </c>
      <c r="X172" s="87"/>
      <c r="Y172" s="94"/>
    </row>
    <row r="173" spans="1:28" s="18" customFormat="1" ht="55.5" hidden="1" customHeight="1" x14ac:dyDescent="0.2">
      <c r="A173" s="830" t="s">
        <v>451</v>
      </c>
      <c r="B173" s="851" t="s">
        <v>444</v>
      </c>
      <c r="C173" s="83"/>
      <c r="D173" s="85"/>
      <c r="E173" s="85">
        <v>10</v>
      </c>
      <c r="F173" s="831"/>
      <c r="G173" s="165">
        <v>1.5</v>
      </c>
      <c r="H173" s="83">
        <f>G173*30</f>
        <v>45</v>
      </c>
      <c r="I173" s="84">
        <f>J173+K173+L173</f>
        <v>15</v>
      </c>
      <c r="J173" s="87"/>
      <c r="K173" s="85"/>
      <c r="L173" s="85">
        <v>15</v>
      </c>
      <c r="M173" s="145">
        <f>H173-I173</f>
        <v>30</v>
      </c>
      <c r="N173" s="83"/>
      <c r="O173" s="85"/>
      <c r="P173" s="89"/>
      <c r="Q173" s="83"/>
      <c r="R173" s="85"/>
      <c r="S173" s="89"/>
      <c r="T173" s="86"/>
      <c r="U173" s="87"/>
      <c r="V173" s="94"/>
      <c r="W173" s="95">
        <v>1</v>
      </c>
      <c r="X173" s="87"/>
      <c r="Y173" s="94"/>
    </row>
    <row r="174" spans="1:28" s="18" customFormat="1" ht="35.25" hidden="1" customHeight="1" x14ac:dyDescent="0.2">
      <c r="A174" s="830" t="s">
        <v>375</v>
      </c>
      <c r="B174" s="112" t="s">
        <v>363</v>
      </c>
      <c r="C174" s="83"/>
      <c r="D174" s="85"/>
      <c r="E174" s="85"/>
      <c r="F174" s="852"/>
      <c r="G174" s="775">
        <f>G175+G176</f>
        <v>6</v>
      </c>
      <c r="H174" s="776">
        <f>H175+H176</f>
        <v>180</v>
      </c>
      <c r="I174" s="853">
        <f>I175+I176</f>
        <v>93</v>
      </c>
      <c r="J174" s="853">
        <f>J175+J176</f>
        <v>45</v>
      </c>
      <c r="K174" s="853"/>
      <c r="L174" s="853">
        <f>L175+L176</f>
        <v>48</v>
      </c>
      <c r="M174" s="854">
        <f>M175+M176</f>
        <v>87</v>
      </c>
      <c r="N174" s="855"/>
      <c r="O174" s="856"/>
      <c r="P174" s="857"/>
      <c r="Q174" s="779"/>
      <c r="R174" s="85"/>
      <c r="S174" s="89"/>
      <c r="T174" s="86"/>
      <c r="U174" s="87"/>
      <c r="V174" s="94"/>
      <c r="W174" s="95"/>
      <c r="X174" s="87"/>
      <c r="Y174" s="94"/>
    </row>
    <row r="175" spans="1:28" s="18" customFormat="1" ht="34.5" hidden="1" customHeight="1" x14ac:dyDescent="0.2">
      <c r="A175" s="830" t="s">
        <v>376</v>
      </c>
      <c r="B175" s="112" t="s">
        <v>363</v>
      </c>
      <c r="C175" s="83">
        <v>10</v>
      </c>
      <c r="D175" s="85"/>
      <c r="E175" s="85"/>
      <c r="F175" s="852"/>
      <c r="G175" s="778">
        <v>4.5</v>
      </c>
      <c r="H175" s="779">
        <f>G175*30</f>
        <v>135</v>
      </c>
      <c r="I175" s="858">
        <f>J175+K175+L175</f>
        <v>75</v>
      </c>
      <c r="J175" s="859">
        <v>45</v>
      </c>
      <c r="K175" s="856"/>
      <c r="L175" s="856">
        <v>30</v>
      </c>
      <c r="M175" s="145">
        <f>H175-I175</f>
        <v>60</v>
      </c>
      <c r="N175" s="855"/>
      <c r="O175" s="856"/>
      <c r="P175" s="857"/>
      <c r="Q175" s="779"/>
      <c r="R175" s="85"/>
      <c r="S175" s="89"/>
      <c r="T175" s="86"/>
      <c r="U175" s="87"/>
      <c r="V175" s="94"/>
      <c r="W175" s="95">
        <v>5</v>
      </c>
      <c r="X175" s="87"/>
      <c r="Y175" s="94"/>
    </row>
    <row r="176" spans="1:28" s="18" customFormat="1" ht="36.75" hidden="1" customHeight="1" x14ac:dyDescent="0.2">
      <c r="A176" s="830" t="s">
        <v>377</v>
      </c>
      <c r="B176" s="112" t="s">
        <v>364</v>
      </c>
      <c r="C176" s="83"/>
      <c r="D176" s="85"/>
      <c r="E176" s="85"/>
      <c r="F176" s="128">
        <v>11</v>
      </c>
      <c r="G176" s="643">
        <v>1.5</v>
      </c>
      <c r="H176" s="83">
        <f>G176*30</f>
        <v>45</v>
      </c>
      <c r="I176" s="84">
        <f>J176+K176+L176</f>
        <v>18</v>
      </c>
      <c r="J176" s="87"/>
      <c r="K176" s="85"/>
      <c r="L176" s="85">
        <v>18</v>
      </c>
      <c r="M176" s="145">
        <f>H176-I176</f>
        <v>27</v>
      </c>
      <c r="N176" s="82"/>
      <c r="O176" s="85"/>
      <c r="P176" s="88"/>
      <c r="Q176" s="83"/>
      <c r="R176" s="85"/>
      <c r="S176" s="89"/>
      <c r="T176" s="86"/>
      <c r="U176" s="87"/>
      <c r="V176" s="94"/>
      <c r="W176" s="95"/>
      <c r="X176" s="87">
        <v>2</v>
      </c>
      <c r="Y176" s="94"/>
    </row>
    <row r="177" spans="1:25" s="18" customFormat="1" ht="39" hidden="1" customHeight="1" thickBot="1" x14ac:dyDescent="0.25">
      <c r="A177" s="860" t="s">
        <v>452</v>
      </c>
      <c r="B177" s="815" t="s">
        <v>286</v>
      </c>
      <c r="C177" s="861"/>
      <c r="D177" s="862">
        <v>11</v>
      </c>
      <c r="E177" s="862"/>
      <c r="F177" s="863"/>
      <c r="G177" s="864">
        <v>4</v>
      </c>
      <c r="H177" s="865">
        <f>G177*30</f>
        <v>120</v>
      </c>
      <c r="I177" s="866">
        <f>J177+K177+L177</f>
        <v>54</v>
      </c>
      <c r="J177" s="867">
        <v>18</v>
      </c>
      <c r="K177" s="867">
        <v>36</v>
      </c>
      <c r="L177" s="867"/>
      <c r="M177" s="868">
        <f>H177-I177</f>
        <v>66</v>
      </c>
      <c r="N177" s="865"/>
      <c r="O177" s="866"/>
      <c r="P177" s="868"/>
      <c r="Q177" s="865"/>
      <c r="R177" s="866"/>
      <c r="S177" s="868"/>
      <c r="T177" s="865"/>
      <c r="U177" s="866"/>
      <c r="V177" s="868"/>
      <c r="W177" s="869"/>
      <c r="X177" s="153">
        <v>6</v>
      </c>
      <c r="Y177" s="868"/>
    </row>
    <row r="178" spans="1:25" s="18" customFormat="1" ht="21.75" hidden="1" customHeight="1" thickBot="1" x14ac:dyDescent="0.25">
      <c r="A178" s="3041" t="s">
        <v>365</v>
      </c>
      <c r="B178" s="3042"/>
      <c r="C178" s="3042"/>
      <c r="D178" s="3042"/>
      <c r="E178" s="3042"/>
      <c r="F178" s="3042"/>
      <c r="G178" s="3042"/>
      <c r="H178" s="3042"/>
      <c r="I178" s="3042"/>
      <c r="J178" s="3042"/>
      <c r="K178" s="3042"/>
      <c r="L178" s="3042"/>
      <c r="M178" s="3042"/>
      <c r="N178" s="3042"/>
      <c r="O178" s="3042"/>
      <c r="P178" s="3042"/>
      <c r="Q178" s="3042"/>
      <c r="R178" s="3042"/>
      <c r="S178" s="3042"/>
      <c r="T178" s="3042"/>
      <c r="U178" s="3042"/>
      <c r="V178" s="3042"/>
      <c r="W178" s="3042"/>
      <c r="X178" s="3042"/>
      <c r="Y178" s="3043"/>
    </row>
    <row r="179" spans="1:25" s="1193" customFormat="1" ht="36.75" hidden="1" customHeight="1" thickBot="1" x14ac:dyDescent="0.25">
      <c r="A179" s="1194" t="s">
        <v>453</v>
      </c>
      <c r="B179" s="1195" t="s">
        <v>367</v>
      </c>
      <c r="C179" s="1196"/>
      <c r="D179" s="1197">
        <v>11</v>
      </c>
      <c r="E179" s="1197"/>
      <c r="F179" s="1198"/>
      <c r="G179" s="1199">
        <v>4</v>
      </c>
      <c r="H179" s="1200">
        <f>G179*30</f>
        <v>120</v>
      </c>
      <c r="I179" s="1201">
        <f>J179+K179+L179</f>
        <v>54</v>
      </c>
      <c r="J179" s="1202">
        <v>18</v>
      </c>
      <c r="K179" s="1202">
        <v>36</v>
      </c>
      <c r="L179" s="1202"/>
      <c r="M179" s="1203">
        <f>H179-I179</f>
        <v>66</v>
      </c>
      <c r="N179" s="1204"/>
      <c r="O179" s="1205"/>
      <c r="P179" s="1206"/>
      <c r="Q179" s="1200"/>
      <c r="R179" s="1201"/>
      <c r="S179" s="1203"/>
      <c r="T179" s="1204"/>
      <c r="U179" s="1205"/>
      <c r="V179" s="1206"/>
      <c r="W179" s="1207"/>
      <c r="X179" s="1208">
        <v>6</v>
      </c>
      <c r="Y179" s="1209"/>
    </row>
    <row r="180" spans="1:25" s="18" customFormat="1" ht="19.5" hidden="1" customHeight="1" thickBot="1" x14ac:dyDescent="0.25">
      <c r="A180" s="3036" t="s">
        <v>198</v>
      </c>
      <c r="B180" s="3037"/>
      <c r="C180" s="3037"/>
      <c r="D180" s="3037"/>
      <c r="E180" s="3037"/>
      <c r="F180" s="3037"/>
      <c r="G180" s="3037"/>
      <c r="H180" s="3037"/>
      <c r="I180" s="3037"/>
      <c r="J180" s="3037"/>
      <c r="K180" s="3037"/>
      <c r="L180" s="3037"/>
      <c r="M180" s="3037"/>
      <c r="N180" s="3037"/>
      <c r="O180" s="3037"/>
      <c r="P180" s="3037"/>
      <c r="Q180" s="3037"/>
      <c r="R180" s="3037"/>
      <c r="S180" s="3037"/>
      <c r="T180" s="3037"/>
      <c r="U180" s="3037"/>
      <c r="V180" s="3037"/>
      <c r="W180" s="3037"/>
      <c r="X180" s="3037"/>
      <c r="Y180" s="3038"/>
    </row>
    <row r="181" spans="1:25" s="18" customFormat="1" ht="23.25" hidden="1" customHeight="1" thickBot="1" x14ac:dyDescent="0.25">
      <c r="A181" s="146" t="s">
        <v>454</v>
      </c>
      <c r="B181" s="872" t="s">
        <v>60</v>
      </c>
      <c r="C181" s="522"/>
      <c r="D181" s="870">
        <v>11</v>
      </c>
      <c r="E181" s="870"/>
      <c r="F181" s="871"/>
      <c r="G181" s="585">
        <v>4</v>
      </c>
      <c r="H181" s="821">
        <f>G181*30</f>
        <v>120</v>
      </c>
      <c r="I181" s="822">
        <f>J181+K181+L181</f>
        <v>54</v>
      </c>
      <c r="J181" s="873"/>
      <c r="K181" s="873"/>
      <c r="L181" s="873">
        <v>54</v>
      </c>
      <c r="M181" s="823">
        <f>H181-I181</f>
        <v>66</v>
      </c>
      <c r="N181" s="821"/>
      <c r="O181" s="822"/>
      <c r="P181" s="874"/>
      <c r="Q181" s="821"/>
      <c r="R181" s="822"/>
      <c r="S181" s="823"/>
      <c r="T181" s="875"/>
      <c r="U181" s="822"/>
      <c r="V181" s="874"/>
      <c r="W181" s="818"/>
      <c r="X181" s="150">
        <v>6</v>
      </c>
      <c r="Y181" s="823"/>
    </row>
    <row r="182" spans="1:25" s="18" customFormat="1" ht="26.25" hidden="1" customHeight="1" thickBot="1" x14ac:dyDescent="0.25">
      <c r="A182" s="3044" t="s">
        <v>395</v>
      </c>
      <c r="B182" s="3052"/>
      <c r="C182" s="3052"/>
      <c r="D182" s="3052"/>
      <c r="E182" s="3052"/>
      <c r="F182" s="3053"/>
      <c r="G182" s="876">
        <f>G166+G170+G174+G179</f>
        <v>26</v>
      </c>
      <c r="H182" s="877">
        <f t="shared" ref="H182:M182" si="40">H166+H170+H174+H179</f>
        <v>780</v>
      </c>
      <c r="I182" s="878">
        <f t="shared" si="40"/>
        <v>375</v>
      </c>
      <c r="J182" s="878">
        <f t="shared" si="40"/>
        <v>160</v>
      </c>
      <c r="K182" s="878">
        <f t="shared" si="40"/>
        <v>152</v>
      </c>
      <c r="L182" s="878">
        <f t="shared" si="40"/>
        <v>63</v>
      </c>
      <c r="M182" s="879">
        <f t="shared" si="40"/>
        <v>405</v>
      </c>
      <c r="N182" s="880"/>
      <c r="O182" s="880"/>
      <c r="P182" s="881"/>
      <c r="Q182" s="882"/>
      <c r="R182" s="880"/>
      <c r="S182" s="883"/>
      <c r="T182" s="884"/>
      <c r="U182" s="885"/>
      <c r="V182" s="886">
        <f>V171</f>
        <v>4</v>
      </c>
      <c r="W182" s="887">
        <f>W167+W172+W173+W175</f>
        <v>11</v>
      </c>
      <c r="X182" s="885">
        <f>X168+X176+X177</f>
        <v>14</v>
      </c>
      <c r="Y182" s="883">
        <f>Y169</f>
        <v>6</v>
      </c>
    </row>
    <row r="183" spans="1:25" s="18" customFormat="1" ht="36.75" hidden="1" customHeight="1" thickBot="1" x14ac:dyDescent="0.25">
      <c r="A183" s="3097" t="s">
        <v>396</v>
      </c>
      <c r="B183" s="3098"/>
      <c r="C183" s="3098"/>
      <c r="D183" s="3098"/>
      <c r="E183" s="3098"/>
      <c r="F183" s="3099"/>
      <c r="G183" s="888">
        <f>G166+G170+G174+G181</f>
        <v>26</v>
      </c>
      <c r="H183" s="696">
        <f t="shared" ref="H183:M183" si="41">H166+H170+H174+H181</f>
        <v>780</v>
      </c>
      <c r="I183" s="697">
        <f t="shared" si="41"/>
        <v>375</v>
      </c>
      <c r="J183" s="697">
        <f t="shared" si="41"/>
        <v>142</v>
      </c>
      <c r="K183" s="697">
        <f t="shared" si="41"/>
        <v>116</v>
      </c>
      <c r="L183" s="697">
        <f t="shared" si="41"/>
        <v>117</v>
      </c>
      <c r="M183" s="698">
        <f t="shared" si="41"/>
        <v>405</v>
      </c>
      <c r="N183" s="889"/>
      <c r="O183" s="890"/>
      <c r="P183" s="891"/>
      <c r="Q183" s="892"/>
      <c r="R183" s="890"/>
      <c r="S183" s="698"/>
      <c r="T183" s="696"/>
      <c r="U183" s="697"/>
      <c r="V183" s="698">
        <f>V171</f>
        <v>4</v>
      </c>
      <c r="W183" s="893">
        <f>W167+W172+W173+W175</f>
        <v>11</v>
      </c>
      <c r="X183" s="697">
        <f>X168+X176+X181</f>
        <v>14</v>
      </c>
      <c r="Y183" s="698">
        <f>Y169</f>
        <v>6</v>
      </c>
    </row>
    <row r="184" spans="1:25" s="18" customFormat="1" ht="23.25" hidden="1" customHeight="1" thickBot="1" x14ac:dyDescent="0.25">
      <c r="A184" s="3308" t="s">
        <v>455</v>
      </c>
      <c r="B184" s="3309"/>
      <c r="C184" s="3309"/>
      <c r="D184" s="3309"/>
      <c r="E184" s="3309"/>
      <c r="F184" s="3309"/>
      <c r="G184" s="3309"/>
      <c r="H184" s="3309"/>
      <c r="I184" s="3309"/>
      <c r="J184" s="3309"/>
      <c r="K184" s="3309"/>
      <c r="L184" s="3309"/>
      <c r="M184" s="3309"/>
      <c r="N184" s="3309"/>
      <c r="O184" s="3309"/>
      <c r="P184" s="3309"/>
      <c r="Q184" s="3309"/>
      <c r="R184" s="3309"/>
      <c r="S184" s="3309"/>
      <c r="T184" s="3309"/>
      <c r="U184" s="3309"/>
      <c r="V184" s="3309"/>
      <c r="W184" s="3309"/>
      <c r="X184" s="3309"/>
      <c r="Y184" s="3310"/>
    </row>
    <row r="185" spans="1:25" s="18" customFormat="1" ht="82.5" hidden="1" customHeight="1" x14ac:dyDescent="0.2">
      <c r="A185" s="155" t="s">
        <v>379</v>
      </c>
      <c r="B185" s="112" t="s">
        <v>456</v>
      </c>
      <c r="C185" s="83">
        <v>12</v>
      </c>
      <c r="D185" s="85"/>
      <c r="E185" s="85"/>
      <c r="F185" s="831"/>
      <c r="G185" s="90">
        <v>3</v>
      </c>
      <c r="H185" s="130">
        <f>G185*30</f>
        <v>90</v>
      </c>
      <c r="I185" s="109">
        <f>J185+K185+L185</f>
        <v>48</v>
      </c>
      <c r="J185" s="109">
        <v>16</v>
      </c>
      <c r="K185" s="109">
        <v>32</v>
      </c>
      <c r="L185" s="109"/>
      <c r="M185" s="110">
        <f>H185-I185</f>
        <v>42</v>
      </c>
      <c r="N185" s="83"/>
      <c r="O185" s="85"/>
      <c r="P185" s="89"/>
      <c r="Q185" s="83"/>
      <c r="R185" s="85"/>
      <c r="S185" s="89"/>
      <c r="T185" s="86"/>
      <c r="U185" s="87"/>
      <c r="V185" s="94"/>
      <c r="W185" s="95"/>
      <c r="X185" s="87"/>
      <c r="Y185" s="94">
        <v>6</v>
      </c>
    </row>
    <row r="186" spans="1:25" s="18" customFormat="1" ht="38.25" hidden="1" customHeight="1" x14ac:dyDescent="0.2">
      <c r="A186" s="155" t="s">
        <v>380</v>
      </c>
      <c r="B186" s="113" t="s">
        <v>232</v>
      </c>
      <c r="C186" s="100"/>
      <c r="D186" s="98"/>
      <c r="E186" s="98"/>
      <c r="F186" s="894"/>
      <c r="G186" s="895">
        <f>G187+G188</f>
        <v>6</v>
      </c>
      <c r="H186" s="776">
        <f>H187+H188</f>
        <v>180</v>
      </c>
      <c r="I186" s="853">
        <f>I187+I188</f>
        <v>93</v>
      </c>
      <c r="J186" s="853">
        <f>J187+J188</f>
        <v>45</v>
      </c>
      <c r="K186" s="853"/>
      <c r="L186" s="853">
        <f>L187+L188</f>
        <v>48</v>
      </c>
      <c r="M186" s="854">
        <f>M187+M188</f>
        <v>87</v>
      </c>
      <c r="N186" s="896"/>
      <c r="O186" s="897"/>
      <c r="P186" s="898"/>
      <c r="Q186" s="899"/>
      <c r="R186" s="98"/>
      <c r="S186" s="101"/>
      <c r="T186" s="102"/>
      <c r="U186" s="99"/>
      <c r="V186" s="126"/>
      <c r="W186" s="119"/>
      <c r="X186" s="99"/>
      <c r="Y186" s="126"/>
    </row>
    <row r="187" spans="1:25" s="18" customFormat="1" ht="37.5" hidden="1" customHeight="1" x14ac:dyDescent="0.2">
      <c r="A187" s="155" t="s">
        <v>381</v>
      </c>
      <c r="B187" s="113" t="s">
        <v>232</v>
      </c>
      <c r="C187" s="100">
        <v>10</v>
      </c>
      <c r="D187" s="98"/>
      <c r="E187" s="98"/>
      <c r="F187" s="894"/>
      <c r="G187" s="900">
        <v>4.5</v>
      </c>
      <c r="H187" s="779">
        <f>G187*30</f>
        <v>135</v>
      </c>
      <c r="I187" s="901">
        <f>J187+K187+L187</f>
        <v>75</v>
      </c>
      <c r="J187" s="902">
        <v>45</v>
      </c>
      <c r="K187" s="897"/>
      <c r="L187" s="897">
        <v>30</v>
      </c>
      <c r="M187" s="145">
        <f>H187-I187</f>
        <v>60</v>
      </c>
      <c r="N187" s="896"/>
      <c r="O187" s="897"/>
      <c r="P187" s="898"/>
      <c r="Q187" s="899"/>
      <c r="R187" s="98"/>
      <c r="S187" s="101"/>
      <c r="T187" s="102"/>
      <c r="U187" s="99"/>
      <c r="V187" s="126"/>
      <c r="W187" s="119">
        <v>5</v>
      </c>
      <c r="X187" s="99"/>
      <c r="Y187" s="126"/>
    </row>
    <row r="188" spans="1:25" s="18" customFormat="1" ht="39" hidden="1" customHeight="1" x14ac:dyDescent="0.2">
      <c r="A188" s="155" t="s">
        <v>382</v>
      </c>
      <c r="B188" s="113" t="s">
        <v>285</v>
      </c>
      <c r="C188" s="100"/>
      <c r="D188" s="98"/>
      <c r="E188" s="98"/>
      <c r="F188" s="129">
        <v>11</v>
      </c>
      <c r="G188" s="132">
        <v>1.5</v>
      </c>
      <c r="H188" s="83">
        <f>G188*30</f>
        <v>45</v>
      </c>
      <c r="I188" s="781">
        <f>J188+K188+L188</f>
        <v>18</v>
      </c>
      <c r="J188" s="99"/>
      <c r="K188" s="98"/>
      <c r="L188" s="98">
        <v>18</v>
      </c>
      <c r="M188" s="145">
        <f>H188-I188</f>
        <v>27</v>
      </c>
      <c r="N188" s="97"/>
      <c r="O188" s="98"/>
      <c r="P188" s="106"/>
      <c r="Q188" s="100"/>
      <c r="R188" s="98"/>
      <c r="S188" s="101"/>
      <c r="T188" s="102"/>
      <c r="U188" s="99"/>
      <c r="V188" s="126"/>
      <c r="W188" s="119"/>
      <c r="X188" s="99">
        <v>2</v>
      </c>
      <c r="Y188" s="126"/>
    </row>
    <row r="189" spans="1:25" s="18" customFormat="1" ht="39" hidden="1" customHeight="1" thickBot="1" x14ac:dyDescent="0.25">
      <c r="A189" s="860" t="s">
        <v>383</v>
      </c>
      <c r="B189" s="815" t="s">
        <v>286</v>
      </c>
      <c r="C189" s="861"/>
      <c r="D189" s="862">
        <v>11</v>
      </c>
      <c r="E189" s="862"/>
      <c r="F189" s="863"/>
      <c r="G189" s="864">
        <v>4</v>
      </c>
      <c r="H189" s="865">
        <f>G189*30</f>
        <v>120</v>
      </c>
      <c r="I189" s="866">
        <f>J189+K189+L189</f>
        <v>54</v>
      </c>
      <c r="J189" s="867">
        <v>36</v>
      </c>
      <c r="K189" s="867">
        <v>9</v>
      </c>
      <c r="L189" s="867">
        <v>9</v>
      </c>
      <c r="M189" s="96">
        <f>H189-I189</f>
        <v>66</v>
      </c>
      <c r="N189" s="865"/>
      <c r="O189" s="866"/>
      <c r="P189" s="868"/>
      <c r="Q189" s="865"/>
      <c r="R189" s="866"/>
      <c r="S189" s="868"/>
      <c r="T189" s="865"/>
      <c r="U189" s="866"/>
      <c r="V189" s="868"/>
      <c r="W189" s="869"/>
      <c r="X189" s="153">
        <v>6</v>
      </c>
      <c r="Y189" s="868"/>
    </row>
    <row r="190" spans="1:25" s="18" customFormat="1" ht="21" hidden="1" customHeight="1" thickBot="1" x14ac:dyDescent="0.25">
      <c r="A190" s="3041" t="s">
        <v>365</v>
      </c>
      <c r="B190" s="3042"/>
      <c r="C190" s="3042"/>
      <c r="D190" s="3042"/>
      <c r="E190" s="3042"/>
      <c r="F190" s="3042"/>
      <c r="G190" s="3042"/>
      <c r="H190" s="3042"/>
      <c r="I190" s="3042"/>
      <c r="J190" s="3042"/>
      <c r="K190" s="3042"/>
      <c r="L190" s="3042"/>
      <c r="M190" s="3042"/>
      <c r="N190" s="3042"/>
      <c r="O190" s="3042"/>
      <c r="P190" s="3042"/>
      <c r="Q190" s="3042"/>
      <c r="R190" s="3042"/>
      <c r="S190" s="3042"/>
      <c r="T190" s="3042"/>
      <c r="U190" s="3042"/>
      <c r="V190" s="3042"/>
      <c r="W190" s="3042"/>
      <c r="X190" s="3042"/>
      <c r="Y190" s="3043"/>
    </row>
    <row r="191" spans="1:25" s="18" customFormat="1" ht="38.25" hidden="1" customHeight="1" thickBot="1" x14ac:dyDescent="0.25">
      <c r="A191" s="581" t="s">
        <v>457</v>
      </c>
      <c r="B191" s="903" t="s">
        <v>378</v>
      </c>
      <c r="C191" s="904"/>
      <c r="D191" s="138">
        <v>11</v>
      </c>
      <c r="E191" s="138"/>
      <c r="F191" s="905"/>
      <c r="G191" s="906">
        <v>4</v>
      </c>
      <c r="H191" s="907">
        <f>G191*30</f>
        <v>120</v>
      </c>
      <c r="I191" s="104">
        <f>J191+K191+L191</f>
        <v>54</v>
      </c>
      <c r="J191" s="866">
        <v>36</v>
      </c>
      <c r="K191" s="866">
        <v>9</v>
      </c>
      <c r="L191" s="866">
        <v>9</v>
      </c>
      <c r="M191" s="127">
        <f>H191-I191</f>
        <v>66</v>
      </c>
      <c r="N191" s="908"/>
      <c r="O191" s="138"/>
      <c r="P191" s="139"/>
      <c r="Q191" s="904"/>
      <c r="R191" s="138"/>
      <c r="S191" s="909"/>
      <c r="T191" s="140"/>
      <c r="U191" s="138"/>
      <c r="V191" s="139"/>
      <c r="W191" s="910"/>
      <c r="X191" s="153">
        <v>6</v>
      </c>
      <c r="Y191" s="139"/>
    </row>
    <row r="192" spans="1:25" s="18" customFormat="1" ht="21" hidden="1" customHeight="1" thickBot="1" x14ac:dyDescent="0.25">
      <c r="A192" s="3036" t="s">
        <v>198</v>
      </c>
      <c r="B192" s="3037"/>
      <c r="C192" s="3037"/>
      <c r="D192" s="3037"/>
      <c r="E192" s="3037"/>
      <c r="F192" s="3037"/>
      <c r="G192" s="3037"/>
      <c r="H192" s="3037"/>
      <c r="I192" s="3037"/>
      <c r="J192" s="3037"/>
      <c r="K192" s="3037"/>
      <c r="L192" s="3037"/>
      <c r="M192" s="3037"/>
      <c r="N192" s="3037"/>
      <c r="O192" s="3037"/>
      <c r="P192" s="3037"/>
      <c r="Q192" s="3037"/>
      <c r="R192" s="3037"/>
      <c r="S192" s="3037"/>
      <c r="T192" s="3037"/>
      <c r="U192" s="3037"/>
      <c r="V192" s="3037"/>
      <c r="W192" s="3037"/>
      <c r="X192" s="3037"/>
      <c r="Y192" s="3038"/>
    </row>
    <row r="193" spans="1:25" s="18" customFormat="1" ht="21" hidden="1" customHeight="1" thickBot="1" x14ac:dyDescent="0.25">
      <c r="A193" s="581" t="s">
        <v>458</v>
      </c>
      <c r="B193" s="911" t="s">
        <v>60</v>
      </c>
      <c r="C193" s="912"/>
      <c r="D193" s="913">
        <v>11</v>
      </c>
      <c r="E193" s="913"/>
      <c r="F193" s="914"/>
      <c r="G193" s="90">
        <v>4</v>
      </c>
      <c r="H193" s="91">
        <f>G193*30</f>
        <v>120</v>
      </c>
      <c r="I193" s="92">
        <f>J193+K193+L193</f>
        <v>54</v>
      </c>
      <c r="J193" s="707"/>
      <c r="K193" s="707"/>
      <c r="L193" s="706">
        <v>54</v>
      </c>
      <c r="M193" s="125">
        <f>H193-I193</f>
        <v>66</v>
      </c>
      <c r="N193" s="915"/>
      <c r="O193" s="916"/>
      <c r="P193" s="917"/>
      <c r="Q193" s="918"/>
      <c r="R193" s="916"/>
      <c r="S193" s="917"/>
      <c r="T193" s="915"/>
      <c r="U193" s="916"/>
      <c r="V193" s="917"/>
      <c r="W193" s="49"/>
      <c r="X193" s="87">
        <v>6</v>
      </c>
      <c r="Y193" s="639"/>
    </row>
    <row r="194" spans="1:25" s="18" customFormat="1" ht="21" hidden="1" customHeight="1" thickBot="1" x14ac:dyDescent="0.25">
      <c r="A194" s="3095" t="s">
        <v>397</v>
      </c>
      <c r="B194" s="3096"/>
      <c r="C194" s="3096"/>
      <c r="D194" s="3096"/>
      <c r="E194" s="3096"/>
      <c r="F194" s="3096"/>
      <c r="G194" s="919">
        <f>G185+G186+G191</f>
        <v>13</v>
      </c>
      <c r="H194" s="920">
        <f t="shared" ref="H194:M194" si="42">H185+H186+H191</f>
        <v>390</v>
      </c>
      <c r="I194" s="921">
        <f t="shared" si="42"/>
        <v>195</v>
      </c>
      <c r="J194" s="921">
        <f t="shared" si="42"/>
        <v>97</v>
      </c>
      <c r="K194" s="921">
        <f t="shared" si="42"/>
        <v>41</v>
      </c>
      <c r="L194" s="921">
        <f t="shared" si="42"/>
        <v>57</v>
      </c>
      <c r="M194" s="922">
        <f t="shared" si="42"/>
        <v>195</v>
      </c>
      <c r="N194" s="923"/>
      <c r="O194" s="921"/>
      <c r="P194" s="922"/>
      <c r="Q194" s="920"/>
      <c r="R194" s="921"/>
      <c r="S194" s="922"/>
      <c r="T194" s="920"/>
      <c r="U194" s="921"/>
      <c r="V194" s="922"/>
      <c r="W194" s="920">
        <f>W187</f>
        <v>5</v>
      </c>
      <c r="X194" s="921">
        <f>X188+X191</f>
        <v>8</v>
      </c>
      <c r="Y194" s="924">
        <f>Y185</f>
        <v>6</v>
      </c>
    </row>
    <row r="195" spans="1:25" s="18" customFormat="1" ht="39" hidden="1" customHeight="1" thickBot="1" x14ac:dyDescent="0.25">
      <c r="A195" s="3095" t="s">
        <v>398</v>
      </c>
      <c r="B195" s="3096"/>
      <c r="C195" s="3096"/>
      <c r="D195" s="3096"/>
      <c r="E195" s="3096"/>
      <c r="F195" s="3096"/>
      <c r="G195" s="925">
        <f>G185+G186+G193</f>
        <v>13</v>
      </c>
      <c r="H195" s="926">
        <f t="shared" ref="H195:M195" si="43">H185+H186+H193</f>
        <v>390</v>
      </c>
      <c r="I195" s="927">
        <f t="shared" si="43"/>
        <v>195</v>
      </c>
      <c r="J195" s="927">
        <f t="shared" si="43"/>
        <v>61</v>
      </c>
      <c r="K195" s="927">
        <f t="shared" si="43"/>
        <v>32</v>
      </c>
      <c r="L195" s="927">
        <f t="shared" si="43"/>
        <v>102</v>
      </c>
      <c r="M195" s="928">
        <f t="shared" si="43"/>
        <v>195</v>
      </c>
      <c r="N195" s="929"/>
      <c r="O195" s="587"/>
      <c r="P195" s="588"/>
      <c r="Q195" s="930"/>
      <c r="R195" s="587"/>
      <c r="S195" s="931"/>
      <c r="T195" s="586"/>
      <c r="U195" s="587"/>
      <c r="V195" s="588"/>
      <c r="W195" s="930">
        <f>W187</f>
        <v>5</v>
      </c>
      <c r="X195" s="587">
        <f>X188+X193</f>
        <v>8</v>
      </c>
      <c r="Y195" s="588">
        <f>Y185</f>
        <v>6</v>
      </c>
    </row>
    <row r="196" spans="1:25" s="18" customFormat="1" ht="21" hidden="1" customHeight="1" thickBot="1" x14ac:dyDescent="0.25">
      <c r="A196" s="3023" t="s">
        <v>459</v>
      </c>
      <c r="B196" s="3034"/>
      <c r="C196" s="3034"/>
      <c r="D196" s="3034"/>
      <c r="E196" s="3034"/>
      <c r="F196" s="3034"/>
      <c r="G196" s="3034"/>
      <c r="H196" s="3034"/>
      <c r="I196" s="3034"/>
      <c r="J196" s="3034"/>
      <c r="K196" s="3034"/>
      <c r="L196" s="3034"/>
      <c r="M196" s="3034"/>
      <c r="N196" s="3034"/>
      <c r="O196" s="3034"/>
      <c r="P196" s="3034"/>
      <c r="Q196" s="3034"/>
      <c r="R196" s="3034"/>
      <c r="S196" s="3034"/>
      <c r="T196" s="3034"/>
      <c r="U196" s="3034"/>
      <c r="V196" s="3034"/>
      <c r="W196" s="3034"/>
      <c r="X196" s="3034"/>
      <c r="Y196" s="3035"/>
    </row>
    <row r="197" spans="1:25" s="18" customFormat="1" ht="36.75" hidden="1" customHeight="1" x14ac:dyDescent="0.2">
      <c r="A197" s="576" t="s">
        <v>385</v>
      </c>
      <c r="B197" s="112" t="s">
        <v>284</v>
      </c>
      <c r="C197" s="83"/>
      <c r="D197" s="85"/>
      <c r="E197" s="85"/>
      <c r="F197" s="128"/>
      <c r="G197" s="932">
        <f t="shared" ref="G197:M197" si="44">G198+G199+G200</f>
        <v>6</v>
      </c>
      <c r="H197" s="534">
        <f t="shared" si="44"/>
        <v>180</v>
      </c>
      <c r="I197" s="535">
        <f t="shared" si="44"/>
        <v>96</v>
      </c>
      <c r="J197" s="535">
        <f t="shared" si="44"/>
        <v>57</v>
      </c>
      <c r="K197" s="535">
        <f t="shared" si="44"/>
        <v>9</v>
      </c>
      <c r="L197" s="535">
        <f t="shared" si="44"/>
        <v>30</v>
      </c>
      <c r="M197" s="641">
        <f t="shared" si="44"/>
        <v>84</v>
      </c>
      <c r="N197" s="78"/>
      <c r="O197" s="80"/>
      <c r="P197" s="81"/>
      <c r="Q197" s="79"/>
      <c r="R197" s="80"/>
      <c r="S197" s="107"/>
      <c r="T197" s="115"/>
      <c r="U197" s="114"/>
      <c r="V197" s="116"/>
      <c r="W197" s="117"/>
      <c r="X197" s="114"/>
      <c r="Y197" s="116"/>
    </row>
    <row r="198" spans="1:25" s="18" customFormat="1" ht="36.75" hidden="1" customHeight="1" x14ac:dyDescent="0.2">
      <c r="A198" s="683" t="s">
        <v>386</v>
      </c>
      <c r="B198" s="112" t="s">
        <v>284</v>
      </c>
      <c r="C198" s="83"/>
      <c r="D198" s="85">
        <v>9</v>
      </c>
      <c r="E198" s="85"/>
      <c r="F198" s="128"/>
      <c r="G198" s="643">
        <v>2</v>
      </c>
      <c r="H198" s="83">
        <f t="shared" ref="H198:H204" si="45">G198*30</f>
        <v>60</v>
      </c>
      <c r="I198" s="84">
        <f>J198+K198+L198</f>
        <v>36</v>
      </c>
      <c r="J198" s="87">
        <v>27</v>
      </c>
      <c r="K198" s="85">
        <v>9</v>
      </c>
      <c r="L198" s="85"/>
      <c r="M198" s="145">
        <f>H198-I198</f>
        <v>24</v>
      </c>
      <c r="N198" s="82"/>
      <c r="O198" s="85"/>
      <c r="P198" s="88"/>
      <c r="Q198" s="83"/>
      <c r="R198" s="85"/>
      <c r="S198" s="89"/>
      <c r="T198" s="86"/>
      <c r="U198" s="87"/>
      <c r="V198" s="94">
        <v>4</v>
      </c>
      <c r="W198" s="95"/>
      <c r="X198" s="87"/>
      <c r="Y198" s="94"/>
    </row>
    <row r="199" spans="1:25" s="18" customFormat="1" ht="36.75" hidden="1" customHeight="1" x14ac:dyDescent="0.2">
      <c r="A199" s="683" t="s">
        <v>387</v>
      </c>
      <c r="B199" s="112" t="s">
        <v>284</v>
      </c>
      <c r="C199" s="83">
        <v>10</v>
      </c>
      <c r="D199" s="85"/>
      <c r="E199" s="85"/>
      <c r="F199" s="128"/>
      <c r="G199" s="643">
        <v>2.5</v>
      </c>
      <c r="H199" s="83">
        <f t="shared" si="45"/>
        <v>75</v>
      </c>
      <c r="I199" s="84">
        <f>J199+K199+L199</f>
        <v>45</v>
      </c>
      <c r="J199" s="87">
        <v>30</v>
      </c>
      <c r="K199" s="85"/>
      <c r="L199" s="85">
        <v>15</v>
      </c>
      <c r="M199" s="145">
        <f>H199-I199</f>
        <v>30</v>
      </c>
      <c r="N199" s="82"/>
      <c r="O199" s="85"/>
      <c r="P199" s="88"/>
      <c r="Q199" s="83"/>
      <c r="R199" s="85"/>
      <c r="S199" s="89"/>
      <c r="T199" s="86"/>
      <c r="U199" s="87"/>
      <c r="V199" s="94"/>
      <c r="W199" s="95">
        <v>3</v>
      </c>
      <c r="X199" s="87"/>
      <c r="Y199" s="94"/>
    </row>
    <row r="200" spans="1:25" s="18" customFormat="1" ht="36.75" hidden="1" customHeight="1" x14ac:dyDescent="0.2">
      <c r="A200" s="683" t="s">
        <v>388</v>
      </c>
      <c r="B200" s="112" t="s">
        <v>466</v>
      </c>
      <c r="C200" s="83"/>
      <c r="D200" s="85"/>
      <c r="E200" s="85">
        <v>10</v>
      </c>
      <c r="F200" s="128"/>
      <c r="G200" s="643">
        <v>1.5</v>
      </c>
      <c r="H200" s="83">
        <f t="shared" si="45"/>
        <v>45</v>
      </c>
      <c r="I200" s="50">
        <f>J200+K200+L200</f>
        <v>15</v>
      </c>
      <c r="J200" s="50"/>
      <c r="K200" s="50"/>
      <c r="L200" s="50">
        <v>15</v>
      </c>
      <c r="M200" s="51">
        <f>H200-I200</f>
        <v>30</v>
      </c>
      <c r="N200" s="82"/>
      <c r="O200" s="85"/>
      <c r="P200" s="88"/>
      <c r="Q200" s="83"/>
      <c r="R200" s="85"/>
      <c r="S200" s="89"/>
      <c r="T200" s="86"/>
      <c r="U200" s="87"/>
      <c r="V200" s="94"/>
      <c r="W200" s="95">
        <v>1</v>
      </c>
      <c r="X200" s="87"/>
      <c r="Y200" s="94"/>
    </row>
    <row r="201" spans="1:25" s="18" customFormat="1" ht="99.75" hidden="1" customHeight="1" x14ac:dyDescent="0.2">
      <c r="A201" s="683" t="s">
        <v>389</v>
      </c>
      <c r="B201" s="112" t="s">
        <v>467</v>
      </c>
      <c r="C201" s="83">
        <v>12</v>
      </c>
      <c r="D201" s="85"/>
      <c r="E201" s="85"/>
      <c r="F201" s="128"/>
      <c r="G201" s="108">
        <v>3</v>
      </c>
      <c r="H201" s="91">
        <f t="shared" si="45"/>
        <v>90</v>
      </c>
      <c r="I201" s="92">
        <f>J201+K201+L201</f>
        <v>48</v>
      </c>
      <c r="J201" s="92">
        <v>16</v>
      </c>
      <c r="K201" s="92">
        <v>32</v>
      </c>
      <c r="L201" s="92"/>
      <c r="M201" s="96">
        <f>H201-I201</f>
        <v>42</v>
      </c>
      <c r="N201" s="82"/>
      <c r="O201" s="85"/>
      <c r="P201" s="88"/>
      <c r="Q201" s="83"/>
      <c r="R201" s="85"/>
      <c r="S201" s="89"/>
      <c r="T201" s="86"/>
      <c r="U201" s="87"/>
      <c r="V201" s="94"/>
      <c r="W201" s="95"/>
      <c r="X201" s="87"/>
      <c r="Y201" s="94">
        <v>6</v>
      </c>
    </row>
    <row r="202" spans="1:25" s="18" customFormat="1" ht="22.5" hidden="1" customHeight="1" x14ac:dyDescent="0.2">
      <c r="A202" s="683" t="s">
        <v>390</v>
      </c>
      <c r="B202" s="113" t="s">
        <v>366</v>
      </c>
      <c r="C202" s="100"/>
      <c r="D202" s="98"/>
      <c r="E202" s="98"/>
      <c r="F202" s="129"/>
      <c r="G202" s="118">
        <f>G203+G204</f>
        <v>3</v>
      </c>
      <c r="H202" s="91">
        <f>H203+H204</f>
        <v>90</v>
      </c>
      <c r="I202" s="92">
        <f>I203+I204</f>
        <v>40</v>
      </c>
      <c r="J202" s="171">
        <f>J203+J204</f>
        <v>20</v>
      </c>
      <c r="K202" s="167"/>
      <c r="L202" s="167">
        <f>L203+L204</f>
        <v>20</v>
      </c>
      <c r="M202" s="96">
        <f>M203+M204</f>
        <v>50</v>
      </c>
      <c r="N202" s="97"/>
      <c r="O202" s="98"/>
      <c r="P202" s="106"/>
      <c r="Q202" s="100"/>
      <c r="R202" s="98"/>
      <c r="S202" s="101"/>
      <c r="T202" s="102"/>
      <c r="U202" s="99"/>
      <c r="V202" s="126"/>
      <c r="W202" s="119"/>
      <c r="X202" s="99"/>
      <c r="Y202" s="126"/>
    </row>
    <row r="203" spans="1:25" s="18" customFormat="1" ht="19.5" hidden="1" customHeight="1" x14ac:dyDescent="0.2">
      <c r="A203" s="683" t="s">
        <v>391</v>
      </c>
      <c r="B203" s="933" t="s">
        <v>460</v>
      </c>
      <c r="C203" s="100"/>
      <c r="D203" s="98">
        <v>6</v>
      </c>
      <c r="E203" s="98"/>
      <c r="F203" s="129"/>
      <c r="G203" s="132">
        <v>1.5</v>
      </c>
      <c r="H203" s="83">
        <f t="shared" si="45"/>
        <v>45</v>
      </c>
      <c r="I203" s="84">
        <f>J203+K203+L203</f>
        <v>20</v>
      </c>
      <c r="J203" s="87">
        <v>10</v>
      </c>
      <c r="K203" s="85"/>
      <c r="L203" s="85">
        <v>10</v>
      </c>
      <c r="M203" s="145">
        <f>H203-I203</f>
        <v>25</v>
      </c>
      <c r="N203" s="97"/>
      <c r="O203" s="98"/>
      <c r="P203" s="106"/>
      <c r="Q203" s="100"/>
      <c r="R203" s="98"/>
      <c r="S203" s="101">
        <v>2</v>
      </c>
      <c r="T203" s="102"/>
      <c r="U203" s="99"/>
      <c r="V203" s="126"/>
      <c r="W203" s="119"/>
      <c r="X203" s="99"/>
      <c r="Y203" s="126"/>
    </row>
    <row r="204" spans="1:25" s="18" customFormat="1" ht="21.75" hidden="1" customHeight="1" x14ac:dyDescent="0.2">
      <c r="A204" s="683" t="s">
        <v>392</v>
      </c>
      <c r="B204" s="933" t="s">
        <v>461</v>
      </c>
      <c r="C204" s="100"/>
      <c r="D204" s="98">
        <v>6</v>
      </c>
      <c r="E204" s="98"/>
      <c r="F204" s="129"/>
      <c r="G204" s="132">
        <v>1.5</v>
      </c>
      <c r="H204" s="83">
        <f t="shared" si="45"/>
        <v>45</v>
      </c>
      <c r="I204" s="84">
        <f>J204+K204+L204</f>
        <v>20</v>
      </c>
      <c r="J204" s="87">
        <v>10</v>
      </c>
      <c r="K204" s="85"/>
      <c r="L204" s="85">
        <v>10</v>
      </c>
      <c r="M204" s="145">
        <f>H204-I204</f>
        <v>25</v>
      </c>
      <c r="N204" s="97"/>
      <c r="O204" s="98"/>
      <c r="P204" s="106"/>
      <c r="Q204" s="100"/>
      <c r="R204" s="98"/>
      <c r="S204" s="101">
        <v>2</v>
      </c>
      <c r="T204" s="102"/>
      <c r="U204" s="99"/>
      <c r="V204" s="126"/>
      <c r="W204" s="119"/>
      <c r="X204" s="99"/>
      <c r="Y204" s="126"/>
    </row>
    <row r="205" spans="1:25" s="18" customFormat="1" ht="54" hidden="1" customHeight="1" x14ac:dyDescent="0.2">
      <c r="A205" s="683" t="s">
        <v>462</v>
      </c>
      <c r="B205" s="113" t="s">
        <v>412</v>
      </c>
      <c r="C205" s="100"/>
      <c r="D205" s="98"/>
      <c r="E205" s="98"/>
      <c r="F205" s="129"/>
      <c r="G205" s="118">
        <f>G206+G207</f>
        <v>6</v>
      </c>
      <c r="H205" s="130">
        <f t="shared" ref="H205:M205" si="46">H206+H207</f>
        <v>180</v>
      </c>
      <c r="I205" s="109">
        <f t="shared" si="46"/>
        <v>93</v>
      </c>
      <c r="J205" s="109">
        <f t="shared" si="46"/>
        <v>45</v>
      </c>
      <c r="K205" s="109"/>
      <c r="L205" s="109">
        <f t="shared" si="46"/>
        <v>48</v>
      </c>
      <c r="M205" s="110">
        <f t="shared" si="46"/>
        <v>87</v>
      </c>
      <c r="N205" s="97"/>
      <c r="O205" s="98"/>
      <c r="P205" s="106"/>
      <c r="Q205" s="100"/>
      <c r="R205" s="98"/>
      <c r="S205" s="101"/>
      <c r="T205" s="102"/>
      <c r="U205" s="99"/>
      <c r="V205" s="126"/>
      <c r="W205" s="119"/>
      <c r="X205" s="99"/>
      <c r="Y205" s="126"/>
    </row>
    <row r="206" spans="1:25" s="18" customFormat="1" ht="53.25" hidden="1" customHeight="1" x14ac:dyDescent="0.2">
      <c r="A206" s="683" t="s">
        <v>463</v>
      </c>
      <c r="B206" s="113" t="s">
        <v>412</v>
      </c>
      <c r="C206" s="100">
        <v>10</v>
      </c>
      <c r="D206" s="98"/>
      <c r="E206" s="98"/>
      <c r="F206" s="129"/>
      <c r="G206" s="900">
        <v>4.5</v>
      </c>
      <c r="H206" s="779">
        <f>G206*30</f>
        <v>135</v>
      </c>
      <c r="I206" s="781">
        <f>J206+K206+L206</f>
        <v>75</v>
      </c>
      <c r="J206" s="99">
        <v>45</v>
      </c>
      <c r="K206" s="98"/>
      <c r="L206" s="98">
        <v>30</v>
      </c>
      <c r="M206" s="782">
        <f>H206-I206</f>
        <v>60</v>
      </c>
      <c r="N206" s="97"/>
      <c r="O206" s="98"/>
      <c r="P206" s="106"/>
      <c r="Q206" s="100"/>
      <c r="R206" s="98"/>
      <c r="S206" s="101"/>
      <c r="T206" s="102"/>
      <c r="U206" s="99"/>
      <c r="V206" s="126"/>
      <c r="W206" s="119">
        <v>5</v>
      </c>
      <c r="X206" s="99"/>
      <c r="Y206" s="126"/>
    </row>
    <row r="207" spans="1:25" s="18" customFormat="1" ht="51.75" hidden="1" customHeight="1" x14ac:dyDescent="0.2">
      <c r="A207" s="683" t="s">
        <v>464</v>
      </c>
      <c r="B207" s="113" t="s">
        <v>413</v>
      </c>
      <c r="C207" s="100"/>
      <c r="D207" s="98"/>
      <c r="E207" s="98"/>
      <c r="F207" s="129">
        <v>11</v>
      </c>
      <c r="G207" s="132">
        <v>1.5</v>
      </c>
      <c r="H207" s="100">
        <f>G207*30</f>
        <v>45</v>
      </c>
      <c r="I207" s="781">
        <f>J207+K207+L207</f>
        <v>18</v>
      </c>
      <c r="J207" s="99"/>
      <c r="K207" s="98"/>
      <c r="L207" s="98">
        <v>18</v>
      </c>
      <c r="M207" s="782">
        <f>H207-I207</f>
        <v>27</v>
      </c>
      <c r="N207" s="97"/>
      <c r="O207" s="98"/>
      <c r="P207" s="106"/>
      <c r="Q207" s="100"/>
      <c r="R207" s="98"/>
      <c r="S207" s="101"/>
      <c r="T207" s="102"/>
      <c r="U207" s="99"/>
      <c r="V207" s="126"/>
      <c r="W207" s="119"/>
      <c r="X207" s="99">
        <v>2</v>
      </c>
      <c r="Y207" s="126"/>
    </row>
    <row r="208" spans="1:25" s="18" customFormat="1" ht="36" hidden="1" customHeight="1" thickBot="1" x14ac:dyDescent="0.25">
      <c r="A208" s="934" t="s">
        <v>465</v>
      </c>
      <c r="B208" s="935" t="s">
        <v>286</v>
      </c>
      <c r="C208" s="936"/>
      <c r="D208" s="937">
        <v>11</v>
      </c>
      <c r="E208" s="937"/>
      <c r="F208" s="686"/>
      <c r="G208" s="118">
        <v>4</v>
      </c>
      <c r="H208" s="156">
        <f>G208*30</f>
        <v>120</v>
      </c>
      <c r="I208" s="105">
        <f>J208+K208+L208</f>
        <v>54</v>
      </c>
      <c r="J208" s="938">
        <v>36</v>
      </c>
      <c r="K208" s="938">
        <v>9</v>
      </c>
      <c r="L208" s="938">
        <v>9</v>
      </c>
      <c r="M208" s="127">
        <f>H208-I208</f>
        <v>66</v>
      </c>
      <c r="N208" s="156"/>
      <c r="O208" s="105"/>
      <c r="P208" s="127"/>
      <c r="Q208" s="156"/>
      <c r="R208" s="105"/>
      <c r="S208" s="127"/>
      <c r="T208" s="156"/>
      <c r="U208" s="105"/>
      <c r="V208" s="127"/>
      <c r="W208" s="157"/>
      <c r="X208" s="99">
        <v>6</v>
      </c>
      <c r="Y208" s="127"/>
    </row>
    <row r="209" spans="1:25" s="18" customFormat="1" ht="21" hidden="1" customHeight="1" thickBot="1" x14ac:dyDescent="0.25">
      <c r="A209" s="3041" t="s">
        <v>365</v>
      </c>
      <c r="B209" s="3042"/>
      <c r="C209" s="3042"/>
      <c r="D209" s="3042"/>
      <c r="E209" s="3042"/>
      <c r="F209" s="3042"/>
      <c r="G209" s="3042"/>
      <c r="H209" s="3042"/>
      <c r="I209" s="3042"/>
      <c r="J209" s="3042"/>
      <c r="K209" s="3042"/>
      <c r="L209" s="3042"/>
      <c r="M209" s="3042"/>
      <c r="N209" s="3042"/>
      <c r="O209" s="3042"/>
      <c r="P209" s="3042"/>
      <c r="Q209" s="3042"/>
      <c r="R209" s="3042"/>
      <c r="S209" s="3042"/>
      <c r="T209" s="3042"/>
      <c r="U209" s="3042"/>
      <c r="V209" s="3042"/>
      <c r="W209" s="3042"/>
      <c r="X209" s="3042"/>
      <c r="Y209" s="3043"/>
    </row>
    <row r="210" spans="1:25" s="18" customFormat="1" ht="51" hidden="1" customHeight="1" thickBot="1" x14ac:dyDescent="0.25">
      <c r="A210" s="576" t="s">
        <v>468</v>
      </c>
      <c r="B210" s="158" t="s">
        <v>384</v>
      </c>
      <c r="C210" s="138"/>
      <c r="D210" s="138">
        <v>11</v>
      </c>
      <c r="E210" s="138"/>
      <c r="F210" s="905"/>
      <c r="G210" s="906">
        <v>4</v>
      </c>
      <c r="H210" s="907">
        <f>G210*30</f>
        <v>120</v>
      </c>
      <c r="I210" s="104">
        <f>J210+K210+L210</f>
        <v>54</v>
      </c>
      <c r="J210" s="866">
        <v>36</v>
      </c>
      <c r="K210" s="866">
        <v>9</v>
      </c>
      <c r="L210" s="866">
        <v>9</v>
      </c>
      <c r="M210" s="868">
        <f>H210-I210</f>
        <v>66</v>
      </c>
      <c r="N210" s="939"/>
      <c r="O210" s="138"/>
      <c r="P210" s="909"/>
      <c r="Q210" s="140"/>
      <c r="R210" s="138"/>
      <c r="S210" s="139"/>
      <c r="T210" s="904"/>
      <c r="U210" s="138"/>
      <c r="V210" s="909"/>
      <c r="W210" s="159"/>
      <c r="X210" s="153">
        <v>6</v>
      </c>
      <c r="Y210" s="139"/>
    </row>
    <row r="211" spans="1:25" s="18" customFormat="1" ht="21" hidden="1" customHeight="1" thickBot="1" x14ac:dyDescent="0.25">
      <c r="A211" s="3036" t="s">
        <v>198</v>
      </c>
      <c r="B211" s="3037"/>
      <c r="C211" s="3037"/>
      <c r="D211" s="3037"/>
      <c r="E211" s="3037"/>
      <c r="F211" s="3037"/>
      <c r="G211" s="3037"/>
      <c r="H211" s="3037"/>
      <c r="I211" s="3037"/>
      <c r="J211" s="3037"/>
      <c r="K211" s="3037"/>
      <c r="L211" s="3037"/>
      <c r="M211" s="3037"/>
      <c r="N211" s="3037"/>
      <c r="O211" s="3037"/>
      <c r="P211" s="3037"/>
      <c r="Q211" s="3037"/>
      <c r="R211" s="3037"/>
      <c r="S211" s="3037"/>
      <c r="T211" s="3037"/>
      <c r="U211" s="3037"/>
      <c r="V211" s="3037"/>
      <c r="W211" s="3037"/>
      <c r="X211" s="3037"/>
      <c r="Y211" s="3038"/>
    </row>
    <row r="212" spans="1:25" s="18" customFormat="1" ht="21" hidden="1" customHeight="1" thickBot="1" x14ac:dyDescent="0.25">
      <c r="A212" s="683" t="s">
        <v>469</v>
      </c>
      <c r="B212" s="940" t="s">
        <v>60</v>
      </c>
      <c r="C212" s="941"/>
      <c r="D212" s="942">
        <v>11</v>
      </c>
      <c r="E212" s="942"/>
      <c r="F212" s="943"/>
      <c r="G212" s="103">
        <v>4</v>
      </c>
      <c r="H212" s="156">
        <f>G212*30</f>
        <v>120</v>
      </c>
      <c r="I212" s="104">
        <f>J212+K212+L212</f>
        <v>54</v>
      </c>
      <c r="J212" s="944"/>
      <c r="K212" s="944"/>
      <c r="L212" s="945">
        <v>54</v>
      </c>
      <c r="M212" s="127">
        <f>H212-I212</f>
        <v>66</v>
      </c>
      <c r="N212" s="946"/>
      <c r="O212" s="947"/>
      <c r="P212" s="948"/>
      <c r="Q212" s="949"/>
      <c r="R212" s="947"/>
      <c r="S212" s="948"/>
      <c r="T212" s="946"/>
      <c r="U212" s="947"/>
      <c r="V212" s="948"/>
      <c r="W212" s="950"/>
      <c r="X212" s="99">
        <v>6</v>
      </c>
      <c r="Y212" s="686"/>
    </row>
    <row r="213" spans="1:25" s="18" customFormat="1" ht="21" hidden="1" customHeight="1" thickBot="1" x14ac:dyDescent="0.25">
      <c r="A213" s="3044" t="s">
        <v>400</v>
      </c>
      <c r="B213" s="3045"/>
      <c r="C213" s="3045"/>
      <c r="D213" s="3045"/>
      <c r="E213" s="3045"/>
      <c r="F213" s="3046"/>
      <c r="G213" s="925">
        <f>G197+G201+G202+G205+G210</f>
        <v>22</v>
      </c>
      <c r="H213" s="586">
        <f t="shared" ref="H213:M213" si="47">H197+H201+H202+H205+H210</f>
        <v>660</v>
      </c>
      <c r="I213" s="587">
        <f t="shared" si="47"/>
        <v>331</v>
      </c>
      <c r="J213" s="587">
        <f t="shared" si="47"/>
        <v>174</v>
      </c>
      <c r="K213" s="587">
        <f t="shared" si="47"/>
        <v>50</v>
      </c>
      <c r="L213" s="587">
        <f t="shared" si="47"/>
        <v>107</v>
      </c>
      <c r="M213" s="588">
        <f t="shared" si="47"/>
        <v>329</v>
      </c>
      <c r="N213" s="951"/>
      <c r="O213" s="952"/>
      <c r="P213" s="953"/>
      <c r="Q213" s="954"/>
      <c r="R213" s="952"/>
      <c r="S213" s="955">
        <f>S203+S204</f>
        <v>4</v>
      </c>
      <c r="T213" s="586"/>
      <c r="U213" s="587"/>
      <c r="V213" s="588">
        <f>V198</f>
        <v>4</v>
      </c>
      <c r="W213" s="930">
        <f>W199+W200+W206</f>
        <v>9</v>
      </c>
      <c r="X213" s="819">
        <f>X207+X210</f>
        <v>8</v>
      </c>
      <c r="Y213" s="588">
        <f>Y201</f>
        <v>6</v>
      </c>
    </row>
    <row r="214" spans="1:25" s="18" customFormat="1" ht="34.5" hidden="1" customHeight="1" thickBot="1" x14ac:dyDescent="0.25">
      <c r="A214" s="3044" t="s">
        <v>399</v>
      </c>
      <c r="B214" s="3045"/>
      <c r="C214" s="3045"/>
      <c r="D214" s="3045"/>
      <c r="E214" s="3045"/>
      <c r="F214" s="3046"/>
      <c r="G214" s="52">
        <f>G197+G201+G202+G205+G212</f>
        <v>22</v>
      </c>
      <c r="H214" s="586">
        <f t="shared" ref="H214:M214" si="48">H197+H201+H202+H205+H212</f>
        <v>660</v>
      </c>
      <c r="I214" s="587">
        <f t="shared" si="48"/>
        <v>331</v>
      </c>
      <c r="J214" s="587">
        <f t="shared" si="48"/>
        <v>138</v>
      </c>
      <c r="K214" s="587">
        <f t="shared" si="48"/>
        <v>41</v>
      </c>
      <c r="L214" s="587">
        <f t="shared" si="48"/>
        <v>152</v>
      </c>
      <c r="M214" s="588">
        <f t="shared" si="48"/>
        <v>329</v>
      </c>
      <c r="N214" s="951"/>
      <c r="O214" s="952"/>
      <c r="P214" s="956"/>
      <c r="Q214" s="957"/>
      <c r="R214" s="952"/>
      <c r="S214" s="958">
        <f>S203+S204</f>
        <v>4</v>
      </c>
      <c r="T214" s="930"/>
      <c r="U214" s="587"/>
      <c r="V214" s="931">
        <f>V198</f>
        <v>4</v>
      </c>
      <c r="W214" s="586">
        <f>W199+W200+W206</f>
        <v>9</v>
      </c>
      <c r="X214" s="819">
        <f>X207+X212</f>
        <v>8</v>
      </c>
      <c r="Y214" s="588">
        <f>Y201</f>
        <v>6</v>
      </c>
    </row>
    <row r="215" spans="1:25" s="18" customFormat="1" ht="21" hidden="1" customHeight="1" thickBot="1" x14ac:dyDescent="0.25">
      <c r="A215" s="3023" t="s">
        <v>470</v>
      </c>
      <c r="B215" s="3034"/>
      <c r="C215" s="3034"/>
      <c r="D215" s="3034"/>
      <c r="E215" s="3034"/>
      <c r="F215" s="3034"/>
      <c r="G215" s="3034"/>
      <c r="H215" s="3034"/>
      <c r="I215" s="3034"/>
      <c r="J215" s="3034"/>
      <c r="K215" s="3034"/>
      <c r="L215" s="3034"/>
      <c r="M215" s="3034"/>
      <c r="N215" s="3034"/>
      <c r="O215" s="3034"/>
      <c r="P215" s="3034"/>
      <c r="Q215" s="3034"/>
      <c r="R215" s="3034"/>
      <c r="S215" s="3034"/>
      <c r="T215" s="3034"/>
      <c r="U215" s="3034"/>
      <c r="V215" s="3034"/>
      <c r="W215" s="3034"/>
      <c r="X215" s="3034"/>
      <c r="Y215" s="3035"/>
    </row>
    <row r="216" spans="1:25" s="18" customFormat="1" ht="82.5" hidden="1" customHeight="1" x14ac:dyDescent="0.2">
      <c r="A216" s="683" t="s">
        <v>471</v>
      </c>
      <c r="B216" s="112" t="s">
        <v>476</v>
      </c>
      <c r="C216" s="83">
        <v>12</v>
      </c>
      <c r="E216" s="85"/>
      <c r="F216" s="128"/>
      <c r="G216" s="959">
        <v>3</v>
      </c>
      <c r="H216" s="91">
        <f>G216*30</f>
        <v>90</v>
      </c>
      <c r="I216" s="92">
        <f>J216+K216+L216</f>
        <v>48</v>
      </c>
      <c r="J216" s="92">
        <v>16</v>
      </c>
      <c r="K216" s="92">
        <v>32</v>
      </c>
      <c r="L216" s="92"/>
      <c r="M216" s="96">
        <f>H216-I216</f>
        <v>42</v>
      </c>
      <c r="N216" s="82"/>
      <c r="O216" s="85"/>
      <c r="P216" s="88"/>
      <c r="Q216" s="83"/>
      <c r="R216" s="85"/>
      <c r="S216" s="89"/>
      <c r="T216" s="86"/>
      <c r="U216" s="87"/>
      <c r="V216" s="94"/>
      <c r="W216" s="95"/>
      <c r="X216" s="87"/>
      <c r="Y216" s="94">
        <v>6</v>
      </c>
    </row>
    <row r="217" spans="1:25" s="18" customFormat="1" ht="21" hidden="1" customHeight="1" x14ac:dyDescent="0.2">
      <c r="A217" s="683" t="s">
        <v>472</v>
      </c>
      <c r="B217" s="113" t="s">
        <v>191</v>
      </c>
      <c r="C217" s="100"/>
      <c r="D217" s="98"/>
      <c r="E217" s="85"/>
      <c r="F217" s="129"/>
      <c r="G217" s="118">
        <f>G218+G219</f>
        <v>6</v>
      </c>
      <c r="H217" s="130">
        <f t="shared" ref="H217:M217" si="49">H218+H219</f>
        <v>180</v>
      </c>
      <c r="I217" s="109">
        <f t="shared" si="49"/>
        <v>93</v>
      </c>
      <c r="J217" s="109">
        <f t="shared" si="49"/>
        <v>45</v>
      </c>
      <c r="K217" s="109"/>
      <c r="L217" s="109">
        <f t="shared" si="49"/>
        <v>48</v>
      </c>
      <c r="M217" s="110">
        <f t="shared" si="49"/>
        <v>87</v>
      </c>
      <c r="N217" s="97"/>
      <c r="O217" s="98"/>
      <c r="P217" s="106"/>
      <c r="Q217" s="100"/>
      <c r="R217" s="98"/>
      <c r="S217" s="101"/>
      <c r="T217" s="102"/>
      <c r="U217" s="99"/>
      <c r="V217" s="126"/>
      <c r="W217" s="119"/>
      <c r="X217" s="99"/>
      <c r="Y217" s="126"/>
    </row>
    <row r="218" spans="1:25" s="18" customFormat="1" ht="21" hidden="1" customHeight="1" x14ac:dyDescent="0.2">
      <c r="A218" s="683" t="s">
        <v>473</v>
      </c>
      <c r="B218" s="113" t="s">
        <v>191</v>
      </c>
      <c r="C218" s="100">
        <v>10</v>
      </c>
      <c r="D218" s="98"/>
      <c r="E218" s="98"/>
      <c r="F218" s="129"/>
      <c r="G218" s="900">
        <v>4.5</v>
      </c>
      <c r="H218" s="779">
        <f>G218*30</f>
        <v>135</v>
      </c>
      <c r="I218" s="781">
        <f>J218+K218+L218</f>
        <v>75</v>
      </c>
      <c r="J218" s="99">
        <v>45</v>
      </c>
      <c r="K218" s="98"/>
      <c r="L218" s="98">
        <v>30</v>
      </c>
      <c r="M218" s="782">
        <f>H218-I218</f>
        <v>60</v>
      </c>
      <c r="N218" s="97"/>
      <c r="O218" s="98"/>
      <c r="P218" s="106"/>
      <c r="Q218" s="100"/>
      <c r="R218" s="98"/>
      <c r="S218" s="101"/>
      <c r="T218" s="102"/>
      <c r="U218" s="99"/>
      <c r="V218" s="126"/>
      <c r="W218" s="119">
        <v>5</v>
      </c>
      <c r="X218" s="99"/>
      <c r="Y218" s="126"/>
    </row>
    <row r="219" spans="1:25" s="18" customFormat="1" ht="36" hidden="1" customHeight="1" x14ac:dyDescent="0.2">
      <c r="A219" s="683" t="s">
        <v>474</v>
      </c>
      <c r="B219" s="113" t="s">
        <v>281</v>
      </c>
      <c r="C219" s="100"/>
      <c r="D219" s="98"/>
      <c r="E219" s="98"/>
      <c r="F219" s="129">
        <v>11</v>
      </c>
      <c r="G219" s="132">
        <v>1.5</v>
      </c>
      <c r="H219" s="100">
        <f>G219*30</f>
        <v>45</v>
      </c>
      <c r="I219" s="781">
        <f>J219+K219+L219</f>
        <v>18</v>
      </c>
      <c r="J219" s="99"/>
      <c r="K219" s="98"/>
      <c r="L219" s="98">
        <v>18</v>
      </c>
      <c r="M219" s="782">
        <f>H219-I219</f>
        <v>27</v>
      </c>
      <c r="N219" s="97"/>
      <c r="O219" s="98"/>
      <c r="P219" s="106"/>
      <c r="Q219" s="100"/>
      <c r="R219" s="98"/>
      <c r="S219" s="101"/>
      <c r="T219" s="102"/>
      <c r="U219" s="99"/>
      <c r="V219" s="126"/>
      <c r="W219" s="119"/>
      <c r="X219" s="99">
        <v>2</v>
      </c>
      <c r="Y219" s="126"/>
    </row>
    <row r="220" spans="1:25" s="18" customFormat="1" ht="36" hidden="1" customHeight="1" thickBot="1" x14ac:dyDescent="0.25">
      <c r="A220" s="934" t="s">
        <v>475</v>
      </c>
      <c r="B220" s="935" t="s">
        <v>286</v>
      </c>
      <c r="C220" s="936"/>
      <c r="D220" s="937">
        <v>11</v>
      </c>
      <c r="E220" s="937"/>
      <c r="F220" s="686"/>
      <c r="G220" s="118">
        <v>4</v>
      </c>
      <c r="H220" s="156">
        <f>G220*30</f>
        <v>120</v>
      </c>
      <c r="I220" s="105">
        <f>J220+K220+L220</f>
        <v>54</v>
      </c>
      <c r="J220" s="938">
        <v>36</v>
      </c>
      <c r="K220" s="938">
        <v>9</v>
      </c>
      <c r="L220" s="938">
        <v>9</v>
      </c>
      <c r="M220" s="127">
        <f>H220-I220</f>
        <v>66</v>
      </c>
      <c r="N220" s="156"/>
      <c r="O220" s="105"/>
      <c r="P220" s="127"/>
      <c r="Q220" s="156"/>
      <c r="R220" s="105"/>
      <c r="S220" s="127"/>
      <c r="T220" s="156"/>
      <c r="U220" s="105"/>
      <c r="V220" s="127"/>
      <c r="W220" s="157"/>
      <c r="X220" s="99">
        <v>6</v>
      </c>
      <c r="Y220" s="127"/>
    </row>
    <row r="221" spans="1:25" s="18" customFormat="1" ht="21" hidden="1" customHeight="1" thickBot="1" x14ac:dyDescent="0.25">
      <c r="A221" s="3041" t="s">
        <v>365</v>
      </c>
      <c r="B221" s="3042"/>
      <c r="C221" s="3042"/>
      <c r="D221" s="3042"/>
      <c r="E221" s="3042"/>
      <c r="F221" s="3042"/>
      <c r="G221" s="3042"/>
      <c r="H221" s="3042"/>
      <c r="I221" s="3042"/>
      <c r="J221" s="3042"/>
      <c r="K221" s="3042"/>
      <c r="L221" s="3042"/>
      <c r="M221" s="3042"/>
      <c r="N221" s="3042"/>
      <c r="O221" s="3042"/>
      <c r="P221" s="3042"/>
      <c r="Q221" s="3042"/>
      <c r="R221" s="3042"/>
      <c r="S221" s="3042"/>
      <c r="T221" s="3042"/>
      <c r="U221" s="3042"/>
      <c r="V221" s="3042"/>
      <c r="W221" s="3042"/>
      <c r="X221" s="3042"/>
      <c r="Y221" s="3043"/>
    </row>
    <row r="222" spans="1:25" s="18" customFormat="1" ht="38.25" hidden="1" customHeight="1" thickBot="1" x14ac:dyDescent="0.25">
      <c r="A222" s="576" t="s">
        <v>477</v>
      </c>
      <c r="B222" s="158" t="s">
        <v>283</v>
      </c>
      <c r="C222" s="138"/>
      <c r="D222" s="138">
        <v>11</v>
      </c>
      <c r="E222" s="138"/>
      <c r="F222" s="905"/>
      <c r="G222" s="906">
        <v>4</v>
      </c>
      <c r="H222" s="907">
        <f>G222*30</f>
        <v>120</v>
      </c>
      <c r="I222" s="104">
        <f>J222+K222+L222</f>
        <v>54</v>
      </c>
      <c r="J222" s="866">
        <v>36</v>
      </c>
      <c r="K222" s="866">
        <v>9</v>
      </c>
      <c r="L222" s="866">
        <v>9</v>
      </c>
      <c r="M222" s="868">
        <f>H222-I222</f>
        <v>66</v>
      </c>
      <c r="N222" s="939"/>
      <c r="O222" s="138"/>
      <c r="P222" s="909"/>
      <c r="Q222" s="140"/>
      <c r="R222" s="138"/>
      <c r="S222" s="139"/>
      <c r="T222" s="904"/>
      <c r="U222" s="138"/>
      <c r="V222" s="909"/>
      <c r="W222" s="159"/>
      <c r="X222" s="153">
        <v>6</v>
      </c>
      <c r="Y222" s="139"/>
    </row>
    <row r="223" spans="1:25" s="18" customFormat="1" ht="21" hidden="1" customHeight="1" thickBot="1" x14ac:dyDescent="0.25">
      <c r="A223" s="3036" t="s">
        <v>198</v>
      </c>
      <c r="B223" s="3037"/>
      <c r="C223" s="3037"/>
      <c r="D223" s="3037"/>
      <c r="E223" s="3037"/>
      <c r="F223" s="3037"/>
      <c r="G223" s="3037"/>
      <c r="H223" s="3037"/>
      <c r="I223" s="3037"/>
      <c r="J223" s="3037"/>
      <c r="K223" s="3037"/>
      <c r="L223" s="3037"/>
      <c r="M223" s="3037"/>
      <c r="N223" s="3037"/>
      <c r="O223" s="3037"/>
      <c r="P223" s="3037"/>
      <c r="Q223" s="3037"/>
      <c r="R223" s="3037"/>
      <c r="S223" s="3037"/>
      <c r="T223" s="3037"/>
      <c r="U223" s="3037"/>
      <c r="V223" s="3037"/>
      <c r="W223" s="3037"/>
      <c r="X223" s="3037"/>
      <c r="Y223" s="3038"/>
    </row>
    <row r="224" spans="1:25" s="18" customFormat="1" ht="25.5" hidden="1" customHeight="1" thickBot="1" x14ac:dyDescent="0.25">
      <c r="A224" s="683" t="s">
        <v>478</v>
      </c>
      <c r="B224" s="940" t="s">
        <v>60</v>
      </c>
      <c r="C224" s="941"/>
      <c r="D224" s="942">
        <v>11</v>
      </c>
      <c r="E224" s="942"/>
      <c r="F224" s="943"/>
      <c r="G224" s="103">
        <v>4</v>
      </c>
      <c r="H224" s="156">
        <f>G224*30</f>
        <v>120</v>
      </c>
      <c r="I224" s="104">
        <f>J224+K224+L224</f>
        <v>54</v>
      </c>
      <c r="J224" s="944"/>
      <c r="K224" s="944"/>
      <c r="L224" s="945">
        <v>54</v>
      </c>
      <c r="M224" s="127">
        <f>H224-I224</f>
        <v>66</v>
      </c>
      <c r="N224" s="946"/>
      <c r="O224" s="947"/>
      <c r="P224" s="948"/>
      <c r="Q224" s="949"/>
      <c r="R224" s="947"/>
      <c r="S224" s="948"/>
      <c r="T224" s="946"/>
      <c r="U224" s="947"/>
      <c r="V224" s="948"/>
      <c r="W224" s="950"/>
      <c r="X224" s="99">
        <v>6</v>
      </c>
      <c r="Y224" s="686"/>
    </row>
    <row r="225" spans="1:44" s="18" customFormat="1" ht="23.25" hidden="1" customHeight="1" thickBot="1" x14ac:dyDescent="0.25">
      <c r="A225" s="3044" t="s">
        <v>479</v>
      </c>
      <c r="B225" s="3045"/>
      <c r="C225" s="3045"/>
      <c r="D225" s="3045"/>
      <c r="E225" s="3045"/>
      <c r="F225" s="3046"/>
      <c r="G225" s="925">
        <f>G216+G217+G222</f>
        <v>13</v>
      </c>
      <c r="H225" s="586">
        <f t="shared" ref="H225:M225" si="50">H216+H217+H222</f>
        <v>390</v>
      </c>
      <c r="I225" s="587">
        <f t="shared" si="50"/>
        <v>195</v>
      </c>
      <c r="J225" s="587">
        <f t="shared" si="50"/>
        <v>97</v>
      </c>
      <c r="K225" s="587">
        <f t="shared" si="50"/>
        <v>41</v>
      </c>
      <c r="L225" s="587">
        <f t="shared" si="50"/>
        <v>57</v>
      </c>
      <c r="M225" s="588">
        <f t="shared" si="50"/>
        <v>195</v>
      </c>
      <c r="N225" s="960"/>
      <c r="O225" s="952"/>
      <c r="P225" s="953"/>
      <c r="Q225" s="954"/>
      <c r="R225" s="952"/>
      <c r="S225" s="955"/>
      <c r="T225" s="586"/>
      <c r="U225" s="587"/>
      <c r="V225" s="588"/>
      <c r="W225" s="930">
        <f>W218</f>
        <v>5</v>
      </c>
      <c r="X225" s="819">
        <f>X219+X222</f>
        <v>8</v>
      </c>
      <c r="Y225" s="588">
        <f>Y216</f>
        <v>6</v>
      </c>
    </row>
    <row r="226" spans="1:44" s="18" customFormat="1" ht="38.25" hidden="1" customHeight="1" thickBot="1" x14ac:dyDescent="0.25">
      <c r="A226" s="3044" t="s">
        <v>480</v>
      </c>
      <c r="B226" s="3045"/>
      <c r="C226" s="3045"/>
      <c r="D226" s="3045"/>
      <c r="E226" s="3045"/>
      <c r="F226" s="3046"/>
      <c r="G226" s="52">
        <f>G216+G217+G224</f>
        <v>13</v>
      </c>
      <c r="H226" s="586">
        <f t="shared" ref="H226:M226" si="51">H216+H217+H224</f>
        <v>390</v>
      </c>
      <c r="I226" s="587">
        <f t="shared" si="51"/>
        <v>195</v>
      </c>
      <c r="J226" s="587">
        <f t="shared" si="51"/>
        <v>61</v>
      </c>
      <c r="K226" s="587">
        <f t="shared" si="51"/>
        <v>32</v>
      </c>
      <c r="L226" s="587">
        <f t="shared" si="51"/>
        <v>102</v>
      </c>
      <c r="M226" s="588">
        <f t="shared" si="51"/>
        <v>195</v>
      </c>
      <c r="N226" s="961"/>
      <c r="O226" s="952"/>
      <c r="P226" s="956"/>
      <c r="Q226" s="957"/>
      <c r="R226" s="952"/>
      <c r="S226" s="958"/>
      <c r="T226" s="930"/>
      <c r="U226" s="587"/>
      <c r="V226" s="931"/>
      <c r="W226" s="586">
        <f>W218</f>
        <v>5</v>
      </c>
      <c r="X226" s="819">
        <f>X219+X224</f>
        <v>8</v>
      </c>
      <c r="Y226" s="588">
        <f>Y216</f>
        <v>6</v>
      </c>
    </row>
    <row r="227" spans="1:44" s="18" customFormat="1" ht="21" hidden="1" customHeight="1" thickBot="1" x14ac:dyDescent="0.25">
      <c r="A227" s="3023" t="s">
        <v>279</v>
      </c>
      <c r="B227" s="3263"/>
      <c r="C227" s="3263"/>
      <c r="D227" s="3263"/>
      <c r="E227" s="3263"/>
      <c r="F227" s="3263"/>
      <c r="G227" s="3263"/>
      <c r="H227" s="3263"/>
      <c r="I227" s="3263"/>
      <c r="J227" s="3263"/>
      <c r="K227" s="3263"/>
      <c r="L227" s="3263"/>
      <c r="M227" s="3263"/>
      <c r="N227" s="3263"/>
      <c r="O227" s="3263"/>
      <c r="P227" s="3263"/>
      <c r="Q227" s="3263"/>
      <c r="R227" s="3263"/>
      <c r="S227" s="3263"/>
      <c r="T227" s="3263"/>
      <c r="U227" s="3263"/>
      <c r="V227" s="3263"/>
      <c r="W227" s="3263"/>
      <c r="X227" s="3263"/>
      <c r="Y227" s="3264"/>
    </row>
    <row r="228" spans="1:44" s="58" customFormat="1" ht="21" hidden="1" customHeight="1" thickBot="1" x14ac:dyDescent="0.25">
      <c r="A228" s="3023" t="s">
        <v>293</v>
      </c>
      <c r="B228" s="3263"/>
      <c r="C228" s="3263"/>
      <c r="D228" s="3263"/>
      <c r="E228" s="3263"/>
      <c r="F228" s="3263"/>
      <c r="G228" s="3263"/>
      <c r="H228" s="3263"/>
      <c r="I228" s="3263"/>
      <c r="J228" s="3263"/>
      <c r="K228" s="3263"/>
      <c r="L228" s="3263"/>
      <c r="M228" s="3263"/>
      <c r="N228" s="3263"/>
      <c r="O228" s="3263"/>
      <c r="P228" s="3263"/>
      <c r="Q228" s="3263"/>
      <c r="R228" s="3263"/>
      <c r="S228" s="3263"/>
      <c r="T228" s="3263"/>
      <c r="U228" s="3263"/>
      <c r="V228" s="3263"/>
      <c r="W228" s="3263"/>
      <c r="X228" s="3263"/>
      <c r="Y228" s="3264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</row>
    <row r="229" spans="1:44" s="18" customFormat="1" ht="36.75" hidden="1" customHeight="1" x14ac:dyDescent="0.2">
      <c r="A229" s="198" t="s">
        <v>290</v>
      </c>
      <c r="B229" s="199" t="s">
        <v>527</v>
      </c>
      <c r="C229" s="186"/>
      <c r="D229" s="186">
        <v>12</v>
      </c>
      <c r="E229" s="186"/>
      <c r="F229" s="200"/>
      <c r="G229" s="90">
        <v>2</v>
      </c>
      <c r="H229" s="91">
        <f>G229*30</f>
        <v>60</v>
      </c>
      <c r="I229" s="92">
        <f>SUM(J229:L229)</f>
        <v>24</v>
      </c>
      <c r="J229" s="171">
        <v>16</v>
      </c>
      <c r="K229" s="167"/>
      <c r="L229" s="167">
        <v>8</v>
      </c>
      <c r="M229" s="96">
        <f>H229-I229</f>
        <v>36</v>
      </c>
      <c r="N229" s="152"/>
      <c r="O229" s="167"/>
      <c r="P229" s="201"/>
      <c r="Q229" s="91"/>
      <c r="R229" s="167"/>
      <c r="S229" s="125"/>
      <c r="T229" s="202"/>
      <c r="U229" s="171"/>
      <c r="V229" s="193"/>
      <c r="W229" s="203"/>
      <c r="X229" s="171"/>
      <c r="Y229" s="193">
        <v>3</v>
      </c>
    </row>
    <row r="230" spans="1:44" s="18" customFormat="1" ht="35.25" hidden="1" customHeight="1" x14ac:dyDescent="0.2">
      <c r="A230" s="198" t="s">
        <v>291</v>
      </c>
      <c r="B230" s="204" t="s">
        <v>220</v>
      </c>
      <c r="C230" s="205"/>
      <c r="D230" s="192">
        <v>12</v>
      </c>
      <c r="E230" s="192"/>
      <c r="F230" s="189"/>
      <c r="G230" s="108">
        <v>3</v>
      </c>
      <c r="H230" s="190">
        <f>G230*30</f>
        <v>90</v>
      </c>
      <c r="I230" s="92">
        <f>J230+K230+L230</f>
        <v>32</v>
      </c>
      <c r="J230" s="191">
        <v>16</v>
      </c>
      <c r="K230" s="192">
        <v>16</v>
      </c>
      <c r="L230" s="192"/>
      <c r="M230" s="206">
        <f>H230-I230</f>
        <v>58</v>
      </c>
      <c r="N230" s="207"/>
      <c r="O230" s="208"/>
      <c r="P230" s="209"/>
      <c r="Q230" s="210"/>
      <c r="R230" s="208"/>
      <c r="S230" s="211"/>
      <c r="T230" s="202"/>
      <c r="U230" s="171"/>
      <c r="V230" s="193"/>
      <c r="W230" s="207"/>
      <c r="X230" s="208"/>
      <c r="Y230" s="211">
        <v>4</v>
      </c>
    </row>
    <row r="231" spans="1:44" s="18" customFormat="1" ht="47.25" hidden="1" x14ac:dyDescent="0.2">
      <c r="A231" s="198" t="s">
        <v>251</v>
      </c>
      <c r="B231" s="204" t="s">
        <v>415</v>
      </c>
      <c r="C231" s="205"/>
      <c r="D231" s="192"/>
      <c r="E231" s="192"/>
      <c r="F231" s="189"/>
      <c r="G231" s="108">
        <f>SUM(G232:G235)</f>
        <v>9.5</v>
      </c>
      <c r="H231" s="190">
        <f>SUM(H232:H235)</f>
        <v>285</v>
      </c>
      <c r="I231" s="92">
        <f>SUM(I232:I235)</f>
        <v>108</v>
      </c>
      <c r="J231" s="191">
        <f>SUM(J232:J235)</f>
        <v>59</v>
      </c>
      <c r="K231" s="192">
        <f>SUM(K232:K235)</f>
        <v>49</v>
      </c>
      <c r="L231" s="192"/>
      <c r="M231" s="206">
        <f>SUM(M232:M235)</f>
        <v>177</v>
      </c>
      <c r="N231" s="207"/>
      <c r="O231" s="208"/>
      <c r="P231" s="209"/>
      <c r="Q231" s="210"/>
      <c r="R231" s="208"/>
      <c r="S231" s="211"/>
      <c r="T231" s="202"/>
      <c r="U231" s="171"/>
      <c r="V231" s="193"/>
      <c r="W231" s="207"/>
      <c r="X231" s="208"/>
      <c r="Y231" s="211"/>
    </row>
    <row r="232" spans="1:44" s="18" customFormat="1" ht="47.25" hidden="1" x14ac:dyDescent="0.2">
      <c r="A232" s="212" t="s">
        <v>417</v>
      </c>
      <c r="B232" s="213" t="s">
        <v>415</v>
      </c>
      <c r="C232" s="185"/>
      <c r="D232" s="185">
        <v>7</v>
      </c>
      <c r="E232" s="214"/>
      <c r="F232" s="214"/>
      <c r="G232" s="165">
        <v>3</v>
      </c>
      <c r="H232" s="83">
        <f>G232*30</f>
        <v>90</v>
      </c>
      <c r="I232" s="84">
        <f>SUM(J232:L232)</f>
        <v>30</v>
      </c>
      <c r="J232" s="87">
        <v>15</v>
      </c>
      <c r="K232" s="85">
        <v>15</v>
      </c>
      <c r="L232" s="85"/>
      <c r="M232" s="145">
        <f>H232-I232</f>
        <v>60</v>
      </c>
      <c r="N232" s="82"/>
      <c r="O232" s="85"/>
      <c r="P232" s="88"/>
      <c r="Q232" s="83"/>
      <c r="R232" s="85"/>
      <c r="S232" s="89"/>
      <c r="T232" s="86">
        <v>2</v>
      </c>
      <c r="U232" s="87"/>
      <c r="V232" s="94"/>
      <c r="W232" s="95"/>
      <c r="X232" s="87"/>
      <c r="Y232" s="94"/>
    </row>
    <row r="233" spans="1:44" s="18" customFormat="1" ht="33" hidden="1" customHeight="1" x14ac:dyDescent="0.2">
      <c r="A233" s="212" t="s">
        <v>418</v>
      </c>
      <c r="B233" s="213" t="s">
        <v>415</v>
      </c>
      <c r="C233" s="185"/>
      <c r="D233" s="185">
        <v>9</v>
      </c>
      <c r="E233" s="214"/>
      <c r="F233" s="214"/>
      <c r="G233" s="165">
        <v>3</v>
      </c>
      <c r="H233" s="83">
        <f>G233*30</f>
        <v>90</v>
      </c>
      <c r="I233" s="84">
        <f>SUM(J233:L233)</f>
        <v>30</v>
      </c>
      <c r="J233" s="87">
        <v>20</v>
      </c>
      <c r="K233" s="85">
        <v>10</v>
      </c>
      <c r="L233" s="85"/>
      <c r="M233" s="145">
        <f>H233-I233</f>
        <v>60</v>
      </c>
      <c r="N233" s="82"/>
      <c r="O233" s="85"/>
      <c r="P233" s="88"/>
      <c r="Q233" s="83"/>
      <c r="R233" s="85"/>
      <c r="S233" s="89"/>
      <c r="T233" s="86"/>
      <c r="U233" s="87"/>
      <c r="V233" s="94">
        <v>3</v>
      </c>
      <c r="W233" s="95"/>
      <c r="X233" s="87"/>
      <c r="Y233" s="94"/>
    </row>
    <row r="234" spans="1:44" s="18" customFormat="1" ht="47.25" hidden="1" x14ac:dyDescent="0.2">
      <c r="A234" s="212" t="s">
        <v>419</v>
      </c>
      <c r="B234" s="213" t="s">
        <v>415</v>
      </c>
      <c r="C234" s="185"/>
      <c r="D234" s="185"/>
      <c r="E234" s="214"/>
      <c r="F234" s="214"/>
      <c r="G234" s="165">
        <v>2</v>
      </c>
      <c r="H234" s="83">
        <f>G234*30</f>
        <v>60</v>
      </c>
      <c r="I234" s="84">
        <f>SUM(J234:L234)</f>
        <v>30</v>
      </c>
      <c r="J234" s="87">
        <v>15</v>
      </c>
      <c r="K234" s="85">
        <v>15</v>
      </c>
      <c r="L234" s="85"/>
      <c r="M234" s="145">
        <f>H234-I234</f>
        <v>30</v>
      </c>
      <c r="N234" s="82"/>
      <c r="O234" s="85"/>
      <c r="P234" s="88"/>
      <c r="Q234" s="83"/>
      <c r="R234" s="85"/>
      <c r="S234" s="89"/>
      <c r="T234" s="86"/>
      <c r="U234" s="87"/>
      <c r="V234" s="94"/>
      <c r="W234" s="95">
        <v>2</v>
      </c>
      <c r="X234" s="87"/>
      <c r="Y234" s="94"/>
    </row>
    <row r="235" spans="1:44" s="18" customFormat="1" ht="47.25" hidden="1" x14ac:dyDescent="0.2">
      <c r="A235" s="212" t="s">
        <v>420</v>
      </c>
      <c r="B235" s="213" t="s">
        <v>415</v>
      </c>
      <c r="C235" s="185"/>
      <c r="D235" s="185">
        <v>11</v>
      </c>
      <c r="E235" s="214"/>
      <c r="F235" s="214"/>
      <c r="G235" s="165">
        <v>1.5</v>
      </c>
      <c r="H235" s="83">
        <f>G235*30</f>
        <v>45</v>
      </c>
      <c r="I235" s="84">
        <f>SUM(J235:L235)</f>
        <v>18</v>
      </c>
      <c r="J235" s="87">
        <v>9</v>
      </c>
      <c r="K235" s="85">
        <v>9</v>
      </c>
      <c r="L235" s="85"/>
      <c r="M235" s="145">
        <f>H235-I235</f>
        <v>27</v>
      </c>
      <c r="N235" s="82"/>
      <c r="O235" s="85"/>
      <c r="P235" s="88"/>
      <c r="Q235" s="83"/>
      <c r="R235" s="85"/>
      <c r="S235" s="89"/>
      <c r="T235" s="86"/>
      <c r="U235" s="87"/>
      <c r="V235" s="94"/>
      <c r="W235" s="95"/>
      <c r="X235" s="87">
        <v>2</v>
      </c>
      <c r="Y235" s="94"/>
    </row>
    <row r="236" spans="1:44" s="18" customFormat="1" ht="31.5" hidden="1" x14ac:dyDescent="0.2">
      <c r="A236" s="198" t="s">
        <v>294</v>
      </c>
      <c r="B236" s="215" t="s">
        <v>234</v>
      </c>
      <c r="C236" s="186"/>
      <c r="D236" s="186">
        <v>10</v>
      </c>
      <c r="E236" s="186"/>
      <c r="F236" s="179"/>
      <c r="G236" s="90">
        <v>4</v>
      </c>
      <c r="H236" s="91">
        <f t="shared" ref="H236:H244" si="52">G236*30</f>
        <v>120</v>
      </c>
      <c r="I236" s="92">
        <f t="shared" ref="I236:I244" si="53">SUM(J236:L236)</f>
        <v>75</v>
      </c>
      <c r="J236" s="171">
        <v>45</v>
      </c>
      <c r="K236" s="167">
        <v>30</v>
      </c>
      <c r="L236" s="167"/>
      <c r="M236" s="96">
        <f t="shared" ref="M236:M242" si="54">H236-I236</f>
        <v>45</v>
      </c>
      <c r="N236" s="152"/>
      <c r="O236" s="167"/>
      <c r="P236" s="201"/>
      <c r="Q236" s="91"/>
      <c r="R236" s="167"/>
      <c r="S236" s="125"/>
      <c r="T236" s="202"/>
      <c r="U236" s="171"/>
      <c r="V236" s="193"/>
      <c r="W236" s="203">
        <v>5</v>
      </c>
      <c r="X236" s="171"/>
      <c r="Y236" s="193"/>
    </row>
    <row r="237" spans="1:44" s="18" customFormat="1" ht="31.5" hidden="1" customHeight="1" x14ac:dyDescent="0.2">
      <c r="A237" s="198" t="s">
        <v>252</v>
      </c>
      <c r="B237" s="216" t="s">
        <v>239</v>
      </c>
      <c r="C237" s="186"/>
      <c r="D237" s="186"/>
      <c r="E237" s="217"/>
      <c r="F237" s="218"/>
      <c r="G237" s="90">
        <f>G238+G239+G240</f>
        <v>3.5</v>
      </c>
      <c r="H237" s="91">
        <f>G237*30</f>
        <v>105</v>
      </c>
      <c r="I237" s="92">
        <f>I238+I239+I240</f>
        <v>35</v>
      </c>
      <c r="J237" s="171"/>
      <c r="K237" s="167"/>
      <c r="L237" s="167">
        <f>L238+L239+L240</f>
        <v>35</v>
      </c>
      <c r="M237" s="96">
        <f>H237-I237</f>
        <v>70</v>
      </c>
      <c r="N237" s="152"/>
      <c r="O237" s="167"/>
      <c r="P237" s="201"/>
      <c r="Q237" s="91"/>
      <c r="R237" s="167"/>
      <c r="S237" s="125"/>
      <c r="T237" s="202"/>
      <c r="U237" s="171"/>
      <c r="V237" s="193"/>
      <c r="W237" s="203"/>
      <c r="X237" s="171"/>
      <c r="Y237" s="193"/>
    </row>
    <row r="238" spans="1:44" s="18" customFormat="1" ht="32.25" hidden="1" customHeight="1" x14ac:dyDescent="0.2">
      <c r="A238" s="212" t="s">
        <v>295</v>
      </c>
      <c r="B238" s="219" t="s">
        <v>239</v>
      </c>
      <c r="C238" s="185"/>
      <c r="D238" s="185"/>
      <c r="E238" s="220"/>
      <c r="F238" s="44"/>
      <c r="G238" s="165">
        <v>1.5</v>
      </c>
      <c r="H238" s="83">
        <f>G238*30</f>
        <v>45</v>
      </c>
      <c r="I238" s="84">
        <f>SUM(J238:L238)</f>
        <v>15</v>
      </c>
      <c r="J238" s="87"/>
      <c r="K238" s="85"/>
      <c r="L238" s="85">
        <v>15</v>
      </c>
      <c r="M238" s="145">
        <f>H238-I238</f>
        <v>30</v>
      </c>
      <c r="N238" s="82"/>
      <c r="O238" s="85"/>
      <c r="P238" s="88"/>
      <c r="Q238" s="83"/>
      <c r="R238" s="85"/>
      <c r="S238" s="89"/>
      <c r="T238" s="86"/>
      <c r="U238" s="87"/>
      <c r="V238" s="94"/>
      <c r="W238" s="95">
        <v>1</v>
      </c>
      <c r="X238" s="87"/>
      <c r="Y238" s="94"/>
    </row>
    <row r="239" spans="1:44" s="18" customFormat="1" ht="18.75" hidden="1" customHeight="1" x14ac:dyDescent="0.2">
      <c r="A239" s="212" t="s">
        <v>296</v>
      </c>
      <c r="B239" s="219" t="s">
        <v>239</v>
      </c>
      <c r="C239" s="185"/>
      <c r="D239" s="185"/>
      <c r="E239" s="220"/>
      <c r="F239" s="44"/>
      <c r="G239" s="165">
        <v>1</v>
      </c>
      <c r="H239" s="83">
        <f>G239*30</f>
        <v>30</v>
      </c>
      <c r="I239" s="84">
        <f>SUM(J239:L239)</f>
        <v>10</v>
      </c>
      <c r="J239" s="87"/>
      <c r="K239" s="85"/>
      <c r="L239" s="85">
        <v>10</v>
      </c>
      <c r="M239" s="145"/>
      <c r="N239" s="82"/>
      <c r="O239" s="85"/>
      <c r="P239" s="88"/>
      <c r="Q239" s="83"/>
      <c r="R239" s="85"/>
      <c r="S239" s="89"/>
      <c r="T239" s="86"/>
      <c r="U239" s="87"/>
      <c r="V239" s="94"/>
      <c r="W239" s="95"/>
      <c r="X239" s="87">
        <v>1</v>
      </c>
      <c r="Y239" s="94"/>
    </row>
    <row r="240" spans="1:44" s="18" customFormat="1" ht="17.25" hidden="1" customHeight="1" x14ac:dyDescent="0.2">
      <c r="A240" s="212" t="s">
        <v>297</v>
      </c>
      <c r="B240" s="219" t="s">
        <v>239</v>
      </c>
      <c r="C240" s="185"/>
      <c r="D240" s="185"/>
      <c r="E240" s="220">
        <v>12</v>
      </c>
      <c r="F240" s="44"/>
      <c r="G240" s="165">
        <v>1</v>
      </c>
      <c r="H240" s="83">
        <f>G240*30</f>
        <v>30</v>
      </c>
      <c r="I240" s="84">
        <f>SUM(J240:L240)</f>
        <v>10</v>
      </c>
      <c r="J240" s="87"/>
      <c r="K240" s="85"/>
      <c r="L240" s="85">
        <v>10</v>
      </c>
      <c r="M240" s="145">
        <f>H240-I240</f>
        <v>20</v>
      </c>
      <c r="N240" s="82"/>
      <c r="O240" s="85"/>
      <c r="P240" s="88"/>
      <c r="Q240" s="83"/>
      <c r="R240" s="85"/>
      <c r="S240" s="89"/>
      <c r="T240" s="86"/>
      <c r="U240" s="87"/>
      <c r="V240" s="94"/>
      <c r="W240" s="95"/>
      <c r="X240" s="87"/>
      <c r="Y240" s="94">
        <v>1</v>
      </c>
    </row>
    <row r="241" spans="1:38" s="18" customFormat="1" ht="51.75" hidden="1" customHeight="1" x14ac:dyDescent="0.2">
      <c r="A241" s="198" t="s">
        <v>253</v>
      </c>
      <c r="B241" s="221" t="s">
        <v>235</v>
      </c>
      <c r="C241" s="186">
        <v>11</v>
      </c>
      <c r="D241" s="186"/>
      <c r="E241" s="186"/>
      <c r="F241" s="222"/>
      <c r="G241" s="90">
        <v>3</v>
      </c>
      <c r="H241" s="91">
        <f t="shared" si="52"/>
        <v>90</v>
      </c>
      <c r="I241" s="92">
        <f t="shared" si="53"/>
        <v>45</v>
      </c>
      <c r="J241" s="171">
        <v>27</v>
      </c>
      <c r="K241" s="167">
        <v>18</v>
      </c>
      <c r="L241" s="167"/>
      <c r="M241" s="96">
        <f t="shared" si="54"/>
        <v>45</v>
      </c>
      <c r="N241" s="152"/>
      <c r="O241" s="167"/>
      <c r="P241" s="201"/>
      <c r="Q241" s="91"/>
      <c r="R241" s="167"/>
      <c r="S241" s="125"/>
      <c r="T241" s="202"/>
      <c r="U241" s="171"/>
      <c r="V241" s="193"/>
      <c r="W241" s="203"/>
      <c r="X241" s="171">
        <v>5</v>
      </c>
      <c r="Y241" s="193"/>
    </row>
    <row r="242" spans="1:38" s="18" customFormat="1" ht="48.75" hidden="1" customHeight="1" x14ac:dyDescent="0.2">
      <c r="A242" s="198" t="s">
        <v>254</v>
      </c>
      <c r="B242" s="221" t="s">
        <v>236</v>
      </c>
      <c r="C242" s="186"/>
      <c r="D242" s="186">
        <v>7</v>
      </c>
      <c r="E242" s="186"/>
      <c r="F242" s="222"/>
      <c r="G242" s="90">
        <v>3</v>
      </c>
      <c r="H242" s="91">
        <f t="shared" si="52"/>
        <v>90</v>
      </c>
      <c r="I242" s="92">
        <f t="shared" si="53"/>
        <v>30</v>
      </c>
      <c r="J242" s="171">
        <v>15</v>
      </c>
      <c r="K242" s="167">
        <v>15</v>
      </c>
      <c r="L242" s="167"/>
      <c r="M242" s="96">
        <f t="shared" si="54"/>
        <v>60</v>
      </c>
      <c r="N242" s="152"/>
      <c r="O242" s="167"/>
      <c r="P242" s="201"/>
      <c r="Q242" s="91"/>
      <c r="R242" s="167"/>
      <c r="S242" s="125"/>
      <c r="T242" s="202">
        <v>2</v>
      </c>
      <c r="U242" s="171"/>
      <c r="V242" s="193"/>
      <c r="W242" s="203"/>
      <c r="X242" s="171"/>
      <c r="Y242" s="193"/>
    </row>
    <row r="243" spans="1:38" s="1178" customFormat="1" ht="33.75" hidden="1" customHeight="1" x14ac:dyDescent="0.2">
      <c r="A243" s="1162" t="s">
        <v>255</v>
      </c>
      <c r="B243" s="1163" t="s">
        <v>416</v>
      </c>
      <c r="C243" s="1164"/>
      <c r="D243" s="1164">
        <v>6</v>
      </c>
      <c r="E243" s="1164"/>
      <c r="F243" s="1165"/>
      <c r="G243" s="1166">
        <v>3</v>
      </c>
      <c r="H243" s="1167">
        <f>G243*30</f>
        <v>90</v>
      </c>
      <c r="I243" s="1168">
        <f>J243+K243+L243</f>
        <v>30</v>
      </c>
      <c r="J243" s="1169">
        <v>20</v>
      </c>
      <c r="K243" s="1170"/>
      <c r="L243" s="1170">
        <v>10</v>
      </c>
      <c r="M243" s="1171">
        <f>H243-I243</f>
        <v>60</v>
      </c>
      <c r="N243" s="1172"/>
      <c r="O243" s="1170"/>
      <c r="P243" s="1173"/>
      <c r="Q243" s="1167"/>
      <c r="R243" s="1170"/>
      <c r="S243" s="1174">
        <v>3</v>
      </c>
      <c r="T243" s="1175"/>
      <c r="U243" s="1169"/>
      <c r="V243" s="1176"/>
      <c r="W243" s="1177"/>
      <c r="X243" s="1169"/>
      <c r="Y243" s="1176"/>
    </row>
    <row r="244" spans="1:38" s="18" customFormat="1" ht="50.25" hidden="1" customHeight="1" x14ac:dyDescent="0.2">
      <c r="A244" s="198" t="s">
        <v>421</v>
      </c>
      <c r="B244" s="221" t="s">
        <v>241</v>
      </c>
      <c r="C244" s="186"/>
      <c r="D244" s="186">
        <v>11</v>
      </c>
      <c r="E244" s="186"/>
      <c r="F244" s="222"/>
      <c r="G244" s="90">
        <v>2</v>
      </c>
      <c r="H244" s="91">
        <f t="shared" si="52"/>
        <v>60</v>
      </c>
      <c r="I244" s="92">
        <f t="shared" si="53"/>
        <v>27</v>
      </c>
      <c r="J244" s="171">
        <v>18</v>
      </c>
      <c r="K244" s="167"/>
      <c r="L244" s="167">
        <v>9</v>
      </c>
      <c r="M244" s="96">
        <f>H244-I244</f>
        <v>33</v>
      </c>
      <c r="N244" s="152"/>
      <c r="O244" s="167"/>
      <c r="P244" s="201"/>
      <c r="Q244" s="91"/>
      <c r="R244" s="167"/>
      <c r="S244" s="125"/>
      <c r="T244" s="202"/>
      <c r="U244" s="171"/>
      <c r="V244" s="193"/>
      <c r="W244" s="203"/>
      <c r="X244" s="171">
        <v>3</v>
      </c>
      <c r="Y244" s="193"/>
    </row>
    <row r="245" spans="1:38" s="18" customFormat="1" ht="48" hidden="1" customHeight="1" thickBot="1" x14ac:dyDescent="0.25">
      <c r="A245" s="223" t="s">
        <v>300</v>
      </c>
      <c r="B245" s="224" t="s">
        <v>221</v>
      </c>
      <c r="C245" s="156"/>
      <c r="D245" s="105">
        <v>9</v>
      </c>
      <c r="E245" s="105"/>
      <c r="F245" s="225"/>
      <c r="G245" s="118">
        <v>3.5</v>
      </c>
      <c r="H245" s="226">
        <f>G245*30</f>
        <v>105</v>
      </c>
      <c r="I245" s="104">
        <f>J245+K245+L245</f>
        <v>45</v>
      </c>
      <c r="J245" s="227">
        <v>27</v>
      </c>
      <c r="K245" s="105">
        <v>18</v>
      </c>
      <c r="L245" s="105"/>
      <c r="M245" s="228">
        <f>H245-I245</f>
        <v>60</v>
      </c>
      <c r="N245" s="229"/>
      <c r="O245" s="105"/>
      <c r="P245" s="230"/>
      <c r="Q245" s="156"/>
      <c r="R245" s="227"/>
      <c r="S245" s="231"/>
      <c r="T245" s="157"/>
      <c r="U245" s="227"/>
      <c r="V245" s="231">
        <v>5</v>
      </c>
      <c r="W245" s="229"/>
      <c r="X245" s="105"/>
      <c r="Y245" s="127"/>
    </row>
    <row r="246" spans="1:38" s="18" customFormat="1" ht="21" hidden="1" customHeight="1" thickBot="1" x14ac:dyDescent="0.25">
      <c r="A246" s="3039" t="s">
        <v>321</v>
      </c>
      <c r="B246" s="3040"/>
      <c r="C246" s="3040"/>
      <c r="D246" s="3040"/>
      <c r="E246" s="3040"/>
      <c r="F246" s="3040"/>
      <c r="G246" s="136">
        <f>G236+G241+G229+G230+G231+G237+G242+G243+G244+G245</f>
        <v>36.5</v>
      </c>
      <c r="H246" s="137">
        <f t="shared" ref="H246:M246" si="55">H236+H241+H229+H230+H231+H237+H242+H243+H244+H245</f>
        <v>1095</v>
      </c>
      <c r="I246" s="137">
        <f t="shared" si="55"/>
        <v>451</v>
      </c>
      <c r="J246" s="137">
        <f t="shared" si="55"/>
        <v>243</v>
      </c>
      <c r="K246" s="137">
        <f t="shared" si="55"/>
        <v>146</v>
      </c>
      <c r="L246" s="137">
        <f t="shared" si="55"/>
        <v>62</v>
      </c>
      <c r="M246" s="137">
        <f t="shared" si="55"/>
        <v>644</v>
      </c>
      <c r="N246" s="232">
        <f>SUM(N229:N245)</f>
        <v>0</v>
      </c>
      <c r="O246" s="232">
        <f t="shared" ref="O246:Y246" si="56">SUM(O229:O245)</f>
        <v>0</v>
      </c>
      <c r="P246" s="232">
        <f t="shared" si="56"/>
        <v>0</v>
      </c>
      <c r="Q246" s="232">
        <f t="shared" si="56"/>
        <v>0</v>
      </c>
      <c r="R246" s="232">
        <f t="shared" si="56"/>
        <v>0</v>
      </c>
      <c r="S246" s="232">
        <f t="shared" si="56"/>
        <v>3</v>
      </c>
      <c r="T246" s="232">
        <f t="shared" si="56"/>
        <v>4</v>
      </c>
      <c r="U246" s="232">
        <f t="shared" si="56"/>
        <v>0</v>
      </c>
      <c r="V246" s="232">
        <f t="shared" si="56"/>
        <v>8</v>
      </c>
      <c r="W246" s="232">
        <f t="shared" si="56"/>
        <v>8</v>
      </c>
      <c r="X246" s="232">
        <f t="shared" si="56"/>
        <v>11</v>
      </c>
      <c r="Y246" s="445">
        <f t="shared" si="56"/>
        <v>8</v>
      </c>
    </row>
    <row r="247" spans="1:38" s="58" customFormat="1" ht="24.75" hidden="1" customHeight="1" thickBot="1" x14ac:dyDescent="0.25">
      <c r="A247" s="3031" t="s">
        <v>298</v>
      </c>
      <c r="B247" s="3265"/>
      <c r="C247" s="3265"/>
      <c r="D247" s="3265"/>
      <c r="E247" s="3265"/>
      <c r="F247" s="3265"/>
      <c r="G247" s="3265"/>
      <c r="H247" s="3265"/>
      <c r="I247" s="3265"/>
      <c r="J247" s="3265"/>
      <c r="K247" s="3265"/>
      <c r="L247" s="3265"/>
      <c r="M247" s="3265"/>
      <c r="N247" s="3265"/>
      <c r="O247" s="3265"/>
      <c r="P247" s="3265"/>
      <c r="Q247" s="3265"/>
      <c r="R247" s="3265"/>
      <c r="S247" s="3265"/>
      <c r="T247" s="3265"/>
      <c r="U247" s="3265"/>
      <c r="V247" s="3265"/>
      <c r="W247" s="3265"/>
      <c r="X247" s="3265"/>
      <c r="Y247" s="3266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</row>
    <row r="248" spans="1:38" s="18" customFormat="1" ht="25.5" hidden="1" customHeight="1" thickBot="1" x14ac:dyDescent="0.25">
      <c r="A248" s="233" t="s">
        <v>301</v>
      </c>
      <c r="B248" s="234" t="s">
        <v>528</v>
      </c>
      <c r="C248" s="235" t="s">
        <v>233</v>
      </c>
      <c r="D248" s="236"/>
      <c r="E248" s="236"/>
      <c r="F248" s="214"/>
      <c r="G248" s="90">
        <v>2.5</v>
      </c>
      <c r="H248" s="91">
        <f>G248*30</f>
        <v>75</v>
      </c>
      <c r="I248" s="92">
        <f>SUM(J248:L248)</f>
        <v>31</v>
      </c>
      <c r="J248" s="171">
        <v>15</v>
      </c>
      <c r="K248" s="167">
        <v>8</v>
      </c>
      <c r="L248" s="167">
        <v>8</v>
      </c>
      <c r="M248" s="96">
        <f>H248-I248</f>
        <v>44</v>
      </c>
      <c r="N248" s="82"/>
      <c r="O248" s="85"/>
      <c r="P248" s="88"/>
      <c r="Q248" s="83"/>
      <c r="R248" s="85"/>
      <c r="S248" s="89"/>
      <c r="T248" s="86"/>
      <c r="U248" s="87"/>
      <c r="V248" s="94"/>
      <c r="W248" s="95">
        <v>2</v>
      </c>
      <c r="X248" s="87"/>
      <c r="Y248" s="94"/>
    </row>
    <row r="249" spans="1:38" s="18" customFormat="1" ht="24" hidden="1" customHeight="1" thickBot="1" x14ac:dyDescent="0.25">
      <c r="A249" s="3229" t="s">
        <v>264</v>
      </c>
      <c r="B249" s="3230"/>
      <c r="C249" s="3230"/>
      <c r="D249" s="3230"/>
      <c r="E249" s="3230"/>
      <c r="F249" s="3231"/>
      <c r="G249" s="237">
        <f>G248</f>
        <v>2.5</v>
      </c>
      <c r="H249" s="238">
        <f t="shared" ref="H249:M249" si="57">H248</f>
        <v>75</v>
      </c>
      <c r="I249" s="239">
        <f t="shared" si="57"/>
        <v>31</v>
      </c>
      <c r="J249" s="239">
        <f t="shared" si="57"/>
        <v>15</v>
      </c>
      <c r="K249" s="239">
        <f t="shared" si="57"/>
        <v>8</v>
      </c>
      <c r="L249" s="239">
        <f t="shared" si="57"/>
        <v>8</v>
      </c>
      <c r="M249" s="240">
        <f t="shared" si="57"/>
        <v>44</v>
      </c>
      <c r="N249" s="78"/>
      <c r="O249" s="80"/>
      <c r="P249" s="81"/>
      <c r="Q249" s="79"/>
      <c r="R249" s="80"/>
      <c r="S249" s="107"/>
      <c r="T249" s="241">
        <f t="shared" ref="T249:Y249" si="58">SUM(T248:T248)</f>
        <v>0</v>
      </c>
      <c r="U249" s="242">
        <f t="shared" si="58"/>
        <v>0</v>
      </c>
      <c r="V249" s="243">
        <f t="shared" si="58"/>
        <v>0</v>
      </c>
      <c r="W249" s="241">
        <f t="shared" si="58"/>
        <v>2</v>
      </c>
      <c r="X249" s="242">
        <f t="shared" si="58"/>
        <v>0</v>
      </c>
      <c r="Y249" s="243">
        <f t="shared" si="58"/>
        <v>0</v>
      </c>
    </row>
    <row r="250" spans="1:38" s="58" customFormat="1" ht="18" hidden="1" customHeight="1" thickBot="1" x14ac:dyDescent="0.25">
      <c r="A250" s="3020" t="s">
        <v>299</v>
      </c>
      <c r="B250" s="3311"/>
      <c r="C250" s="3311"/>
      <c r="D250" s="3311"/>
      <c r="E250" s="3311"/>
      <c r="F250" s="3311"/>
      <c r="G250" s="3311"/>
      <c r="H250" s="3311"/>
      <c r="I250" s="3311"/>
      <c r="J250" s="3311"/>
      <c r="K250" s="3311"/>
      <c r="L250" s="3311"/>
      <c r="M250" s="3311"/>
      <c r="N250" s="3311"/>
      <c r="O250" s="3311"/>
      <c r="P250" s="3311"/>
      <c r="Q250" s="3311"/>
      <c r="R250" s="3311"/>
      <c r="S250" s="3311"/>
      <c r="T250" s="3311"/>
      <c r="U250" s="3311"/>
      <c r="V250" s="3311"/>
      <c r="W250" s="3311"/>
      <c r="X250" s="3311"/>
      <c r="Y250" s="3312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</row>
    <row r="251" spans="1:38" s="18" customFormat="1" ht="36" hidden="1" customHeight="1" x14ac:dyDescent="0.2">
      <c r="A251" s="73" t="s">
        <v>305</v>
      </c>
      <c r="B251" s="74" t="s">
        <v>237</v>
      </c>
      <c r="C251" s="75"/>
      <c r="D251" s="76"/>
      <c r="E251" s="76"/>
      <c r="F251" s="77"/>
      <c r="G251" s="1266">
        <f>SUM(G252:G255)</f>
        <v>10.5</v>
      </c>
      <c r="H251" s="40">
        <f>G251*30</f>
        <v>315</v>
      </c>
      <c r="I251" s="27">
        <f>SUM(J251:L251)</f>
        <v>155</v>
      </c>
      <c r="J251" s="41">
        <f>SUM(J252:J255)</f>
        <v>70</v>
      </c>
      <c r="K251" s="42">
        <f>SUM(K252:K255)</f>
        <v>55</v>
      </c>
      <c r="L251" s="42">
        <f>SUM(L252:L255)</f>
        <v>30</v>
      </c>
      <c r="M251" s="43">
        <f>H251-I251</f>
        <v>160</v>
      </c>
      <c r="N251" s="78"/>
      <c r="O251" s="80"/>
      <c r="P251" s="81"/>
      <c r="Q251" s="79"/>
      <c r="R251" s="80"/>
      <c r="S251" s="107"/>
      <c r="T251" s="115"/>
      <c r="U251" s="114"/>
      <c r="V251" s="116"/>
      <c r="W251" s="117"/>
      <c r="X251" s="114"/>
      <c r="Y251" s="116"/>
    </row>
    <row r="252" spans="1:38" s="18" customFormat="1" ht="33" hidden="1" customHeight="1" x14ac:dyDescent="0.2">
      <c r="A252" s="244" t="s">
        <v>316</v>
      </c>
      <c r="B252" s="245" t="s">
        <v>237</v>
      </c>
      <c r="C252" s="246"/>
      <c r="D252" s="247">
        <v>7</v>
      </c>
      <c r="E252" s="247"/>
      <c r="F252" s="248"/>
      <c r="G252" s="1267">
        <v>3</v>
      </c>
      <c r="H252" s="79">
        <f>G252*30</f>
        <v>90</v>
      </c>
      <c r="I252" s="168">
        <f t="shared" ref="I252:I258" si="59">SUM(J252:L252)</f>
        <v>45</v>
      </c>
      <c r="J252" s="114">
        <v>30</v>
      </c>
      <c r="K252" s="80">
        <v>15</v>
      </c>
      <c r="L252" s="80"/>
      <c r="M252" s="173">
        <f>H252-I252</f>
        <v>45</v>
      </c>
      <c r="N252" s="78"/>
      <c r="O252" s="80"/>
      <c r="P252" s="81"/>
      <c r="Q252" s="79"/>
      <c r="R252" s="80"/>
      <c r="S252" s="107"/>
      <c r="T252" s="115">
        <v>3</v>
      </c>
      <c r="U252" s="114"/>
      <c r="V252" s="116"/>
      <c r="W252" s="117"/>
      <c r="X252" s="114"/>
      <c r="Y252" s="116"/>
    </row>
    <row r="253" spans="1:38" s="18" customFormat="1" ht="38.25" hidden="1" customHeight="1" x14ac:dyDescent="0.2">
      <c r="A253" s="212" t="s">
        <v>317</v>
      </c>
      <c r="B253" s="249" t="s">
        <v>237</v>
      </c>
      <c r="C253" s="250"/>
      <c r="D253" s="251"/>
      <c r="E253" s="251"/>
      <c r="F253" s="252"/>
      <c r="G253" s="1268">
        <v>2.5</v>
      </c>
      <c r="H253" s="83">
        <f>G253*30</f>
        <v>75</v>
      </c>
      <c r="I253" s="84">
        <f t="shared" si="59"/>
        <v>40</v>
      </c>
      <c r="J253" s="87">
        <v>20</v>
      </c>
      <c r="K253" s="85">
        <v>20</v>
      </c>
      <c r="L253" s="85"/>
      <c r="M253" s="145">
        <f>H253-I253</f>
        <v>35</v>
      </c>
      <c r="N253" s="82"/>
      <c r="O253" s="85"/>
      <c r="P253" s="88"/>
      <c r="Q253" s="83"/>
      <c r="R253" s="85"/>
      <c r="S253" s="89"/>
      <c r="T253" s="86"/>
      <c r="U253" s="87">
        <v>4</v>
      </c>
      <c r="V253" s="94"/>
      <c r="W253" s="95"/>
      <c r="X253" s="87"/>
      <c r="Y253" s="94"/>
    </row>
    <row r="254" spans="1:38" s="18" customFormat="1" ht="33.75" hidden="1" customHeight="1" x14ac:dyDescent="0.2">
      <c r="A254" s="244" t="s">
        <v>318</v>
      </c>
      <c r="B254" s="249" t="s">
        <v>237</v>
      </c>
      <c r="C254" s="253">
        <v>9</v>
      </c>
      <c r="D254" s="254"/>
      <c r="E254" s="254"/>
      <c r="F254" s="252"/>
      <c r="G254" s="1268">
        <v>4</v>
      </c>
      <c r="H254" s="83">
        <f>G254*30</f>
        <v>120</v>
      </c>
      <c r="I254" s="84">
        <f t="shared" si="59"/>
        <v>60</v>
      </c>
      <c r="J254" s="87">
        <v>20</v>
      </c>
      <c r="K254" s="85">
        <v>20</v>
      </c>
      <c r="L254" s="85">
        <v>20</v>
      </c>
      <c r="M254" s="145">
        <f>H254-I254</f>
        <v>60</v>
      </c>
      <c r="N254" s="82"/>
      <c r="O254" s="85"/>
      <c r="P254" s="88"/>
      <c r="Q254" s="83"/>
      <c r="R254" s="85"/>
      <c r="S254" s="89"/>
      <c r="T254" s="86"/>
      <c r="U254" s="87"/>
      <c r="V254" s="94">
        <v>6</v>
      </c>
      <c r="W254" s="95"/>
      <c r="X254" s="87"/>
      <c r="Y254" s="94"/>
    </row>
    <row r="255" spans="1:38" s="18" customFormat="1" ht="33" hidden="1" customHeight="1" x14ac:dyDescent="0.2">
      <c r="A255" s="212" t="s">
        <v>319</v>
      </c>
      <c r="B255" s="255" t="s">
        <v>238</v>
      </c>
      <c r="C255" s="253"/>
      <c r="D255" s="251"/>
      <c r="E255" s="251"/>
      <c r="F255" s="252">
        <v>11</v>
      </c>
      <c r="G255" s="165">
        <v>1</v>
      </c>
      <c r="H255" s="83">
        <f>G255*30</f>
        <v>30</v>
      </c>
      <c r="I255" s="84">
        <f t="shared" si="59"/>
        <v>10</v>
      </c>
      <c r="J255" s="87"/>
      <c r="K255" s="85"/>
      <c r="L255" s="85">
        <v>10</v>
      </c>
      <c r="M255" s="145">
        <f>H255-I255</f>
        <v>20</v>
      </c>
      <c r="N255" s="82"/>
      <c r="O255" s="85"/>
      <c r="P255" s="88"/>
      <c r="Q255" s="83"/>
      <c r="R255" s="85"/>
      <c r="S255" s="89"/>
      <c r="T255" s="86"/>
      <c r="U255" s="87"/>
      <c r="V255" s="94"/>
      <c r="W255" s="95"/>
      <c r="X255" s="87">
        <v>1</v>
      </c>
      <c r="Y255" s="94"/>
    </row>
    <row r="256" spans="1:38" s="18" customFormat="1" ht="33" hidden="1" customHeight="1" x14ac:dyDescent="0.2">
      <c r="A256" s="198" t="s">
        <v>422</v>
      </c>
      <c r="B256" s="256" t="s">
        <v>302</v>
      </c>
      <c r="C256" s="257"/>
      <c r="D256" s="186"/>
      <c r="E256" s="186"/>
      <c r="F256" s="258"/>
      <c r="G256" s="1256">
        <f t="shared" ref="G256:M256" si="60">SUM(G257:G261)</f>
        <v>18</v>
      </c>
      <c r="H256" s="91">
        <f t="shared" si="60"/>
        <v>540</v>
      </c>
      <c r="I256" s="92">
        <f t="shared" si="60"/>
        <v>269</v>
      </c>
      <c r="J256" s="171">
        <f t="shared" si="60"/>
        <v>162</v>
      </c>
      <c r="K256" s="167">
        <f t="shared" si="60"/>
        <v>25</v>
      </c>
      <c r="L256" s="167">
        <f t="shared" si="60"/>
        <v>82</v>
      </c>
      <c r="M256" s="96">
        <f t="shared" si="60"/>
        <v>271</v>
      </c>
      <c r="N256" s="152"/>
      <c r="O256" s="167"/>
      <c r="P256" s="201"/>
      <c r="Q256" s="91"/>
      <c r="R256" s="167"/>
      <c r="S256" s="125"/>
      <c r="T256" s="202"/>
      <c r="U256" s="171"/>
      <c r="V256" s="193"/>
      <c r="W256" s="203"/>
      <c r="X256" s="171"/>
      <c r="Y256" s="193"/>
    </row>
    <row r="257" spans="1:38" s="18" customFormat="1" ht="34.5" hidden="1" customHeight="1" x14ac:dyDescent="0.2">
      <c r="A257" s="212" t="s">
        <v>423</v>
      </c>
      <c r="B257" s="259" t="s">
        <v>302</v>
      </c>
      <c r="C257" s="260"/>
      <c r="D257" s="185"/>
      <c r="E257" s="220"/>
      <c r="F257" s="252"/>
      <c r="G257" s="1268">
        <v>4</v>
      </c>
      <c r="H257" s="83">
        <f t="shared" ref="H257:H262" si="61">G257*30</f>
        <v>120</v>
      </c>
      <c r="I257" s="84">
        <f t="shared" si="59"/>
        <v>50</v>
      </c>
      <c r="J257" s="87">
        <v>30</v>
      </c>
      <c r="K257" s="85">
        <v>10</v>
      </c>
      <c r="L257" s="85">
        <v>10</v>
      </c>
      <c r="M257" s="145">
        <f t="shared" ref="M257:M262" si="62">H257-I257</f>
        <v>70</v>
      </c>
      <c r="N257" s="82"/>
      <c r="O257" s="85"/>
      <c r="P257" s="88"/>
      <c r="Q257" s="83"/>
      <c r="R257" s="85"/>
      <c r="S257" s="89"/>
      <c r="T257" s="86"/>
      <c r="U257" s="87">
        <v>5</v>
      </c>
      <c r="V257" s="94"/>
      <c r="W257" s="95"/>
      <c r="X257" s="87"/>
      <c r="Y257" s="94"/>
    </row>
    <row r="258" spans="1:38" s="18" customFormat="1" ht="31.5" hidden="1" customHeight="1" x14ac:dyDescent="0.2">
      <c r="A258" s="212" t="s">
        <v>424</v>
      </c>
      <c r="B258" s="259" t="s">
        <v>302</v>
      </c>
      <c r="C258" s="261">
        <v>9</v>
      </c>
      <c r="D258" s="185"/>
      <c r="E258" s="220"/>
      <c r="F258" s="252"/>
      <c r="G258" s="1268">
        <v>3</v>
      </c>
      <c r="H258" s="83">
        <f t="shared" si="61"/>
        <v>90</v>
      </c>
      <c r="I258" s="84">
        <f t="shared" si="59"/>
        <v>45</v>
      </c>
      <c r="J258" s="87">
        <v>36</v>
      </c>
      <c r="K258" s="85"/>
      <c r="L258" s="85">
        <v>9</v>
      </c>
      <c r="M258" s="145">
        <f t="shared" si="62"/>
        <v>45</v>
      </c>
      <c r="N258" s="82"/>
      <c r="O258" s="85"/>
      <c r="P258" s="88"/>
      <c r="Q258" s="83"/>
      <c r="R258" s="85"/>
      <c r="S258" s="89"/>
      <c r="T258" s="86"/>
      <c r="U258" s="87"/>
      <c r="V258" s="94">
        <v>5</v>
      </c>
      <c r="W258" s="95"/>
      <c r="X258" s="87"/>
      <c r="Y258" s="94"/>
    </row>
    <row r="259" spans="1:38" s="18" customFormat="1" ht="35.25" hidden="1" customHeight="1" x14ac:dyDescent="0.2">
      <c r="A259" s="212" t="s">
        <v>425</v>
      </c>
      <c r="B259" s="259" t="s">
        <v>302</v>
      </c>
      <c r="C259" s="261"/>
      <c r="D259" s="185">
        <v>10</v>
      </c>
      <c r="E259" s="220"/>
      <c r="F259" s="252"/>
      <c r="G259" s="1268">
        <v>6</v>
      </c>
      <c r="H259" s="83">
        <f t="shared" si="61"/>
        <v>180</v>
      </c>
      <c r="I259" s="84">
        <f>SUM(J259:L259)</f>
        <v>90</v>
      </c>
      <c r="J259" s="87">
        <v>60</v>
      </c>
      <c r="K259" s="85">
        <v>15</v>
      </c>
      <c r="L259" s="85">
        <v>15</v>
      </c>
      <c r="M259" s="145">
        <f t="shared" si="62"/>
        <v>90</v>
      </c>
      <c r="N259" s="82"/>
      <c r="O259" s="85"/>
      <c r="P259" s="88"/>
      <c r="Q259" s="83"/>
      <c r="R259" s="85"/>
      <c r="S259" s="89"/>
      <c r="T259" s="86"/>
      <c r="U259" s="87"/>
      <c r="V259" s="94"/>
      <c r="W259" s="95">
        <v>6</v>
      </c>
      <c r="X259" s="87"/>
      <c r="Y259" s="94"/>
    </row>
    <row r="260" spans="1:38" s="18" customFormat="1" ht="36" hidden="1" customHeight="1" x14ac:dyDescent="0.2">
      <c r="A260" s="212" t="s">
        <v>426</v>
      </c>
      <c r="B260" s="259" t="s">
        <v>302</v>
      </c>
      <c r="C260" s="261">
        <v>11</v>
      </c>
      <c r="D260" s="185"/>
      <c r="E260" s="220"/>
      <c r="F260" s="252"/>
      <c r="G260" s="1268">
        <v>3</v>
      </c>
      <c r="H260" s="83">
        <f t="shared" si="61"/>
        <v>90</v>
      </c>
      <c r="I260" s="84">
        <f>SUM(J260:L260)</f>
        <v>54</v>
      </c>
      <c r="J260" s="87">
        <v>36</v>
      </c>
      <c r="K260" s="85"/>
      <c r="L260" s="85">
        <v>18</v>
      </c>
      <c r="M260" s="145">
        <f t="shared" si="62"/>
        <v>36</v>
      </c>
      <c r="N260" s="82"/>
      <c r="O260" s="85"/>
      <c r="P260" s="88"/>
      <c r="Q260" s="83"/>
      <c r="R260" s="85"/>
      <c r="S260" s="89"/>
      <c r="T260" s="86"/>
      <c r="U260" s="87"/>
      <c r="V260" s="94"/>
      <c r="W260" s="95"/>
      <c r="X260" s="87">
        <v>6</v>
      </c>
      <c r="Y260" s="94"/>
    </row>
    <row r="261" spans="1:38" s="18" customFormat="1" ht="33" hidden="1" customHeight="1" x14ac:dyDescent="0.2">
      <c r="A261" s="212" t="s">
        <v>427</v>
      </c>
      <c r="B261" s="259" t="s">
        <v>304</v>
      </c>
      <c r="C261" s="261"/>
      <c r="D261" s="185"/>
      <c r="E261" s="220">
        <v>10</v>
      </c>
      <c r="F261" s="252"/>
      <c r="G261" s="1268">
        <v>2</v>
      </c>
      <c r="H261" s="83">
        <f t="shared" si="61"/>
        <v>60</v>
      </c>
      <c r="I261" s="84">
        <f>SUM(J261:L261)</f>
        <v>30</v>
      </c>
      <c r="J261" s="87"/>
      <c r="K261" s="85"/>
      <c r="L261" s="85">
        <v>30</v>
      </c>
      <c r="M261" s="145">
        <f t="shared" si="62"/>
        <v>30</v>
      </c>
      <c r="N261" s="82"/>
      <c r="O261" s="85"/>
      <c r="P261" s="88"/>
      <c r="Q261" s="83"/>
      <c r="R261" s="85"/>
      <c r="S261" s="89"/>
      <c r="T261" s="86"/>
      <c r="U261" s="87"/>
      <c r="V261" s="94"/>
      <c r="W261" s="95">
        <v>2</v>
      </c>
      <c r="X261" s="87"/>
      <c r="Y261" s="94"/>
    </row>
    <row r="262" spans="1:38" s="18" customFormat="1" ht="36.75" hidden="1" customHeight="1" thickBot="1" x14ac:dyDescent="0.25">
      <c r="A262" s="223" t="s">
        <v>428</v>
      </c>
      <c r="B262" s="262" t="s">
        <v>242</v>
      </c>
      <c r="C262" s="263"/>
      <c r="D262" s="264">
        <v>12</v>
      </c>
      <c r="E262" s="265"/>
      <c r="F262" s="266"/>
      <c r="G262" s="103">
        <v>2</v>
      </c>
      <c r="H262" s="156">
        <f t="shared" si="61"/>
        <v>60</v>
      </c>
      <c r="I262" s="104">
        <f>SUM(J262:L262)</f>
        <v>24</v>
      </c>
      <c r="J262" s="227">
        <v>16</v>
      </c>
      <c r="K262" s="105"/>
      <c r="L262" s="105">
        <v>8</v>
      </c>
      <c r="M262" s="267">
        <f t="shared" si="62"/>
        <v>36</v>
      </c>
      <c r="N262" s="229"/>
      <c r="O262" s="105"/>
      <c r="P262" s="230"/>
      <c r="Q262" s="156"/>
      <c r="R262" s="105"/>
      <c r="S262" s="127"/>
      <c r="T262" s="157"/>
      <c r="U262" s="227"/>
      <c r="V262" s="231"/>
      <c r="W262" s="268"/>
      <c r="X262" s="227"/>
      <c r="Y262" s="231">
        <v>3</v>
      </c>
    </row>
    <row r="263" spans="1:38" s="1106" customFormat="1" ht="25.5" hidden="1" customHeight="1" thickBot="1" x14ac:dyDescent="0.25">
      <c r="A263" s="3439" t="s">
        <v>306</v>
      </c>
      <c r="B263" s="3440"/>
      <c r="C263" s="3440"/>
      <c r="D263" s="3440"/>
      <c r="E263" s="3440"/>
      <c r="F263" s="3441"/>
      <c r="G263" s="1247">
        <f>G262+G249+G251+G256+G246</f>
        <v>69.5</v>
      </c>
      <c r="H263" s="1248">
        <f t="shared" ref="H263:M263" si="63">H262+H249+H251+H256+H246</f>
        <v>2085</v>
      </c>
      <c r="I263" s="1248">
        <f t="shared" si="63"/>
        <v>930</v>
      </c>
      <c r="J263" s="1248">
        <f t="shared" si="63"/>
        <v>506</v>
      </c>
      <c r="K263" s="1248">
        <f t="shared" si="63"/>
        <v>234</v>
      </c>
      <c r="L263" s="1248">
        <f t="shared" si="63"/>
        <v>190</v>
      </c>
      <c r="M263" s="1248">
        <f t="shared" si="63"/>
        <v>1155</v>
      </c>
      <c r="N263" s="1249"/>
      <c r="O263" s="1250"/>
      <c r="P263" s="1251"/>
      <c r="Q263" s="1252"/>
      <c r="R263" s="1250"/>
      <c r="S263" s="1253">
        <f t="shared" ref="S263:X263" si="64">SUM(S251:S262,S249,S246)</f>
        <v>3</v>
      </c>
      <c r="T263" s="1254">
        <f t="shared" si="64"/>
        <v>7</v>
      </c>
      <c r="U263" s="1255">
        <f t="shared" si="64"/>
        <v>9</v>
      </c>
      <c r="V263" s="1253">
        <f t="shared" si="64"/>
        <v>19</v>
      </c>
      <c r="W263" s="1254">
        <f t="shared" si="64"/>
        <v>18</v>
      </c>
      <c r="X263" s="1255">
        <f t="shared" si="64"/>
        <v>18</v>
      </c>
      <c r="Y263" s="1253">
        <f>SUM(Y251:Y262,Y249,Y246)</f>
        <v>11</v>
      </c>
    </row>
    <row r="264" spans="1:38" s="58" customFormat="1" ht="29.25" hidden="1" customHeight="1" thickBot="1" x14ac:dyDescent="0.25">
      <c r="A264" s="3023" t="s">
        <v>307</v>
      </c>
      <c r="B264" s="3263"/>
      <c r="C264" s="3263"/>
      <c r="D264" s="3263"/>
      <c r="E264" s="3263"/>
      <c r="F264" s="3263"/>
      <c r="G264" s="3263"/>
      <c r="H264" s="3263"/>
      <c r="I264" s="3263"/>
      <c r="J264" s="3263"/>
      <c r="K264" s="3263"/>
      <c r="L264" s="3263"/>
      <c r="M264" s="3263"/>
      <c r="N264" s="3263"/>
      <c r="O264" s="3263"/>
      <c r="P264" s="3263"/>
      <c r="Q264" s="3263"/>
      <c r="R264" s="3263"/>
      <c r="S264" s="3263"/>
      <c r="T264" s="3263"/>
      <c r="U264" s="3263"/>
      <c r="V264" s="3263"/>
      <c r="W264" s="3263"/>
      <c r="X264" s="3263"/>
      <c r="Y264" s="3264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</row>
    <row r="265" spans="1:38" s="18" customFormat="1" ht="54" hidden="1" customHeight="1" x14ac:dyDescent="0.2">
      <c r="A265" s="73" t="s">
        <v>429</v>
      </c>
      <c r="B265" s="269" t="s">
        <v>308</v>
      </c>
      <c r="C265" s="270"/>
      <c r="D265" s="271"/>
      <c r="E265" s="272"/>
      <c r="F265" s="273"/>
      <c r="G265" s="1269">
        <f>G266+G267</f>
        <v>6</v>
      </c>
      <c r="H265" s="274">
        <f>G265*30</f>
        <v>180</v>
      </c>
      <c r="I265" s="142">
        <f>I266+I267</f>
        <v>85</v>
      </c>
      <c r="J265" s="142">
        <f>J266+J267</f>
        <v>50</v>
      </c>
      <c r="K265" s="142">
        <f>K266+K267</f>
        <v>0</v>
      </c>
      <c r="L265" s="142">
        <f>L266+L267</f>
        <v>35</v>
      </c>
      <c r="M265" s="275">
        <f>H265-I265</f>
        <v>95</v>
      </c>
      <c r="N265" s="274"/>
      <c r="O265" s="154"/>
      <c r="P265" s="121"/>
      <c r="Q265" s="274"/>
      <c r="R265" s="154"/>
      <c r="S265" s="121"/>
      <c r="T265" s="276"/>
      <c r="U265" s="277"/>
      <c r="V265" s="278"/>
      <c r="W265" s="276"/>
      <c r="X265" s="277"/>
      <c r="Y265" s="278"/>
    </row>
    <row r="266" spans="1:38" s="18" customFormat="1" ht="33" hidden="1" customHeight="1" x14ac:dyDescent="0.2">
      <c r="A266" s="212" t="s">
        <v>430</v>
      </c>
      <c r="B266" s="279" t="s">
        <v>308</v>
      </c>
      <c r="C266" s="280"/>
      <c r="D266" s="281">
        <v>7</v>
      </c>
      <c r="E266" s="281"/>
      <c r="F266" s="282"/>
      <c r="G266" s="1268">
        <v>3</v>
      </c>
      <c r="H266" s="83">
        <f>G266*30</f>
        <v>90</v>
      </c>
      <c r="I266" s="84">
        <f>SUM(J266:L266)</f>
        <v>45</v>
      </c>
      <c r="J266" s="87">
        <v>30</v>
      </c>
      <c r="K266" s="85"/>
      <c r="L266" s="85">
        <v>15</v>
      </c>
      <c r="M266" s="145">
        <f>H266-I266</f>
        <v>45</v>
      </c>
      <c r="N266" s="83"/>
      <c r="O266" s="85"/>
      <c r="P266" s="89"/>
      <c r="Q266" s="83"/>
      <c r="R266" s="85"/>
      <c r="S266" s="89"/>
      <c r="T266" s="86">
        <v>3</v>
      </c>
      <c r="U266" s="87"/>
      <c r="V266" s="94"/>
      <c r="W266" s="86"/>
      <c r="X266" s="87"/>
      <c r="Y266" s="94"/>
    </row>
    <row r="267" spans="1:38" s="18" customFormat="1" ht="27.75" hidden="1" customHeight="1" x14ac:dyDescent="0.2">
      <c r="A267" s="212" t="s">
        <v>303</v>
      </c>
      <c r="B267" s="279" t="s">
        <v>308</v>
      </c>
      <c r="C267" s="280">
        <v>8</v>
      </c>
      <c r="D267" s="281"/>
      <c r="E267" s="281"/>
      <c r="F267" s="282"/>
      <c r="G267" s="1268">
        <v>3</v>
      </c>
      <c r="H267" s="83">
        <f>G267*30</f>
        <v>90</v>
      </c>
      <c r="I267" s="84">
        <f>SUM(J267:L267)</f>
        <v>40</v>
      </c>
      <c r="J267" s="87">
        <v>20</v>
      </c>
      <c r="K267" s="85"/>
      <c r="L267" s="85">
        <v>20</v>
      </c>
      <c r="M267" s="145">
        <f>H267-I267</f>
        <v>50</v>
      </c>
      <c r="N267" s="83"/>
      <c r="O267" s="85"/>
      <c r="P267" s="89"/>
      <c r="Q267" s="83"/>
      <c r="R267" s="85"/>
      <c r="S267" s="89"/>
      <c r="T267" s="86"/>
      <c r="U267" s="87">
        <v>4</v>
      </c>
      <c r="V267" s="94"/>
      <c r="W267" s="86"/>
      <c r="X267" s="87"/>
      <c r="Y267" s="94"/>
    </row>
    <row r="268" spans="1:38" s="18" customFormat="1" ht="36" hidden="1" customHeight="1" x14ac:dyDescent="0.2">
      <c r="A268" s="198" t="s">
        <v>305</v>
      </c>
      <c r="B268" s="283" t="s">
        <v>309</v>
      </c>
      <c r="C268" s="284"/>
      <c r="D268" s="285"/>
      <c r="E268" s="286"/>
      <c r="F268" s="287"/>
      <c r="G268" s="90">
        <f>G269+G270+G271+G272+G273</f>
        <v>12.5</v>
      </c>
      <c r="H268" s="130">
        <f t="shared" ref="H268:M268" si="65">H269+H270+H271+H272+H273</f>
        <v>375</v>
      </c>
      <c r="I268" s="109">
        <f t="shared" si="65"/>
        <v>186</v>
      </c>
      <c r="J268" s="109">
        <f t="shared" si="65"/>
        <v>100</v>
      </c>
      <c r="K268" s="109">
        <f t="shared" si="65"/>
        <v>15</v>
      </c>
      <c r="L268" s="109">
        <f t="shared" si="65"/>
        <v>71</v>
      </c>
      <c r="M268" s="110">
        <f t="shared" si="65"/>
        <v>189</v>
      </c>
      <c r="N268" s="91"/>
      <c r="O268" s="167"/>
      <c r="P268" s="125"/>
      <c r="Q268" s="91"/>
      <c r="R268" s="167"/>
      <c r="S268" s="125"/>
      <c r="T268" s="202"/>
      <c r="U268" s="171"/>
      <c r="V268" s="193"/>
      <c r="W268" s="202"/>
      <c r="X268" s="171"/>
      <c r="Y268" s="193"/>
    </row>
    <row r="269" spans="1:38" s="18" customFormat="1" ht="33" hidden="1" customHeight="1" x14ac:dyDescent="0.2">
      <c r="A269" s="212" t="s">
        <v>316</v>
      </c>
      <c r="B269" s="279" t="s">
        <v>309</v>
      </c>
      <c r="C269" s="288"/>
      <c r="D269" s="289">
        <v>9</v>
      </c>
      <c r="E269" s="290"/>
      <c r="F269" s="282"/>
      <c r="G269" s="1268">
        <v>3</v>
      </c>
      <c r="H269" s="83">
        <f t="shared" ref="H269:H278" si="66">G269*30</f>
        <v>90</v>
      </c>
      <c r="I269" s="84">
        <f>SUM(J269:L269)</f>
        <v>45</v>
      </c>
      <c r="J269" s="87">
        <v>36</v>
      </c>
      <c r="K269" s="85"/>
      <c r="L269" s="85">
        <v>9</v>
      </c>
      <c r="M269" s="145">
        <f t="shared" ref="M269:M278" si="67">H269-I269</f>
        <v>45</v>
      </c>
      <c r="N269" s="83"/>
      <c r="O269" s="85"/>
      <c r="P269" s="89"/>
      <c r="Q269" s="83"/>
      <c r="R269" s="85"/>
      <c r="S269" s="89"/>
      <c r="T269" s="86"/>
      <c r="U269" s="87"/>
      <c r="V269" s="94">
        <v>5</v>
      </c>
      <c r="W269" s="86"/>
      <c r="X269" s="87"/>
      <c r="Y269" s="94"/>
    </row>
    <row r="270" spans="1:38" s="18" customFormat="1" ht="33" hidden="1" customHeight="1" x14ac:dyDescent="0.2">
      <c r="A270" s="212" t="s">
        <v>317</v>
      </c>
      <c r="B270" s="279" t="s">
        <v>309</v>
      </c>
      <c r="C270" s="280">
        <v>10</v>
      </c>
      <c r="D270" s="289"/>
      <c r="E270" s="290"/>
      <c r="F270" s="282"/>
      <c r="G270" s="1268">
        <v>4</v>
      </c>
      <c r="H270" s="83">
        <f t="shared" si="66"/>
        <v>120</v>
      </c>
      <c r="I270" s="84">
        <f>SUM(J270:L270)</f>
        <v>60</v>
      </c>
      <c r="J270" s="87">
        <v>30</v>
      </c>
      <c r="K270" s="85">
        <v>15</v>
      </c>
      <c r="L270" s="85">
        <v>15</v>
      </c>
      <c r="M270" s="145">
        <f t="shared" si="67"/>
        <v>60</v>
      </c>
      <c r="N270" s="83"/>
      <c r="O270" s="85"/>
      <c r="P270" s="89"/>
      <c r="Q270" s="83"/>
      <c r="R270" s="85"/>
      <c r="S270" s="89"/>
      <c r="T270" s="86"/>
      <c r="U270" s="87"/>
      <c r="V270" s="94"/>
      <c r="W270" s="86">
        <v>4</v>
      </c>
      <c r="X270" s="87"/>
      <c r="Y270" s="94"/>
    </row>
    <row r="271" spans="1:38" s="18" customFormat="1" ht="48.75" hidden="1" customHeight="1" x14ac:dyDescent="0.2">
      <c r="A271" s="212" t="s">
        <v>318</v>
      </c>
      <c r="B271" s="279" t="s">
        <v>309</v>
      </c>
      <c r="C271" s="280"/>
      <c r="D271" s="289"/>
      <c r="E271" s="291"/>
      <c r="F271" s="282"/>
      <c r="G271" s="1268">
        <v>1.5</v>
      </c>
      <c r="H271" s="83">
        <f t="shared" si="66"/>
        <v>45</v>
      </c>
      <c r="I271" s="84">
        <f>SUM(J271:L271)</f>
        <v>27</v>
      </c>
      <c r="J271" s="87">
        <v>18</v>
      </c>
      <c r="K271" s="85"/>
      <c r="L271" s="85">
        <v>9</v>
      </c>
      <c r="M271" s="145">
        <f>H271-I271</f>
        <v>18</v>
      </c>
      <c r="N271" s="83"/>
      <c r="O271" s="85"/>
      <c r="P271" s="89"/>
      <c r="Q271" s="83"/>
      <c r="R271" s="85"/>
      <c r="S271" s="89"/>
      <c r="T271" s="86"/>
      <c r="U271" s="87"/>
      <c r="V271" s="94"/>
      <c r="W271" s="86"/>
      <c r="X271" s="87">
        <v>3</v>
      </c>
      <c r="Y271" s="94"/>
    </row>
    <row r="272" spans="1:38" s="18" customFormat="1" ht="31.5" hidden="1" customHeight="1" x14ac:dyDescent="0.2">
      <c r="A272" s="212" t="s">
        <v>319</v>
      </c>
      <c r="B272" s="279" t="s">
        <v>309</v>
      </c>
      <c r="C272" s="280">
        <v>12</v>
      </c>
      <c r="D272" s="289"/>
      <c r="E272" s="291"/>
      <c r="F272" s="282"/>
      <c r="G272" s="1268">
        <v>2</v>
      </c>
      <c r="H272" s="83">
        <f t="shared" si="66"/>
        <v>60</v>
      </c>
      <c r="I272" s="84">
        <f>SUM(J272:L272)</f>
        <v>24</v>
      </c>
      <c r="J272" s="87">
        <v>16</v>
      </c>
      <c r="K272" s="85"/>
      <c r="L272" s="85">
        <v>8</v>
      </c>
      <c r="M272" s="145">
        <f t="shared" si="67"/>
        <v>36</v>
      </c>
      <c r="N272" s="83"/>
      <c r="O272" s="85"/>
      <c r="P272" s="89"/>
      <c r="Q272" s="83"/>
      <c r="R272" s="85"/>
      <c r="S272" s="89"/>
      <c r="T272" s="86"/>
      <c r="U272" s="87"/>
      <c r="V272" s="94"/>
      <c r="W272" s="86"/>
      <c r="X272" s="87"/>
      <c r="Y272" s="94">
        <v>3</v>
      </c>
    </row>
    <row r="273" spans="1:38" s="18" customFormat="1" ht="37.5" hidden="1" customHeight="1" x14ac:dyDescent="0.2">
      <c r="A273" s="212" t="s">
        <v>431</v>
      </c>
      <c r="B273" s="279" t="s">
        <v>310</v>
      </c>
      <c r="C273" s="280"/>
      <c r="D273" s="289"/>
      <c r="E273" s="291">
        <v>10</v>
      </c>
      <c r="F273" s="282"/>
      <c r="G273" s="1268">
        <v>2</v>
      </c>
      <c r="H273" s="83">
        <f t="shared" si="66"/>
        <v>60</v>
      </c>
      <c r="I273" s="84">
        <f>SUM(J273:L273)</f>
        <v>30</v>
      </c>
      <c r="J273" s="87"/>
      <c r="K273" s="85"/>
      <c r="L273" s="85">
        <v>30</v>
      </c>
      <c r="M273" s="145">
        <f t="shared" si="67"/>
        <v>30</v>
      </c>
      <c r="N273" s="83"/>
      <c r="O273" s="85"/>
      <c r="P273" s="89"/>
      <c r="Q273" s="83"/>
      <c r="R273" s="85"/>
      <c r="S273" s="89"/>
      <c r="T273" s="86"/>
      <c r="U273" s="87"/>
      <c r="V273" s="94"/>
      <c r="W273" s="86">
        <v>2</v>
      </c>
      <c r="X273" s="87"/>
      <c r="Y273" s="94"/>
    </row>
    <row r="274" spans="1:38" s="18" customFormat="1" ht="47.25" hidden="1" customHeight="1" x14ac:dyDescent="0.2">
      <c r="A274" s="198" t="s">
        <v>422</v>
      </c>
      <c r="B274" s="283" t="s">
        <v>311</v>
      </c>
      <c r="C274" s="284"/>
      <c r="D274" s="285"/>
      <c r="E274" s="286"/>
      <c r="F274" s="287"/>
      <c r="G274" s="90">
        <f>G275+G276+G277+G278+G279</f>
        <v>15</v>
      </c>
      <c r="H274" s="130">
        <f t="shared" ref="H274:M274" si="68">H275+H276+H277+H278+H279</f>
        <v>450</v>
      </c>
      <c r="I274" s="109">
        <f t="shared" si="68"/>
        <v>203</v>
      </c>
      <c r="J274" s="109">
        <f t="shared" si="68"/>
        <v>106</v>
      </c>
      <c r="K274" s="109">
        <f t="shared" si="68"/>
        <v>10</v>
      </c>
      <c r="L274" s="109">
        <f t="shared" si="68"/>
        <v>87</v>
      </c>
      <c r="M274" s="110">
        <f t="shared" si="68"/>
        <v>247</v>
      </c>
      <c r="N274" s="91"/>
      <c r="O274" s="167"/>
      <c r="P274" s="125"/>
      <c r="Q274" s="91"/>
      <c r="R274" s="167"/>
      <c r="S274" s="125"/>
      <c r="T274" s="202"/>
      <c r="U274" s="171"/>
      <c r="V274" s="193"/>
      <c r="W274" s="202"/>
      <c r="X274" s="171"/>
      <c r="Y274" s="193"/>
    </row>
    <row r="275" spans="1:38" s="18" customFormat="1" ht="46.5" hidden="1" customHeight="1" x14ac:dyDescent="0.2">
      <c r="A275" s="212" t="s">
        <v>423</v>
      </c>
      <c r="B275" s="279" t="s">
        <v>311</v>
      </c>
      <c r="C275" s="280"/>
      <c r="D275" s="289">
        <v>8</v>
      </c>
      <c r="E275" s="291"/>
      <c r="F275" s="282"/>
      <c r="G275" s="1268">
        <v>4</v>
      </c>
      <c r="H275" s="83">
        <f t="shared" si="66"/>
        <v>120</v>
      </c>
      <c r="I275" s="84">
        <f>SUM(J275:L275)</f>
        <v>50</v>
      </c>
      <c r="J275" s="87">
        <v>30</v>
      </c>
      <c r="K275" s="85"/>
      <c r="L275" s="85">
        <v>20</v>
      </c>
      <c r="M275" s="145">
        <f t="shared" si="67"/>
        <v>70</v>
      </c>
      <c r="N275" s="83"/>
      <c r="O275" s="85"/>
      <c r="P275" s="89"/>
      <c r="Q275" s="83"/>
      <c r="R275" s="85"/>
      <c r="S275" s="89"/>
      <c r="T275" s="86"/>
      <c r="U275" s="87">
        <v>5</v>
      </c>
      <c r="V275" s="94"/>
      <c r="W275" s="86"/>
      <c r="X275" s="87"/>
      <c r="Y275" s="94"/>
    </row>
    <row r="276" spans="1:38" s="18" customFormat="1" ht="45" hidden="1" customHeight="1" x14ac:dyDescent="0.2">
      <c r="A276" s="212" t="s">
        <v>424</v>
      </c>
      <c r="B276" s="279" t="s">
        <v>311</v>
      </c>
      <c r="C276" s="292">
        <v>9</v>
      </c>
      <c r="D276" s="293"/>
      <c r="E276" s="293"/>
      <c r="F276" s="282"/>
      <c r="G276" s="1268">
        <v>4</v>
      </c>
      <c r="H276" s="83">
        <f t="shared" si="66"/>
        <v>120</v>
      </c>
      <c r="I276" s="84">
        <f>SUM(J276:L276)</f>
        <v>56</v>
      </c>
      <c r="J276" s="87">
        <v>28</v>
      </c>
      <c r="K276" s="85">
        <v>10</v>
      </c>
      <c r="L276" s="85">
        <v>18</v>
      </c>
      <c r="M276" s="145">
        <f t="shared" si="67"/>
        <v>64</v>
      </c>
      <c r="N276" s="83"/>
      <c r="O276" s="85"/>
      <c r="P276" s="89"/>
      <c r="Q276" s="83"/>
      <c r="R276" s="85"/>
      <c r="S276" s="89"/>
      <c r="T276" s="86"/>
      <c r="U276" s="87"/>
      <c r="V276" s="94">
        <v>6</v>
      </c>
      <c r="W276" s="86"/>
      <c r="X276" s="87"/>
      <c r="Y276" s="94"/>
    </row>
    <row r="277" spans="1:38" s="18" customFormat="1" ht="47.25" hidden="1" customHeight="1" x14ac:dyDescent="0.2">
      <c r="A277" s="212" t="s">
        <v>425</v>
      </c>
      <c r="B277" s="279" t="s">
        <v>311</v>
      </c>
      <c r="C277" s="280"/>
      <c r="D277" s="289">
        <v>10</v>
      </c>
      <c r="E277" s="291"/>
      <c r="F277" s="282"/>
      <c r="G277" s="1268">
        <v>4.5</v>
      </c>
      <c r="H277" s="83">
        <f t="shared" si="66"/>
        <v>135</v>
      </c>
      <c r="I277" s="84">
        <f>SUM(J277:L277)</f>
        <v>60</v>
      </c>
      <c r="J277" s="87">
        <v>30</v>
      </c>
      <c r="K277" s="85"/>
      <c r="L277" s="85">
        <v>30</v>
      </c>
      <c r="M277" s="145">
        <f t="shared" si="67"/>
        <v>75</v>
      </c>
      <c r="N277" s="83"/>
      <c r="O277" s="85"/>
      <c r="P277" s="89"/>
      <c r="Q277" s="83"/>
      <c r="R277" s="85"/>
      <c r="S277" s="89"/>
      <c r="T277" s="86"/>
      <c r="U277" s="87"/>
      <c r="V277" s="94"/>
      <c r="W277" s="86">
        <v>4</v>
      </c>
      <c r="X277" s="87"/>
      <c r="Y277" s="94"/>
    </row>
    <row r="278" spans="1:38" s="18" customFormat="1" ht="50.25" hidden="1" customHeight="1" x14ac:dyDescent="0.2">
      <c r="A278" s="212" t="s">
        <v>426</v>
      </c>
      <c r="B278" s="279" t="s">
        <v>311</v>
      </c>
      <c r="C278" s="280">
        <v>11</v>
      </c>
      <c r="D278" s="289"/>
      <c r="E278" s="291"/>
      <c r="F278" s="282"/>
      <c r="G278" s="165">
        <v>1.5</v>
      </c>
      <c r="H278" s="83">
        <f t="shared" si="66"/>
        <v>45</v>
      </c>
      <c r="I278" s="84">
        <f>SUM(J278:L278)</f>
        <v>27</v>
      </c>
      <c r="J278" s="87">
        <v>18</v>
      </c>
      <c r="K278" s="85"/>
      <c r="L278" s="85">
        <v>9</v>
      </c>
      <c r="M278" s="145">
        <f t="shared" si="67"/>
        <v>18</v>
      </c>
      <c r="N278" s="83"/>
      <c r="O278" s="85"/>
      <c r="P278" s="89"/>
      <c r="Q278" s="83"/>
      <c r="R278" s="85"/>
      <c r="S278" s="89"/>
      <c r="T278" s="86"/>
      <c r="U278" s="87"/>
      <c r="V278" s="94"/>
      <c r="W278" s="86"/>
      <c r="X278" s="87">
        <v>3</v>
      </c>
      <c r="Y278" s="94"/>
    </row>
    <row r="279" spans="1:38" s="18" customFormat="1" ht="51.75" hidden="1" customHeight="1" thickBot="1" x14ac:dyDescent="0.25">
      <c r="A279" s="294" t="s">
        <v>427</v>
      </c>
      <c r="B279" s="158" t="s">
        <v>437</v>
      </c>
      <c r="C279" s="295"/>
      <c r="D279" s="296"/>
      <c r="E279" s="297"/>
      <c r="F279" s="298">
        <v>11</v>
      </c>
      <c r="G279" s="299">
        <v>1</v>
      </c>
      <c r="H279" s="140">
        <f>G279*30</f>
        <v>30</v>
      </c>
      <c r="I279" s="300">
        <f>SUM(J279:L279)</f>
        <v>10</v>
      </c>
      <c r="J279" s="153"/>
      <c r="K279" s="138"/>
      <c r="L279" s="138">
        <v>10</v>
      </c>
      <c r="M279" s="301">
        <f>H279-I279</f>
        <v>20</v>
      </c>
      <c r="N279" s="140"/>
      <c r="O279" s="138"/>
      <c r="P279" s="139"/>
      <c r="Q279" s="140"/>
      <c r="R279" s="138"/>
      <c r="S279" s="139"/>
      <c r="T279" s="159"/>
      <c r="U279" s="153"/>
      <c r="V279" s="302"/>
      <c r="W279" s="159"/>
      <c r="X279" s="153">
        <v>1</v>
      </c>
      <c r="Y279" s="302"/>
    </row>
    <row r="280" spans="1:38" s="18" customFormat="1" ht="21" hidden="1" customHeight="1" thickBot="1" x14ac:dyDescent="0.25">
      <c r="A280" s="3235" t="s">
        <v>321</v>
      </c>
      <c r="B280" s="3236"/>
      <c r="C280" s="3236"/>
      <c r="D280" s="3236"/>
      <c r="E280" s="3236"/>
      <c r="F280" s="3237"/>
      <c r="G280" s="237">
        <f t="shared" ref="G280:M280" si="69">G265+G268+G274+G246</f>
        <v>70</v>
      </c>
      <c r="H280" s="303">
        <f t="shared" si="69"/>
        <v>2100</v>
      </c>
      <c r="I280" s="1065">
        <f t="shared" si="69"/>
        <v>925</v>
      </c>
      <c r="J280" s="304">
        <f t="shared" si="69"/>
        <v>499</v>
      </c>
      <c r="K280" s="304">
        <f t="shared" si="69"/>
        <v>171</v>
      </c>
      <c r="L280" s="304">
        <f t="shared" si="69"/>
        <v>255</v>
      </c>
      <c r="M280" s="305">
        <f t="shared" si="69"/>
        <v>1175</v>
      </c>
      <c r="N280" s="78"/>
      <c r="O280" s="80"/>
      <c r="P280" s="81"/>
      <c r="Q280" s="306"/>
      <c r="R280" s="307"/>
      <c r="S280" s="243">
        <f>S246+S266+S268+S275</f>
        <v>3</v>
      </c>
      <c r="T280" s="241">
        <f>T246+T266+T268+T275</f>
        <v>7</v>
      </c>
      <c r="U280" s="242">
        <f>U246+U267+U268+U275</f>
        <v>9</v>
      </c>
      <c r="V280" s="243">
        <f>V246+V266+V269+V276</f>
        <v>19</v>
      </c>
      <c r="W280" s="241">
        <f>W246+W273+W270+W277</f>
        <v>18</v>
      </c>
      <c r="X280" s="242">
        <f>X246+X279+X271+X278</f>
        <v>18</v>
      </c>
      <c r="Y280" s="243">
        <f>Y246+Y266+Y268+Y272</f>
        <v>11</v>
      </c>
    </row>
    <row r="281" spans="1:38" s="58" customFormat="1" ht="21" hidden="1" customHeight="1" thickBot="1" x14ac:dyDescent="0.25">
      <c r="A281" s="3020" t="s">
        <v>312</v>
      </c>
      <c r="B281" s="3311"/>
      <c r="C281" s="3311"/>
      <c r="D281" s="3311"/>
      <c r="E281" s="3311"/>
      <c r="F281" s="3311"/>
      <c r="G281" s="3311"/>
      <c r="H281" s="3311"/>
      <c r="I281" s="3311"/>
      <c r="J281" s="3311"/>
      <c r="K281" s="3311"/>
      <c r="L281" s="3311"/>
      <c r="M281" s="3311"/>
      <c r="N281" s="3311"/>
      <c r="O281" s="3311"/>
      <c r="P281" s="3311"/>
      <c r="Q281" s="3311"/>
      <c r="R281" s="3311"/>
      <c r="S281" s="3311"/>
      <c r="T281" s="3311"/>
      <c r="U281" s="3311"/>
      <c r="V281" s="3311"/>
      <c r="W281" s="3311"/>
      <c r="X281" s="3311"/>
      <c r="Y281" s="3312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</row>
    <row r="282" spans="1:38" s="18" customFormat="1" ht="35.25" hidden="1" customHeight="1" x14ac:dyDescent="0.2">
      <c r="A282" s="308" t="s">
        <v>305</v>
      </c>
      <c r="B282" s="309" t="s">
        <v>313</v>
      </c>
      <c r="C282" s="310"/>
      <c r="D282" s="311"/>
      <c r="E282" s="312"/>
      <c r="F282" s="77"/>
      <c r="G282" s="1269">
        <f>G283+G284+G285+G286</f>
        <v>10.5</v>
      </c>
      <c r="H282" s="274">
        <f t="shared" ref="H282:M282" si="70">H283+H284+H285+H286</f>
        <v>315</v>
      </c>
      <c r="I282" s="142">
        <f t="shared" si="70"/>
        <v>151</v>
      </c>
      <c r="J282" s="277">
        <f t="shared" si="70"/>
        <v>70</v>
      </c>
      <c r="K282" s="154">
        <f t="shared" si="70"/>
        <v>53</v>
      </c>
      <c r="L282" s="154">
        <f t="shared" si="70"/>
        <v>28</v>
      </c>
      <c r="M282" s="275">
        <f t="shared" si="70"/>
        <v>164</v>
      </c>
      <c r="N282" s="122"/>
      <c r="O282" s="120"/>
      <c r="P282" s="124"/>
      <c r="Q282" s="122"/>
      <c r="R282" s="120"/>
      <c r="S282" s="124"/>
      <c r="T282" s="143"/>
      <c r="U282" s="144"/>
      <c r="V282" s="123"/>
      <c r="W282" s="143"/>
      <c r="X282" s="144"/>
      <c r="Y282" s="123"/>
    </row>
    <row r="283" spans="1:38" s="18" customFormat="1" ht="21" hidden="1" customHeight="1" x14ac:dyDescent="0.2">
      <c r="A283" s="244" t="s">
        <v>316</v>
      </c>
      <c r="B283" s="245" t="s">
        <v>313</v>
      </c>
      <c r="C283" s="246"/>
      <c r="D283" s="247">
        <v>7</v>
      </c>
      <c r="E283" s="247"/>
      <c r="F283" s="248"/>
      <c r="G283" s="1267">
        <v>3</v>
      </c>
      <c r="H283" s="79">
        <f>G283*30</f>
        <v>90</v>
      </c>
      <c r="I283" s="168">
        <f t="shared" ref="I283:I293" si="71">SUM(J283:L283)</f>
        <v>45</v>
      </c>
      <c r="J283" s="114">
        <v>30</v>
      </c>
      <c r="K283" s="80">
        <v>15</v>
      </c>
      <c r="L283" s="80"/>
      <c r="M283" s="173">
        <f>H283-I283</f>
        <v>45</v>
      </c>
      <c r="N283" s="79"/>
      <c r="O283" s="80"/>
      <c r="P283" s="107"/>
      <c r="Q283" s="79"/>
      <c r="R283" s="80"/>
      <c r="S283" s="107"/>
      <c r="T283" s="115">
        <v>3</v>
      </c>
      <c r="U283" s="114"/>
      <c r="V283" s="116"/>
      <c r="W283" s="115"/>
      <c r="X283" s="114"/>
      <c r="Y283" s="116"/>
    </row>
    <row r="284" spans="1:38" s="18" customFormat="1" ht="21" hidden="1" customHeight="1" x14ac:dyDescent="0.2">
      <c r="A284" s="244" t="s">
        <v>317</v>
      </c>
      <c r="B284" s="249" t="s">
        <v>313</v>
      </c>
      <c r="C284" s="250"/>
      <c r="D284" s="251">
        <v>8</v>
      </c>
      <c r="E284" s="251"/>
      <c r="F284" s="252"/>
      <c r="G284" s="1268">
        <v>2.5</v>
      </c>
      <c r="H284" s="83">
        <f t="shared" ref="H284:H291" si="72">G284*30</f>
        <v>75</v>
      </c>
      <c r="I284" s="84">
        <f t="shared" si="71"/>
        <v>40</v>
      </c>
      <c r="J284" s="87">
        <v>20</v>
      </c>
      <c r="K284" s="85">
        <v>20</v>
      </c>
      <c r="L284" s="85"/>
      <c r="M284" s="145">
        <f t="shared" ref="M284:M293" si="73">H284-I284</f>
        <v>35</v>
      </c>
      <c r="N284" s="83"/>
      <c r="O284" s="85"/>
      <c r="P284" s="89"/>
      <c r="Q284" s="83"/>
      <c r="R284" s="85"/>
      <c r="S284" s="89"/>
      <c r="T284" s="86"/>
      <c r="U284" s="87">
        <v>4</v>
      </c>
      <c r="V284" s="94"/>
      <c r="W284" s="86"/>
      <c r="X284" s="87"/>
      <c r="Y284" s="94"/>
    </row>
    <row r="285" spans="1:38" s="18" customFormat="1" ht="21" hidden="1" customHeight="1" x14ac:dyDescent="0.2">
      <c r="A285" s="244" t="s">
        <v>318</v>
      </c>
      <c r="B285" s="249" t="s">
        <v>313</v>
      </c>
      <c r="C285" s="253">
        <v>9</v>
      </c>
      <c r="D285" s="254"/>
      <c r="E285" s="254"/>
      <c r="F285" s="252"/>
      <c r="G285" s="1268">
        <v>4</v>
      </c>
      <c r="H285" s="83">
        <f t="shared" si="72"/>
        <v>120</v>
      </c>
      <c r="I285" s="84">
        <f t="shared" si="71"/>
        <v>56</v>
      </c>
      <c r="J285" s="87">
        <v>20</v>
      </c>
      <c r="K285" s="85">
        <v>18</v>
      </c>
      <c r="L285" s="85">
        <v>18</v>
      </c>
      <c r="M285" s="145">
        <f t="shared" si="73"/>
        <v>64</v>
      </c>
      <c r="N285" s="83"/>
      <c r="O285" s="85"/>
      <c r="P285" s="89"/>
      <c r="Q285" s="83"/>
      <c r="R285" s="85"/>
      <c r="S285" s="89"/>
      <c r="T285" s="86"/>
      <c r="U285" s="87"/>
      <c r="V285" s="94">
        <v>6</v>
      </c>
      <c r="W285" s="86"/>
      <c r="X285" s="87"/>
      <c r="Y285" s="94"/>
    </row>
    <row r="286" spans="1:38" s="18" customFormat="1" ht="33" hidden="1" customHeight="1" x14ac:dyDescent="0.2">
      <c r="A286" s="244" t="s">
        <v>319</v>
      </c>
      <c r="B286" s="249" t="s">
        <v>314</v>
      </c>
      <c r="C286" s="253"/>
      <c r="D286" s="251"/>
      <c r="E286" s="251"/>
      <c r="F286" s="252">
        <v>11</v>
      </c>
      <c r="G286" s="1268">
        <v>1</v>
      </c>
      <c r="H286" s="83">
        <f t="shared" si="72"/>
        <v>30</v>
      </c>
      <c r="I286" s="84">
        <f t="shared" si="71"/>
        <v>10</v>
      </c>
      <c r="J286" s="87"/>
      <c r="K286" s="85"/>
      <c r="L286" s="85">
        <v>10</v>
      </c>
      <c r="M286" s="145">
        <f t="shared" si="73"/>
        <v>20</v>
      </c>
      <c r="N286" s="83"/>
      <c r="O286" s="85"/>
      <c r="P286" s="89"/>
      <c r="Q286" s="83"/>
      <c r="R286" s="85"/>
      <c r="S286" s="89"/>
      <c r="T286" s="86"/>
      <c r="U286" s="87"/>
      <c r="V286" s="94"/>
      <c r="W286" s="86"/>
      <c r="X286" s="87">
        <v>1</v>
      </c>
      <c r="Y286" s="94"/>
    </row>
    <row r="287" spans="1:38" s="18" customFormat="1" ht="21" hidden="1" customHeight="1" x14ac:dyDescent="0.2">
      <c r="A287" s="212" t="s">
        <v>422</v>
      </c>
      <c r="B287" s="313" t="s">
        <v>302</v>
      </c>
      <c r="C287" s="314"/>
      <c r="D287" s="315"/>
      <c r="E287" s="316"/>
      <c r="F287" s="252"/>
      <c r="G287" s="1256">
        <f>G288+G289</f>
        <v>7</v>
      </c>
      <c r="H287" s="91">
        <f t="shared" ref="H287:M287" si="74">H288+H289</f>
        <v>210</v>
      </c>
      <c r="I287" s="92">
        <f t="shared" si="74"/>
        <v>95</v>
      </c>
      <c r="J287" s="171">
        <f t="shared" si="74"/>
        <v>66</v>
      </c>
      <c r="K287" s="167">
        <f t="shared" si="74"/>
        <v>10</v>
      </c>
      <c r="L287" s="167">
        <f t="shared" si="74"/>
        <v>19</v>
      </c>
      <c r="M287" s="96">
        <f t="shared" si="74"/>
        <v>115</v>
      </c>
      <c r="N287" s="83"/>
      <c r="O287" s="85"/>
      <c r="P287" s="89"/>
      <c r="Q287" s="83"/>
      <c r="R287" s="85"/>
      <c r="S287" s="89"/>
      <c r="T287" s="86"/>
      <c r="U287" s="87"/>
      <c r="V287" s="94"/>
      <c r="W287" s="86"/>
      <c r="X287" s="87"/>
      <c r="Y287" s="94"/>
    </row>
    <row r="288" spans="1:38" s="18" customFormat="1" ht="21" hidden="1" customHeight="1" x14ac:dyDescent="0.2">
      <c r="A288" s="212" t="s">
        <v>423</v>
      </c>
      <c r="B288" s="259" t="s">
        <v>302</v>
      </c>
      <c r="C288" s="260"/>
      <c r="D288" s="185"/>
      <c r="E288" s="220"/>
      <c r="F288" s="252"/>
      <c r="G288" s="1268">
        <v>4</v>
      </c>
      <c r="H288" s="83">
        <f>G288*30</f>
        <v>120</v>
      </c>
      <c r="I288" s="84">
        <f t="shared" si="71"/>
        <v>50</v>
      </c>
      <c r="J288" s="87">
        <v>30</v>
      </c>
      <c r="K288" s="85">
        <v>10</v>
      </c>
      <c r="L288" s="85">
        <v>10</v>
      </c>
      <c r="M288" s="145">
        <f>H288-I288</f>
        <v>70</v>
      </c>
      <c r="N288" s="83"/>
      <c r="O288" s="85"/>
      <c r="P288" s="89"/>
      <c r="Q288" s="83"/>
      <c r="R288" s="85"/>
      <c r="S288" s="89"/>
      <c r="T288" s="86"/>
      <c r="U288" s="87">
        <v>5</v>
      </c>
      <c r="V288" s="94"/>
      <c r="W288" s="86"/>
      <c r="X288" s="87"/>
      <c r="Y288" s="94"/>
    </row>
    <row r="289" spans="1:25" s="18" customFormat="1" ht="21" hidden="1" customHeight="1" x14ac:dyDescent="0.2">
      <c r="A289" s="212" t="s">
        <v>424</v>
      </c>
      <c r="B289" s="259" t="s">
        <v>302</v>
      </c>
      <c r="C289" s="261">
        <v>9</v>
      </c>
      <c r="D289" s="185"/>
      <c r="E289" s="220"/>
      <c r="F289" s="252"/>
      <c r="G289" s="1268">
        <v>3</v>
      </c>
      <c r="H289" s="83">
        <f>G289*30</f>
        <v>90</v>
      </c>
      <c r="I289" s="84">
        <f t="shared" si="71"/>
        <v>45</v>
      </c>
      <c r="J289" s="87">
        <v>36</v>
      </c>
      <c r="K289" s="85"/>
      <c r="L289" s="85">
        <v>9</v>
      </c>
      <c r="M289" s="145">
        <f>H289-I289</f>
        <v>45</v>
      </c>
      <c r="N289" s="83"/>
      <c r="O289" s="85"/>
      <c r="P289" s="89"/>
      <c r="Q289" s="83"/>
      <c r="R289" s="85"/>
      <c r="S289" s="89"/>
      <c r="T289" s="86"/>
      <c r="U289" s="87"/>
      <c r="V289" s="94">
        <v>5</v>
      </c>
      <c r="W289" s="86"/>
      <c r="X289" s="87"/>
      <c r="Y289" s="94"/>
    </row>
    <row r="290" spans="1:25" s="18" customFormat="1" ht="36" hidden="1" customHeight="1" x14ac:dyDescent="0.2">
      <c r="A290" s="212" t="s">
        <v>428</v>
      </c>
      <c r="B290" s="313" t="s">
        <v>315</v>
      </c>
      <c r="C290" s="317"/>
      <c r="D290" s="186"/>
      <c r="E290" s="318"/>
      <c r="F290" s="319"/>
      <c r="G290" s="90">
        <f t="shared" ref="G290:M290" si="75">SUM(G291:G293)</f>
        <v>11.5</v>
      </c>
      <c r="H290" s="91">
        <f t="shared" si="75"/>
        <v>345</v>
      </c>
      <c r="I290" s="92">
        <f t="shared" si="75"/>
        <v>174</v>
      </c>
      <c r="J290" s="171">
        <f t="shared" si="75"/>
        <v>96</v>
      </c>
      <c r="K290" s="167">
        <f t="shared" si="75"/>
        <v>15</v>
      </c>
      <c r="L290" s="167">
        <f t="shared" si="75"/>
        <v>63</v>
      </c>
      <c r="M290" s="96">
        <f t="shared" si="75"/>
        <v>171</v>
      </c>
      <c r="N290" s="83"/>
      <c r="O290" s="85"/>
      <c r="P290" s="89"/>
      <c r="Q290" s="83"/>
      <c r="R290" s="85"/>
      <c r="S290" s="89"/>
      <c r="T290" s="86"/>
      <c r="U290" s="87"/>
      <c r="V290" s="94"/>
      <c r="W290" s="86"/>
      <c r="X290" s="87"/>
      <c r="Y290" s="94"/>
    </row>
    <row r="291" spans="1:25" s="18" customFormat="1" ht="28.5" hidden="1" customHeight="1" x14ac:dyDescent="0.2">
      <c r="A291" s="212" t="s">
        <v>432</v>
      </c>
      <c r="B291" s="259" t="s">
        <v>315</v>
      </c>
      <c r="C291" s="261"/>
      <c r="D291" s="185">
        <v>10</v>
      </c>
      <c r="E291" s="220"/>
      <c r="F291" s="252"/>
      <c r="G291" s="165">
        <v>6.5</v>
      </c>
      <c r="H291" s="83">
        <f t="shared" si="72"/>
        <v>195</v>
      </c>
      <c r="I291" s="84">
        <f t="shared" si="71"/>
        <v>90</v>
      </c>
      <c r="J291" s="87">
        <v>60</v>
      </c>
      <c r="K291" s="85">
        <v>15</v>
      </c>
      <c r="L291" s="85">
        <v>15</v>
      </c>
      <c r="M291" s="145">
        <f t="shared" si="73"/>
        <v>105</v>
      </c>
      <c r="N291" s="83"/>
      <c r="O291" s="85"/>
      <c r="P291" s="89"/>
      <c r="Q291" s="83"/>
      <c r="R291" s="85"/>
      <c r="S291" s="89"/>
      <c r="T291" s="86"/>
      <c r="U291" s="87"/>
      <c r="V291" s="94"/>
      <c r="W291" s="86">
        <v>6</v>
      </c>
      <c r="X291" s="87"/>
      <c r="Y291" s="94"/>
    </row>
    <row r="292" spans="1:25" s="18" customFormat="1" ht="29.25" hidden="1" customHeight="1" x14ac:dyDescent="0.2">
      <c r="A292" s="212" t="s">
        <v>433</v>
      </c>
      <c r="B292" s="259" t="s">
        <v>315</v>
      </c>
      <c r="C292" s="261">
        <v>11</v>
      </c>
      <c r="D292" s="185"/>
      <c r="E292" s="220"/>
      <c r="F292" s="252"/>
      <c r="G292" s="165">
        <v>3</v>
      </c>
      <c r="H292" s="83">
        <f>G292*30</f>
        <v>90</v>
      </c>
      <c r="I292" s="84">
        <f t="shared" si="71"/>
        <v>54</v>
      </c>
      <c r="J292" s="87">
        <v>36</v>
      </c>
      <c r="K292" s="85"/>
      <c r="L292" s="85">
        <v>18</v>
      </c>
      <c r="M292" s="145">
        <f t="shared" si="73"/>
        <v>36</v>
      </c>
      <c r="N292" s="83"/>
      <c r="O292" s="85"/>
      <c r="P292" s="89"/>
      <c r="Q292" s="83"/>
      <c r="R292" s="85"/>
      <c r="S292" s="89"/>
      <c r="T292" s="86"/>
      <c r="U292" s="87"/>
      <c r="V292" s="94"/>
      <c r="W292" s="86"/>
      <c r="X292" s="87">
        <v>6</v>
      </c>
      <c r="Y292" s="94"/>
    </row>
    <row r="293" spans="1:25" s="18" customFormat="1" ht="31.5" hidden="1" customHeight="1" x14ac:dyDescent="0.2">
      <c r="A293" s="212" t="s">
        <v>434</v>
      </c>
      <c r="B293" s="259" t="s">
        <v>320</v>
      </c>
      <c r="C293" s="261"/>
      <c r="D293" s="185"/>
      <c r="E293" s="220">
        <v>10</v>
      </c>
      <c r="F293" s="252"/>
      <c r="G293" s="165">
        <v>2</v>
      </c>
      <c r="H293" s="83">
        <f>G293*30</f>
        <v>60</v>
      </c>
      <c r="I293" s="84">
        <f t="shared" si="71"/>
        <v>30</v>
      </c>
      <c r="J293" s="87"/>
      <c r="K293" s="85"/>
      <c r="L293" s="85">
        <v>30</v>
      </c>
      <c r="M293" s="145">
        <f t="shared" si="73"/>
        <v>30</v>
      </c>
      <c r="N293" s="83"/>
      <c r="O293" s="85"/>
      <c r="P293" s="89"/>
      <c r="Q293" s="83"/>
      <c r="R293" s="85"/>
      <c r="S293" s="89"/>
      <c r="T293" s="86"/>
      <c r="U293" s="87"/>
      <c r="V293" s="94"/>
      <c r="W293" s="86">
        <v>2</v>
      </c>
      <c r="X293" s="87"/>
      <c r="Y293" s="94"/>
    </row>
    <row r="294" spans="1:25" s="18" customFormat="1" ht="36" hidden="1" customHeight="1" thickBot="1" x14ac:dyDescent="0.25">
      <c r="A294" s="320" t="s">
        <v>435</v>
      </c>
      <c r="B294" s="321" t="s">
        <v>240</v>
      </c>
      <c r="C294" s="322"/>
      <c r="D294" s="323">
        <v>12</v>
      </c>
      <c r="E294" s="324"/>
      <c r="F294" s="325"/>
      <c r="G294" s="326">
        <v>2</v>
      </c>
      <c r="H294" s="327">
        <f>G294*30</f>
        <v>60</v>
      </c>
      <c r="I294" s="328">
        <f>J294+K294</f>
        <v>24</v>
      </c>
      <c r="J294" s="329">
        <v>16</v>
      </c>
      <c r="K294" s="141">
        <v>8</v>
      </c>
      <c r="L294" s="141"/>
      <c r="M294" s="330">
        <f>H294-I294</f>
        <v>36</v>
      </c>
      <c r="N294" s="331"/>
      <c r="O294" s="332"/>
      <c r="P294" s="333"/>
      <c r="Q294" s="331"/>
      <c r="R294" s="332"/>
      <c r="S294" s="333"/>
      <c r="T294" s="334"/>
      <c r="U294" s="335"/>
      <c r="V294" s="336"/>
      <c r="W294" s="334"/>
      <c r="X294" s="335"/>
      <c r="Y294" s="336">
        <v>3</v>
      </c>
    </row>
    <row r="295" spans="1:25" s="18" customFormat="1" ht="21" hidden="1" customHeight="1" thickBot="1" x14ac:dyDescent="0.25">
      <c r="A295" s="3238" t="s">
        <v>321</v>
      </c>
      <c r="B295" s="3239"/>
      <c r="C295" s="3239"/>
      <c r="D295" s="3239"/>
      <c r="E295" s="3239"/>
      <c r="F295" s="3240"/>
      <c r="G295" s="337">
        <f t="shared" ref="G295:M295" si="76">G246+G249+G282+G287+G290+G294</f>
        <v>70</v>
      </c>
      <c r="H295" s="338">
        <f t="shared" si="76"/>
        <v>2100</v>
      </c>
      <c r="I295" s="1066">
        <f t="shared" si="76"/>
        <v>926</v>
      </c>
      <c r="J295" s="338">
        <f t="shared" si="76"/>
        <v>506</v>
      </c>
      <c r="K295" s="338">
        <f t="shared" si="76"/>
        <v>240</v>
      </c>
      <c r="L295" s="338">
        <f t="shared" si="76"/>
        <v>180</v>
      </c>
      <c r="M295" s="338">
        <f t="shared" si="76"/>
        <v>1174</v>
      </c>
      <c r="N295" s="339"/>
      <c r="O295" s="340"/>
      <c r="P295" s="341"/>
      <c r="Q295" s="339"/>
      <c r="R295" s="340"/>
      <c r="S295" s="342">
        <f>S246+S249+S283</f>
        <v>3</v>
      </c>
      <c r="T295" s="343">
        <f>T246+T249+T283</f>
        <v>7</v>
      </c>
      <c r="U295" s="344">
        <f>U246+U249+U284+U288</f>
        <v>9</v>
      </c>
      <c r="V295" s="342">
        <f>V246+V249+V285+V289</f>
        <v>19</v>
      </c>
      <c r="W295" s="343">
        <f>W246+W249+W291+W293</f>
        <v>18</v>
      </c>
      <c r="X295" s="344">
        <f>X246+X249+X286+X292</f>
        <v>18</v>
      </c>
      <c r="Y295" s="342">
        <f>Y246+Y249+Y294</f>
        <v>11</v>
      </c>
    </row>
    <row r="296" spans="1:25" s="18" customFormat="1" ht="24.75" customHeight="1" thickBot="1" x14ac:dyDescent="0.25">
      <c r="A296" s="3023" t="s">
        <v>280</v>
      </c>
      <c r="B296" s="3263"/>
      <c r="C296" s="3263"/>
      <c r="D296" s="3263"/>
      <c r="E296" s="3263"/>
      <c r="F296" s="3263"/>
      <c r="G296" s="3263"/>
      <c r="H296" s="3263"/>
      <c r="I296" s="3263"/>
      <c r="J296" s="3263"/>
      <c r="K296" s="3263"/>
      <c r="L296" s="3263"/>
      <c r="M296" s="3263"/>
      <c r="N296" s="3263"/>
      <c r="O296" s="3263"/>
      <c r="P296" s="3263"/>
      <c r="Q296" s="3263"/>
      <c r="R296" s="3263"/>
      <c r="S296" s="3263"/>
      <c r="T296" s="3263"/>
      <c r="U296" s="3263"/>
      <c r="V296" s="3263"/>
      <c r="W296" s="3263"/>
      <c r="X296" s="3263"/>
      <c r="Y296" s="3264"/>
    </row>
    <row r="297" spans="1:25" s="18" customFormat="1" ht="24.75" customHeight="1" thickBot="1" x14ac:dyDescent="0.25">
      <c r="A297" s="3023" t="s">
        <v>529</v>
      </c>
      <c r="B297" s="3263"/>
      <c r="C297" s="3263"/>
      <c r="D297" s="3263"/>
      <c r="E297" s="3263"/>
      <c r="F297" s="3263"/>
      <c r="G297" s="3263"/>
      <c r="H297" s="3263"/>
      <c r="I297" s="3263"/>
      <c r="J297" s="3263"/>
      <c r="K297" s="3263"/>
      <c r="L297" s="3263"/>
      <c r="M297" s="3263"/>
      <c r="N297" s="3263"/>
      <c r="O297" s="3263"/>
      <c r="P297" s="3263"/>
      <c r="Q297" s="3263"/>
      <c r="R297" s="3263"/>
      <c r="S297" s="3263"/>
      <c r="T297" s="3263"/>
      <c r="U297" s="3263"/>
      <c r="V297" s="3263"/>
      <c r="W297" s="3263"/>
      <c r="X297" s="3263"/>
      <c r="Y297" s="3264"/>
    </row>
    <row r="298" spans="1:25" s="1106" customFormat="1" ht="45" customHeight="1" x14ac:dyDescent="0.2">
      <c r="A298" s="1157" t="s">
        <v>360</v>
      </c>
      <c r="B298" s="1158" t="s">
        <v>261</v>
      </c>
      <c r="C298" s="1093"/>
      <c r="D298" s="1094">
        <v>12</v>
      </c>
      <c r="E298" s="1094"/>
      <c r="F298" s="1095"/>
      <c r="G298" s="1159">
        <v>4.5</v>
      </c>
      <c r="H298" s="1097">
        <f>G298*30</f>
        <v>135</v>
      </c>
      <c r="I298" s="1098">
        <v>54</v>
      </c>
      <c r="J298" s="1160">
        <v>20</v>
      </c>
      <c r="K298" s="1160">
        <v>34</v>
      </c>
      <c r="L298" s="1160"/>
      <c r="M298" s="1123">
        <f>H298-I298</f>
        <v>81</v>
      </c>
      <c r="N298" s="1515"/>
      <c r="O298" s="1516"/>
      <c r="P298" s="1517"/>
      <c r="Q298" s="1518"/>
      <c r="R298" s="1516"/>
      <c r="S298" s="1519"/>
      <c r="T298" s="1518"/>
      <c r="U298" s="1516"/>
      <c r="V298" s="1519"/>
      <c r="W298" s="1515"/>
      <c r="X298" s="1516"/>
      <c r="Y298" s="1519">
        <f>G298</f>
        <v>4.5</v>
      </c>
    </row>
    <row r="299" spans="1:25" s="1106" customFormat="1" ht="48" customHeight="1" x14ac:dyDescent="0.2">
      <c r="A299" s="1091" t="s">
        <v>361</v>
      </c>
      <c r="B299" s="1158" t="s">
        <v>530</v>
      </c>
      <c r="C299" s="1093"/>
      <c r="D299" s="1094"/>
      <c r="E299" s="1094"/>
      <c r="F299" s="1095"/>
      <c r="G299" s="1159">
        <f>G300+G301</f>
        <v>6</v>
      </c>
      <c r="H299" s="1161">
        <f>G299*30</f>
        <v>180</v>
      </c>
      <c r="I299" s="1098">
        <f>I300+I301</f>
        <v>75</v>
      </c>
      <c r="J299" s="1098">
        <f>J300+J301</f>
        <v>50</v>
      </c>
      <c r="K299" s="1160"/>
      <c r="L299" s="1098">
        <f>L300+L301</f>
        <v>25</v>
      </c>
      <c r="M299" s="1123">
        <f>H299-I299</f>
        <v>105</v>
      </c>
      <c r="N299" s="1515"/>
      <c r="O299" s="1516"/>
      <c r="P299" s="1517"/>
      <c r="Q299" s="1518"/>
      <c r="R299" s="1516"/>
      <c r="S299" s="1519"/>
      <c r="T299" s="1518"/>
      <c r="U299" s="1516"/>
      <c r="V299" s="1519"/>
      <c r="W299" s="1515"/>
      <c r="X299" s="1516"/>
      <c r="Y299" s="1519"/>
    </row>
    <row r="300" spans="1:25" s="18" customFormat="1" ht="28.5" customHeight="1" x14ac:dyDescent="0.2">
      <c r="A300" s="155" t="s">
        <v>531</v>
      </c>
      <c r="B300" s="112" t="s">
        <v>530</v>
      </c>
      <c r="C300" s="79"/>
      <c r="D300" s="80">
        <v>7</v>
      </c>
      <c r="E300" s="80"/>
      <c r="F300" s="188"/>
      <c r="G300" s="180">
        <v>3</v>
      </c>
      <c r="H300" s="345">
        <f>G300*30</f>
        <v>90</v>
      </c>
      <c r="I300" s="27">
        <v>45</v>
      </c>
      <c r="J300" s="27">
        <v>30</v>
      </c>
      <c r="K300" s="27"/>
      <c r="L300" s="27">
        <v>15</v>
      </c>
      <c r="M300" s="346">
        <f>H300-I300</f>
        <v>45</v>
      </c>
      <c r="N300" s="1427"/>
      <c r="O300" s="1423"/>
      <c r="P300" s="1424"/>
      <c r="Q300" s="1425"/>
      <c r="R300" s="1423"/>
      <c r="S300" s="1426"/>
      <c r="T300" s="1425">
        <f>G300</f>
        <v>3</v>
      </c>
      <c r="U300" s="1423"/>
      <c r="V300" s="1426"/>
      <c r="W300" s="1427"/>
      <c r="X300" s="1423"/>
      <c r="Y300" s="1426"/>
    </row>
    <row r="301" spans="1:25" s="18" customFormat="1" ht="21" customHeight="1" x14ac:dyDescent="0.2">
      <c r="A301" s="155" t="s">
        <v>532</v>
      </c>
      <c r="B301" s="112" t="s">
        <v>530</v>
      </c>
      <c r="C301" s="79">
        <v>8</v>
      </c>
      <c r="D301" s="80"/>
      <c r="E301" s="80"/>
      <c r="F301" s="188"/>
      <c r="G301" s="180">
        <v>3</v>
      </c>
      <c r="H301" s="345">
        <f>G301*30</f>
        <v>90</v>
      </c>
      <c r="I301" s="27">
        <v>30</v>
      </c>
      <c r="J301" s="27">
        <v>20</v>
      </c>
      <c r="K301" s="27"/>
      <c r="L301" s="27">
        <v>10</v>
      </c>
      <c r="M301" s="346">
        <f>H301-I301</f>
        <v>60</v>
      </c>
      <c r="N301" s="1427"/>
      <c r="O301" s="1423"/>
      <c r="P301" s="1424"/>
      <c r="Q301" s="1425"/>
      <c r="R301" s="1423"/>
      <c r="S301" s="1426"/>
      <c r="T301" s="1425"/>
      <c r="U301" s="1423">
        <f>G301</f>
        <v>3</v>
      </c>
      <c r="V301" s="1426"/>
      <c r="W301" s="1427"/>
      <c r="X301" s="1423"/>
      <c r="Y301" s="1426"/>
    </row>
    <row r="302" spans="1:25" s="1106" customFormat="1" ht="30.75" customHeight="1" x14ac:dyDescent="0.2">
      <c r="A302" s="1091" t="s">
        <v>362</v>
      </c>
      <c r="B302" s="1092" t="s">
        <v>243</v>
      </c>
      <c r="C302" s="1107"/>
      <c r="D302" s="1108"/>
      <c r="E302" s="1108"/>
      <c r="F302" s="1109"/>
      <c r="G302" s="1110">
        <f>G303+G304+G305</f>
        <v>8</v>
      </c>
      <c r="H302" s="1097">
        <f t="shared" ref="H302:H319" si="77">G302*30</f>
        <v>240</v>
      </c>
      <c r="I302" s="1098">
        <f>J302+K302+L302</f>
        <v>140</v>
      </c>
      <c r="J302" s="1126">
        <v>54</v>
      </c>
      <c r="K302" s="1126">
        <v>18</v>
      </c>
      <c r="L302" s="1126">
        <v>68</v>
      </c>
      <c r="M302" s="1123">
        <f t="shared" ref="M302:M307" si="78">H302-I302</f>
        <v>100</v>
      </c>
      <c r="N302" s="1520"/>
      <c r="O302" s="1521"/>
      <c r="P302" s="1522"/>
      <c r="Q302" s="1523"/>
      <c r="R302" s="1521"/>
      <c r="S302" s="1524"/>
      <c r="T302" s="1523"/>
      <c r="U302" s="1521"/>
      <c r="V302" s="1524"/>
      <c r="W302" s="1520"/>
      <c r="X302" s="1521"/>
      <c r="Y302" s="1524"/>
    </row>
    <row r="303" spans="1:25" s="1106" customFormat="1" ht="33.75" customHeight="1" x14ac:dyDescent="0.2">
      <c r="A303" s="1091" t="s">
        <v>533</v>
      </c>
      <c r="B303" s="1092" t="s">
        <v>243</v>
      </c>
      <c r="C303" s="1107"/>
      <c r="D303" s="1108">
        <v>8</v>
      </c>
      <c r="E303" s="1108"/>
      <c r="F303" s="1109"/>
      <c r="G303" s="1127">
        <v>3</v>
      </c>
      <c r="H303" s="1097">
        <f t="shared" si="77"/>
        <v>90</v>
      </c>
      <c r="I303" s="1098">
        <v>45</v>
      </c>
      <c r="J303" s="1115">
        <v>27</v>
      </c>
      <c r="K303" s="1108">
        <v>18</v>
      </c>
      <c r="L303" s="1108"/>
      <c r="M303" s="1123">
        <f t="shared" si="78"/>
        <v>45</v>
      </c>
      <c r="N303" s="1520"/>
      <c r="O303" s="1521"/>
      <c r="P303" s="1522"/>
      <c r="Q303" s="1523"/>
      <c r="R303" s="1521"/>
      <c r="S303" s="1524"/>
      <c r="T303" s="1523"/>
      <c r="U303" s="1521">
        <f>G303</f>
        <v>3</v>
      </c>
      <c r="V303" s="1524"/>
      <c r="W303" s="1520"/>
      <c r="X303" s="1521"/>
      <c r="Y303" s="1524"/>
    </row>
    <row r="304" spans="1:25" s="1106" customFormat="1" ht="30.75" customHeight="1" x14ac:dyDescent="0.2">
      <c r="A304" s="1091" t="s">
        <v>534</v>
      </c>
      <c r="B304" s="1092" t="s">
        <v>243</v>
      </c>
      <c r="C304" s="1107">
        <v>9</v>
      </c>
      <c r="D304" s="1108"/>
      <c r="E304" s="1108"/>
      <c r="F304" s="1109"/>
      <c r="G304" s="1127">
        <v>3</v>
      </c>
      <c r="H304" s="1097">
        <f t="shared" si="77"/>
        <v>90</v>
      </c>
      <c r="I304" s="1098">
        <f>J304+K304+L304</f>
        <v>45</v>
      </c>
      <c r="J304" s="1115">
        <v>27</v>
      </c>
      <c r="K304" s="1108"/>
      <c r="L304" s="1108">
        <v>18</v>
      </c>
      <c r="M304" s="1123">
        <f t="shared" si="78"/>
        <v>45</v>
      </c>
      <c r="N304" s="1520"/>
      <c r="O304" s="1521"/>
      <c r="P304" s="1522"/>
      <c r="Q304" s="1523"/>
      <c r="R304" s="1521"/>
      <c r="S304" s="1524"/>
      <c r="T304" s="1523"/>
      <c r="U304" s="1521"/>
      <c r="V304" s="1524">
        <f>G304</f>
        <v>3</v>
      </c>
      <c r="W304" s="1520"/>
      <c r="X304" s="1521"/>
      <c r="Y304" s="1524"/>
    </row>
    <row r="305" spans="1:25" s="1106" customFormat="1" ht="35.25" customHeight="1" x14ac:dyDescent="0.2">
      <c r="A305" s="1091" t="s">
        <v>535</v>
      </c>
      <c r="B305" s="1092" t="s">
        <v>244</v>
      </c>
      <c r="C305" s="1107"/>
      <c r="D305" s="1108"/>
      <c r="E305" s="1108">
        <v>10</v>
      </c>
      <c r="F305" s="1109"/>
      <c r="G305" s="1127">
        <v>2</v>
      </c>
      <c r="H305" s="1097">
        <f t="shared" si="77"/>
        <v>60</v>
      </c>
      <c r="I305" s="1098">
        <f>J305+K305+L305</f>
        <v>30</v>
      </c>
      <c r="J305" s="1115"/>
      <c r="K305" s="1108"/>
      <c r="L305" s="1108">
        <v>30</v>
      </c>
      <c r="M305" s="1123">
        <f t="shared" si="78"/>
        <v>30</v>
      </c>
      <c r="N305" s="1520"/>
      <c r="O305" s="1521"/>
      <c r="P305" s="1522"/>
      <c r="Q305" s="1523"/>
      <c r="R305" s="1521"/>
      <c r="S305" s="1524"/>
      <c r="T305" s="1523"/>
      <c r="U305" s="1521"/>
      <c r="V305" s="1524"/>
      <c r="W305" s="1520">
        <f>G305</f>
        <v>2</v>
      </c>
      <c r="X305" s="1521"/>
      <c r="Y305" s="1524"/>
    </row>
    <row r="306" spans="1:25" s="1106" customFormat="1" ht="39.75" customHeight="1" x14ac:dyDescent="0.2">
      <c r="A306" s="1091" t="s">
        <v>536</v>
      </c>
      <c r="B306" s="1128" t="s">
        <v>268</v>
      </c>
      <c r="C306" s="1107"/>
      <c r="D306" s="1108">
        <v>11</v>
      </c>
      <c r="E306" s="1108"/>
      <c r="F306" s="1109"/>
      <c r="G306" s="1129">
        <v>3</v>
      </c>
      <c r="H306" s="1097">
        <f t="shared" si="77"/>
        <v>90</v>
      </c>
      <c r="I306" s="1098">
        <v>30</v>
      </c>
      <c r="J306" s="1115">
        <v>20</v>
      </c>
      <c r="K306" s="1108">
        <v>10</v>
      </c>
      <c r="L306" s="1108"/>
      <c r="M306" s="1123">
        <f t="shared" si="78"/>
        <v>60</v>
      </c>
      <c r="N306" s="1520"/>
      <c r="O306" s="1521"/>
      <c r="P306" s="1522"/>
      <c r="Q306" s="1523"/>
      <c r="R306" s="1521"/>
      <c r="S306" s="1524"/>
      <c r="T306" s="1523"/>
      <c r="U306" s="1521"/>
      <c r="V306" s="1524"/>
      <c r="W306" s="1520"/>
      <c r="X306" s="1521">
        <f>G306</f>
        <v>3</v>
      </c>
      <c r="Y306" s="1524"/>
    </row>
    <row r="307" spans="1:25" s="1106" customFormat="1" ht="30.75" customHeight="1" x14ac:dyDescent="0.2">
      <c r="A307" s="1130" t="s">
        <v>537</v>
      </c>
      <c r="B307" s="1131" t="s">
        <v>245</v>
      </c>
      <c r="C307" s="1132">
        <v>11</v>
      </c>
      <c r="D307" s="1133"/>
      <c r="E307" s="1133"/>
      <c r="F307" s="1134"/>
      <c r="G307" s="1135">
        <v>3</v>
      </c>
      <c r="H307" s="1136">
        <f t="shared" si="77"/>
        <v>90</v>
      </c>
      <c r="I307" s="1137">
        <v>36</v>
      </c>
      <c r="J307" s="1138">
        <v>18</v>
      </c>
      <c r="K307" s="1139"/>
      <c r="L307" s="1139">
        <v>18</v>
      </c>
      <c r="M307" s="1140">
        <f t="shared" si="78"/>
        <v>54</v>
      </c>
      <c r="N307" s="1525"/>
      <c r="O307" s="1526"/>
      <c r="P307" s="1527"/>
      <c r="Q307" s="1528"/>
      <c r="R307" s="1526"/>
      <c r="S307" s="1529"/>
      <c r="T307" s="1528"/>
      <c r="U307" s="1526"/>
      <c r="V307" s="1529"/>
      <c r="W307" s="1525"/>
      <c r="X307" s="1526">
        <f>G307</f>
        <v>3</v>
      </c>
      <c r="Y307" s="1529"/>
    </row>
    <row r="308" spans="1:25" s="1106" customFormat="1" ht="39" customHeight="1" x14ac:dyDescent="0.2">
      <c r="A308" s="1091" t="s">
        <v>538</v>
      </c>
      <c r="B308" s="1149" t="s">
        <v>539</v>
      </c>
      <c r="C308" s="1150"/>
      <c r="D308" s="1150"/>
      <c r="E308" s="1150"/>
      <c r="F308" s="1151"/>
      <c r="G308" s="1152">
        <f>G309+G310</f>
        <v>6</v>
      </c>
      <c r="H308" s="1153">
        <f>G308*30</f>
        <v>180</v>
      </c>
      <c r="I308" s="1154">
        <f>I309+I310</f>
        <v>102</v>
      </c>
      <c r="J308" s="1154">
        <f>J309+J310</f>
        <v>63</v>
      </c>
      <c r="K308" s="1154">
        <f>K309+K310</f>
        <v>15</v>
      </c>
      <c r="L308" s="1154">
        <f>L309+L310</f>
        <v>24</v>
      </c>
      <c r="M308" s="1154">
        <f>H308-I308</f>
        <v>78</v>
      </c>
      <c r="N308" s="1226"/>
      <c r="O308" s="1226"/>
      <c r="P308" s="1226"/>
      <c r="Q308" s="1226"/>
      <c r="R308" s="1226"/>
      <c r="S308" s="1226"/>
      <c r="T308" s="1226"/>
      <c r="U308" s="1226"/>
      <c r="V308" s="1226"/>
      <c r="W308" s="1226"/>
      <c r="X308" s="1226"/>
      <c r="Y308" s="1530"/>
    </row>
    <row r="309" spans="1:25" s="1106" customFormat="1" ht="38.25" customHeight="1" x14ac:dyDescent="0.2">
      <c r="A309" s="1091" t="s">
        <v>540</v>
      </c>
      <c r="B309" s="1149" t="s">
        <v>539</v>
      </c>
      <c r="C309" s="1150"/>
      <c r="D309" s="1150">
        <v>9</v>
      </c>
      <c r="E309" s="1150"/>
      <c r="F309" s="1151"/>
      <c r="G309" s="1152">
        <v>2</v>
      </c>
      <c r="H309" s="1153">
        <f>G309*30</f>
        <v>60</v>
      </c>
      <c r="I309" s="1154">
        <v>27</v>
      </c>
      <c r="J309" s="1156">
        <v>18</v>
      </c>
      <c r="K309" s="1153"/>
      <c r="L309" s="1153">
        <v>9</v>
      </c>
      <c r="M309" s="1154">
        <f>H309-I309</f>
        <v>33</v>
      </c>
      <c r="N309" s="1226"/>
      <c r="O309" s="1226"/>
      <c r="P309" s="1226"/>
      <c r="Q309" s="1226"/>
      <c r="R309" s="1226"/>
      <c r="S309" s="1226"/>
      <c r="T309" s="1226"/>
      <c r="U309" s="1226"/>
      <c r="V309" s="1226">
        <f>G309</f>
        <v>2</v>
      </c>
      <c r="W309" s="1226"/>
      <c r="X309" s="1226"/>
      <c r="Y309" s="1530"/>
    </row>
    <row r="310" spans="1:25" s="18" customFormat="1" ht="38.25" customHeight="1" x14ac:dyDescent="0.2">
      <c r="A310" s="155" t="s">
        <v>541</v>
      </c>
      <c r="B310" s="352" t="s">
        <v>539</v>
      </c>
      <c r="C310" s="185">
        <v>10</v>
      </c>
      <c r="D310" s="185"/>
      <c r="E310" s="185"/>
      <c r="F310" s="353"/>
      <c r="G310" s="181">
        <v>4</v>
      </c>
      <c r="H310" s="186">
        <f>G310*30</f>
        <v>120</v>
      </c>
      <c r="I310" s="354">
        <v>75</v>
      </c>
      <c r="J310" s="356">
        <v>45</v>
      </c>
      <c r="K310" s="186">
        <v>15</v>
      </c>
      <c r="L310" s="186">
        <v>15</v>
      </c>
      <c r="M310" s="354">
        <v>45</v>
      </c>
      <c r="N310" s="1531"/>
      <c r="O310" s="1531"/>
      <c r="P310" s="1531"/>
      <c r="Q310" s="1531"/>
      <c r="R310" s="1531"/>
      <c r="S310" s="1531"/>
      <c r="T310" s="1531"/>
      <c r="U310" s="1531"/>
      <c r="V310" s="1531"/>
      <c r="W310" s="1531">
        <f>G310</f>
        <v>4</v>
      </c>
      <c r="X310" s="1531"/>
      <c r="Y310" s="1532"/>
    </row>
    <row r="311" spans="1:25" s="18" customFormat="1" ht="39" customHeight="1" x14ac:dyDescent="0.2">
      <c r="A311" s="357" t="s">
        <v>542</v>
      </c>
      <c r="B311" s="111" t="s">
        <v>248</v>
      </c>
      <c r="C311" s="79">
        <v>10</v>
      </c>
      <c r="D311" s="80"/>
      <c r="E311" s="80"/>
      <c r="F311" s="358"/>
      <c r="G311" s="182">
        <v>3</v>
      </c>
      <c r="H311" s="40">
        <f t="shared" si="77"/>
        <v>90</v>
      </c>
      <c r="I311" s="27">
        <f>J311+K311+L311</f>
        <v>60</v>
      </c>
      <c r="J311" s="114">
        <v>30</v>
      </c>
      <c r="K311" s="80">
        <v>15</v>
      </c>
      <c r="L311" s="80">
        <v>15</v>
      </c>
      <c r="M311" s="43">
        <f>H311-I311</f>
        <v>30</v>
      </c>
      <c r="N311" s="1427"/>
      <c r="O311" s="1423"/>
      <c r="P311" s="1424"/>
      <c r="Q311" s="1425"/>
      <c r="R311" s="1423"/>
      <c r="S311" s="1426"/>
      <c r="T311" s="1425"/>
      <c r="U311" s="1423"/>
      <c r="V311" s="1426"/>
      <c r="W311" s="1427">
        <f>G311</f>
        <v>3</v>
      </c>
      <c r="X311" s="1423"/>
      <c r="Y311" s="1533"/>
    </row>
    <row r="312" spans="1:25" s="18" customFormat="1" ht="33" customHeight="1" x14ac:dyDescent="0.2">
      <c r="A312" s="155" t="s">
        <v>543</v>
      </c>
      <c r="B312" s="112" t="s">
        <v>247</v>
      </c>
      <c r="C312" s="83"/>
      <c r="D312" s="85">
        <v>11</v>
      </c>
      <c r="E312" s="85"/>
      <c r="F312" s="128"/>
      <c r="G312" s="108">
        <v>2.5</v>
      </c>
      <c r="H312" s="345">
        <f t="shared" si="77"/>
        <v>75</v>
      </c>
      <c r="I312" s="27">
        <f>J312+K312+L312</f>
        <v>30</v>
      </c>
      <c r="J312" s="171">
        <v>20</v>
      </c>
      <c r="K312" s="167">
        <v>10</v>
      </c>
      <c r="L312" s="167"/>
      <c r="M312" s="346">
        <f>H312-I312</f>
        <v>45</v>
      </c>
      <c r="N312" s="1411"/>
      <c r="O312" s="678"/>
      <c r="P312" s="1412"/>
      <c r="Q312" s="677"/>
      <c r="R312" s="678"/>
      <c r="S312" s="1413"/>
      <c r="T312" s="677"/>
      <c r="U312" s="678"/>
      <c r="V312" s="1413"/>
      <c r="W312" s="1411"/>
      <c r="X312" s="1412">
        <f>G312</f>
        <v>2.5</v>
      </c>
      <c r="Y312" s="1532"/>
    </row>
    <row r="313" spans="1:25" s="1106" customFormat="1" ht="33" customHeight="1" x14ac:dyDescent="0.2">
      <c r="A313" s="1091" t="s">
        <v>544</v>
      </c>
      <c r="B313" s="1092" t="s">
        <v>249</v>
      </c>
      <c r="C313" s="1107"/>
      <c r="D313" s="1108"/>
      <c r="E313" s="1108"/>
      <c r="F313" s="1109"/>
      <c r="G313" s="1270">
        <f>G314+G315</f>
        <v>5.5</v>
      </c>
      <c r="H313" s="1097">
        <f t="shared" si="77"/>
        <v>165</v>
      </c>
      <c r="I313" s="1098">
        <f>I314+I315</f>
        <v>68</v>
      </c>
      <c r="J313" s="1098">
        <f>J314+J315</f>
        <v>34</v>
      </c>
      <c r="K313" s="1098">
        <f>K314+K315</f>
        <v>9</v>
      </c>
      <c r="L313" s="1098">
        <f>L314+L315</f>
        <v>25</v>
      </c>
      <c r="M313" s="1098">
        <f>M314+M315</f>
        <v>97</v>
      </c>
      <c r="N313" s="1520"/>
      <c r="O313" s="1521"/>
      <c r="P313" s="1522"/>
      <c r="Q313" s="1523"/>
      <c r="R313" s="1521"/>
      <c r="S313" s="1524"/>
      <c r="T313" s="1523"/>
      <c r="U313" s="1521"/>
      <c r="V313" s="1524"/>
      <c r="W313" s="1520"/>
      <c r="X313" s="1522"/>
      <c r="Y313" s="1530"/>
    </row>
    <row r="314" spans="1:25" s="1106" customFormat="1" ht="33" customHeight="1" x14ac:dyDescent="0.2">
      <c r="A314" s="1091" t="s">
        <v>545</v>
      </c>
      <c r="B314" s="1120" t="s">
        <v>249</v>
      </c>
      <c r="C314" s="1107"/>
      <c r="D314" s="1108">
        <v>11</v>
      </c>
      <c r="E314" s="1108"/>
      <c r="F314" s="1109"/>
      <c r="G314" s="1270">
        <v>3</v>
      </c>
      <c r="H314" s="1097">
        <f t="shared" si="77"/>
        <v>90</v>
      </c>
      <c r="I314" s="1098">
        <f>J314+K314+L314</f>
        <v>36</v>
      </c>
      <c r="J314" s="1121">
        <v>18</v>
      </c>
      <c r="K314" s="1122">
        <v>9</v>
      </c>
      <c r="L314" s="1122">
        <v>9</v>
      </c>
      <c r="M314" s="1123">
        <f>H314-I314</f>
        <v>54</v>
      </c>
      <c r="N314" s="1520"/>
      <c r="O314" s="1521"/>
      <c r="P314" s="1522"/>
      <c r="Q314" s="1523"/>
      <c r="R314" s="1521"/>
      <c r="S314" s="1524"/>
      <c r="T314" s="1523"/>
      <c r="U314" s="1521"/>
      <c r="V314" s="1524"/>
      <c r="W314" s="1520"/>
      <c r="X314" s="1522">
        <f>G314</f>
        <v>3</v>
      </c>
      <c r="Y314" s="1530"/>
    </row>
    <row r="315" spans="1:25" s="1106" customFormat="1" ht="33" customHeight="1" x14ac:dyDescent="0.2">
      <c r="A315" s="1091" t="s">
        <v>546</v>
      </c>
      <c r="B315" s="1120" t="s">
        <v>249</v>
      </c>
      <c r="C315" s="1107">
        <v>12</v>
      </c>
      <c r="D315" s="1108"/>
      <c r="E315" s="1108"/>
      <c r="F315" s="1124"/>
      <c r="G315" s="1271">
        <v>2.5</v>
      </c>
      <c r="H315" s="1097">
        <f t="shared" si="77"/>
        <v>75</v>
      </c>
      <c r="I315" s="1098">
        <f>J315+K315+L315</f>
        <v>32</v>
      </c>
      <c r="J315" s="1122">
        <v>16</v>
      </c>
      <c r="K315" s="1122"/>
      <c r="L315" s="1122">
        <v>16</v>
      </c>
      <c r="M315" s="1123">
        <f>H315-I315</f>
        <v>43</v>
      </c>
      <c r="N315" s="1520"/>
      <c r="O315" s="1521"/>
      <c r="P315" s="1522"/>
      <c r="Q315" s="1523"/>
      <c r="R315" s="1521"/>
      <c r="S315" s="1524"/>
      <c r="T315" s="1523"/>
      <c r="U315" s="1521"/>
      <c r="V315" s="1524"/>
      <c r="W315" s="1520"/>
      <c r="X315" s="1521"/>
      <c r="Y315" s="1519">
        <f>G315</f>
        <v>2.5</v>
      </c>
    </row>
    <row r="316" spans="1:25" s="18" customFormat="1" ht="22.5" customHeight="1" x14ac:dyDescent="0.2">
      <c r="A316" s="155" t="s">
        <v>547</v>
      </c>
      <c r="B316" s="194" t="s">
        <v>548</v>
      </c>
      <c r="C316" s="83"/>
      <c r="D316" s="85">
        <v>6</v>
      </c>
      <c r="E316" s="85"/>
      <c r="F316" s="189"/>
      <c r="G316" s="180">
        <v>3</v>
      </c>
      <c r="H316" s="40">
        <f t="shared" si="77"/>
        <v>90</v>
      </c>
      <c r="I316" s="27">
        <v>30</v>
      </c>
      <c r="J316" s="167">
        <v>20</v>
      </c>
      <c r="K316" s="167"/>
      <c r="L316" s="167">
        <v>10</v>
      </c>
      <c r="M316" s="43">
        <f>H316-I316</f>
        <v>60</v>
      </c>
      <c r="N316" s="1411"/>
      <c r="O316" s="678"/>
      <c r="P316" s="1412"/>
      <c r="Q316" s="677"/>
      <c r="R316" s="678"/>
      <c r="S316" s="1413">
        <f>G316</f>
        <v>3</v>
      </c>
      <c r="T316" s="677"/>
      <c r="U316" s="678"/>
      <c r="V316" s="1413"/>
      <c r="W316" s="1411"/>
      <c r="X316" s="678"/>
      <c r="Y316" s="1413"/>
    </row>
    <row r="317" spans="1:25" s="18" customFormat="1" ht="33" customHeight="1" x14ac:dyDescent="0.2">
      <c r="A317" s="348" t="s">
        <v>549</v>
      </c>
      <c r="B317" s="170" t="s">
        <v>250</v>
      </c>
      <c r="C317" s="100"/>
      <c r="D317" s="98"/>
      <c r="E317" s="98"/>
      <c r="F317" s="169"/>
      <c r="G317" s="183">
        <f t="shared" ref="G317:M317" si="79">G318+G319</f>
        <v>5</v>
      </c>
      <c r="H317" s="178">
        <f t="shared" si="79"/>
        <v>150</v>
      </c>
      <c r="I317" s="350">
        <f t="shared" si="79"/>
        <v>87</v>
      </c>
      <c r="J317" s="227">
        <f t="shared" si="79"/>
        <v>48</v>
      </c>
      <c r="K317" s="105">
        <f t="shared" si="79"/>
        <v>15</v>
      </c>
      <c r="L317" s="105">
        <f t="shared" si="79"/>
        <v>24</v>
      </c>
      <c r="M317" s="172">
        <f t="shared" si="79"/>
        <v>63</v>
      </c>
      <c r="N317" s="1430"/>
      <c r="O317" s="1431"/>
      <c r="P317" s="1432"/>
      <c r="Q317" s="1433"/>
      <c r="R317" s="1431"/>
      <c r="S317" s="1434"/>
      <c r="T317" s="1433"/>
      <c r="U317" s="1431"/>
      <c r="V317" s="1434"/>
      <c r="W317" s="1430"/>
      <c r="X317" s="1431"/>
      <c r="Y317" s="1434"/>
    </row>
    <row r="318" spans="1:25" s="18" customFormat="1" ht="37.5" customHeight="1" x14ac:dyDescent="0.2">
      <c r="A318" s="348" t="s">
        <v>550</v>
      </c>
      <c r="B318" s="170" t="s">
        <v>250</v>
      </c>
      <c r="C318" s="100"/>
      <c r="D318" s="98">
        <v>9</v>
      </c>
      <c r="E318" s="98"/>
      <c r="F318" s="169"/>
      <c r="G318" s="183">
        <v>2</v>
      </c>
      <c r="H318" s="186">
        <f>G318*30</f>
        <v>60</v>
      </c>
      <c r="I318" s="354">
        <f>J318+K318+L318</f>
        <v>27</v>
      </c>
      <c r="J318" s="1067">
        <v>18</v>
      </c>
      <c r="K318" s="1068"/>
      <c r="L318" s="1069">
        <v>9</v>
      </c>
      <c r="M318" s="354">
        <f>H318-I318</f>
        <v>33</v>
      </c>
      <c r="N318" s="1430"/>
      <c r="O318" s="1431"/>
      <c r="P318" s="1432"/>
      <c r="Q318" s="1433"/>
      <c r="R318" s="1431"/>
      <c r="S318" s="1434"/>
      <c r="T318" s="1433"/>
      <c r="U318" s="1431"/>
      <c r="V318" s="1434">
        <f>G318</f>
        <v>2</v>
      </c>
      <c r="W318" s="1430"/>
      <c r="X318" s="1431"/>
      <c r="Y318" s="1434"/>
    </row>
    <row r="319" spans="1:25" s="18" customFormat="1" ht="33" customHeight="1" x14ac:dyDescent="0.2">
      <c r="A319" s="348" t="s">
        <v>551</v>
      </c>
      <c r="B319" s="113" t="s">
        <v>250</v>
      </c>
      <c r="C319" s="100"/>
      <c r="D319" s="98">
        <v>10</v>
      </c>
      <c r="E319" s="98"/>
      <c r="F319" s="129"/>
      <c r="G319" s="132">
        <v>3</v>
      </c>
      <c r="H319" s="349">
        <f t="shared" si="77"/>
        <v>90</v>
      </c>
      <c r="I319" s="350">
        <v>60</v>
      </c>
      <c r="J319" s="1070">
        <v>30</v>
      </c>
      <c r="K319" s="1071">
        <v>15</v>
      </c>
      <c r="L319" s="1071">
        <v>15</v>
      </c>
      <c r="M319" s="351">
        <f>H319-I319</f>
        <v>30</v>
      </c>
      <c r="N319" s="1430"/>
      <c r="O319" s="1431"/>
      <c r="P319" s="1432"/>
      <c r="Q319" s="1433"/>
      <c r="R319" s="1431"/>
      <c r="S319" s="1434"/>
      <c r="T319" s="1433"/>
      <c r="U319" s="1431"/>
      <c r="V319" s="1434"/>
      <c r="W319" s="1430">
        <f>G319</f>
        <v>3</v>
      </c>
      <c r="X319" s="1431"/>
      <c r="Y319" s="1434"/>
    </row>
    <row r="320" spans="1:25" s="18" customFormat="1" ht="33" customHeight="1" x14ac:dyDescent="0.2">
      <c r="A320" s="447" t="s">
        <v>582</v>
      </c>
      <c r="B320" s="352" t="s">
        <v>583</v>
      </c>
      <c r="C320" s="185"/>
      <c r="D320" s="185">
        <v>12</v>
      </c>
      <c r="E320" s="185"/>
      <c r="F320" s="353"/>
      <c r="G320" s="360">
        <v>3</v>
      </c>
      <c r="H320" s="361">
        <f>G320*30</f>
        <v>90</v>
      </c>
      <c r="I320" s="354">
        <v>30</v>
      </c>
      <c r="J320" s="355">
        <v>20</v>
      </c>
      <c r="K320" s="185">
        <v>10</v>
      </c>
      <c r="L320" s="185"/>
      <c r="M320" s="362">
        <v>60</v>
      </c>
      <c r="N320" s="1531"/>
      <c r="O320" s="1531"/>
      <c r="P320" s="1531"/>
      <c r="Q320" s="1531"/>
      <c r="R320" s="1531"/>
      <c r="S320" s="1531"/>
      <c r="T320" s="1531"/>
      <c r="U320" s="1531"/>
      <c r="V320" s="1531"/>
      <c r="W320" s="1531"/>
      <c r="X320" s="1531"/>
      <c r="Y320" s="1532">
        <f>G320</f>
        <v>3</v>
      </c>
    </row>
    <row r="321" spans="1:25" s="1081" customFormat="1" ht="33" customHeight="1" thickBot="1" x14ac:dyDescent="0.25">
      <c r="A321" s="1072" t="s">
        <v>601</v>
      </c>
      <c r="B321" s="1073" t="s">
        <v>653</v>
      </c>
      <c r="C321" s="1074"/>
      <c r="D321" s="1074">
        <v>11</v>
      </c>
      <c r="E321" s="1074"/>
      <c r="F321" s="1075"/>
      <c r="G321" s="1076">
        <v>3</v>
      </c>
      <c r="H321" s="1077">
        <f>G321*30</f>
        <v>90</v>
      </c>
      <c r="I321" s="1078">
        <v>30</v>
      </c>
      <c r="J321" s="1079">
        <v>20</v>
      </c>
      <c r="K321" s="1074">
        <v>10</v>
      </c>
      <c r="L321" s="1074"/>
      <c r="M321" s="1080">
        <v>60</v>
      </c>
      <c r="N321" s="1534"/>
      <c r="O321" s="1534"/>
      <c r="P321" s="1534"/>
      <c r="Q321" s="1534"/>
      <c r="R321" s="1534"/>
      <c r="S321" s="1534"/>
      <c r="T321" s="1534"/>
      <c r="U321" s="1534"/>
      <c r="V321" s="1534"/>
      <c r="W321" s="1534"/>
      <c r="X321" s="1534">
        <f>G321</f>
        <v>3</v>
      </c>
      <c r="Y321" s="1534"/>
    </row>
    <row r="322" spans="1:25" s="1399" customFormat="1" ht="33" customHeight="1" thickBot="1" x14ac:dyDescent="0.25">
      <c r="A322" s="1391"/>
      <c r="B322" s="1392" t="s">
        <v>552</v>
      </c>
      <c r="C322" s="1393"/>
      <c r="D322" s="1393"/>
      <c r="E322" s="1393"/>
      <c r="F322" s="1394"/>
      <c r="G322" s="1395">
        <f>G317+G316+G313+G312+G311+G308+G307+G306+G302+G299+G298+G320+G321</f>
        <v>55.5</v>
      </c>
      <c r="H322" s="1396">
        <f>H317+H316+H313+H312+H311+H308+H307+H306+H302+H299+H298+H320+H321</f>
        <v>1665</v>
      </c>
      <c r="I322" s="1396">
        <f>I317+I316+I313+I312+I311+I308+I307+I306+I302+I299+I298+I320+I321</f>
        <v>772</v>
      </c>
      <c r="J322" s="1396">
        <v>372</v>
      </c>
      <c r="K322" s="1396">
        <f>K317+K316+K313+K312+K311+K308+K307+K306+K302+K299+K298+K320+K321</f>
        <v>146</v>
      </c>
      <c r="L322" s="1396">
        <f>L317+L316+L313+L312+L311+L308+L307+L306+L302+L299+L298</f>
        <v>209</v>
      </c>
      <c r="M322" s="1396">
        <f>M317+M316+M313+M312+M311+M308+M307+M306+M302+M299+M298+M320+M321</f>
        <v>893</v>
      </c>
      <c r="N322" s="1535">
        <f t="shared" ref="N322:V322" si="80">SUM(N298:N319)</f>
        <v>0</v>
      </c>
      <c r="O322" s="1535">
        <f t="shared" si="80"/>
        <v>0</v>
      </c>
      <c r="P322" s="1535">
        <f t="shared" si="80"/>
        <v>0</v>
      </c>
      <c r="Q322" s="1535">
        <f t="shared" si="80"/>
        <v>0</v>
      </c>
      <c r="R322" s="1535">
        <f t="shared" si="80"/>
        <v>0</v>
      </c>
      <c r="S322" s="1535">
        <f t="shared" si="80"/>
        <v>3</v>
      </c>
      <c r="T322" s="1535">
        <f t="shared" si="80"/>
        <v>3</v>
      </c>
      <c r="U322" s="1535">
        <f t="shared" si="80"/>
        <v>6</v>
      </c>
      <c r="V322" s="1535">
        <f t="shared" si="80"/>
        <v>7</v>
      </c>
      <c r="W322" s="1535">
        <f>SUM(W298:W320)</f>
        <v>12</v>
      </c>
      <c r="X322" s="1535">
        <f>SUM(X298:X321)</f>
        <v>14.5</v>
      </c>
      <c r="Y322" s="1535">
        <f>SUM(Y298:Y320)</f>
        <v>10</v>
      </c>
    </row>
    <row r="323" spans="1:25" s="1399" customFormat="1" ht="33" customHeight="1" x14ac:dyDescent="0.2">
      <c r="A323" s="1612"/>
      <c r="B323" s="1613"/>
      <c r="C323" s="1614"/>
      <c r="D323" s="1614"/>
      <c r="E323" s="1614"/>
      <c r="F323" s="1615"/>
      <c r="G323" s="1616"/>
      <c r="H323" s="1617"/>
      <c r="I323" s="1617"/>
      <c r="J323" s="1617"/>
      <c r="K323" s="1617"/>
      <c r="L323" s="1617"/>
      <c r="M323" s="1617"/>
      <c r="N323" s="1618"/>
      <c r="O323" s="1618"/>
      <c r="P323" s="1618"/>
      <c r="Q323" s="1618"/>
      <c r="R323" s="1618"/>
      <c r="S323" s="1618"/>
      <c r="T323" s="3445">
        <f>T322+U322+V322</f>
        <v>16</v>
      </c>
      <c r="U323" s="3445"/>
      <c r="V323" s="3445"/>
      <c r="W323" s="3445">
        <f>W322+X322+Y322</f>
        <v>36.5</v>
      </c>
      <c r="X323" s="3445"/>
      <c r="Y323" s="3459"/>
    </row>
    <row r="324" spans="1:25" s="1399" customFormat="1" ht="33" customHeight="1" x14ac:dyDescent="0.2">
      <c r="A324" s="1612"/>
      <c r="B324" s="1613"/>
      <c r="C324" s="1614"/>
      <c r="D324" s="1614"/>
      <c r="E324" s="1614"/>
      <c r="F324" s="1615"/>
      <c r="G324" s="1616"/>
      <c r="H324" s="1617"/>
      <c r="I324" s="1617"/>
      <c r="J324" s="1617"/>
      <c r="K324" s="1617"/>
      <c r="L324" s="1617"/>
      <c r="M324" s="1617"/>
      <c r="N324" s="1618"/>
      <c r="O324" s="1618"/>
      <c r="P324" s="1618"/>
      <c r="Q324" s="1618"/>
      <c r="R324" s="1618"/>
      <c r="S324" s="1618"/>
      <c r="T324" s="1618"/>
      <c r="U324" s="1618">
        <f>G318+G309+G304+G303+G301+G300</f>
        <v>16</v>
      </c>
      <c r="V324" s="1618"/>
      <c r="W324" s="1618"/>
      <c r="X324" s="1618">
        <f>G321+G320+G319+G315+G314+G312+G311+G310+G307+G306+G305+G298</f>
        <v>36.5</v>
      </c>
      <c r="Y324" s="1619"/>
    </row>
    <row r="325" spans="1:25" s="18" customFormat="1" ht="21" customHeight="1" x14ac:dyDescent="0.2">
      <c r="A325" s="449"/>
      <c r="B325" s="3316" t="s">
        <v>553</v>
      </c>
      <c r="C325" s="3316"/>
      <c r="D325" s="3316"/>
      <c r="E325" s="3316"/>
      <c r="F325" s="3316"/>
      <c r="G325" s="3316"/>
      <c r="H325" s="3316"/>
      <c r="I325" s="3316"/>
      <c r="J325" s="3316"/>
      <c r="K325" s="3316"/>
      <c r="L325" s="3316"/>
      <c r="M325" s="3316"/>
      <c r="N325" s="3316"/>
      <c r="O325" s="3316"/>
      <c r="P325" s="3316"/>
      <c r="Q325" s="3316"/>
      <c r="R325" s="3316"/>
      <c r="S325" s="3316"/>
      <c r="T325" s="3316"/>
      <c r="U325" s="3316"/>
      <c r="V325" s="3316"/>
      <c r="W325" s="3316"/>
      <c r="X325" s="3316"/>
      <c r="Y325" s="3317"/>
    </row>
    <row r="326" spans="1:25" s="1090" customFormat="1" ht="40.5" customHeight="1" x14ac:dyDescent="0.2">
      <c r="A326" s="1082" t="s">
        <v>554</v>
      </c>
      <c r="B326" s="1083" t="s">
        <v>555</v>
      </c>
      <c r="C326" s="1084"/>
      <c r="D326" s="1084"/>
      <c r="E326" s="1084"/>
      <c r="F326" s="1085">
        <v>9</v>
      </c>
      <c r="G326" s="1086">
        <v>1.5</v>
      </c>
      <c r="H326" s="1087">
        <f>G326*30</f>
        <v>45</v>
      </c>
      <c r="I326" s="1085">
        <v>30</v>
      </c>
      <c r="J326" s="1088"/>
      <c r="K326" s="1088"/>
      <c r="L326" s="1085">
        <v>30</v>
      </c>
      <c r="M326" s="1085">
        <f t="shared" ref="M326:M331" si="81">H326-I326</f>
        <v>15</v>
      </c>
      <c r="N326" s="1536"/>
      <c r="O326" s="1536"/>
      <c r="P326" s="1536"/>
      <c r="Q326" s="1536"/>
      <c r="R326" s="1536"/>
      <c r="S326" s="1536"/>
      <c r="T326" s="1537"/>
      <c r="U326" s="1537"/>
      <c r="V326" s="1537">
        <f>G326</f>
        <v>1.5</v>
      </c>
      <c r="W326" s="1537"/>
      <c r="X326" s="1537"/>
      <c r="Y326" s="1538"/>
    </row>
    <row r="327" spans="1:25" s="18" customFormat="1" ht="36" customHeight="1" x14ac:dyDescent="0.2">
      <c r="A327" s="357" t="s">
        <v>556</v>
      </c>
      <c r="B327" s="112" t="s">
        <v>246</v>
      </c>
      <c r="C327" s="79"/>
      <c r="D327" s="80">
        <v>7</v>
      </c>
      <c r="E327" s="80"/>
      <c r="F327" s="358"/>
      <c r="G327" s="182">
        <v>3</v>
      </c>
      <c r="H327" s="40">
        <f>G327*30</f>
        <v>90</v>
      </c>
      <c r="I327" s="27">
        <v>45</v>
      </c>
      <c r="J327" s="114">
        <v>30</v>
      </c>
      <c r="K327" s="80">
        <v>15</v>
      </c>
      <c r="L327" s="80"/>
      <c r="M327" s="187">
        <f t="shared" si="81"/>
        <v>45</v>
      </c>
      <c r="N327" s="1427"/>
      <c r="O327" s="1423"/>
      <c r="P327" s="1424"/>
      <c r="Q327" s="1425"/>
      <c r="R327" s="1423"/>
      <c r="S327" s="1426"/>
      <c r="T327" s="1425">
        <f>G327</f>
        <v>3</v>
      </c>
      <c r="U327" s="1423"/>
      <c r="V327" s="1426"/>
      <c r="W327" s="1427"/>
      <c r="X327" s="1423"/>
      <c r="Y327" s="1426"/>
    </row>
    <row r="328" spans="1:25" s="18" customFormat="1" ht="45.75" customHeight="1" x14ac:dyDescent="0.2">
      <c r="A328" s="357" t="s">
        <v>557</v>
      </c>
      <c r="B328" s="113" t="s">
        <v>558</v>
      </c>
      <c r="C328" s="79">
        <v>11</v>
      </c>
      <c r="D328" s="80"/>
      <c r="E328" s="80"/>
      <c r="F328" s="358"/>
      <c r="G328" s="182">
        <v>3</v>
      </c>
      <c r="H328" s="40">
        <f>G328*30</f>
        <v>90</v>
      </c>
      <c r="I328" s="27">
        <v>30</v>
      </c>
      <c r="J328" s="114">
        <v>20</v>
      </c>
      <c r="K328" s="80"/>
      <c r="L328" s="80">
        <v>10</v>
      </c>
      <c r="M328" s="187">
        <f t="shared" si="81"/>
        <v>60</v>
      </c>
      <c r="N328" s="1427"/>
      <c r="O328" s="1423"/>
      <c r="P328" s="1424"/>
      <c r="Q328" s="1425"/>
      <c r="R328" s="1423"/>
      <c r="S328" s="1426"/>
      <c r="T328" s="1425"/>
      <c r="U328" s="1423"/>
      <c r="V328" s="1426"/>
      <c r="W328" s="1427"/>
      <c r="X328" s="1423">
        <f>G328</f>
        <v>3</v>
      </c>
      <c r="Y328" s="1426"/>
    </row>
    <row r="329" spans="1:25" s="1106" customFormat="1" ht="21" customHeight="1" x14ac:dyDescent="0.2">
      <c r="A329" s="1091" t="s">
        <v>559</v>
      </c>
      <c r="B329" s="1092" t="s">
        <v>560</v>
      </c>
      <c r="C329" s="1093"/>
      <c r="D329" s="1094">
        <v>8</v>
      </c>
      <c r="E329" s="1094"/>
      <c r="F329" s="1095"/>
      <c r="G329" s="1096">
        <v>2</v>
      </c>
      <c r="H329" s="1097">
        <f>G329*30</f>
        <v>60</v>
      </c>
      <c r="I329" s="1098">
        <v>30</v>
      </c>
      <c r="J329" s="1098">
        <v>20</v>
      </c>
      <c r="K329" s="1098"/>
      <c r="L329" s="1098">
        <v>10</v>
      </c>
      <c r="M329" s="1099">
        <f t="shared" si="81"/>
        <v>30</v>
      </c>
      <c r="N329" s="1515"/>
      <c r="O329" s="1516"/>
      <c r="P329" s="1517"/>
      <c r="Q329" s="1518"/>
      <c r="R329" s="1516"/>
      <c r="S329" s="1519"/>
      <c r="T329" s="1518"/>
      <c r="U329" s="1516">
        <f>G329</f>
        <v>2</v>
      </c>
      <c r="V329" s="1519"/>
      <c r="W329" s="1515"/>
      <c r="X329" s="1516"/>
      <c r="Y329" s="1519"/>
    </row>
    <row r="330" spans="1:25" s="1106" customFormat="1" ht="21" customHeight="1" x14ac:dyDescent="0.2">
      <c r="A330" s="1091" t="s">
        <v>561</v>
      </c>
      <c r="B330" s="1092" t="s">
        <v>562</v>
      </c>
      <c r="C330" s="1093"/>
      <c r="D330" s="1094">
        <v>9</v>
      </c>
      <c r="E330" s="1094"/>
      <c r="F330" s="1095"/>
      <c r="G330" s="1096">
        <v>3</v>
      </c>
      <c r="H330" s="1097">
        <f>G330*30</f>
        <v>90</v>
      </c>
      <c r="I330" s="1098">
        <v>30</v>
      </c>
      <c r="J330" s="1098">
        <v>20</v>
      </c>
      <c r="K330" s="1098"/>
      <c r="L330" s="1098">
        <v>10</v>
      </c>
      <c r="M330" s="1099">
        <f t="shared" si="81"/>
        <v>60</v>
      </c>
      <c r="N330" s="1515"/>
      <c r="O330" s="1516"/>
      <c r="P330" s="1517"/>
      <c r="Q330" s="1518"/>
      <c r="R330" s="1516"/>
      <c r="S330" s="1519"/>
      <c r="T330" s="1518"/>
      <c r="U330" s="1516"/>
      <c r="V330" s="1519">
        <f>G330</f>
        <v>3</v>
      </c>
      <c r="W330" s="1515"/>
      <c r="X330" s="1516"/>
      <c r="Y330" s="1519"/>
    </row>
    <row r="331" spans="1:25" s="18" customFormat="1" ht="21" customHeight="1" thickBot="1" x14ac:dyDescent="0.25">
      <c r="A331" s="155" t="s">
        <v>563</v>
      </c>
      <c r="B331" s="112" t="s">
        <v>564</v>
      </c>
      <c r="C331" s="79"/>
      <c r="D331" s="80">
        <v>10</v>
      </c>
      <c r="E331" s="80"/>
      <c r="F331" s="188"/>
      <c r="G331" s="180">
        <v>2.5</v>
      </c>
      <c r="H331" s="40">
        <v>75</v>
      </c>
      <c r="I331" s="27">
        <v>45</v>
      </c>
      <c r="J331" s="27">
        <v>30</v>
      </c>
      <c r="K331" s="27"/>
      <c r="L331" s="27">
        <v>15</v>
      </c>
      <c r="M331" s="187">
        <f t="shared" si="81"/>
        <v>30</v>
      </c>
      <c r="N331" s="1427"/>
      <c r="O331" s="1423"/>
      <c r="P331" s="1424"/>
      <c r="Q331" s="1425"/>
      <c r="R331" s="1423"/>
      <c r="S331" s="1426"/>
      <c r="T331" s="1425"/>
      <c r="U331" s="1423"/>
      <c r="V331" s="1426"/>
      <c r="W331" s="1427">
        <f>G331</f>
        <v>2.5</v>
      </c>
      <c r="X331" s="1423"/>
      <c r="Y331" s="1426"/>
    </row>
    <row r="332" spans="1:25" s="18" customFormat="1" ht="21" customHeight="1" thickBot="1" x14ac:dyDescent="0.25">
      <c r="A332" s="448"/>
      <c r="B332" s="363" t="s">
        <v>565</v>
      </c>
      <c r="C332" s="364"/>
      <c r="D332" s="365"/>
      <c r="E332" s="365"/>
      <c r="F332" s="366"/>
      <c r="G332" s="367">
        <f>G326+G327+G328+G330+G329+G331</f>
        <v>15</v>
      </c>
      <c r="H332" s="368">
        <f>SUM(H326:H331)</f>
        <v>450</v>
      </c>
      <c r="I332" s="369">
        <f>SUM(I326:I331)</f>
        <v>210</v>
      </c>
      <c r="J332" s="369">
        <f>SUM(J326:J331)</f>
        <v>120</v>
      </c>
      <c r="K332" s="369">
        <f>SUM(K326:K331)</f>
        <v>15</v>
      </c>
      <c r="L332" s="369">
        <f>SUM(L326:L331)</f>
        <v>75</v>
      </c>
      <c r="M332" s="370">
        <f>M326+M327+M328+M329+M330+M331</f>
        <v>240</v>
      </c>
      <c r="N332" s="1539"/>
      <c r="O332" s="1540"/>
      <c r="P332" s="1541"/>
      <c r="Q332" s="1542"/>
      <c r="R332" s="1540"/>
      <c r="S332" s="1543"/>
      <c r="T332" s="1542">
        <f>SUM(T326:T331)</f>
        <v>3</v>
      </c>
      <c r="U332" s="1540">
        <f>SUM(U326:U331)</f>
        <v>2</v>
      </c>
      <c r="V332" s="1543">
        <f>SUM(V326:V331)</f>
        <v>4.5</v>
      </c>
      <c r="W332" s="1539">
        <f>SUM(W326:W331)</f>
        <v>2.5</v>
      </c>
      <c r="X332" s="1540">
        <f>SUM(X326:X331)</f>
        <v>3</v>
      </c>
      <c r="Y332" s="1543"/>
    </row>
    <row r="333" spans="1:25" s="18" customFormat="1" ht="21" customHeight="1" thickBot="1" x14ac:dyDescent="0.25">
      <c r="A333" s="448"/>
      <c r="B333" s="363" t="s">
        <v>566</v>
      </c>
      <c r="C333" s="364"/>
      <c r="D333" s="365"/>
      <c r="E333" s="365"/>
      <c r="F333" s="366"/>
      <c r="G333" s="367">
        <f>G322+G332</f>
        <v>70.5</v>
      </c>
      <c r="H333" s="379">
        <f>H322+H332</f>
        <v>2115</v>
      </c>
      <c r="I333" s="380">
        <f>I332+I322</f>
        <v>982</v>
      </c>
      <c r="J333" s="380">
        <f>J332+J322</f>
        <v>492</v>
      </c>
      <c r="K333" s="380">
        <f>K332+K322</f>
        <v>161</v>
      </c>
      <c r="L333" s="380">
        <f>L332+L322</f>
        <v>284</v>
      </c>
      <c r="M333" s="381">
        <f>M332+M322</f>
        <v>1133</v>
      </c>
      <c r="N333" s="1539"/>
      <c r="O333" s="1540"/>
      <c r="P333" s="1541"/>
      <c r="Q333" s="1542"/>
      <c r="R333" s="1540"/>
      <c r="S333" s="1543">
        <f t="shared" ref="S333:Y333" si="82">S322+S332</f>
        <v>3</v>
      </c>
      <c r="T333" s="1542">
        <f t="shared" si="82"/>
        <v>6</v>
      </c>
      <c r="U333" s="1540">
        <f t="shared" si="82"/>
        <v>8</v>
      </c>
      <c r="V333" s="1543">
        <f t="shared" si="82"/>
        <v>11.5</v>
      </c>
      <c r="W333" s="1539">
        <f t="shared" si="82"/>
        <v>14.5</v>
      </c>
      <c r="X333" s="1540">
        <f t="shared" si="82"/>
        <v>17.5</v>
      </c>
      <c r="Y333" s="1543">
        <f t="shared" si="82"/>
        <v>10</v>
      </c>
    </row>
    <row r="334" spans="1:25" s="18" customFormat="1" ht="21" hidden="1" customHeight="1" x14ac:dyDescent="0.2">
      <c r="A334" s="3242" t="s">
        <v>567</v>
      </c>
      <c r="B334" s="3243"/>
      <c r="C334" s="3243"/>
      <c r="D334" s="3243"/>
      <c r="E334" s="3243"/>
      <c r="F334" s="3243"/>
      <c r="G334" s="3243"/>
      <c r="H334" s="3243"/>
      <c r="I334" s="3243"/>
      <c r="J334" s="3243"/>
      <c r="K334" s="3243"/>
      <c r="L334" s="3243"/>
      <c r="M334" s="3243"/>
      <c r="N334" s="3243"/>
      <c r="O334" s="3243"/>
      <c r="P334" s="3243"/>
      <c r="Q334" s="3243"/>
      <c r="R334" s="3243"/>
      <c r="S334" s="3243"/>
      <c r="T334" s="3243"/>
      <c r="U334" s="3243"/>
      <c r="V334" s="3243"/>
      <c r="W334" s="3243"/>
      <c r="X334" s="3243"/>
      <c r="Y334" s="3244"/>
    </row>
    <row r="335" spans="1:25" s="1193" customFormat="1" ht="21" hidden="1" customHeight="1" x14ac:dyDescent="0.2">
      <c r="A335" s="1210" t="s">
        <v>257</v>
      </c>
      <c r="B335" s="1092" t="s">
        <v>568</v>
      </c>
      <c r="C335" s="1107"/>
      <c r="D335" s="1108"/>
      <c r="E335" s="1108"/>
      <c r="F335" s="1109"/>
      <c r="G335" s="1110">
        <f>G336+G337</f>
        <v>4.5</v>
      </c>
      <c r="H335" s="1153">
        <f t="shared" ref="H335:H341" si="83">G335*30</f>
        <v>135</v>
      </c>
      <c r="I335" s="1211">
        <f>I336+I337</f>
        <v>60</v>
      </c>
      <c r="J335" s="1212">
        <f>J336+J337</f>
        <v>20</v>
      </c>
      <c r="K335" s="1212"/>
      <c r="L335" s="1213">
        <f>L336+L337</f>
        <v>40</v>
      </c>
      <c r="M335" s="1154">
        <f>M336+M337</f>
        <v>60</v>
      </c>
      <c r="N335" s="1214"/>
      <c r="O335" s="1215"/>
      <c r="P335" s="1216"/>
      <c r="Q335" s="1217"/>
      <c r="R335" s="1215"/>
      <c r="S335" s="1218"/>
      <c r="T335" s="1219"/>
      <c r="U335" s="1220"/>
      <c r="V335" s="1221"/>
      <c r="W335" s="1222"/>
      <c r="X335" s="1220"/>
      <c r="Y335" s="1221"/>
    </row>
    <row r="336" spans="1:25" s="1193" customFormat="1" ht="21" hidden="1" customHeight="1" x14ac:dyDescent="0.2">
      <c r="A336" s="1223" t="s">
        <v>569</v>
      </c>
      <c r="B336" s="1149" t="s">
        <v>568</v>
      </c>
      <c r="C336" s="1224">
        <v>8</v>
      </c>
      <c r="D336" s="1149"/>
      <c r="E336" s="1149"/>
      <c r="F336" s="1149"/>
      <c r="G336" s="1225">
        <v>3</v>
      </c>
      <c r="H336" s="1153">
        <f t="shared" si="83"/>
        <v>90</v>
      </c>
      <c r="I336" s="1099">
        <v>30</v>
      </c>
      <c r="J336" s="1099">
        <v>20</v>
      </c>
      <c r="K336" s="1226"/>
      <c r="L336" s="1099">
        <v>10</v>
      </c>
      <c r="M336" s="1155">
        <v>45</v>
      </c>
      <c r="N336" s="1227"/>
      <c r="O336" s="1227"/>
      <c r="P336" s="1227"/>
      <c r="Q336" s="1227"/>
      <c r="R336" s="1227"/>
      <c r="S336" s="1227"/>
      <c r="T336" s="1227"/>
      <c r="U336" s="1228">
        <v>3</v>
      </c>
      <c r="V336" s="1227"/>
      <c r="W336" s="1229"/>
      <c r="X336" s="1228"/>
      <c r="Y336" s="1230"/>
    </row>
    <row r="337" spans="1:25" s="1193" customFormat="1" ht="21" hidden="1" customHeight="1" x14ac:dyDescent="0.2">
      <c r="A337" s="1210" t="s">
        <v>570</v>
      </c>
      <c r="B337" s="1149" t="s">
        <v>571</v>
      </c>
      <c r="C337" s="1150"/>
      <c r="D337" s="1150"/>
      <c r="E337" s="1150"/>
      <c r="F337" s="1231">
        <v>9</v>
      </c>
      <c r="G337" s="1232">
        <v>1.5</v>
      </c>
      <c r="H337" s="1153">
        <f t="shared" si="83"/>
        <v>45</v>
      </c>
      <c r="I337" s="1154">
        <v>30</v>
      </c>
      <c r="J337" s="1154"/>
      <c r="K337" s="1154"/>
      <c r="L337" s="1154">
        <v>30</v>
      </c>
      <c r="M337" s="1154">
        <f>H337-I337</f>
        <v>15</v>
      </c>
      <c r="N337" s="1233"/>
      <c r="O337" s="1234"/>
      <c r="P337" s="1234"/>
      <c r="Q337" s="1234"/>
      <c r="R337" s="1234"/>
      <c r="S337" s="1234"/>
      <c r="T337" s="1234"/>
      <c r="U337" s="1234"/>
      <c r="V337" s="1228">
        <v>2</v>
      </c>
      <c r="W337" s="1228"/>
      <c r="X337" s="1228"/>
      <c r="Y337" s="1235"/>
    </row>
    <row r="338" spans="1:25" s="18" customFormat="1" ht="21" hidden="1" customHeight="1" x14ac:dyDescent="0.2">
      <c r="A338" s="155" t="s">
        <v>258</v>
      </c>
      <c r="B338" s="352" t="s">
        <v>572</v>
      </c>
      <c r="C338" s="185"/>
      <c r="D338" s="185">
        <v>9</v>
      </c>
      <c r="E338" s="185"/>
      <c r="F338" s="353"/>
      <c r="G338" s="382">
        <v>3</v>
      </c>
      <c r="H338" s="186">
        <f t="shared" si="83"/>
        <v>90</v>
      </c>
      <c r="I338" s="383">
        <v>30</v>
      </c>
      <c r="J338" s="355">
        <v>20</v>
      </c>
      <c r="K338" s="185"/>
      <c r="L338" s="185">
        <v>10</v>
      </c>
      <c r="M338" s="354">
        <f>H338-I338</f>
        <v>60</v>
      </c>
      <c r="N338" s="185"/>
      <c r="O338" s="185"/>
      <c r="P338" s="185"/>
      <c r="Q338" s="185"/>
      <c r="R338" s="185"/>
      <c r="S338" s="185"/>
      <c r="T338" s="185"/>
      <c r="U338" s="185"/>
      <c r="V338" s="355">
        <v>4</v>
      </c>
      <c r="W338" s="355"/>
      <c r="X338" s="355"/>
      <c r="Y338" s="446"/>
    </row>
    <row r="339" spans="1:25" s="18" customFormat="1" ht="21" hidden="1" customHeight="1" x14ac:dyDescent="0.2">
      <c r="A339" s="447" t="s">
        <v>259</v>
      </c>
      <c r="B339" s="384" t="s">
        <v>573</v>
      </c>
      <c r="C339" s="196"/>
      <c r="D339" s="131">
        <v>10</v>
      </c>
      <c r="E339" s="131"/>
      <c r="F339" s="385"/>
      <c r="G339" s="386">
        <v>2.5</v>
      </c>
      <c r="H339" s="178">
        <f t="shared" si="83"/>
        <v>75</v>
      </c>
      <c r="I339" s="387">
        <v>45</v>
      </c>
      <c r="J339" s="177">
        <v>30</v>
      </c>
      <c r="K339" s="131"/>
      <c r="L339" s="131">
        <v>15</v>
      </c>
      <c r="M339" s="172">
        <v>30</v>
      </c>
      <c r="N339" s="196"/>
      <c r="O339" s="131"/>
      <c r="P339" s="175"/>
      <c r="Q339" s="133"/>
      <c r="R339" s="131"/>
      <c r="S339" s="135"/>
      <c r="T339" s="133"/>
      <c r="U339" s="131"/>
      <c r="V339" s="359"/>
      <c r="W339" s="176">
        <v>3</v>
      </c>
      <c r="X339" s="177"/>
      <c r="Y339" s="359"/>
    </row>
    <row r="340" spans="1:25" s="1106" customFormat="1" ht="21" hidden="1" customHeight="1" x14ac:dyDescent="0.2">
      <c r="A340" s="1091" t="s">
        <v>574</v>
      </c>
      <c r="B340" s="1149" t="s">
        <v>575</v>
      </c>
      <c r="C340" s="1150"/>
      <c r="D340" s="1150">
        <v>7</v>
      </c>
      <c r="E340" s="1150"/>
      <c r="F340" s="1151"/>
      <c r="G340" s="1236">
        <v>2</v>
      </c>
      <c r="H340" s="1153">
        <f t="shared" si="83"/>
        <v>60</v>
      </c>
      <c r="I340" s="1237">
        <v>30</v>
      </c>
      <c r="J340" s="1155">
        <v>20</v>
      </c>
      <c r="K340" s="1150">
        <v>10</v>
      </c>
      <c r="L340" s="1150"/>
      <c r="M340" s="1154">
        <f>H340-I340</f>
        <v>30</v>
      </c>
      <c r="N340" s="1150"/>
      <c r="O340" s="1150"/>
      <c r="P340" s="1150"/>
      <c r="Q340" s="1150"/>
      <c r="R340" s="1150"/>
      <c r="S340" s="1150"/>
      <c r="T340" s="1150">
        <v>3</v>
      </c>
      <c r="U340" s="1150"/>
      <c r="V340" s="1155"/>
      <c r="W340" s="1155"/>
      <c r="X340" s="1155"/>
      <c r="Y340" s="1119"/>
    </row>
    <row r="341" spans="1:25" s="18" customFormat="1" ht="43.5" hidden="1" customHeight="1" thickBot="1" x14ac:dyDescent="0.25">
      <c r="A341" s="155" t="s">
        <v>576</v>
      </c>
      <c r="B341" s="112" t="s">
        <v>577</v>
      </c>
      <c r="C341" s="79">
        <v>11</v>
      </c>
      <c r="D341" s="80"/>
      <c r="E341" s="80"/>
      <c r="F341" s="188"/>
      <c r="G341" s="180">
        <v>3</v>
      </c>
      <c r="H341" s="40">
        <f t="shared" si="83"/>
        <v>90</v>
      </c>
      <c r="I341" s="27">
        <v>30</v>
      </c>
      <c r="J341" s="27">
        <v>20</v>
      </c>
      <c r="K341" s="27"/>
      <c r="L341" s="27">
        <v>10</v>
      </c>
      <c r="M341" s="43">
        <v>60</v>
      </c>
      <c r="N341" s="347"/>
      <c r="O341" s="80"/>
      <c r="P341" s="81"/>
      <c r="Q341" s="79"/>
      <c r="R341" s="80"/>
      <c r="S341" s="107"/>
      <c r="T341" s="79"/>
      <c r="U341" s="80"/>
      <c r="V341" s="116"/>
      <c r="W341" s="117"/>
      <c r="X341" s="114">
        <v>3</v>
      </c>
      <c r="Y341" s="116"/>
    </row>
    <row r="342" spans="1:25" s="18" customFormat="1" ht="21" hidden="1" customHeight="1" thickBot="1" x14ac:dyDescent="0.25">
      <c r="A342" s="448"/>
      <c r="B342" s="388" t="s">
        <v>578</v>
      </c>
      <c r="C342" s="389"/>
      <c r="D342" s="389"/>
      <c r="E342" s="389"/>
      <c r="F342" s="390"/>
      <c r="G342" s="391">
        <f>G335+G338+G339+G340+G341</f>
        <v>15</v>
      </c>
      <c r="H342" s="392">
        <f>H335+H338+H339+H340+H341</f>
        <v>450</v>
      </c>
      <c r="I342" s="393">
        <f>I335+I338+I339+I340+I341</f>
        <v>195</v>
      </c>
      <c r="J342" s="394">
        <f>J335+J338+J339+J340+J341</f>
        <v>110</v>
      </c>
      <c r="K342" s="393">
        <f>K335+K338+K339+K340+K341</f>
        <v>10</v>
      </c>
      <c r="L342" s="393">
        <f>L335+L338+L339+L341</f>
        <v>75</v>
      </c>
      <c r="M342" s="395">
        <f>M335+M338+M339+M340+M341</f>
        <v>240</v>
      </c>
      <c r="N342" s="389">
        <f>SUM(N335:N341)</f>
        <v>0</v>
      </c>
      <c r="O342" s="389">
        <f t="shared" ref="O342:Y342" si="84">SUM(O335:O341)</f>
        <v>0</v>
      </c>
      <c r="P342" s="389">
        <f t="shared" si="84"/>
        <v>0</v>
      </c>
      <c r="Q342" s="389">
        <f t="shared" si="84"/>
        <v>0</v>
      </c>
      <c r="R342" s="389">
        <f t="shared" si="84"/>
        <v>0</v>
      </c>
      <c r="S342" s="389">
        <f t="shared" si="84"/>
        <v>0</v>
      </c>
      <c r="T342" s="389">
        <f t="shared" si="84"/>
        <v>3</v>
      </c>
      <c r="U342" s="389">
        <f t="shared" si="84"/>
        <v>3</v>
      </c>
      <c r="V342" s="389">
        <f t="shared" si="84"/>
        <v>6</v>
      </c>
      <c r="W342" s="389">
        <f t="shared" si="84"/>
        <v>3</v>
      </c>
      <c r="X342" s="389">
        <f t="shared" si="84"/>
        <v>3</v>
      </c>
      <c r="Y342" s="450">
        <f t="shared" si="84"/>
        <v>0</v>
      </c>
    </row>
    <row r="343" spans="1:25" s="18" customFormat="1" ht="21" hidden="1" customHeight="1" thickBot="1" x14ac:dyDescent="0.25">
      <c r="A343" s="448"/>
      <c r="B343" s="388" t="s">
        <v>579</v>
      </c>
      <c r="C343" s="389"/>
      <c r="D343" s="389"/>
      <c r="E343" s="389"/>
      <c r="F343" s="390"/>
      <c r="G343" s="391">
        <f>G322+G342</f>
        <v>70.5</v>
      </c>
      <c r="H343" s="137">
        <f t="shared" ref="H343:Y343" si="85">H322+H342</f>
        <v>2115</v>
      </c>
      <c r="I343" s="137">
        <f t="shared" si="85"/>
        <v>967</v>
      </c>
      <c r="J343" s="137">
        <f t="shared" si="85"/>
        <v>482</v>
      </c>
      <c r="K343" s="137">
        <f t="shared" si="85"/>
        <v>156</v>
      </c>
      <c r="L343" s="137">
        <f t="shared" si="85"/>
        <v>284</v>
      </c>
      <c r="M343" s="137">
        <f t="shared" si="85"/>
        <v>1133</v>
      </c>
      <c r="N343" s="136">
        <f t="shared" si="85"/>
        <v>0</v>
      </c>
      <c r="O343" s="136">
        <f t="shared" si="85"/>
        <v>0</v>
      </c>
      <c r="P343" s="136">
        <f t="shared" si="85"/>
        <v>0</v>
      </c>
      <c r="Q343" s="136">
        <f t="shared" si="85"/>
        <v>0</v>
      </c>
      <c r="R343" s="136">
        <f t="shared" si="85"/>
        <v>0</v>
      </c>
      <c r="S343" s="136">
        <f t="shared" si="85"/>
        <v>3</v>
      </c>
      <c r="T343" s="136">
        <f>T322+T342</f>
        <v>6</v>
      </c>
      <c r="U343" s="136">
        <f>U322+U342</f>
        <v>9</v>
      </c>
      <c r="V343" s="136">
        <f t="shared" si="85"/>
        <v>13</v>
      </c>
      <c r="W343" s="136">
        <f t="shared" si="85"/>
        <v>15</v>
      </c>
      <c r="X343" s="136">
        <f t="shared" si="85"/>
        <v>17.5</v>
      </c>
      <c r="Y343" s="444">
        <f t="shared" si="85"/>
        <v>10</v>
      </c>
    </row>
    <row r="344" spans="1:25" s="18" customFormat="1" ht="21" customHeight="1" thickBot="1" x14ac:dyDescent="0.25">
      <c r="A344" s="451"/>
      <c r="B344" s="396"/>
      <c r="C344" s="162"/>
      <c r="D344" s="162"/>
      <c r="E344" s="162"/>
      <c r="F344" s="397"/>
      <c r="G344" s="398"/>
      <c r="H344" s="399"/>
      <c r="I344" s="399"/>
      <c r="J344" s="399"/>
      <c r="K344" s="399"/>
      <c r="L344" s="399"/>
      <c r="M344" s="399"/>
      <c r="N344" s="134"/>
      <c r="O344" s="134"/>
      <c r="P344" s="134"/>
      <c r="Q344" s="134"/>
      <c r="R344" s="134"/>
      <c r="S344" s="134"/>
      <c r="T344" s="3457">
        <f>T333+U333+V333</f>
        <v>25.5</v>
      </c>
      <c r="U344" s="3457"/>
      <c r="V344" s="3457"/>
      <c r="W344" s="3457">
        <f>W333+X333+Y333</f>
        <v>42</v>
      </c>
      <c r="X344" s="3457"/>
      <c r="Y344" s="3458"/>
    </row>
    <row r="345" spans="1:25" s="18" customFormat="1" ht="21" customHeight="1" thickBot="1" x14ac:dyDescent="0.25">
      <c r="A345" s="451" t="s">
        <v>654</v>
      </c>
      <c r="B345" s="396"/>
      <c r="C345" s="162"/>
      <c r="D345" s="162"/>
      <c r="E345" s="162"/>
      <c r="F345" s="397"/>
      <c r="G345" s="398"/>
      <c r="H345" s="399"/>
      <c r="I345" s="399"/>
      <c r="J345" s="399"/>
      <c r="K345" s="399"/>
      <c r="L345" s="399"/>
      <c r="M345" s="399"/>
      <c r="N345" s="134"/>
      <c r="O345" s="134"/>
      <c r="P345" s="134"/>
      <c r="Q345" s="134"/>
      <c r="R345" s="134"/>
      <c r="S345" s="134"/>
      <c r="T345" s="1620">
        <f>25.5+3+1+6+21.5+2</f>
        <v>59</v>
      </c>
      <c r="U345" s="1620"/>
      <c r="V345" s="1620"/>
      <c r="W345" s="1620"/>
      <c r="X345" s="1620"/>
      <c r="Y345" s="1621"/>
    </row>
    <row r="346" spans="1:25" s="18" customFormat="1" ht="21" customHeight="1" thickBot="1" x14ac:dyDescent="0.25">
      <c r="A346" s="451"/>
      <c r="B346" s="396"/>
      <c r="C346" s="162"/>
      <c r="D346" s="162"/>
      <c r="E346" s="162"/>
      <c r="F346" s="397"/>
      <c r="G346" s="398"/>
      <c r="H346" s="399"/>
      <c r="I346" s="399"/>
      <c r="J346" s="399"/>
      <c r="K346" s="399"/>
      <c r="L346" s="399"/>
      <c r="M346" s="399"/>
      <c r="N346" s="134"/>
      <c r="O346" s="134"/>
      <c r="P346" s="134"/>
      <c r="Q346" s="134"/>
      <c r="R346" s="134"/>
      <c r="S346" s="134"/>
      <c r="T346" s="1620"/>
      <c r="U346" s="1620"/>
      <c r="V346" s="1620"/>
      <c r="W346" s="1620"/>
      <c r="X346" s="1620"/>
      <c r="Y346" s="1621"/>
    </row>
    <row r="347" spans="1:25" s="18" customFormat="1" ht="21" customHeight="1" thickBot="1" x14ac:dyDescent="0.25">
      <c r="A347" s="451"/>
      <c r="B347" s="396"/>
      <c r="C347" s="162"/>
      <c r="D347" s="162"/>
      <c r="E347" s="162"/>
      <c r="F347" s="397"/>
      <c r="G347" s="398"/>
      <c r="H347" s="399"/>
      <c r="I347" s="399"/>
      <c r="J347" s="399"/>
      <c r="K347" s="399"/>
      <c r="L347" s="399"/>
      <c r="M347" s="399"/>
      <c r="N347" s="134"/>
      <c r="O347" s="134"/>
      <c r="P347" s="134"/>
      <c r="Q347" s="134"/>
      <c r="R347" s="134"/>
      <c r="S347" s="134"/>
      <c r="T347" s="1620"/>
      <c r="U347" s="1620"/>
      <c r="V347" s="1620"/>
      <c r="W347" s="1620"/>
      <c r="X347" s="1620"/>
      <c r="Y347" s="1621"/>
    </row>
    <row r="348" spans="1:25" s="18" customFormat="1" ht="21" customHeight="1" thickBot="1" x14ac:dyDescent="0.25">
      <c r="A348" s="3026" t="s">
        <v>481</v>
      </c>
      <c r="B348" s="3027"/>
      <c r="C348" s="3027"/>
      <c r="D348" s="3027"/>
      <c r="E348" s="3027"/>
      <c r="F348" s="3027"/>
      <c r="G348" s="3027"/>
      <c r="H348" s="3027"/>
      <c r="I348" s="3027"/>
      <c r="J348" s="3027"/>
      <c r="K348" s="3027"/>
      <c r="L348" s="3027"/>
      <c r="M348" s="3027"/>
      <c r="N348" s="3027"/>
      <c r="O348" s="3027"/>
      <c r="P348" s="3027"/>
      <c r="Q348" s="3027"/>
      <c r="R348" s="3027"/>
      <c r="S348" s="3027"/>
      <c r="T348" s="3027"/>
      <c r="U348" s="3027"/>
      <c r="V348" s="3027"/>
      <c r="W348" s="3027"/>
      <c r="X348" s="3027"/>
      <c r="Y348" s="3028"/>
    </row>
    <row r="349" spans="1:25" s="18" customFormat="1" ht="21.75" customHeight="1" x14ac:dyDescent="0.2">
      <c r="A349" s="668" t="s">
        <v>172</v>
      </c>
      <c r="B349" s="111" t="s">
        <v>516</v>
      </c>
      <c r="C349" s="962"/>
      <c r="D349" s="963" t="s">
        <v>29</v>
      </c>
      <c r="E349" s="964"/>
      <c r="F349" s="965"/>
      <c r="G349" s="1260">
        <v>2</v>
      </c>
      <c r="H349" s="966">
        <f>G349*30</f>
        <v>60</v>
      </c>
      <c r="I349" s="142"/>
      <c r="J349" s="967"/>
      <c r="K349" s="968"/>
      <c r="L349" s="968"/>
      <c r="M349" s="278"/>
      <c r="N349" s="969"/>
      <c r="P349" s="970"/>
      <c r="Q349" s="1544"/>
      <c r="R349" s="1545"/>
      <c r="S349" s="973"/>
      <c r="T349" s="1546"/>
      <c r="U349" s="1545"/>
      <c r="V349" s="1547"/>
      <c r="W349" s="1548"/>
      <c r="X349" s="1549"/>
      <c r="Y349" s="1547"/>
    </row>
    <row r="350" spans="1:25" s="18" customFormat="1" ht="34.5" customHeight="1" x14ac:dyDescent="0.2">
      <c r="A350" s="576" t="s">
        <v>173</v>
      </c>
      <c r="B350" s="112" t="s">
        <v>482</v>
      </c>
      <c r="C350" s="978"/>
      <c r="D350" s="642">
        <v>7</v>
      </c>
      <c r="E350" s="979"/>
      <c r="F350" s="980"/>
      <c r="G350" s="1262">
        <v>4</v>
      </c>
      <c r="H350" s="190">
        <f>G350*30</f>
        <v>120</v>
      </c>
      <c r="I350" s="92"/>
      <c r="J350" s="191"/>
      <c r="K350" s="192"/>
      <c r="L350" s="192"/>
      <c r="M350" s="193"/>
      <c r="N350" s="981"/>
      <c r="O350" s="982"/>
      <c r="P350" s="983"/>
      <c r="Q350" s="1550"/>
      <c r="R350" s="1551"/>
      <c r="S350" s="1552"/>
      <c r="T350" s="1550"/>
      <c r="U350" s="1551"/>
      <c r="V350" s="1552"/>
      <c r="W350" s="1550"/>
      <c r="X350" s="1551"/>
      <c r="Y350" s="1552"/>
    </row>
    <row r="351" spans="1:25" s="18" customFormat="1" ht="33.75" customHeight="1" x14ac:dyDescent="0.2">
      <c r="A351" s="576" t="s">
        <v>174</v>
      </c>
      <c r="B351" s="112" t="s">
        <v>61</v>
      </c>
      <c r="C351" s="978"/>
      <c r="D351" s="638" t="s">
        <v>273</v>
      </c>
      <c r="E351" s="979"/>
      <c r="F351" s="980"/>
      <c r="G351" s="1262">
        <v>2</v>
      </c>
      <c r="H351" s="190">
        <f>G351*30</f>
        <v>60</v>
      </c>
      <c r="I351" s="92"/>
      <c r="J351" s="191"/>
      <c r="K351" s="192"/>
      <c r="L351" s="192"/>
      <c r="M351" s="193"/>
      <c r="N351" s="981"/>
      <c r="O351" s="982"/>
      <c r="P351" s="983"/>
      <c r="Q351" s="1550"/>
      <c r="R351" s="1551"/>
      <c r="S351" s="1552"/>
      <c r="T351" s="1550"/>
      <c r="U351" s="1551"/>
      <c r="V351" s="1553"/>
      <c r="W351" s="1550"/>
      <c r="X351" s="1551"/>
      <c r="Y351" s="1552"/>
    </row>
    <row r="352" spans="1:25" s="18" customFormat="1" ht="19.5" customHeight="1" x14ac:dyDescent="0.2">
      <c r="A352" s="576" t="s">
        <v>175</v>
      </c>
      <c r="B352" s="112" t="s">
        <v>31</v>
      </c>
      <c r="C352" s="978"/>
      <c r="D352" s="642">
        <v>12</v>
      </c>
      <c r="E352" s="979"/>
      <c r="F352" s="980"/>
      <c r="G352" s="1262">
        <v>5.5</v>
      </c>
      <c r="H352" s="190">
        <f>G352*30</f>
        <v>165</v>
      </c>
      <c r="I352" s="92"/>
      <c r="J352" s="191"/>
      <c r="K352" s="192"/>
      <c r="L352" s="192"/>
      <c r="M352" s="193"/>
      <c r="N352" s="981"/>
      <c r="O352" s="982"/>
      <c r="P352" s="983"/>
      <c r="Q352" s="1550"/>
      <c r="R352" s="1551"/>
      <c r="S352" s="1552"/>
      <c r="T352" s="1550"/>
      <c r="U352" s="1551"/>
      <c r="V352" s="1552"/>
      <c r="W352" s="987"/>
      <c r="X352" s="1551"/>
      <c r="Y352" s="1552"/>
    </row>
    <row r="353" spans="1:25" s="18" customFormat="1" ht="18.75" customHeight="1" thickBot="1" x14ac:dyDescent="0.25">
      <c r="A353" s="683" t="s">
        <v>176</v>
      </c>
      <c r="B353" s="988" t="s">
        <v>24</v>
      </c>
      <c r="C353" s="989"/>
      <c r="D353" s="990">
        <v>12</v>
      </c>
      <c r="E353" s="991"/>
      <c r="F353" s="992"/>
      <c r="G353" s="1265">
        <v>6</v>
      </c>
      <c r="H353" s="993">
        <f>G353*30</f>
        <v>180</v>
      </c>
      <c r="I353" s="92"/>
      <c r="J353" s="994"/>
      <c r="K353" s="995"/>
      <c r="L353" s="995"/>
      <c r="M353" s="689"/>
      <c r="N353" s="996"/>
      <c r="O353" s="997"/>
      <c r="P353" s="998"/>
      <c r="Q353" s="1554"/>
      <c r="R353" s="1555"/>
      <c r="S353" s="1556"/>
      <c r="T353" s="1554"/>
      <c r="U353" s="1555"/>
      <c r="V353" s="1556"/>
      <c r="W353" s="1557"/>
      <c r="X353" s="1555"/>
      <c r="Y353" s="1556"/>
    </row>
    <row r="354" spans="1:25" s="18" customFormat="1" ht="21.75" customHeight="1" thickBot="1" x14ac:dyDescent="0.25">
      <c r="A354" s="3029" t="s">
        <v>401</v>
      </c>
      <c r="B354" s="3030"/>
      <c r="C354" s="3030"/>
      <c r="D354" s="3030"/>
      <c r="E354" s="3030"/>
      <c r="F354" s="3438"/>
      <c r="G354" s="925">
        <f>G349+G350+G351+G352+G353</f>
        <v>19.5</v>
      </c>
      <c r="H354" s="586">
        <f>H349+H350+H351+H352+H353</f>
        <v>585</v>
      </c>
      <c r="I354" s="587"/>
      <c r="J354" s="587"/>
      <c r="K354" s="587"/>
      <c r="L354" s="587"/>
      <c r="M354" s="588"/>
      <c r="N354" s="1001"/>
      <c r="O354" s="1002"/>
      <c r="P354" s="1003"/>
      <c r="Q354" s="1558"/>
      <c r="R354" s="1559"/>
      <c r="S354" s="1560"/>
      <c r="T354" s="1558"/>
      <c r="U354" s="1559"/>
      <c r="V354" s="1561"/>
      <c r="W354" s="1562"/>
      <c r="X354" s="1559"/>
      <c r="Y354" s="1560"/>
    </row>
    <row r="355" spans="1:25" s="18" customFormat="1" ht="21.75" customHeight="1" thickBot="1" x14ac:dyDescent="0.25">
      <c r="A355" s="3029" t="s">
        <v>402</v>
      </c>
      <c r="B355" s="3030"/>
      <c r="C355" s="3030"/>
      <c r="D355" s="3030"/>
      <c r="E355" s="3030"/>
      <c r="F355" s="3438"/>
      <c r="G355" s="134">
        <f>G349+G351+G352+G353</f>
        <v>15.5</v>
      </c>
      <c r="H355" s="1006">
        <f>H349+H351+H352+H353</f>
        <v>465</v>
      </c>
      <c r="I355" s="1007"/>
      <c r="J355" s="1007"/>
      <c r="K355" s="1007"/>
      <c r="L355" s="1007"/>
      <c r="M355" s="1008"/>
      <c r="N355" s="1009"/>
      <c r="O355" s="1010"/>
      <c r="P355" s="1011"/>
      <c r="Q355" s="1563"/>
      <c r="R355" s="1564"/>
      <c r="S355" s="1565">
        <f>G349</f>
        <v>2</v>
      </c>
      <c r="T355" s="1563"/>
      <c r="U355" s="1564"/>
      <c r="V355" s="1565">
        <f>G351</f>
        <v>2</v>
      </c>
      <c r="W355" s="1563"/>
      <c r="X355" s="1564"/>
      <c r="Y355" s="1565">
        <f>G352+G353</f>
        <v>11.5</v>
      </c>
    </row>
    <row r="356" spans="1:25" s="18" customFormat="1" ht="21.75" customHeight="1" thickBot="1" x14ac:dyDescent="0.25">
      <c r="A356" s="3026" t="s">
        <v>483</v>
      </c>
      <c r="B356" s="3027"/>
      <c r="C356" s="3027"/>
      <c r="D356" s="3027"/>
      <c r="E356" s="3027"/>
      <c r="F356" s="3027"/>
      <c r="G356" s="3027"/>
      <c r="H356" s="3027"/>
      <c r="I356" s="3027"/>
      <c r="J356" s="3027"/>
      <c r="K356" s="3027"/>
      <c r="L356" s="3027"/>
      <c r="M356" s="3027"/>
      <c r="N356" s="3027"/>
      <c r="O356" s="3027"/>
      <c r="P356" s="3027"/>
      <c r="Q356" s="3027"/>
      <c r="R356" s="3027"/>
      <c r="S356" s="3027"/>
      <c r="T356" s="3027"/>
      <c r="U356" s="3027"/>
      <c r="V356" s="3027"/>
      <c r="W356" s="3027"/>
      <c r="X356" s="3027"/>
      <c r="Y356" s="3028"/>
    </row>
    <row r="357" spans="1:25" s="18" customFormat="1" ht="36" customHeight="1" thickBot="1" x14ac:dyDescent="0.25">
      <c r="A357" s="1012" t="s">
        <v>177</v>
      </c>
      <c r="B357" s="1013" t="s">
        <v>28</v>
      </c>
      <c r="C357" s="1014">
        <v>12</v>
      </c>
      <c r="D357" s="1015"/>
      <c r="E357" s="1015"/>
      <c r="F357" s="1016"/>
      <c r="G357" s="134">
        <v>1.5</v>
      </c>
      <c r="H357" s="1017">
        <f>G357*30</f>
        <v>45</v>
      </c>
      <c r="I357" s="1018"/>
      <c r="J357" s="1019"/>
      <c r="K357" s="1020"/>
      <c r="L357" s="1020"/>
      <c r="M357" s="151"/>
      <c r="N357" s="1021"/>
      <c r="O357" s="1022"/>
      <c r="P357" s="1023"/>
      <c r="Q357" s="1024"/>
      <c r="R357" s="1566"/>
      <c r="S357" s="1533"/>
      <c r="T357" s="1567"/>
      <c r="U357" s="1566"/>
      <c r="V357" s="1533"/>
      <c r="W357" s="1568"/>
      <c r="X357" s="1566"/>
      <c r="Y357" s="1533"/>
    </row>
    <row r="358" spans="1:25" s="18" customFormat="1" ht="21" customHeight="1" thickBot="1" x14ac:dyDescent="0.25">
      <c r="A358" s="3015" t="s">
        <v>199</v>
      </c>
      <c r="B358" s="3016"/>
      <c r="C358" s="3016"/>
      <c r="D358" s="3016"/>
      <c r="E358" s="3016"/>
      <c r="F358" s="3017"/>
      <c r="G358" s="585">
        <f>G357</f>
        <v>1.5</v>
      </c>
      <c r="H358" s="1026">
        <f>H357</f>
        <v>45</v>
      </c>
      <c r="I358" s="1027"/>
      <c r="J358" s="1028"/>
      <c r="K358" s="1028"/>
      <c r="L358" s="1028"/>
      <c r="M358" s="1029"/>
      <c r="N358" s="586"/>
      <c r="O358" s="587"/>
      <c r="P358" s="588"/>
      <c r="Q358" s="586"/>
      <c r="R358" s="1490"/>
      <c r="S358" s="1491"/>
      <c r="T358" s="1489"/>
      <c r="U358" s="1490"/>
      <c r="V358" s="1491"/>
      <c r="W358" s="1489"/>
      <c r="X358" s="1490"/>
      <c r="Y358" s="1491">
        <f>G357</f>
        <v>1.5</v>
      </c>
    </row>
    <row r="359" spans="1:25" s="18" customFormat="1" ht="16.5" hidden="1" thickBot="1" x14ac:dyDescent="0.25">
      <c r="A359" s="53"/>
      <c r="B359" s="53"/>
      <c r="C359" s="53"/>
      <c r="D359" s="53"/>
      <c r="E359" s="53"/>
      <c r="F359" s="53"/>
      <c r="G359" s="52"/>
      <c r="H359" s="55"/>
      <c r="I359" s="52"/>
      <c r="J359" s="52"/>
      <c r="K359" s="52"/>
      <c r="L359" s="52"/>
      <c r="M359" s="52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</row>
    <row r="360" spans="1:25" s="18" customFormat="1" ht="19.5" hidden="1" customHeight="1" thickBot="1" x14ac:dyDescent="0.25">
      <c r="A360" s="3212" t="s">
        <v>405</v>
      </c>
      <c r="B360" s="3413"/>
      <c r="C360" s="3413"/>
      <c r="D360" s="3413"/>
      <c r="E360" s="3413"/>
      <c r="F360" s="3413"/>
      <c r="G360" s="3413"/>
      <c r="H360" s="3413"/>
      <c r="I360" s="3413"/>
      <c r="J360" s="3413"/>
      <c r="K360" s="3413"/>
      <c r="L360" s="3413"/>
      <c r="M360" s="3413"/>
      <c r="N360" s="3413"/>
      <c r="O360" s="3413"/>
      <c r="P360" s="3413"/>
      <c r="Q360" s="3413"/>
      <c r="R360" s="3413"/>
      <c r="S360" s="3413"/>
      <c r="T360" s="3413"/>
      <c r="U360" s="3413"/>
      <c r="V360" s="3413"/>
      <c r="W360" s="3413"/>
      <c r="X360" s="3413"/>
      <c r="Y360" s="3414"/>
    </row>
    <row r="361" spans="1:25" s="18" customFormat="1" ht="24.75" hidden="1" customHeight="1" thickBot="1" x14ac:dyDescent="0.25">
      <c r="A361" s="3223" t="s">
        <v>403</v>
      </c>
      <c r="B361" s="3223"/>
      <c r="C361" s="3223"/>
      <c r="D361" s="3223"/>
      <c r="E361" s="3223"/>
      <c r="F361" s="3223"/>
      <c r="G361" s="1030">
        <f t="shared" ref="G361:V361" si="86">G83+G149+G153+G182+G354+G358+G95</f>
        <v>237</v>
      </c>
      <c r="H361" s="1030">
        <f t="shared" si="86"/>
        <v>7110</v>
      </c>
      <c r="I361" s="1030">
        <f t="shared" si="86"/>
        <v>3275</v>
      </c>
      <c r="J361" s="1030">
        <f t="shared" si="86"/>
        <v>1560</v>
      </c>
      <c r="K361" s="1030">
        <f t="shared" si="86"/>
        <v>532</v>
      </c>
      <c r="L361" s="1030">
        <f t="shared" si="86"/>
        <v>1183</v>
      </c>
      <c r="M361" s="1030">
        <f t="shared" si="86"/>
        <v>3205</v>
      </c>
      <c r="N361" s="1030">
        <f t="shared" si="86"/>
        <v>28.5</v>
      </c>
      <c r="O361" s="1030">
        <f t="shared" si="86"/>
        <v>15.5</v>
      </c>
      <c r="P361" s="1030">
        <f t="shared" si="86"/>
        <v>16</v>
      </c>
      <c r="Q361" s="1030">
        <f t="shared" si="86"/>
        <v>25.5</v>
      </c>
      <c r="R361" s="1030">
        <f t="shared" si="86"/>
        <v>15</v>
      </c>
      <c r="S361" s="1030">
        <f t="shared" si="86"/>
        <v>17.5</v>
      </c>
      <c r="T361" s="1030">
        <f t="shared" si="86"/>
        <v>23.5</v>
      </c>
      <c r="U361" s="1030">
        <f t="shared" si="86"/>
        <v>18.5</v>
      </c>
      <c r="V361" s="1030">
        <f t="shared" si="86"/>
        <v>22.5</v>
      </c>
      <c r="W361" s="1031">
        <f>W83+W149+W153+W182+W354+W358</f>
        <v>22</v>
      </c>
      <c r="X361" s="1032">
        <f>X83+X149+X153+X182+X354+X358</f>
        <v>19</v>
      </c>
      <c r="Y361" s="1033">
        <f>Y83+Y149+Y153+Y182+Y354+Y358</f>
        <v>16</v>
      </c>
    </row>
    <row r="362" spans="1:25" s="18" customFormat="1" ht="37.5" hidden="1" customHeight="1" thickBot="1" x14ac:dyDescent="0.25">
      <c r="A362" s="3054" t="s">
        <v>404</v>
      </c>
      <c r="B362" s="3055"/>
      <c r="C362" s="3055"/>
      <c r="D362" s="3055"/>
      <c r="E362" s="3055"/>
      <c r="F362" s="3056"/>
      <c r="G362" s="1030">
        <f t="shared" ref="G362:V362" si="87">G83+G150+G153+G183+G354+G358+G95</f>
        <v>237</v>
      </c>
      <c r="H362" s="1030">
        <f t="shared" si="87"/>
        <v>7110</v>
      </c>
      <c r="I362" s="1030">
        <f t="shared" si="87"/>
        <v>3275</v>
      </c>
      <c r="J362" s="1030">
        <f t="shared" si="87"/>
        <v>1497</v>
      </c>
      <c r="K362" s="1030">
        <f t="shared" si="87"/>
        <v>466</v>
      </c>
      <c r="L362" s="1030">
        <f t="shared" si="87"/>
        <v>1312</v>
      </c>
      <c r="M362" s="1030">
        <f t="shared" si="87"/>
        <v>3205</v>
      </c>
      <c r="N362" s="1030">
        <f t="shared" si="87"/>
        <v>28.5</v>
      </c>
      <c r="O362" s="1030">
        <f t="shared" si="87"/>
        <v>15.5</v>
      </c>
      <c r="P362" s="1030">
        <f t="shared" si="87"/>
        <v>16</v>
      </c>
      <c r="Q362" s="1030">
        <f t="shared" si="87"/>
        <v>25.5</v>
      </c>
      <c r="R362" s="1030">
        <f t="shared" si="87"/>
        <v>15</v>
      </c>
      <c r="S362" s="1030">
        <f t="shared" si="87"/>
        <v>17.5</v>
      </c>
      <c r="T362" s="1030">
        <f t="shared" si="87"/>
        <v>23.5</v>
      </c>
      <c r="U362" s="1030">
        <f t="shared" si="87"/>
        <v>18.5</v>
      </c>
      <c r="V362" s="1030">
        <f t="shared" si="87"/>
        <v>22.5</v>
      </c>
      <c r="W362" s="1031">
        <f>W83+W150+W153+W183+W354+W358</f>
        <v>22</v>
      </c>
      <c r="X362" s="1032">
        <f>X83+X150+X153+X183+X354+X358</f>
        <v>19</v>
      </c>
      <c r="Y362" s="1033">
        <f>Y83+Y150+Y153+Y183+Y354+Y358</f>
        <v>16</v>
      </c>
    </row>
    <row r="363" spans="1:25" s="18" customFormat="1" ht="21.75" hidden="1" customHeight="1" x14ac:dyDescent="0.2">
      <c r="A363" s="3202" t="s">
        <v>74</v>
      </c>
      <c r="B363" s="3203"/>
      <c r="C363" s="3203"/>
      <c r="D363" s="3203"/>
      <c r="E363" s="3203"/>
      <c r="F363" s="3203"/>
      <c r="G363" s="3203"/>
      <c r="H363" s="3203"/>
      <c r="I363" s="3203"/>
      <c r="J363" s="3203"/>
      <c r="K363" s="3203"/>
      <c r="L363" s="3203"/>
      <c r="M363" s="3204"/>
      <c r="N363" s="1034">
        <f>N361</f>
        <v>28.5</v>
      </c>
      <c r="O363" s="1035">
        <f t="shared" ref="O363:Y363" si="88">O361</f>
        <v>15.5</v>
      </c>
      <c r="P363" s="1036">
        <f t="shared" si="88"/>
        <v>16</v>
      </c>
      <c r="Q363" s="1034">
        <f t="shared" si="88"/>
        <v>25.5</v>
      </c>
      <c r="R363" s="1035">
        <f t="shared" si="88"/>
        <v>15</v>
      </c>
      <c r="S363" s="1036">
        <f t="shared" si="88"/>
        <v>17.5</v>
      </c>
      <c r="T363" s="1034">
        <f t="shared" si="88"/>
        <v>23.5</v>
      </c>
      <c r="U363" s="1035">
        <f t="shared" si="88"/>
        <v>18.5</v>
      </c>
      <c r="V363" s="1036">
        <f t="shared" si="88"/>
        <v>22.5</v>
      </c>
      <c r="W363" s="1034">
        <f t="shared" si="88"/>
        <v>22</v>
      </c>
      <c r="X363" s="1035">
        <f t="shared" si="88"/>
        <v>19</v>
      </c>
      <c r="Y363" s="1036">
        <f t="shared" si="88"/>
        <v>16</v>
      </c>
    </row>
    <row r="364" spans="1:25" s="16" customFormat="1" ht="18.75" hidden="1" customHeight="1" x14ac:dyDescent="0.2">
      <c r="A364" s="3185" t="s">
        <v>62</v>
      </c>
      <c r="B364" s="3186"/>
      <c r="C364" s="3186"/>
      <c r="D364" s="3186"/>
      <c r="E364" s="3186"/>
      <c r="F364" s="3186"/>
      <c r="G364" s="3186"/>
      <c r="H364" s="3186"/>
      <c r="I364" s="3186"/>
      <c r="J364" s="3186"/>
      <c r="K364" s="3186"/>
      <c r="L364" s="3186"/>
      <c r="M364" s="3187"/>
      <c r="N364" s="160">
        <v>3</v>
      </c>
      <c r="O364" s="786">
        <v>1</v>
      </c>
      <c r="P364" s="639">
        <v>3</v>
      </c>
      <c r="Q364" s="1037">
        <v>4</v>
      </c>
      <c r="R364" s="786">
        <v>2</v>
      </c>
      <c r="S364" s="639">
        <v>3</v>
      </c>
      <c r="T364" s="1037">
        <v>3</v>
      </c>
      <c r="U364" s="786">
        <v>2</v>
      </c>
      <c r="V364" s="639">
        <v>3</v>
      </c>
      <c r="W364" s="1037">
        <v>3</v>
      </c>
      <c r="X364" s="786">
        <v>1</v>
      </c>
      <c r="Y364" s="639">
        <v>2</v>
      </c>
    </row>
    <row r="365" spans="1:25" s="16" customFormat="1" ht="18.75" hidden="1" customHeight="1" x14ac:dyDescent="0.2">
      <c r="A365" s="3322" t="s">
        <v>408</v>
      </c>
      <c r="B365" s="3323"/>
      <c r="C365" s="3323"/>
      <c r="D365" s="3323"/>
      <c r="E365" s="3323"/>
      <c r="F365" s="3323"/>
      <c r="G365" s="3323"/>
      <c r="H365" s="3323"/>
      <c r="I365" s="3323"/>
      <c r="J365" s="3323"/>
      <c r="K365" s="3323"/>
      <c r="L365" s="3323"/>
      <c r="M365" s="3324"/>
      <c r="N365" s="160">
        <v>5</v>
      </c>
      <c r="O365" s="786">
        <v>2</v>
      </c>
      <c r="P365" s="639" t="s">
        <v>411</v>
      </c>
      <c r="Q365" s="1037">
        <v>3</v>
      </c>
      <c r="R365" s="786">
        <v>1</v>
      </c>
      <c r="S365" s="639" t="s">
        <v>599</v>
      </c>
      <c r="T365" s="1037" t="s">
        <v>202</v>
      </c>
      <c r="U365" s="786"/>
      <c r="V365" s="639" t="s">
        <v>598</v>
      </c>
      <c r="W365" s="1037">
        <v>4</v>
      </c>
      <c r="X365" s="786" t="s">
        <v>484</v>
      </c>
      <c r="Y365" s="639">
        <v>3</v>
      </c>
    </row>
    <row r="366" spans="1:25" s="16" customFormat="1" ht="18.75" hidden="1" customHeight="1" x14ac:dyDescent="0.2">
      <c r="A366" s="3322" t="s">
        <v>409</v>
      </c>
      <c r="B366" s="3323"/>
      <c r="C366" s="3323"/>
      <c r="D366" s="3323"/>
      <c r="E366" s="3323"/>
      <c r="F366" s="3323"/>
      <c r="G366" s="3323"/>
      <c r="H366" s="3323"/>
      <c r="I366" s="3323"/>
      <c r="J366" s="3323"/>
      <c r="K366" s="3323"/>
      <c r="L366" s="3323"/>
      <c r="M366" s="3324"/>
      <c r="N366" s="160">
        <v>5</v>
      </c>
      <c r="O366" s="786">
        <v>2</v>
      </c>
      <c r="P366" s="639" t="s">
        <v>411</v>
      </c>
      <c r="Q366" s="1037">
        <v>3</v>
      </c>
      <c r="R366" s="786">
        <v>1</v>
      </c>
      <c r="S366" s="639" t="s">
        <v>599</v>
      </c>
      <c r="T366" s="1037" t="s">
        <v>202</v>
      </c>
      <c r="U366" s="786"/>
      <c r="V366" s="639" t="s">
        <v>598</v>
      </c>
      <c r="W366" s="1037">
        <v>3</v>
      </c>
      <c r="X366" s="786" t="s">
        <v>484</v>
      </c>
      <c r="Y366" s="639">
        <v>3</v>
      </c>
    </row>
    <row r="367" spans="1:25" s="16" customFormat="1" ht="18.75" hidden="1" customHeight="1" x14ac:dyDescent="0.2">
      <c r="A367" s="3185" t="s">
        <v>77</v>
      </c>
      <c r="B367" s="3186"/>
      <c r="C367" s="3186"/>
      <c r="D367" s="3186"/>
      <c r="E367" s="3186"/>
      <c r="F367" s="3186"/>
      <c r="G367" s="3186"/>
      <c r="H367" s="3186"/>
      <c r="I367" s="3186"/>
      <c r="J367" s="3186"/>
      <c r="K367" s="3186"/>
      <c r="L367" s="3186"/>
      <c r="M367" s="3187"/>
      <c r="N367" s="1037"/>
      <c r="O367" s="786"/>
      <c r="P367" s="639"/>
      <c r="Q367" s="1037"/>
      <c r="R367" s="786"/>
      <c r="S367" s="639"/>
      <c r="T367" s="1037"/>
      <c r="U367" s="786"/>
      <c r="V367" s="639">
        <v>1</v>
      </c>
      <c r="W367" s="1037">
        <v>1</v>
      </c>
      <c r="X367" s="786"/>
      <c r="Y367" s="639"/>
    </row>
    <row r="368" spans="1:25" s="16" customFormat="1" ht="19.5" hidden="1" customHeight="1" thickBot="1" x14ac:dyDescent="0.25">
      <c r="A368" s="3245" t="s">
        <v>76</v>
      </c>
      <c r="B368" s="3246"/>
      <c r="C368" s="3246"/>
      <c r="D368" s="3246"/>
      <c r="E368" s="3246"/>
      <c r="F368" s="3246"/>
      <c r="G368" s="3246"/>
      <c r="H368" s="3246"/>
      <c r="I368" s="3246"/>
      <c r="J368" s="3246"/>
      <c r="K368" s="3246"/>
      <c r="L368" s="3246"/>
      <c r="M368" s="3247"/>
      <c r="N368" s="936"/>
      <c r="O368" s="937"/>
      <c r="P368" s="686"/>
      <c r="Q368" s="936"/>
      <c r="R368" s="937"/>
      <c r="S368" s="686"/>
      <c r="T368" s="936">
        <v>1</v>
      </c>
      <c r="U368" s="937"/>
      <c r="V368" s="686">
        <v>1</v>
      </c>
      <c r="W368" s="936"/>
      <c r="X368" s="937">
        <v>1</v>
      </c>
      <c r="Y368" s="686"/>
    </row>
    <row r="369" spans="1:27" s="16" customFormat="1" ht="19.5" hidden="1" customHeight="1" thickBot="1" x14ac:dyDescent="0.25">
      <c r="A369" s="3227"/>
      <c r="B369" s="3321"/>
      <c r="C369" s="3321"/>
      <c r="D369" s="3321"/>
      <c r="E369" s="3321"/>
      <c r="F369" s="3321"/>
      <c r="G369" s="3321"/>
      <c r="H369" s="3321"/>
      <c r="I369" s="3321"/>
      <c r="J369" s="3321"/>
      <c r="K369" s="3321"/>
      <c r="L369" s="3321"/>
      <c r="M369" s="3321"/>
      <c r="N369" s="3207">
        <f>G12+G13+G14+G17+G23+G24+G25+G36+G37+G38+G40+G51+G52+G53+G57+G58+G59+G65+G69+G78+G79+G81</f>
        <v>60</v>
      </c>
      <c r="O369" s="3208"/>
      <c r="P369" s="3208"/>
      <c r="Q369" s="3207">
        <f>G18+G19+G20+G26+G27+G28+G39+G46+G54+G61+G62+G63+G70+G71+G73+G74+G75+G76+G80+G152+G349+4.5</f>
        <v>60</v>
      </c>
      <c r="R369" s="3208"/>
      <c r="S369" s="3208"/>
      <c r="T369" s="3207">
        <f>G34+G41+G43+G44+G45+G48+G49+G129+G130+G131+G134+G135+G136+G141+G142+G171+G350+G351+6</f>
        <v>58</v>
      </c>
      <c r="U369" s="3208"/>
      <c r="V369" s="3208"/>
      <c r="W369" s="3207">
        <f>G16+G55+G66+G67+G132+G138+G139+G143+G167+G168+G169+G172+G173+G175+G176+G177+G352+G353+G357</f>
        <v>59</v>
      </c>
      <c r="X369" s="3208"/>
      <c r="Y369" s="3208"/>
      <c r="Z369" s="3225"/>
      <c r="AA369" s="3226"/>
    </row>
    <row r="370" spans="1:27" s="16" customFormat="1" ht="19.5" hidden="1" customHeight="1" thickBot="1" x14ac:dyDescent="0.25">
      <c r="A370" s="3224"/>
      <c r="B370" s="3224"/>
      <c r="C370" s="3224"/>
      <c r="D370" s="3224"/>
      <c r="E370" s="3224"/>
      <c r="F370" s="3224"/>
      <c r="G370" s="3224"/>
      <c r="H370" s="3224"/>
      <c r="I370" s="3224"/>
      <c r="J370" s="3224"/>
      <c r="K370" s="3224"/>
      <c r="L370" s="3224"/>
      <c r="M370" s="3224"/>
      <c r="N370" s="3176">
        <f>N369+Q369+T369+W369</f>
        <v>237</v>
      </c>
      <c r="O370" s="3197"/>
      <c r="P370" s="3197"/>
      <c r="Q370" s="3197"/>
      <c r="R370" s="3197"/>
      <c r="S370" s="3197"/>
      <c r="T370" s="3197"/>
      <c r="U370" s="3197"/>
      <c r="V370" s="3197"/>
      <c r="W370" s="3197"/>
      <c r="X370" s="3197"/>
      <c r="Y370" s="3222"/>
      <c r="Z370" s="69"/>
      <c r="AA370" s="453"/>
    </row>
    <row r="371" spans="1:27" s="16" customFormat="1" ht="19.5" hidden="1" customHeight="1" thickBot="1" x14ac:dyDescent="0.25">
      <c r="A371" s="400"/>
      <c r="B371" s="400"/>
      <c r="C371" s="400"/>
      <c r="D371" s="400"/>
      <c r="E371" s="400"/>
      <c r="F371" s="400"/>
      <c r="G371" s="400"/>
      <c r="H371" s="400"/>
      <c r="I371" s="400"/>
      <c r="J371" s="400"/>
      <c r="K371" s="400"/>
      <c r="L371" s="400"/>
      <c r="M371" s="400"/>
      <c r="N371" s="401"/>
      <c r="O371" s="401"/>
      <c r="P371" s="402"/>
      <c r="Q371" s="401"/>
      <c r="R371" s="401"/>
      <c r="S371" s="401"/>
      <c r="T371" s="401"/>
      <c r="U371" s="401"/>
      <c r="V371" s="402"/>
      <c r="W371" s="401"/>
      <c r="X371" s="401"/>
      <c r="Y371" s="402"/>
    </row>
    <row r="372" spans="1:27" s="16" customFormat="1" ht="19.5" hidden="1" customHeight="1" thickBot="1" x14ac:dyDescent="0.25">
      <c r="A372" s="3435" t="s">
        <v>406</v>
      </c>
      <c r="B372" s="3436"/>
      <c r="C372" s="3436"/>
      <c r="D372" s="3436"/>
      <c r="E372" s="3436"/>
      <c r="F372" s="3436"/>
      <c r="G372" s="3436"/>
      <c r="H372" s="3436"/>
      <c r="I372" s="3436"/>
      <c r="J372" s="3436"/>
      <c r="K372" s="3436"/>
      <c r="L372" s="3436"/>
      <c r="M372" s="3436"/>
      <c r="N372" s="3436"/>
      <c r="O372" s="3436"/>
      <c r="P372" s="3436"/>
      <c r="Q372" s="3436"/>
      <c r="R372" s="3436"/>
      <c r="S372" s="3436"/>
      <c r="T372" s="3436"/>
      <c r="U372" s="3436"/>
      <c r="V372" s="3436"/>
      <c r="W372" s="3436"/>
      <c r="X372" s="3436"/>
      <c r="Y372" s="3437"/>
    </row>
    <row r="373" spans="1:27" s="16" customFormat="1" ht="19.5" hidden="1" customHeight="1" thickBot="1" x14ac:dyDescent="0.25">
      <c r="A373" s="3223" t="s">
        <v>403</v>
      </c>
      <c r="B373" s="3223"/>
      <c r="C373" s="3223"/>
      <c r="D373" s="3223"/>
      <c r="E373" s="3223"/>
      <c r="F373" s="3223"/>
      <c r="G373" s="161">
        <f t="shared" ref="G373:V373" si="89">G83+G149+G153+G158+G164+G194+G354+G358+G95</f>
        <v>237</v>
      </c>
      <c r="H373" s="161">
        <f t="shared" si="89"/>
        <v>7110</v>
      </c>
      <c r="I373" s="161">
        <f t="shared" si="89"/>
        <v>3275</v>
      </c>
      <c r="J373" s="161">
        <f t="shared" si="89"/>
        <v>1587</v>
      </c>
      <c r="K373" s="161">
        <f t="shared" si="89"/>
        <v>481</v>
      </c>
      <c r="L373" s="161">
        <f t="shared" si="89"/>
        <v>1207</v>
      </c>
      <c r="M373" s="161">
        <f t="shared" si="89"/>
        <v>3205</v>
      </c>
      <c r="N373" s="161">
        <f t="shared" si="89"/>
        <v>28.5</v>
      </c>
      <c r="O373" s="161">
        <f t="shared" si="89"/>
        <v>15.5</v>
      </c>
      <c r="P373" s="161">
        <f t="shared" si="89"/>
        <v>16</v>
      </c>
      <c r="Q373" s="161">
        <f t="shared" si="89"/>
        <v>25.5</v>
      </c>
      <c r="R373" s="161">
        <f t="shared" si="89"/>
        <v>15</v>
      </c>
      <c r="S373" s="161">
        <f t="shared" si="89"/>
        <v>17.5</v>
      </c>
      <c r="T373" s="161">
        <f t="shared" si="89"/>
        <v>23.5</v>
      </c>
      <c r="U373" s="161">
        <f t="shared" si="89"/>
        <v>18.5</v>
      </c>
      <c r="V373" s="161">
        <f t="shared" si="89"/>
        <v>22.5</v>
      </c>
      <c r="W373" s="1038">
        <f>W83+W149+W153+W158+W164+W194+W354+W358</f>
        <v>22</v>
      </c>
      <c r="X373" s="1039">
        <f>X83+X149+X153+X158+X164+X194+X354+X358</f>
        <v>19</v>
      </c>
      <c r="Y373" s="1040">
        <f>Y83+Y149+Y153+Y158+Y164+Y194+Y354+Y358</f>
        <v>16</v>
      </c>
    </row>
    <row r="374" spans="1:27" s="16" customFormat="1" ht="36.75" hidden="1" customHeight="1" thickBot="1" x14ac:dyDescent="0.25">
      <c r="A374" s="3054" t="s">
        <v>404</v>
      </c>
      <c r="B374" s="3055"/>
      <c r="C374" s="3055"/>
      <c r="D374" s="3055"/>
      <c r="E374" s="3055"/>
      <c r="F374" s="3056"/>
      <c r="G374" s="161">
        <f t="shared" ref="G374:V374" si="90">G83+G150+G153+G158+G164+G195+G354+G358+G95</f>
        <v>237</v>
      </c>
      <c r="H374" s="161">
        <f t="shared" si="90"/>
        <v>7110</v>
      </c>
      <c r="I374" s="161">
        <f t="shared" si="90"/>
        <v>3275</v>
      </c>
      <c r="J374" s="161">
        <f t="shared" si="90"/>
        <v>1506</v>
      </c>
      <c r="K374" s="161">
        <f t="shared" si="90"/>
        <v>442</v>
      </c>
      <c r="L374" s="161">
        <f t="shared" si="90"/>
        <v>1327</v>
      </c>
      <c r="M374" s="161">
        <f t="shared" si="90"/>
        <v>3205</v>
      </c>
      <c r="N374" s="161">
        <f t="shared" si="90"/>
        <v>28.5</v>
      </c>
      <c r="O374" s="161">
        <f t="shared" si="90"/>
        <v>15.5</v>
      </c>
      <c r="P374" s="161">
        <f t="shared" si="90"/>
        <v>16</v>
      </c>
      <c r="Q374" s="161">
        <f t="shared" si="90"/>
        <v>25.5</v>
      </c>
      <c r="R374" s="161">
        <f t="shared" si="90"/>
        <v>15</v>
      </c>
      <c r="S374" s="161">
        <f t="shared" si="90"/>
        <v>17.5</v>
      </c>
      <c r="T374" s="161">
        <f t="shared" si="90"/>
        <v>23.5</v>
      </c>
      <c r="U374" s="161">
        <f t="shared" si="90"/>
        <v>18.5</v>
      </c>
      <c r="V374" s="161">
        <f t="shared" si="90"/>
        <v>22.5</v>
      </c>
      <c r="W374" s="1038">
        <f>W83+W150+W153+W158+W164+W195+W354+W358</f>
        <v>22</v>
      </c>
      <c r="X374" s="1039">
        <f>X83+X150+X153+X158+X164+X195+X354+X358</f>
        <v>19</v>
      </c>
      <c r="Y374" s="1040">
        <f>Y83+Y150+Y153+Y158+Y164+Y195+Y354+Y358</f>
        <v>16</v>
      </c>
    </row>
    <row r="375" spans="1:27" s="16" customFormat="1" ht="19.5" hidden="1" customHeight="1" x14ac:dyDescent="0.2">
      <c r="A375" s="3426" t="s">
        <v>74</v>
      </c>
      <c r="B375" s="3369"/>
      <c r="C375" s="3369"/>
      <c r="D375" s="3369"/>
      <c r="E375" s="3369"/>
      <c r="F375" s="3369"/>
      <c r="G375" s="3369"/>
      <c r="H375" s="3369"/>
      <c r="I375" s="3369"/>
      <c r="J375" s="3369"/>
      <c r="K375" s="3369"/>
      <c r="L375" s="3369"/>
      <c r="M375" s="3370"/>
      <c r="N375" s="54">
        <f>N373</f>
        <v>28.5</v>
      </c>
      <c r="O375" s="1041">
        <f t="shared" ref="O375:W375" si="91">O373</f>
        <v>15.5</v>
      </c>
      <c r="P375" s="1042">
        <f t="shared" si="91"/>
        <v>16</v>
      </c>
      <c r="Q375" s="54">
        <f t="shared" si="91"/>
        <v>25.5</v>
      </c>
      <c r="R375" s="1041">
        <f t="shared" si="91"/>
        <v>15</v>
      </c>
      <c r="S375" s="1042">
        <f t="shared" si="91"/>
        <v>17.5</v>
      </c>
      <c r="T375" s="54">
        <f t="shared" si="91"/>
        <v>23.5</v>
      </c>
      <c r="U375" s="1041">
        <f t="shared" si="91"/>
        <v>18.5</v>
      </c>
      <c r="V375" s="1042">
        <f t="shared" si="91"/>
        <v>22.5</v>
      </c>
      <c r="W375" s="54">
        <f t="shared" si="91"/>
        <v>22</v>
      </c>
      <c r="X375" s="1041">
        <f>X373</f>
        <v>19</v>
      </c>
      <c r="Y375" s="1042">
        <f>Y373</f>
        <v>16</v>
      </c>
    </row>
    <row r="376" spans="1:27" s="16" customFormat="1" ht="19.5" hidden="1" customHeight="1" x14ac:dyDescent="0.2">
      <c r="A376" s="3322" t="s">
        <v>62</v>
      </c>
      <c r="B376" s="3323"/>
      <c r="C376" s="3323"/>
      <c r="D376" s="3323"/>
      <c r="E376" s="3323"/>
      <c r="F376" s="3323"/>
      <c r="G376" s="3323"/>
      <c r="H376" s="3323"/>
      <c r="I376" s="3323"/>
      <c r="J376" s="3323"/>
      <c r="K376" s="3323"/>
      <c r="L376" s="3323"/>
      <c r="M376" s="3324"/>
      <c r="N376" s="160">
        <v>3</v>
      </c>
      <c r="O376" s="786">
        <v>1</v>
      </c>
      <c r="P376" s="639">
        <v>3</v>
      </c>
      <c r="Q376" s="1037">
        <v>4</v>
      </c>
      <c r="R376" s="786">
        <v>2</v>
      </c>
      <c r="S376" s="639">
        <v>3</v>
      </c>
      <c r="T376" s="1037">
        <v>3</v>
      </c>
      <c r="U376" s="786">
        <v>2</v>
      </c>
      <c r="V376" s="639">
        <v>3</v>
      </c>
      <c r="W376" s="1043">
        <v>3</v>
      </c>
      <c r="X376" s="1044">
        <v>1</v>
      </c>
      <c r="Y376" s="1045">
        <v>2</v>
      </c>
    </row>
    <row r="377" spans="1:27" s="16" customFormat="1" ht="19.5" hidden="1" customHeight="1" x14ac:dyDescent="0.2">
      <c r="A377" s="3322" t="s">
        <v>408</v>
      </c>
      <c r="B377" s="3323"/>
      <c r="C377" s="3323"/>
      <c r="D377" s="3323"/>
      <c r="E377" s="3323"/>
      <c r="F377" s="3323"/>
      <c r="G377" s="3323"/>
      <c r="H377" s="3323"/>
      <c r="I377" s="3323"/>
      <c r="J377" s="3323"/>
      <c r="K377" s="3323"/>
      <c r="L377" s="3323"/>
      <c r="M377" s="3324"/>
      <c r="N377" s="160">
        <v>5</v>
      </c>
      <c r="O377" s="786">
        <v>2</v>
      </c>
      <c r="P377" s="639" t="s">
        <v>411</v>
      </c>
      <c r="Q377" s="1037">
        <v>3</v>
      </c>
      <c r="R377" s="786">
        <v>1</v>
      </c>
      <c r="S377" s="639" t="s">
        <v>599</v>
      </c>
      <c r="T377" s="1037" t="s">
        <v>202</v>
      </c>
      <c r="U377" s="786"/>
      <c r="V377" s="639" t="s">
        <v>598</v>
      </c>
      <c r="W377" s="1037">
        <v>4</v>
      </c>
      <c r="X377" s="786" t="s">
        <v>484</v>
      </c>
      <c r="Y377" s="639">
        <v>3</v>
      </c>
    </row>
    <row r="378" spans="1:27" s="16" customFormat="1" ht="19.5" hidden="1" customHeight="1" x14ac:dyDescent="0.2">
      <c r="A378" s="3322" t="s">
        <v>409</v>
      </c>
      <c r="B378" s="3323"/>
      <c r="C378" s="3323"/>
      <c r="D378" s="3323"/>
      <c r="E378" s="3323"/>
      <c r="F378" s="3323"/>
      <c r="G378" s="3323"/>
      <c r="H378" s="3323"/>
      <c r="I378" s="3323"/>
      <c r="J378" s="3323"/>
      <c r="K378" s="3323"/>
      <c r="L378" s="3323"/>
      <c r="M378" s="3324"/>
      <c r="N378" s="160">
        <v>5</v>
      </c>
      <c r="O378" s="786">
        <v>2</v>
      </c>
      <c r="P378" s="639" t="s">
        <v>411</v>
      </c>
      <c r="Q378" s="1037">
        <v>3</v>
      </c>
      <c r="R378" s="786">
        <v>1</v>
      </c>
      <c r="S378" s="639" t="s">
        <v>599</v>
      </c>
      <c r="T378" s="1037" t="s">
        <v>202</v>
      </c>
      <c r="U378" s="786"/>
      <c r="V378" s="639" t="s">
        <v>598</v>
      </c>
      <c r="W378" s="1037">
        <v>3</v>
      </c>
      <c r="X378" s="786" t="s">
        <v>484</v>
      </c>
      <c r="Y378" s="639">
        <v>3</v>
      </c>
    </row>
    <row r="379" spans="1:27" s="16" customFormat="1" ht="19.5" hidden="1" customHeight="1" x14ac:dyDescent="0.2">
      <c r="A379" s="3322" t="s">
        <v>77</v>
      </c>
      <c r="B379" s="3323"/>
      <c r="C379" s="3323"/>
      <c r="D379" s="3323"/>
      <c r="E379" s="3323"/>
      <c r="F379" s="3323"/>
      <c r="G379" s="3323"/>
      <c r="H379" s="3323"/>
      <c r="I379" s="3323"/>
      <c r="J379" s="3323"/>
      <c r="K379" s="3323"/>
      <c r="L379" s="3323"/>
      <c r="M379" s="3324"/>
      <c r="N379" s="1037"/>
      <c r="O379" s="786"/>
      <c r="P379" s="639"/>
      <c r="Q379" s="1037"/>
      <c r="R379" s="786"/>
      <c r="S379" s="639"/>
      <c r="T379" s="1037"/>
      <c r="U379" s="786"/>
      <c r="V379" s="639">
        <v>1</v>
      </c>
      <c r="W379" s="1037">
        <v>1</v>
      </c>
      <c r="X379" s="786"/>
      <c r="Y379" s="639"/>
    </row>
    <row r="380" spans="1:27" s="16" customFormat="1" ht="18.75" hidden="1" customHeight="1" thickBot="1" x14ac:dyDescent="0.25">
      <c r="A380" s="3372" t="s">
        <v>76</v>
      </c>
      <c r="B380" s="3342"/>
      <c r="C380" s="3342"/>
      <c r="D380" s="3342"/>
      <c r="E380" s="3342"/>
      <c r="F380" s="3342"/>
      <c r="G380" s="3342"/>
      <c r="H380" s="3342"/>
      <c r="I380" s="3342"/>
      <c r="J380" s="3342"/>
      <c r="K380" s="3342"/>
      <c r="L380" s="3342"/>
      <c r="M380" s="3343"/>
      <c r="N380" s="936"/>
      <c r="O380" s="937"/>
      <c r="P380" s="686"/>
      <c r="Q380" s="936"/>
      <c r="R380" s="937"/>
      <c r="S380" s="686"/>
      <c r="T380" s="936">
        <v>1</v>
      </c>
      <c r="U380" s="937"/>
      <c r="V380" s="686">
        <v>1</v>
      </c>
      <c r="W380" s="936"/>
      <c r="X380" s="937">
        <v>1</v>
      </c>
      <c r="Y380" s="686"/>
    </row>
    <row r="381" spans="1:27" s="16" customFormat="1" ht="18.75" hidden="1" customHeight="1" thickBot="1" x14ac:dyDescent="0.25">
      <c r="A381" s="403"/>
      <c r="B381" s="404"/>
      <c r="C381" s="404"/>
      <c r="D381" s="404"/>
      <c r="E381" s="404"/>
      <c r="F381" s="404"/>
      <c r="G381" s="404"/>
      <c r="H381" s="404"/>
      <c r="I381" s="404"/>
      <c r="J381" s="404"/>
      <c r="K381" s="404"/>
      <c r="L381" s="404"/>
      <c r="M381" s="404"/>
      <c r="N381" s="3433">
        <f>G12+G13+G14+G17+G23+G24+G25+G36+G37+G38+G40+G51+G52+G53+G57+G58+G59+G65+G69+G78+G79+G81</f>
        <v>60</v>
      </c>
      <c r="O381" s="3208"/>
      <c r="P381" s="3208"/>
      <c r="Q381" s="3433">
        <f>G18+G19+G20+G26+G27+G28+G39+G46+G54+G61+G62+G63+G70+G71+G73+G74+G75+G76+G80+G152+G349+4.5</f>
        <v>60</v>
      </c>
      <c r="R381" s="3208"/>
      <c r="S381" s="3208"/>
      <c r="T381" s="3207">
        <f>G34+G41+G43+G44+G45+G48+G49+G129+G130+G131+G134+G135+G136+G141+G142+G161+G350+G351+6</f>
        <v>58</v>
      </c>
      <c r="U381" s="3208"/>
      <c r="V381" s="3208"/>
      <c r="W381" s="3207">
        <f>G16+G55+G66+G67+G132+G138+G139+G143+G156+G157+G162+G163+G185+G187+G188+G189+G352+G353+G357</f>
        <v>59</v>
      </c>
      <c r="X381" s="3208"/>
      <c r="Y381" s="3208"/>
      <c r="Z381" s="3205"/>
      <c r="AA381" s="3206"/>
    </row>
    <row r="382" spans="1:27" s="16" customFormat="1" ht="18.75" hidden="1" customHeight="1" thickBot="1" x14ac:dyDescent="0.25">
      <c r="A382" s="404"/>
      <c r="B382" s="404"/>
      <c r="C382" s="404"/>
      <c r="D382" s="404"/>
      <c r="E382" s="404"/>
      <c r="F382" s="404"/>
      <c r="G382" s="404"/>
      <c r="H382" s="404"/>
      <c r="I382" s="404"/>
      <c r="J382" s="404"/>
      <c r="K382" s="404"/>
      <c r="L382" s="404"/>
      <c r="M382" s="404"/>
      <c r="N382" s="3391">
        <f>N381+Q381+T381+W381</f>
        <v>237</v>
      </c>
      <c r="O382" s="3392"/>
      <c r="P382" s="3392"/>
      <c r="Q382" s="3392"/>
      <c r="R382" s="3392"/>
      <c r="S382" s="3392"/>
      <c r="T382" s="3392"/>
      <c r="U382" s="3392"/>
      <c r="V382" s="3392"/>
      <c r="W382" s="3392"/>
      <c r="X382" s="3392"/>
      <c r="Y382" s="3434"/>
      <c r="Z382" s="46"/>
      <c r="AA382" s="454"/>
    </row>
    <row r="383" spans="1:27" s="16" customFormat="1" ht="18.75" hidden="1" customHeight="1" thickBot="1" x14ac:dyDescent="0.25">
      <c r="A383" s="405"/>
      <c r="B383" s="405"/>
      <c r="C383" s="405"/>
      <c r="D383" s="405"/>
      <c r="E383" s="405"/>
      <c r="F383" s="405"/>
      <c r="G383" s="405"/>
      <c r="H383" s="405"/>
      <c r="I383" s="405"/>
      <c r="J383" s="405"/>
      <c r="K383" s="405"/>
      <c r="L383" s="405"/>
      <c r="M383" s="405"/>
      <c r="N383" s="406"/>
      <c r="O383" s="407"/>
      <c r="P383" s="408"/>
      <c r="Q383" s="406"/>
      <c r="R383" s="407"/>
      <c r="S383" s="407"/>
      <c r="T383" s="70"/>
      <c r="U383" s="71"/>
      <c r="V383" s="72"/>
      <c r="W383" s="70"/>
      <c r="X383" s="71"/>
      <c r="Y383" s="72"/>
      <c r="Z383" s="46"/>
      <c r="AA383" s="454"/>
    </row>
    <row r="384" spans="1:27" s="16" customFormat="1" ht="18.75" hidden="1" customHeight="1" thickBot="1" x14ac:dyDescent="0.25">
      <c r="A384" s="3430" t="s">
        <v>407</v>
      </c>
      <c r="B384" s="3431"/>
      <c r="C384" s="3431"/>
      <c r="D384" s="3431"/>
      <c r="E384" s="3431"/>
      <c r="F384" s="3431"/>
      <c r="G384" s="3431"/>
      <c r="H384" s="3431"/>
      <c r="I384" s="3431"/>
      <c r="J384" s="3431"/>
      <c r="K384" s="3431"/>
      <c r="L384" s="3431"/>
      <c r="M384" s="3431"/>
      <c r="N384" s="3431"/>
      <c r="O384" s="3431"/>
      <c r="P384" s="3431"/>
      <c r="Q384" s="3431"/>
      <c r="R384" s="3431"/>
      <c r="S384" s="3431"/>
      <c r="T384" s="3431"/>
      <c r="U384" s="3431"/>
      <c r="V384" s="3431"/>
      <c r="W384" s="3431"/>
      <c r="X384" s="3431"/>
      <c r="Y384" s="3432"/>
      <c r="Z384" s="46"/>
      <c r="AA384" s="454"/>
    </row>
    <row r="385" spans="1:27" s="16" customFormat="1" ht="24.75" hidden="1" customHeight="1" thickBot="1" x14ac:dyDescent="0.25">
      <c r="A385" s="3223" t="s">
        <v>403</v>
      </c>
      <c r="B385" s="3223"/>
      <c r="C385" s="3223"/>
      <c r="D385" s="3223"/>
      <c r="E385" s="3223"/>
      <c r="F385" s="3223"/>
      <c r="G385" s="1046">
        <f t="shared" ref="G385:V385" si="92">G83+G149+G158+G213+G354+G358+G95</f>
        <v>237</v>
      </c>
      <c r="H385" s="1046">
        <f t="shared" si="92"/>
        <v>7110</v>
      </c>
      <c r="I385" s="1046">
        <f t="shared" si="92"/>
        <v>3285</v>
      </c>
      <c r="J385" s="1046">
        <f t="shared" si="92"/>
        <v>1597</v>
      </c>
      <c r="K385" s="1046">
        <f t="shared" si="92"/>
        <v>461</v>
      </c>
      <c r="L385" s="1046">
        <f t="shared" si="92"/>
        <v>1227</v>
      </c>
      <c r="M385" s="1046">
        <f t="shared" si="92"/>
        <v>3195</v>
      </c>
      <c r="N385" s="1046">
        <f t="shared" si="92"/>
        <v>28.5</v>
      </c>
      <c r="O385" s="1046">
        <f t="shared" si="92"/>
        <v>15.5</v>
      </c>
      <c r="P385" s="1046">
        <f t="shared" si="92"/>
        <v>16</v>
      </c>
      <c r="Q385" s="1046">
        <f t="shared" si="92"/>
        <v>25.5</v>
      </c>
      <c r="R385" s="1046">
        <f t="shared" si="92"/>
        <v>15</v>
      </c>
      <c r="S385" s="1046">
        <f t="shared" si="92"/>
        <v>18.5</v>
      </c>
      <c r="T385" s="1046">
        <f t="shared" si="92"/>
        <v>23.5</v>
      </c>
      <c r="U385" s="1046">
        <f t="shared" si="92"/>
        <v>18.5</v>
      </c>
      <c r="V385" s="1046">
        <f t="shared" si="92"/>
        <v>22.5</v>
      </c>
      <c r="W385" s="1047">
        <f>W83+W149+W158+W213+W354+W358</f>
        <v>22</v>
      </c>
      <c r="X385" s="1048">
        <f>X83+X149+X158+X213+X354+X358</f>
        <v>19</v>
      </c>
      <c r="Y385" s="1049">
        <f>Y83+Y149+Y158+Y213+Y354+Y358</f>
        <v>16</v>
      </c>
      <c r="Z385" s="46"/>
      <c r="AA385" s="454"/>
    </row>
    <row r="386" spans="1:27" s="16" customFormat="1" ht="36" hidden="1" customHeight="1" thickBot="1" x14ac:dyDescent="0.25">
      <c r="A386" s="3054" t="s">
        <v>404</v>
      </c>
      <c r="B386" s="3055"/>
      <c r="C386" s="3055"/>
      <c r="D386" s="3055"/>
      <c r="E386" s="3055"/>
      <c r="F386" s="3056"/>
      <c r="G386" s="1050">
        <f t="shared" ref="G386:V386" si="93">G83+G150+G158+G214+G354+G358+G95</f>
        <v>237</v>
      </c>
      <c r="H386" s="1050">
        <f t="shared" si="93"/>
        <v>7110</v>
      </c>
      <c r="I386" s="1050">
        <f t="shared" si="93"/>
        <v>3285</v>
      </c>
      <c r="J386" s="1050">
        <f t="shared" si="93"/>
        <v>1516</v>
      </c>
      <c r="K386" s="1050">
        <f t="shared" si="93"/>
        <v>422</v>
      </c>
      <c r="L386" s="1050">
        <f t="shared" si="93"/>
        <v>1347</v>
      </c>
      <c r="M386" s="1050">
        <f t="shared" si="93"/>
        <v>3195</v>
      </c>
      <c r="N386" s="1050">
        <f t="shared" si="93"/>
        <v>28.5</v>
      </c>
      <c r="O386" s="1050">
        <f t="shared" si="93"/>
        <v>15.5</v>
      </c>
      <c r="P386" s="1050">
        <f t="shared" si="93"/>
        <v>16</v>
      </c>
      <c r="Q386" s="1050">
        <f t="shared" si="93"/>
        <v>25.5</v>
      </c>
      <c r="R386" s="1050">
        <f t="shared" si="93"/>
        <v>15</v>
      </c>
      <c r="S386" s="1050">
        <f t="shared" si="93"/>
        <v>18.5</v>
      </c>
      <c r="T386" s="1050">
        <f t="shared" si="93"/>
        <v>23.5</v>
      </c>
      <c r="U386" s="1050">
        <f t="shared" si="93"/>
        <v>18.5</v>
      </c>
      <c r="V386" s="1050">
        <f t="shared" si="93"/>
        <v>22.5</v>
      </c>
      <c r="W386" s="1047">
        <f>W83+W150+W158+W214+W354+W358</f>
        <v>22</v>
      </c>
      <c r="X386" s="1048">
        <f>X83+X150+X158+X214+X354+X358</f>
        <v>19</v>
      </c>
      <c r="Y386" s="1049">
        <f>Y83+Y150+Y158+Y214+Y354+Y358</f>
        <v>16</v>
      </c>
      <c r="Z386" s="46"/>
      <c r="AA386" s="454"/>
    </row>
    <row r="387" spans="1:27" s="16" customFormat="1" ht="18.75" hidden="1" customHeight="1" x14ac:dyDescent="0.2">
      <c r="A387" s="3368" t="s">
        <v>74</v>
      </c>
      <c r="B387" s="3369"/>
      <c r="C387" s="3369"/>
      <c r="D387" s="3369"/>
      <c r="E387" s="3369"/>
      <c r="F387" s="3369"/>
      <c r="G387" s="3369"/>
      <c r="H387" s="3369"/>
      <c r="I387" s="3369"/>
      <c r="J387" s="3369"/>
      <c r="K387" s="3369"/>
      <c r="L387" s="3369"/>
      <c r="M387" s="3370"/>
      <c r="N387" s="1051">
        <f t="shared" ref="N387:Y387" si="94">N385</f>
        <v>28.5</v>
      </c>
      <c r="O387" s="1052">
        <f t="shared" si="94"/>
        <v>15.5</v>
      </c>
      <c r="P387" s="1053">
        <f t="shared" si="94"/>
        <v>16</v>
      </c>
      <c r="Q387" s="1051">
        <f t="shared" si="94"/>
        <v>25.5</v>
      </c>
      <c r="R387" s="1052">
        <f t="shared" si="94"/>
        <v>15</v>
      </c>
      <c r="S387" s="1053">
        <f t="shared" si="94"/>
        <v>18.5</v>
      </c>
      <c r="T387" s="1051">
        <f>T385</f>
        <v>23.5</v>
      </c>
      <c r="U387" s="144">
        <f t="shared" si="94"/>
        <v>18.5</v>
      </c>
      <c r="V387" s="123">
        <f t="shared" si="94"/>
        <v>22.5</v>
      </c>
      <c r="W387" s="1054">
        <f t="shared" si="94"/>
        <v>22</v>
      </c>
      <c r="X387" s="144">
        <f t="shared" si="94"/>
        <v>19</v>
      </c>
      <c r="Y387" s="123">
        <f t="shared" si="94"/>
        <v>16</v>
      </c>
      <c r="Z387" s="46"/>
      <c r="AA387" s="454"/>
    </row>
    <row r="388" spans="1:27" s="16" customFormat="1" ht="18.75" hidden="1" customHeight="1" x14ac:dyDescent="0.2">
      <c r="A388" s="3371" t="s">
        <v>62</v>
      </c>
      <c r="B388" s="3323"/>
      <c r="C388" s="3323"/>
      <c r="D388" s="3323"/>
      <c r="E388" s="3323"/>
      <c r="F388" s="3323"/>
      <c r="G388" s="3323"/>
      <c r="H388" s="3323"/>
      <c r="I388" s="3323"/>
      <c r="J388" s="3323"/>
      <c r="K388" s="3323"/>
      <c r="L388" s="3323"/>
      <c r="M388" s="3324"/>
      <c r="N388" s="160">
        <v>3</v>
      </c>
      <c r="O388" s="786">
        <v>1</v>
      </c>
      <c r="P388" s="639">
        <v>3</v>
      </c>
      <c r="Q388" s="1037">
        <v>4</v>
      </c>
      <c r="R388" s="786">
        <v>2</v>
      </c>
      <c r="S388" s="639">
        <v>3</v>
      </c>
      <c r="T388" s="1037">
        <v>3</v>
      </c>
      <c r="U388" s="786">
        <v>2</v>
      </c>
      <c r="V388" s="639">
        <v>3</v>
      </c>
      <c r="W388" s="1037">
        <v>3</v>
      </c>
      <c r="X388" s="786">
        <v>1</v>
      </c>
      <c r="Y388" s="639">
        <v>2</v>
      </c>
      <c r="Z388" s="46"/>
      <c r="AA388" s="454"/>
    </row>
    <row r="389" spans="1:27" s="16" customFormat="1" ht="18.75" hidden="1" customHeight="1" x14ac:dyDescent="0.2">
      <c r="A389" s="3322" t="s">
        <v>408</v>
      </c>
      <c r="B389" s="3323"/>
      <c r="C389" s="3323"/>
      <c r="D389" s="3323"/>
      <c r="E389" s="3323"/>
      <c r="F389" s="3323"/>
      <c r="G389" s="3323"/>
      <c r="H389" s="3323"/>
      <c r="I389" s="3323"/>
      <c r="J389" s="3323"/>
      <c r="K389" s="3323"/>
      <c r="L389" s="3323"/>
      <c r="M389" s="3324"/>
      <c r="N389" s="160">
        <v>5</v>
      </c>
      <c r="O389" s="786">
        <v>2</v>
      </c>
      <c r="P389" s="639" t="s">
        <v>411</v>
      </c>
      <c r="Q389" s="1037">
        <v>3</v>
      </c>
      <c r="R389" s="786">
        <v>1</v>
      </c>
      <c r="S389" s="639" t="s">
        <v>485</v>
      </c>
      <c r="T389" s="1037" t="s">
        <v>202</v>
      </c>
      <c r="U389" s="786"/>
      <c r="V389" s="639" t="s">
        <v>598</v>
      </c>
      <c r="W389" s="1037">
        <v>4</v>
      </c>
      <c r="X389" s="786" t="s">
        <v>484</v>
      </c>
      <c r="Y389" s="639">
        <v>3</v>
      </c>
      <c r="Z389" s="46"/>
      <c r="AA389" s="454"/>
    </row>
    <row r="390" spans="1:27" s="16" customFormat="1" ht="18.75" hidden="1" customHeight="1" x14ac:dyDescent="0.2">
      <c r="A390" s="3322" t="s">
        <v>409</v>
      </c>
      <c r="B390" s="3323"/>
      <c r="C390" s="3323"/>
      <c r="D390" s="3323"/>
      <c r="E390" s="3323"/>
      <c r="F390" s="3323"/>
      <c r="G390" s="3323"/>
      <c r="H390" s="3323"/>
      <c r="I390" s="3323"/>
      <c r="J390" s="3323"/>
      <c r="K390" s="3323"/>
      <c r="L390" s="3323"/>
      <c r="M390" s="3324"/>
      <c r="N390" s="160">
        <v>5</v>
      </c>
      <c r="O390" s="786">
        <v>2</v>
      </c>
      <c r="P390" s="639" t="s">
        <v>411</v>
      </c>
      <c r="Q390" s="1037">
        <v>3</v>
      </c>
      <c r="R390" s="786">
        <v>1</v>
      </c>
      <c r="S390" s="639" t="s">
        <v>485</v>
      </c>
      <c r="T390" s="1037" t="s">
        <v>202</v>
      </c>
      <c r="U390" s="786"/>
      <c r="V390" s="639" t="s">
        <v>598</v>
      </c>
      <c r="W390" s="1037">
        <v>3</v>
      </c>
      <c r="X390" s="786" t="s">
        <v>484</v>
      </c>
      <c r="Y390" s="639">
        <v>3</v>
      </c>
      <c r="Z390" s="46"/>
      <c r="AA390" s="454"/>
    </row>
    <row r="391" spans="1:27" s="16" customFormat="1" ht="18.75" hidden="1" customHeight="1" x14ac:dyDescent="0.2">
      <c r="A391" s="3322" t="s">
        <v>77</v>
      </c>
      <c r="B391" s="3323"/>
      <c r="C391" s="3323"/>
      <c r="D391" s="3323"/>
      <c r="E391" s="3323"/>
      <c r="F391" s="3323"/>
      <c r="G391" s="3323"/>
      <c r="H391" s="3323"/>
      <c r="I391" s="3323"/>
      <c r="J391" s="3323"/>
      <c r="K391" s="3323"/>
      <c r="L391" s="3323"/>
      <c r="M391" s="3324"/>
      <c r="N391" s="1037"/>
      <c r="O391" s="786"/>
      <c r="P391" s="639"/>
      <c r="Q391" s="1037"/>
      <c r="R391" s="786"/>
      <c r="S391" s="639"/>
      <c r="T391" s="1037"/>
      <c r="U391" s="786"/>
      <c r="V391" s="639">
        <v>1</v>
      </c>
      <c r="W391" s="1037">
        <v>1</v>
      </c>
      <c r="X391" s="786"/>
      <c r="Y391" s="639"/>
      <c r="Z391" s="46"/>
      <c r="AA391" s="454"/>
    </row>
    <row r="392" spans="1:27" s="16" customFormat="1" ht="18.75" hidden="1" customHeight="1" thickBot="1" x14ac:dyDescent="0.25">
      <c r="A392" s="3341" t="s">
        <v>76</v>
      </c>
      <c r="B392" s="3342"/>
      <c r="C392" s="3342"/>
      <c r="D392" s="3342"/>
      <c r="E392" s="3342"/>
      <c r="F392" s="3342"/>
      <c r="G392" s="3342"/>
      <c r="H392" s="3342"/>
      <c r="I392" s="3342"/>
      <c r="J392" s="3342"/>
      <c r="K392" s="3342"/>
      <c r="L392" s="3342"/>
      <c r="M392" s="3343"/>
      <c r="N392" s="936"/>
      <c r="O392" s="937"/>
      <c r="P392" s="686"/>
      <c r="Q392" s="936"/>
      <c r="R392" s="937"/>
      <c r="S392" s="686"/>
      <c r="T392" s="936">
        <v>1</v>
      </c>
      <c r="U392" s="937"/>
      <c r="V392" s="686">
        <v>1</v>
      </c>
      <c r="W392" s="936"/>
      <c r="X392" s="937">
        <v>1</v>
      </c>
      <c r="Y392" s="686"/>
      <c r="Z392" s="46"/>
      <c r="AA392" s="454"/>
    </row>
    <row r="393" spans="1:27" s="16" customFormat="1" ht="18.75" hidden="1" customHeight="1" thickBot="1" x14ac:dyDescent="0.25">
      <c r="A393" s="409"/>
      <c r="B393" s="409"/>
      <c r="C393" s="409"/>
      <c r="D393" s="409"/>
      <c r="E393" s="409"/>
      <c r="F393" s="409"/>
      <c r="G393" s="409"/>
      <c r="H393" s="409"/>
      <c r="I393" s="409"/>
      <c r="J393" s="409"/>
      <c r="K393" s="409"/>
      <c r="L393" s="409"/>
      <c r="M393" s="410"/>
      <c r="N393" s="3344">
        <f>G12+G13+G14+G17+G23+G24+G25+G36+G37+G38+G40+G51+G52+G53+G57+G58+G59+G65+G69+G78+G79+G81</f>
        <v>60</v>
      </c>
      <c r="O393" s="3344"/>
      <c r="P393" s="3344"/>
      <c r="Q393" s="3344">
        <f>G18+G19+G20+G26+G27+G28+G39+G46+G54+G61+G62+G63+G70+G71+G73+G74+G75+G76+G80+G203+G204+G349+4.5</f>
        <v>60</v>
      </c>
      <c r="R393" s="3344"/>
      <c r="S393" s="3344"/>
      <c r="T393" s="3018">
        <f>G34+G41+G43+G44+G45+G48+G49+G129+G130+G131+G134+G135+G136+G141+G142+G198+G350+G351+6</f>
        <v>58</v>
      </c>
      <c r="U393" s="3019"/>
      <c r="V393" s="3019"/>
      <c r="W393" s="3018">
        <f>G16+G55+G66+G67+G132+G138+G139+G143+G156+G157+G199+G200+G201+G206+G207+G208+G352+G353+G357</f>
        <v>59</v>
      </c>
      <c r="X393" s="3019"/>
      <c r="Y393" s="3019"/>
      <c r="Z393" s="46"/>
      <c r="AA393" s="455"/>
    </row>
    <row r="394" spans="1:27" s="16" customFormat="1" ht="18.75" hidden="1" customHeight="1" thickBot="1" x14ac:dyDescent="0.25">
      <c r="A394" s="404"/>
      <c r="B394" s="404"/>
      <c r="C394" s="404"/>
      <c r="D394" s="404"/>
      <c r="E394" s="404"/>
      <c r="F394" s="404"/>
      <c r="G394" s="404"/>
      <c r="H394" s="404"/>
      <c r="I394" s="404"/>
      <c r="J394" s="404"/>
      <c r="K394" s="404"/>
      <c r="L394" s="404"/>
      <c r="M394" s="404"/>
      <c r="N394" s="3360">
        <f>N393+Q393+T393+W393</f>
        <v>237</v>
      </c>
      <c r="O394" s="3361"/>
      <c r="P394" s="3361"/>
      <c r="Q394" s="3361"/>
      <c r="R394" s="3361"/>
      <c r="S394" s="3361"/>
      <c r="T394" s="3361"/>
      <c r="U394" s="3361"/>
      <c r="V394" s="3361"/>
      <c r="W394" s="3361"/>
      <c r="X394" s="3361"/>
      <c r="Y394" s="3362"/>
      <c r="Z394" s="46"/>
      <c r="AA394" s="455"/>
    </row>
    <row r="395" spans="1:27" s="16" customFormat="1" ht="18.75" hidden="1" customHeight="1" thickBot="1" x14ac:dyDescent="0.25">
      <c r="A395" s="411"/>
      <c r="B395" s="411"/>
      <c r="C395" s="411"/>
      <c r="D395" s="411"/>
      <c r="E395" s="411"/>
      <c r="F395" s="411"/>
      <c r="G395" s="411"/>
      <c r="H395" s="411"/>
      <c r="I395" s="411"/>
      <c r="J395" s="411"/>
      <c r="K395" s="411"/>
      <c r="L395" s="411"/>
      <c r="M395" s="411"/>
      <c r="N395" s="411"/>
      <c r="O395" s="411"/>
      <c r="P395" s="412"/>
      <c r="Q395" s="411"/>
      <c r="R395" s="411"/>
      <c r="S395" s="411"/>
      <c r="T395" s="412"/>
      <c r="U395" s="412"/>
      <c r="V395" s="412"/>
      <c r="W395" s="412"/>
      <c r="X395" s="412"/>
      <c r="Y395" s="412"/>
      <c r="Z395" s="46"/>
      <c r="AA395" s="454"/>
    </row>
    <row r="396" spans="1:27" s="16" customFormat="1" ht="18.75" hidden="1" customHeight="1" thickBot="1" x14ac:dyDescent="0.25">
      <c r="A396" s="3430" t="s">
        <v>410</v>
      </c>
      <c r="B396" s="3431"/>
      <c r="C396" s="3431"/>
      <c r="D396" s="3431"/>
      <c r="E396" s="3431"/>
      <c r="F396" s="3431"/>
      <c r="G396" s="3431"/>
      <c r="H396" s="3431"/>
      <c r="I396" s="3431"/>
      <c r="J396" s="3431"/>
      <c r="K396" s="3431"/>
      <c r="L396" s="3431"/>
      <c r="M396" s="3431"/>
      <c r="N396" s="3431"/>
      <c r="O396" s="3431"/>
      <c r="P396" s="3431"/>
      <c r="Q396" s="3431"/>
      <c r="R396" s="3431"/>
      <c r="S396" s="3431"/>
      <c r="T396" s="3431"/>
      <c r="U396" s="3431"/>
      <c r="V396" s="3431"/>
      <c r="W396" s="3431"/>
      <c r="X396" s="3431"/>
      <c r="Y396" s="3432"/>
      <c r="Z396" s="46"/>
      <c r="AA396" s="454"/>
    </row>
    <row r="397" spans="1:27" s="16" customFormat="1" ht="21.75" hidden="1" customHeight="1" thickBot="1" x14ac:dyDescent="0.25">
      <c r="A397" s="3223" t="s">
        <v>403</v>
      </c>
      <c r="B397" s="3223"/>
      <c r="C397" s="3223"/>
      <c r="D397" s="3223"/>
      <c r="E397" s="3223"/>
      <c r="F397" s="3223"/>
      <c r="G397" s="1055">
        <f t="shared" ref="G397:V397" si="95">G83+G149+G153+G158+G164+G225+G354+G358+G95</f>
        <v>237</v>
      </c>
      <c r="H397" s="1055">
        <f t="shared" si="95"/>
        <v>7110</v>
      </c>
      <c r="I397" s="1055">
        <f t="shared" si="95"/>
        <v>3275</v>
      </c>
      <c r="J397" s="1055">
        <f t="shared" si="95"/>
        <v>1587</v>
      </c>
      <c r="K397" s="1055">
        <f t="shared" si="95"/>
        <v>481</v>
      </c>
      <c r="L397" s="1055">
        <f t="shared" si="95"/>
        <v>1207</v>
      </c>
      <c r="M397" s="1055">
        <f t="shared" si="95"/>
        <v>3205</v>
      </c>
      <c r="N397" s="1055">
        <f t="shared" si="95"/>
        <v>28.5</v>
      </c>
      <c r="O397" s="1055">
        <f t="shared" si="95"/>
        <v>15.5</v>
      </c>
      <c r="P397" s="1055">
        <f t="shared" si="95"/>
        <v>16</v>
      </c>
      <c r="Q397" s="1055">
        <f t="shared" si="95"/>
        <v>25.5</v>
      </c>
      <c r="R397" s="1055">
        <f t="shared" si="95"/>
        <v>15</v>
      </c>
      <c r="S397" s="1055">
        <f t="shared" si="95"/>
        <v>17.5</v>
      </c>
      <c r="T397" s="1055">
        <f t="shared" si="95"/>
        <v>23.5</v>
      </c>
      <c r="U397" s="1055">
        <f t="shared" si="95"/>
        <v>18.5</v>
      </c>
      <c r="V397" s="1055">
        <f t="shared" si="95"/>
        <v>22.5</v>
      </c>
      <c r="W397" s="1047">
        <f>W83+W149+W153+W158+W164+W225+W354+W358</f>
        <v>22</v>
      </c>
      <c r="X397" s="1048">
        <f>X83+X149+X153+X158+X164+X225+X354+X358</f>
        <v>19</v>
      </c>
      <c r="Y397" s="1049">
        <f>Y83+Y149+Y153+Y158+Y164+Y225+Y354+Y358</f>
        <v>16</v>
      </c>
      <c r="Z397" s="46"/>
      <c r="AA397" s="454"/>
    </row>
    <row r="398" spans="1:27" s="16" customFormat="1" ht="38.25" hidden="1" customHeight="1" thickBot="1" x14ac:dyDescent="0.25">
      <c r="A398" s="3054" t="s">
        <v>404</v>
      </c>
      <c r="B398" s="3055"/>
      <c r="C398" s="3055"/>
      <c r="D398" s="3055"/>
      <c r="E398" s="3055"/>
      <c r="F398" s="3056"/>
      <c r="G398" s="1055">
        <f t="shared" ref="G398:V398" si="96">G83+G150+G153+G158+G164+G226+G354+G358+G95</f>
        <v>237</v>
      </c>
      <c r="H398" s="1055">
        <f t="shared" si="96"/>
        <v>7110</v>
      </c>
      <c r="I398" s="1055">
        <f t="shared" si="96"/>
        <v>3275</v>
      </c>
      <c r="J398" s="1055">
        <f t="shared" si="96"/>
        <v>1506</v>
      </c>
      <c r="K398" s="1055">
        <f t="shared" si="96"/>
        <v>442</v>
      </c>
      <c r="L398" s="1055">
        <f t="shared" si="96"/>
        <v>1327</v>
      </c>
      <c r="M398" s="1055">
        <f t="shared" si="96"/>
        <v>3205</v>
      </c>
      <c r="N398" s="1055">
        <f t="shared" si="96"/>
        <v>28.5</v>
      </c>
      <c r="O398" s="1055">
        <f t="shared" si="96"/>
        <v>15.5</v>
      </c>
      <c r="P398" s="1055">
        <f t="shared" si="96"/>
        <v>16</v>
      </c>
      <c r="Q398" s="1055">
        <f t="shared" si="96"/>
        <v>25.5</v>
      </c>
      <c r="R398" s="1055">
        <f t="shared" si="96"/>
        <v>15</v>
      </c>
      <c r="S398" s="1055">
        <f t="shared" si="96"/>
        <v>17.5</v>
      </c>
      <c r="T398" s="1055">
        <f t="shared" si="96"/>
        <v>23.5</v>
      </c>
      <c r="U398" s="1055">
        <f t="shared" si="96"/>
        <v>18.5</v>
      </c>
      <c r="V398" s="1055">
        <f t="shared" si="96"/>
        <v>22.5</v>
      </c>
      <c r="W398" s="1047">
        <f>W83+W150+W153+W158+W164+W226+W354+W358</f>
        <v>22</v>
      </c>
      <c r="X398" s="1048">
        <f>X83+X150+X153+X158+X164+X226+X354+X358</f>
        <v>19</v>
      </c>
      <c r="Y398" s="1049">
        <f>Y83+Y150+Y153+Y158+Y164+Y226+Y354+Y358</f>
        <v>16</v>
      </c>
      <c r="Z398" s="46"/>
      <c r="AA398" s="454"/>
    </row>
    <row r="399" spans="1:27" s="16" customFormat="1" ht="18.75" hidden="1" customHeight="1" x14ac:dyDescent="0.2">
      <c r="A399" s="3368" t="s">
        <v>74</v>
      </c>
      <c r="B399" s="3369"/>
      <c r="C399" s="3369"/>
      <c r="D399" s="3369"/>
      <c r="E399" s="3369"/>
      <c r="F399" s="3369"/>
      <c r="G399" s="3369"/>
      <c r="H399" s="3369"/>
      <c r="I399" s="3369"/>
      <c r="J399" s="3369"/>
      <c r="K399" s="3369"/>
      <c r="L399" s="3369"/>
      <c r="M399" s="3370"/>
      <c r="N399" s="1056">
        <f t="shared" ref="N399:Y399" si="97">N397</f>
        <v>28.5</v>
      </c>
      <c r="O399" s="1057">
        <f t="shared" si="97"/>
        <v>15.5</v>
      </c>
      <c r="P399" s="1058">
        <f t="shared" si="97"/>
        <v>16</v>
      </c>
      <c r="Q399" s="1059">
        <f t="shared" si="97"/>
        <v>25.5</v>
      </c>
      <c r="R399" s="1060">
        <f t="shared" si="97"/>
        <v>15</v>
      </c>
      <c r="S399" s="1061">
        <f t="shared" si="97"/>
        <v>17.5</v>
      </c>
      <c r="T399" s="1059">
        <f t="shared" si="97"/>
        <v>23.5</v>
      </c>
      <c r="U399" s="1060">
        <f t="shared" si="97"/>
        <v>18.5</v>
      </c>
      <c r="V399" s="1061">
        <f t="shared" si="97"/>
        <v>22.5</v>
      </c>
      <c r="W399" s="1062">
        <f t="shared" si="97"/>
        <v>22</v>
      </c>
      <c r="X399" s="1057">
        <f t="shared" si="97"/>
        <v>19</v>
      </c>
      <c r="Y399" s="1058">
        <f t="shared" si="97"/>
        <v>16</v>
      </c>
      <c r="Z399" s="46"/>
      <c r="AA399" s="454"/>
    </row>
    <row r="400" spans="1:27" s="16" customFormat="1" ht="18.75" hidden="1" customHeight="1" x14ac:dyDescent="0.2">
      <c r="A400" s="3322" t="s">
        <v>62</v>
      </c>
      <c r="B400" s="3323"/>
      <c r="C400" s="3323"/>
      <c r="D400" s="3323"/>
      <c r="E400" s="3323"/>
      <c r="F400" s="3323"/>
      <c r="G400" s="3323"/>
      <c r="H400" s="3323"/>
      <c r="I400" s="3323"/>
      <c r="J400" s="3323"/>
      <c r="K400" s="3323"/>
      <c r="L400" s="3323"/>
      <c r="M400" s="3324"/>
      <c r="N400" s="160">
        <v>3</v>
      </c>
      <c r="O400" s="786">
        <v>1</v>
      </c>
      <c r="P400" s="639">
        <v>3</v>
      </c>
      <c r="Q400" s="1037">
        <v>4</v>
      </c>
      <c r="R400" s="786">
        <v>2</v>
      </c>
      <c r="S400" s="639">
        <v>3</v>
      </c>
      <c r="T400" s="1037">
        <v>3</v>
      </c>
      <c r="U400" s="786">
        <v>2</v>
      </c>
      <c r="V400" s="639">
        <v>3</v>
      </c>
      <c r="W400" s="1037">
        <v>3</v>
      </c>
      <c r="X400" s="786">
        <v>1</v>
      </c>
      <c r="Y400" s="639">
        <v>2</v>
      </c>
      <c r="Z400" s="46"/>
      <c r="AA400" s="454"/>
    </row>
    <row r="401" spans="1:38" s="16" customFormat="1" ht="18.75" hidden="1" customHeight="1" x14ac:dyDescent="0.2">
      <c r="A401" s="3322" t="s">
        <v>408</v>
      </c>
      <c r="B401" s="3323"/>
      <c r="C401" s="3323"/>
      <c r="D401" s="3323"/>
      <c r="E401" s="3323"/>
      <c r="F401" s="3323"/>
      <c r="G401" s="3323"/>
      <c r="H401" s="3323"/>
      <c r="I401" s="3323"/>
      <c r="J401" s="3323"/>
      <c r="K401" s="3323"/>
      <c r="L401" s="3323"/>
      <c r="M401" s="3324"/>
      <c r="N401" s="160">
        <v>5</v>
      </c>
      <c r="O401" s="786">
        <v>2</v>
      </c>
      <c r="P401" s="639" t="s">
        <v>411</v>
      </c>
      <c r="Q401" s="1037">
        <v>3</v>
      </c>
      <c r="R401" s="786">
        <v>1</v>
      </c>
      <c r="S401" s="639" t="s">
        <v>599</v>
      </c>
      <c r="T401" s="1037" t="s">
        <v>202</v>
      </c>
      <c r="U401" s="786"/>
      <c r="V401" s="639" t="s">
        <v>598</v>
      </c>
      <c r="W401" s="1037">
        <v>4</v>
      </c>
      <c r="X401" s="786" t="s">
        <v>484</v>
      </c>
      <c r="Y401" s="639">
        <v>3</v>
      </c>
      <c r="Z401" s="46"/>
      <c r="AA401" s="454"/>
    </row>
    <row r="402" spans="1:38" s="16" customFormat="1" ht="18.75" hidden="1" customHeight="1" x14ac:dyDescent="0.2">
      <c r="A402" s="3322" t="s">
        <v>409</v>
      </c>
      <c r="B402" s="3323"/>
      <c r="C402" s="3323"/>
      <c r="D402" s="3323"/>
      <c r="E402" s="3323"/>
      <c r="F402" s="3323"/>
      <c r="G402" s="3323"/>
      <c r="H402" s="3323"/>
      <c r="I402" s="3323"/>
      <c r="J402" s="3323"/>
      <c r="K402" s="3323"/>
      <c r="L402" s="3323"/>
      <c r="M402" s="3324"/>
      <c r="N402" s="160">
        <v>5</v>
      </c>
      <c r="O402" s="786">
        <v>2</v>
      </c>
      <c r="P402" s="639" t="s">
        <v>411</v>
      </c>
      <c r="Q402" s="1037">
        <v>3</v>
      </c>
      <c r="R402" s="786">
        <v>1</v>
      </c>
      <c r="S402" s="639" t="s">
        <v>599</v>
      </c>
      <c r="T402" s="1037" t="s">
        <v>202</v>
      </c>
      <c r="U402" s="786"/>
      <c r="V402" s="639" t="s">
        <v>598</v>
      </c>
      <c r="W402" s="1037">
        <v>3</v>
      </c>
      <c r="X402" s="786" t="s">
        <v>484</v>
      </c>
      <c r="Y402" s="639">
        <v>3</v>
      </c>
      <c r="Z402" s="46"/>
      <c r="AA402" s="454"/>
    </row>
    <row r="403" spans="1:38" s="16" customFormat="1" ht="18.75" hidden="1" customHeight="1" x14ac:dyDescent="0.2">
      <c r="A403" s="3371" t="s">
        <v>77</v>
      </c>
      <c r="B403" s="3323"/>
      <c r="C403" s="3323"/>
      <c r="D403" s="3323"/>
      <c r="E403" s="3323"/>
      <c r="F403" s="3323"/>
      <c r="G403" s="3323"/>
      <c r="H403" s="3323"/>
      <c r="I403" s="3323"/>
      <c r="J403" s="3323"/>
      <c r="K403" s="3323"/>
      <c r="L403" s="3323"/>
      <c r="M403" s="3324"/>
      <c r="N403" s="1037"/>
      <c r="O403" s="786"/>
      <c r="P403" s="639"/>
      <c r="Q403" s="1037"/>
      <c r="R403" s="786"/>
      <c r="S403" s="639"/>
      <c r="T403" s="1037"/>
      <c r="U403" s="786"/>
      <c r="V403" s="639">
        <v>1</v>
      </c>
      <c r="W403" s="1037">
        <v>1</v>
      </c>
      <c r="X403" s="786"/>
      <c r="Y403" s="639"/>
      <c r="Z403" s="46"/>
      <c r="AA403" s="454"/>
    </row>
    <row r="404" spans="1:38" s="16" customFormat="1" ht="18.75" hidden="1" customHeight="1" thickBot="1" x14ac:dyDescent="0.25">
      <c r="A404" s="3372" t="s">
        <v>76</v>
      </c>
      <c r="B404" s="3342"/>
      <c r="C404" s="3342"/>
      <c r="D404" s="3342"/>
      <c r="E404" s="3342"/>
      <c r="F404" s="3342"/>
      <c r="G404" s="3342"/>
      <c r="H404" s="3342"/>
      <c r="I404" s="3342"/>
      <c r="J404" s="3342"/>
      <c r="K404" s="3342"/>
      <c r="L404" s="3342"/>
      <c r="M404" s="3343"/>
      <c r="N404" s="936"/>
      <c r="O404" s="937"/>
      <c r="P404" s="686"/>
      <c r="Q404" s="936"/>
      <c r="R404" s="937"/>
      <c r="S404" s="686"/>
      <c r="T404" s="936">
        <v>1</v>
      </c>
      <c r="U404" s="937"/>
      <c r="V404" s="686">
        <v>1</v>
      </c>
      <c r="W404" s="936"/>
      <c r="X404" s="937">
        <v>1</v>
      </c>
      <c r="Y404" s="686"/>
      <c r="Z404" s="46"/>
      <c r="AA404" s="454"/>
    </row>
    <row r="405" spans="1:38" s="16" customFormat="1" ht="18.75" hidden="1" customHeight="1" thickBot="1" x14ac:dyDescent="0.25">
      <c r="A405" s="403"/>
      <c r="B405" s="404"/>
      <c r="C405" s="404"/>
      <c r="D405" s="404"/>
      <c r="E405" s="404"/>
      <c r="F405" s="404"/>
      <c r="G405" s="404"/>
      <c r="H405" s="404"/>
      <c r="I405" s="404"/>
      <c r="J405" s="404"/>
      <c r="K405" s="404"/>
      <c r="L405" s="404"/>
      <c r="M405" s="404"/>
      <c r="N405" s="3344">
        <f>G12+G13+G14+G17+G23+G24+G25+G36+G37+G38+G40+G51+G52+G53+G57+G58+G59+G65+G69+G78+G79+G81</f>
        <v>60</v>
      </c>
      <c r="O405" s="3344"/>
      <c r="P405" s="3344"/>
      <c r="Q405" s="3344">
        <f>G18+G19+G20+G26+G27+G28+G39+G46+G54+G61+G62+G63+G70+G71+G73+G74+G75+G76+G80+G152+G349+4.5</f>
        <v>60</v>
      </c>
      <c r="R405" s="3344"/>
      <c r="S405" s="3344"/>
      <c r="T405" s="3018">
        <f>G34+G41+G43+G44+G45+G48+G49+G129+G130+G131+G134+G135+G136+G141+G142+G161+G350+G351+6</f>
        <v>58</v>
      </c>
      <c r="U405" s="3019"/>
      <c r="V405" s="3019"/>
      <c r="W405" s="3018">
        <f>G16+G55+G66+G67+G132+G138+G139+G143+G156+G157+G162+G163+G216+G218+G219+G220+G352+G353+G357</f>
        <v>59</v>
      </c>
      <c r="X405" s="3019"/>
      <c r="Y405" s="3019"/>
      <c r="Z405" s="46"/>
      <c r="AA405" s="455"/>
      <c r="AB405" s="47"/>
    </row>
    <row r="406" spans="1:38" s="16" customFormat="1" ht="18.75" hidden="1" customHeight="1" thickBot="1" x14ac:dyDescent="0.25">
      <c r="A406" s="404"/>
      <c r="B406" s="404"/>
      <c r="C406" s="404"/>
      <c r="D406" s="404"/>
      <c r="E406" s="404"/>
      <c r="F406" s="404"/>
      <c r="G406" s="404"/>
      <c r="H406" s="404"/>
      <c r="I406" s="404"/>
      <c r="J406" s="404"/>
      <c r="K406" s="404"/>
      <c r="L406" s="404"/>
      <c r="M406" s="404"/>
      <c r="N406" s="3360">
        <f>N405+Q405+T405+W405</f>
        <v>237</v>
      </c>
      <c r="O406" s="3361"/>
      <c r="P406" s="3361"/>
      <c r="Q406" s="3361"/>
      <c r="R406" s="3361"/>
      <c r="S406" s="3361"/>
      <c r="T406" s="3361"/>
      <c r="U406" s="3361"/>
      <c r="V406" s="3361"/>
      <c r="W406" s="3361"/>
      <c r="X406" s="3361"/>
      <c r="Y406" s="3362"/>
      <c r="Z406" s="46"/>
      <c r="AA406" s="455"/>
      <c r="AB406" s="47"/>
    </row>
    <row r="407" spans="1:38" s="16" customFormat="1" ht="27.75" hidden="1" customHeight="1" thickBot="1" x14ac:dyDescent="0.25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  <c r="L407" s="413"/>
      <c r="M407" s="413"/>
      <c r="N407" s="414"/>
      <c r="O407" s="414"/>
      <c r="P407" s="402"/>
      <c r="Q407" s="401"/>
      <c r="R407" s="401"/>
      <c r="S407" s="401"/>
      <c r="T407" s="401"/>
      <c r="U407" s="401"/>
      <c r="V407" s="415"/>
      <c r="W407" s="401"/>
      <c r="X407" s="401"/>
      <c r="Y407" s="415"/>
      <c r="AC407" s="47"/>
      <c r="AD407" s="47"/>
      <c r="AE407" s="47"/>
      <c r="AF407" s="47"/>
    </row>
    <row r="408" spans="1:38" s="16" customFormat="1" ht="30" hidden="1" customHeight="1" thickBot="1" x14ac:dyDescent="0.25">
      <c r="A408" s="3378" t="s">
        <v>323</v>
      </c>
      <c r="B408" s="3379"/>
      <c r="C408" s="3379"/>
      <c r="D408" s="3379"/>
      <c r="E408" s="3379"/>
      <c r="F408" s="3379"/>
      <c r="G408" s="3379"/>
      <c r="H408" s="3379"/>
      <c r="I408" s="3379"/>
      <c r="J408" s="3379"/>
      <c r="K408" s="3379"/>
      <c r="L408" s="3379"/>
      <c r="M408" s="3379"/>
      <c r="N408" s="3379"/>
      <c r="O408" s="3379"/>
      <c r="P408" s="3379"/>
      <c r="Q408" s="3379"/>
      <c r="R408" s="3379"/>
      <c r="S408" s="3379"/>
      <c r="T408" s="3379"/>
      <c r="U408" s="3379"/>
      <c r="V408" s="3379"/>
      <c r="W408" s="3379"/>
      <c r="X408" s="3379"/>
      <c r="Y408" s="3380"/>
    </row>
    <row r="409" spans="1:38" s="57" customFormat="1" ht="16.5" hidden="1" thickBot="1" x14ac:dyDescent="0.25">
      <c r="A409" s="3215"/>
      <c r="B409" s="3215"/>
      <c r="C409" s="3215"/>
      <c r="D409" s="3215"/>
      <c r="E409" s="3215"/>
      <c r="F409" s="3215"/>
      <c r="G409" s="3215"/>
      <c r="H409" s="3215"/>
      <c r="I409" s="3215"/>
      <c r="J409" s="3215"/>
      <c r="K409" s="3215"/>
      <c r="L409" s="3215"/>
      <c r="M409" s="3215"/>
      <c r="N409" s="3215"/>
      <c r="O409" s="3215"/>
      <c r="P409" s="3215"/>
      <c r="Q409" s="3215"/>
      <c r="R409" s="3215"/>
      <c r="S409" s="3215"/>
      <c r="T409" s="3215"/>
      <c r="U409" s="3215"/>
      <c r="V409" s="3215"/>
      <c r="W409" s="3215"/>
      <c r="X409" s="3215"/>
      <c r="Y409" s="3215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</row>
    <row r="410" spans="1:38" s="1064" customFormat="1" ht="15.75" hidden="1" customHeight="1" thickBot="1" x14ac:dyDescent="0.25">
      <c r="A410" s="3429" t="s">
        <v>75</v>
      </c>
      <c r="B410" s="3429"/>
      <c r="C410" s="3429"/>
      <c r="D410" s="3429"/>
      <c r="E410" s="3429"/>
      <c r="F410" s="3429"/>
      <c r="G410" s="1400" t="e">
        <f>G83+#REF!+G263+G355+G358+G121+G95</f>
        <v>#REF!</v>
      </c>
      <c r="H410" s="1063" t="e">
        <f>H83+#REF!+H263+H355+H358+H121</f>
        <v>#REF!</v>
      </c>
      <c r="I410" s="1063" t="e">
        <f>I83+#REF!+I263+I355+I358+I121</f>
        <v>#REF!</v>
      </c>
      <c r="J410" s="1063" t="e">
        <f>J83+#REF!+J263+J355+J358+J121</f>
        <v>#REF!</v>
      </c>
      <c r="K410" s="1063" t="e">
        <f>K83+#REF!+K263+K355+K358+K121</f>
        <v>#REF!</v>
      </c>
      <c r="L410" s="1063" t="e">
        <f>L83+#REF!+L263+L355+L358+L121</f>
        <v>#REF!</v>
      </c>
      <c r="M410" s="1063" t="e">
        <f>M83+#REF!+M263+M355+M358+M121</f>
        <v>#REF!</v>
      </c>
      <c r="N410" s="1437" t="e">
        <f>N83+#REF!+N263+N355+N358</f>
        <v>#REF!</v>
      </c>
      <c r="O410" s="1437" t="e">
        <f>O83+#REF!+O263+O355+O358</f>
        <v>#REF!</v>
      </c>
      <c r="P410" s="1437" t="e">
        <f>P83+#REF!+P263+P355+P358</f>
        <v>#REF!</v>
      </c>
      <c r="Q410" s="1437" t="e">
        <f>Q83+#REF!+Q263+Q355+Q358</f>
        <v>#REF!</v>
      </c>
      <c r="R410" s="1437" t="e">
        <f>R83+#REF!+R263+R355+R358</f>
        <v>#REF!</v>
      </c>
      <c r="S410" s="1437" t="e">
        <f>S83+#REF!+S263+S355+S358</f>
        <v>#REF!</v>
      </c>
      <c r="T410" s="1437" t="e">
        <f>T83+#REF!+T263+T355+T358</f>
        <v>#REF!</v>
      </c>
      <c r="U410" s="1437" t="e">
        <f>U83+#REF!+U263+U355+U358</f>
        <v>#REF!</v>
      </c>
      <c r="V410" s="1437" t="e">
        <f>V83+#REF!+V263+V355+V358</f>
        <v>#REF!</v>
      </c>
      <c r="W410" s="1437" t="e">
        <f>W83+#REF!+W263+W355+W358</f>
        <v>#REF!</v>
      </c>
      <c r="X410" s="1437" t="e">
        <f>X83+#REF!+X263+X355+X358</f>
        <v>#REF!</v>
      </c>
      <c r="Y410" s="1063" t="e">
        <f>Y83+#REF!+Y263+Y355+Y358</f>
        <v>#REF!</v>
      </c>
    </row>
    <row r="411" spans="1:38" s="16" customFormat="1" ht="15.75" hidden="1" customHeight="1" x14ac:dyDescent="0.2">
      <c r="A411" s="3368" t="s">
        <v>74</v>
      </c>
      <c r="B411" s="3369"/>
      <c r="C411" s="3369"/>
      <c r="D411" s="3369"/>
      <c r="E411" s="3369"/>
      <c r="F411" s="3369"/>
      <c r="G411" s="3369"/>
      <c r="H411" s="3369"/>
      <c r="I411" s="3369"/>
      <c r="J411" s="3369"/>
      <c r="K411" s="3369"/>
      <c r="L411" s="3369"/>
      <c r="M411" s="3370"/>
      <c r="N411" s="1438" t="e">
        <f t="shared" ref="N411:Y411" si="98">N410</f>
        <v>#REF!</v>
      </c>
      <c r="O411" s="1439" t="e">
        <f t="shared" si="98"/>
        <v>#REF!</v>
      </c>
      <c r="P411" s="1440" t="e">
        <f t="shared" si="98"/>
        <v>#REF!</v>
      </c>
      <c r="Q411" s="1438" t="e">
        <f t="shared" si="98"/>
        <v>#REF!</v>
      </c>
      <c r="R411" s="1439" t="e">
        <f t="shared" si="98"/>
        <v>#REF!</v>
      </c>
      <c r="S411" s="1440" t="e">
        <f t="shared" si="98"/>
        <v>#REF!</v>
      </c>
      <c r="T411" s="1441" t="e">
        <f t="shared" si="98"/>
        <v>#REF!</v>
      </c>
      <c r="U411" s="1442" t="e">
        <f t="shared" si="98"/>
        <v>#REF!</v>
      </c>
      <c r="V411" s="1443" t="e">
        <f t="shared" si="98"/>
        <v>#REF!</v>
      </c>
      <c r="W411" s="1441" t="e">
        <f t="shared" si="98"/>
        <v>#REF!</v>
      </c>
      <c r="X411" s="1442" t="e">
        <f t="shared" si="98"/>
        <v>#REF!</v>
      </c>
      <c r="Y411" s="420" t="e">
        <f t="shared" si="98"/>
        <v>#REF!</v>
      </c>
    </row>
    <row r="412" spans="1:38" s="16" customFormat="1" ht="15.75" hidden="1" customHeight="1" x14ac:dyDescent="0.2">
      <c r="A412" s="3371" t="s">
        <v>62</v>
      </c>
      <c r="B412" s="3323"/>
      <c r="C412" s="3323"/>
      <c r="D412" s="3323"/>
      <c r="E412" s="3323"/>
      <c r="F412" s="3323"/>
      <c r="G412" s="3323"/>
      <c r="H412" s="3323"/>
      <c r="I412" s="3323"/>
      <c r="J412" s="3323"/>
      <c r="K412" s="3323"/>
      <c r="L412" s="3323"/>
      <c r="M412" s="3324"/>
      <c r="N412" s="1444">
        <v>3</v>
      </c>
      <c r="O412" s="1445">
        <v>1</v>
      </c>
      <c r="P412" s="1446">
        <v>3</v>
      </c>
      <c r="Q412" s="1447">
        <v>4</v>
      </c>
      <c r="R412" s="1445">
        <v>2</v>
      </c>
      <c r="S412" s="1446">
        <v>4</v>
      </c>
      <c r="T412" s="1448">
        <v>2</v>
      </c>
      <c r="U412" s="1449">
        <v>2</v>
      </c>
      <c r="V412" s="1450">
        <v>2</v>
      </c>
      <c r="W412" s="1451">
        <v>2</v>
      </c>
      <c r="X412" s="1449">
        <v>3</v>
      </c>
      <c r="Y412" s="422">
        <v>2</v>
      </c>
    </row>
    <row r="413" spans="1:38" s="16" customFormat="1" ht="15.75" hidden="1" customHeight="1" x14ac:dyDescent="0.2">
      <c r="A413" s="3371" t="s">
        <v>63</v>
      </c>
      <c r="B413" s="3323"/>
      <c r="C413" s="3323"/>
      <c r="D413" s="3323"/>
      <c r="E413" s="3323"/>
      <c r="F413" s="3323"/>
      <c r="G413" s="3323"/>
      <c r="H413" s="3323"/>
      <c r="I413" s="3323"/>
      <c r="J413" s="3323"/>
      <c r="K413" s="3323"/>
      <c r="L413" s="3323"/>
      <c r="M413" s="3324"/>
      <c r="N413" s="1444">
        <v>5</v>
      </c>
      <c r="O413" s="1452">
        <v>2</v>
      </c>
      <c r="P413" s="1453">
        <v>4</v>
      </c>
      <c r="Q413" s="1454">
        <v>5</v>
      </c>
      <c r="R413" s="1452">
        <v>1</v>
      </c>
      <c r="S413" s="1453">
        <v>6</v>
      </c>
      <c r="T413" s="1448" t="s">
        <v>322</v>
      </c>
      <c r="U413" s="1449">
        <v>1</v>
      </c>
      <c r="V413" s="1450" t="s">
        <v>436</v>
      </c>
      <c r="W413" s="1451">
        <v>2</v>
      </c>
      <c r="X413" s="1449" t="s">
        <v>202</v>
      </c>
      <c r="Y413" s="422">
        <v>4</v>
      </c>
    </row>
    <row r="414" spans="1:38" s="16" customFormat="1" ht="15.75" hidden="1" customHeight="1" x14ac:dyDescent="0.2">
      <c r="A414" s="3371" t="s">
        <v>77</v>
      </c>
      <c r="B414" s="3323"/>
      <c r="C414" s="3323"/>
      <c r="D414" s="3323"/>
      <c r="E414" s="3323"/>
      <c r="F414" s="3323"/>
      <c r="G414" s="3323"/>
      <c r="H414" s="3323"/>
      <c r="I414" s="3323"/>
      <c r="J414" s="3323"/>
      <c r="K414" s="3323"/>
      <c r="L414" s="3323"/>
      <c r="M414" s="3324"/>
      <c r="N414" s="1454"/>
      <c r="O414" s="1452"/>
      <c r="P414" s="1453"/>
      <c r="Q414" s="1454"/>
      <c r="R414" s="1452"/>
      <c r="S414" s="1453"/>
      <c r="T414" s="1448"/>
      <c r="U414" s="1449"/>
      <c r="V414" s="1450">
        <v>1</v>
      </c>
      <c r="W414" s="1451">
        <v>1</v>
      </c>
      <c r="X414" s="1449"/>
      <c r="Y414" s="422">
        <v>1</v>
      </c>
    </row>
    <row r="415" spans="1:38" s="16" customFormat="1" ht="15.75" hidden="1" customHeight="1" thickBot="1" x14ac:dyDescent="0.25">
      <c r="A415" s="3372" t="s">
        <v>76</v>
      </c>
      <c r="B415" s="3342"/>
      <c r="C415" s="3342"/>
      <c r="D415" s="3342"/>
      <c r="E415" s="3342"/>
      <c r="F415" s="3342"/>
      <c r="G415" s="3342"/>
      <c r="H415" s="3342"/>
      <c r="I415" s="3342"/>
      <c r="J415" s="3342"/>
      <c r="K415" s="3342"/>
      <c r="L415" s="3342"/>
      <c r="M415" s="3343"/>
      <c r="N415" s="423"/>
      <c r="O415" s="424"/>
      <c r="P415" s="425"/>
      <c r="Q415" s="423"/>
      <c r="R415" s="424"/>
      <c r="S415" s="425"/>
      <c r="T415" s="66">
        <v>1</v>
      </c>
      <c r="U415" s="426">
        <v>1</v>
      </c>
      <c r="V415" s="427"/>
      <c r="W415" s="67"/>
      <c r="X415" s="426">
        <v>1</v>
      </c>
      <c r="Y415" s="428"/>
    </row>
    <row r="416" spans="1:38" s="16" customFormat="1" ht="15.75" hidden="1" customHeight="1" thickBot="1" x14ac:dyDescent="0.25">
      <c r="A416" s="403"/>
      <c r="B416" s="404"/>
      <c r="C416" s="404"/>
      <c r="D416" s="404"/>
      <c r="E416" s="404"/>
      <c r="F416" s="404"/>
      <c r="G416" s="404"/>
      <c r="H416" s="404"/>
      <c r="I416" s="404"/>
      <c r="J416" s="404"/>
      <c r="K416" s="404"/>
      <c r="L416" s="404"/>
      <c r="M416" s="404"/>
      <c r="N416" s="3391">
        <f>G12+G13+G14+G17+G23+G24+G25+G36+G37+G38+G40+G51+G52+G53+G57+G58+G59+G65+G69+G78+G79+G81</f>
        <v>60</v>
      </c>
      <c r="O416" s="3392"/>
      <c r="P416" s="3393"/>
      <c r="Q416" s="3394">
        <f>G349+G18+G19+G20+G26+G27+G28+G39+G46+G54+G61+G62+G63+G70+G71+G73+G74+G75+G76+G80+G243+4.5</f>
        <v>60</v>
      </c>
      <c r="R416" s="3177"/>
      <c r="S416" s="3178"/>
      <c r="T416" s="3395" t="e">
        <f>G252+G253+G254+G257+G258+G34+G232+G41+G43+G44+G45+G48+G49+G242+G245++#REF!+G233+G351+6</f>
        <v>#REF!</v>
      </c>
      <c r="U416" s="3396"/>
      <c r="V416" s="3397"/>
      <c r="W416" s="3395">
        <f>G244+G16+G55+G66+G67+G230+G234+G238+G229+G239+G240+G241+G235+G236+G248+G255+G259+G260+G261+G262+G352+G353+G357</f>
        <v>60</v>
      </c>
      <c r="X416" s="3396"/>
      <c r="Y416" s="3406"/>
      <c r="Z416" s="46"/>
      <c r="AA416" s="453"/>
    </row>
    <row r="417" spans="1:27" s="16" customFormat="1" ht="15.75" hidden="1" customHeight="1" thickBot="1" x14ac:dyDescent="0.25">
      <c r="A417" s="403"/>
      <c r="B417" s="404"/>
      <c r="C417" s="404"/>
      <c r="D417" s="404"/>
      <c r="E417" s="404"/>
      <c r="F417" s="404"/>
      <c r="G417" s="404"/>
      <c r="H417" s="404"/>
      <c r="I417" s="404"/>
      <c r="J417" s="404"/>
      <c r="K417" s="404"/>
      <c r="L417" s="404"/>
      <c r="M417" s="404"/>
      <c r="N417" s="3391" t="e">
        <f>N416+Q416+T416+W416</f>
        <v>#REF!</v>
      </c>
      <c r="O417" s="3398"/>
      <c r="P417" s="3398"/>
      <c r="Q417" s="3398"/>
      <c r="R417" s="3398"/>
      <c r="S417" s="3398"/>
      <c r="T417" s="3398"/>
      <c r="U417" s="3398"/>
      <c r="V417" s="3398"/>
      <c r="W417" s="3398"/>
      <c r="X417" s="3398"/>
      <c r="Y417" s="3399"/>
      <c r="Z417" s="46"/>
      <c r="AA417" s="453"/>
    </row>
    <row r="418" spans="1:27" s="16" customFormat="1" ht="15.75" customHeight="1" thickBot="1" x14ac:dyDescent="0.25">
      <c r="A418" s="429"/>
      <c r="B418" s="430"/>
      <c r="C418" s="430"/>
      <c r="D418" s="430"/>
      <c r="E418" s="430"/>
      <c r="F418" s="430"/>
      <c r="G418" s="430"/>
      <c r="H418" s="430"/>
      <c r="I418" s="430"/>
      <c r="J418" s="430"/>
      <c r="K418" s="430"/>
      <c r="L418" s="430"/>
      <c r="M418" s="430"/>
      <c r="N418" s="431"/>
      <c r="O418" s="431"/>
      <c r="P418" s="431"/>
      <c r="Q418" s="431"/>
      <c r="R418" s="431"/>
      <c r="S418" s="431"/>
      <c r="T418" s="431"/>
      <c r="U418" s="431"/>
      <c r="V418" s="431"/>
      <c r="W418" s="431"/>
      <c r="X418" s="431"/>
      <c r="Y418" s="432"/>
    </row>
    <row r="419" spans="1:27" s="16" customFormat="1" ht="27.75" customHeight="1" thickBot="1" x14ac:dyDescent="0.25">
      <c r="A419" s="3448" t="s">
        <v>324</v>
      </c>
      <c r="B419" s="3449"/>
      <c r="C419" s="3449"/>
      <c r="D419" s="3449"/>
      <c r="E419" s="3449"/>
      <c r="F419" s="3449"/>
      <c r="G419" s="3449"/>
      <c r="H419" s="3449"/>
      <c r="I419" s="3449"/>
      <c r="J419" s="3449"/>
      <c r="K419" s="3449"/>
      <c r="L419" s="3449"/>
      <c r="M419" s="3449"/>
      <c r="N419" s="3449"/>
      <c r="O419" s="3449"/>
      <c r="P419" s="3449"/>
      <c r="Q419" s="3449"/>
      <c r="R419" s="3449"/>
      <c r="S419" s="3449"/>
      <c r="T419" s="3449"/>
      <c r="U419" s="3449"/>
      <c r="V419" s="3449"/>
      <c r="W419" s="3449"/>
      <c r="X419" s="3449"/>
      <c r="Y419" s="3450"/>
    </row>
    <row r="420" spans="1:27" s="16" customFormat="1" ht="15.75" customHeight="1" thickBot="1" x14ac:dyDescent="0.25">
      <c r="A420" s="3451" t="s">
        <v>75</v>
      </c>
      <c r="B420" s="3452"/>
      <c r="C420" s="3452"/>
      <c r="D420" s="3452"/>
      <c r="E420" s="3452"/>
      <c r="F420" s="3453"/>
      <c r="G420" s="1469">
        <f t="shared" ref="G420:Y420" si="99">G83+G95+G121+G124+G333+G355+G358</f>
        <v>243.5</v>
      </c>
      <c r="H420" s="1469">
        <f t="shared" si="99"/>
        <v>7305</v>
      </c>
      <c r="I420" s="1469">
        <f t="shared" si="99"/>
        <v>3394</v>
      </c>
      <c r="J420" s="1469">
        <f t="shared" si="99"/>
        <v>1603</v>
      </c>
      <c r="K420" s="1469">
        <f t="shared" si="99"/>
        <v>431</v>
      </c>
      <c r="L420" s="1469">
        <f t="shared" si="99"/>
        <v>1315</v>
      </c>
      <c r="M420" s="1469">
        <f t="shared" si="99"/>
        <v>3401</v>
      </c>
      <c r="N420" s="1469">
        <f t="shared" si="99"/>
        <v>28.5</v>
      </c>
      <c r="O420" s="1469">
        <f t="shared" si="99"/>
        <v>15.5</v>
      </c>
      <c r="P420" s="1469">
        <f t="shared" si="99"/>
        <v>16</v>
      </c>
      <c r="Q420" s="1469">
        <f t="shared" si="99"/>
        <v>25.5</v>
      </c>
      <c r="R420" s="1469">
        <f t="shared" si="99"/>
        <v>15</v>
      </c>
      <c r="S420" s="1469">
        <f t="shared" si="99"/>
        <v>19.5</v>
      </c>
      <c r="T420" s="1469">
        <f t="shared" si="99"/>
        <v>23.5</v>
      </c>
      <c r="U420" s="1469">
        <f t="shared" si="99"/>
        <v>16.5</v>
      </c>
      <c r="V420" s="1469">
        <f t="shared" si="99"/>
        <v>19</v>
      </c>
      <c r="W420" s="1469">
        <f t="shared" si="99"/>
        <v>17.5</v>
      </c>
      <c r="X420" s="1469">
        <f t="shared" si="99"/>
        <v>19.5</v>
      </c>
      <c r="Y420" s="1469">
        <f t="shared" si="99"/>
        <v>27.5</v>
      </c>
    </row>
    <row r="421" spans="1:27" s="16" customFormat="1" ht="15.75" customHeight="1" thickBot="1" x14ac:dyDescent="0.25">
      <c r="A421" s="3454" t="s">
        <v>74</v>
      </c>
      <c r="B421" s="3455"/>
      <c r="C421" s="3455"/>
      <c r="D421" s="3455"/>
      <c r="E421" s="3455"/>
      <c r="F421" s="3455"/>
      <c r="G421" s="3455"/>
      <c r="H421" s="3455"/>
      <c r="I421" s="3455"/>
      <c r="J421" s="3455"/>
      <c r="K421" s="3455"/>
      <c r="L421" s="3455"/>
      <c r="M421" s="3456"/>
      <c r="N421" s="1455">
        <v>29</v>
      </c>
      <c r="O421" s="1456">
        <v>27</v>
      </c>
      <c r="P421" s="1456">
        <v>27</v>
      </c>
      <c r="Q421" s="1456">
        <v>27</v>
      </c>
      <c r="R421" s="1456">
        <v>26</v>
      </c>
      <c r="S421" s="1456">
        <v>27</v>
      </c>
      <c r="T421" s="1457">
        <v>21</v>
      </c>
      <c r="U421" s="1457">
        <v>23</v>
      </c>
      <c r="V421" s="1457">
        <v>24</v>
      </c>
      <c r="W421" s="1457">
        <v>21</v>
      </c>
      <c r="X421" s="1457">
        <v>23</v>
      </c>
      <c r="Y421" s="1457">
        <v>18</v>
      </c>
    </row>
    <row r="422" spans="1:27" s="16" customFormat="1" ht="15.75" customHeight="1" thickBot="1" x14ac:dyDescent="0.25">
      <c r="A422" s="3322" t="s">
        <v>62</v>
      </c>
      <c r="B422" s="3387"/>
      <c r="C422" s="3387"/>
      <c r="D422" s="3387"/>
      <c r="E422" s="3387"/>
      <c r="F422" s="3387"/>
      <c r="G422" s="3387"/>
      <c r="H422" s="3387"/>
      <c r="I422" s="3387"/>
      <c r="J422" s="3387"/>
      <c r="K422" s="3387"/>
      <c r="L422" s="3387"/>
      <c r="M422" s="3388"/>
      <c r="N422" s="1241">
        <v>3</v>
      </c>
      <c r="O422" s="1242">
        <v>1</v>
      </c>
      <c r="P422" s="1242">
        <v>3</v>
      </c>
      <c r="Q422" s="1242">
        <v>4</v>
      </c>
      <c r="R422" s="1242">
        <v>2</v>
      </c>
      <c r="S422" s="1242">
        <v>3</v>
      </c>
      <c r="T422" s="1242">
        <v>3</v>
      </c>
      <c r="U422" s="1242">
        <v>2</v>
      </c>
      <c r="V422" s="1243">
        <v>1</v>
      </c>
      <c r="W422" s="1241">
        <v>3</v>
      </c>
      <c r="X422" s="1242">
        <v>3</v>
      </c>
      <c r="Y422" s="1242">
        <v>1</v>
      </c>
    </row>
    <row r="423" spans="1:27" s="16" customFormat="1" ht="15.75" customHeight="1" thickBot="1" x14ac:dyDescent="0.25">
      <c r="A423" s="3322" t="s">
        <v>63</v>
      </c>
      <c r="B423" s="3387"/>
      <c r="C423" s="3387"/>
      <c r="D423" s="3387"/>
      <c r="E423" s="3387"/>
      <c r="F423" s="3387"/>
      <c r="G423" s="3387"/>
      <c r="H423" s="3387"/>
      <c r="I423" s="3387"/>
      <c r="J423" s="3387"/>
      <c r="K423" s="3387"/>
      <c r="L423" s="3387"/>
      <c r="M423" s="3388"/>
      <c r="N423" s="1241">
        <v>5</v>
      </c>
      <c r="O423" s="1242">
        <v>2</v>
      </c>
      <c r="P423" s="1242">
        <v>4</v>
      </c>
      <c r="Q423" s="1242">
        <v>4</v>
      </c>
      <c r="R423" s="1242">
        <v>1</v>
      </c>
      <c r="S423" s="1242">
        <v>3</v>
      </c>
      <c r="T423" s="1242" t="s">
        <v>266</v>
      </c>
      <c r="U423" s="1242" t="s">
        <v>260</v>
      </c>
      <c r="V423" s="1243" t="s">
        <v>267</v>
      </c>
      <c r="W423" s="1241">
        <v>2</v>
      </c>
      <c r="X423" s="1242" t="s">
        <v>269</v>
      </c>
      <c r="Y423" s="1242">
        <v>4</v>
      </c>
    </row>
    <row r="424" spans="1:27" s="16" customFormat="1" ht="15.75" customHeight="1" thickBot="1" x14ac:dyDescent="0.25">
      <c r="A424" s="3322" t="s">
        <v>77</v>
      </c>
      <c r="B424" s="3387"/>
      <c r="C424" s="3387"/>
      <c r="D424" s="3387"/>
      <c r="E424" s="3387"/>
      <c r="F424" s="3387"/>
      <c r="G424" s="3387"/>
      <c r="H424" s="3387"/>
      <c r="I424" s="3387"/>
      <c r="J424" s="3387"/>
      <c r="K424" s="3387"/>
      <c r="L424" s="3387"/>
      <c r="M424" s="3388"/>
      <c r="N424" s="1241"/>
      <c r="O424" s="1242"/>
      <c r="P424" s="1242"/>
      <c r="Q424" s="1242"/>
      <c r="R424" s="1242"/>
      <c r="S424" s="1242"/>
      <c r="T424" s="1242"/>
      <c r="U424" s="1242"/>
      <c r="V424" s="1243">
        <v>1</v>
      </c>
      <c r="W424" s="1241">
        <v>1</v>
      </c>
      <c r="X424" s="1242"/>
      <c r="Y424" s="1242"/>
    </row>
    <row r="425" spans="1:27" s="16" customFormat="1" ht="15.75" customHeight="1" thickBot="1" x14ac:dyDescent="0.25">
      <c r="A425" s="3341" t="s">
        <v>76</v>
      </c>
      <c r="B425" s="3389"/>
      <c r="C425" s="3389"/>
      <c r="D425" s="3389"/>
      <c r="E425" s="3389"/>
      <c r="F425" s="3389"/>
      <c r="G425" s="3389"/>
      <c r="H425" s="3389"/>
      <c r="I425" s="3389"/>
      <c r="J425" s="3389"/>
      <c r="K425" s="3389"/>
      <c r="L425" s="3389"/>
      <c r="M425" s="3390"/>
      <c r="N425" s="1244"/>
      <c r="O425" s="1245"/>
      <c r="P425" s="1245"/>
      <c r="Q425" s="1245"/>
      <c r="R425" s="1245"/>
      <c r="S425" s="1245"/>
      <c r="T425" s="1245">
        <v>1</v>
      </c>
      <c r="U425" s="1245"/>
      <c r="V425" s="1246"/>
      <c r="W425" s="1244"/>
      <c r="X425" s="1245"/>
      <c r="Y425" s="1245"/>
    </row>
    <row r="426" spans="1:27" s="16" customFormat="1" ht="15.75" customHeight="1" thickBot="1" x14ac:dyDescent="0.25">
      <c r="A426" s="433"/>
      <c r="B426" s="434"/>
      <c r="C426" s="434"/>
      <c r="D426" s="434"/>
      <c r="E426" s="434"/>
      <c r="F426" s="434"/>
      <c r="G426" s="434"/>
      <c r="H426" s="434"/>
      <c r="I426" s="434"/>
      <c r="J426" s="434"/>
      <c r="K426" s="434"/>
      <c r="L426" s="434"/>
      <c r="M426" s="434"/>
      <c r="N426" s="3176">
        <f>G12+G13+G14+G17+G23+G24+G25+G36+G37+G38+G40+G51+G52+G53+G57+G58+G59+G65+G69+G78+G79+G81</f>
        <v>60</v>
      </c>
      <c r="O426" s="3177"/>
      <c r="P426" s="3178"/>
      <c r="Q426" s="3195">
        <f>G349+G18+G19+G20+G26+G27+G28+G39+G46+G54+G61+G62+G63+G70+G71+G73+G74+G75+G76+G80+4.5+G316</f>
        <v>60</v>
      </c>
      <c r="R426" s="3177"/>
      <c r="S426" s="3178"/>
      <c r="T426" s="3395">
        <f>G34+G41+G43+G45+G48+G49+G121+G124+G300+G301+G303+G304+G309+G318+G326+G327+G329+G330+G351+6</f>
        <v>58</v>
      </c>
      <c r="U426" s="3396"/>
      <c r="V426" s="3397"/>
      <c r="W426" s="3395">
        <f>G16+G55+G66+G67+G298+G305+G306+G307+G310+G311+G312+G314+G315+G319+G320+G321+G328+G331+G352+G353+G358</f>
        <v>64.5</v>
      </c>
      <c r="X426" s="3396"/>
      <c r="Y426" s="3406"/>
      <c r="Z426" s="3205"/>
      <c r="AA426" s="3206"/>
    </row>
    <row r="427" spans="1:27" s="16" customFormat="1" ht="15.75" customHeight="1" thickBot="1" x14ac:dyDescent="0.25">
      <c r="A427" s="433"/>
      <c r="B427" s="434"/>
      <c r="C427" s="434"/>
      <c r="D427" s="434"/>
      <c r="E427" s="434"/>
      <c r="F427" s="434"/>
      <c r="G427" s="434"/>
      <c r="H427" s="434"/>
      <c r="I427" s="434"/>
      <c r="J427" s="434"/>
      <c r="K427" s="434"/>
      <c r="L427" s="434"/>
      <c r="M427" s="434"/>
      <c r="N427" s="3176">
        <f>N426+Q426+T426+W426</f>
        <v>242.5</v>
      </c>
      <c r="O427" s="3177"/>
      <c r="P427" s="3177"/>
      <c r="Q427" s="3177"/>
      <c r="R427" s="3177"/>
      <c r="S427" s="3177"/>
      <c r="T427" s="3177"/>
      <c r="U427" s="3177"/>
      <c r="V427" s="3177"/>
      <c r="W427" s="3177"/>
      <c r="X427" s="3177"/>
      <c r="Y427" s="3196"/>
    </row>
    <row r="428" spans="1:27" s="16" customFormat="1" ht="15.75" customHeight="1" x14ac:dyDescent="0.2">
      <c r="A428" s="433"/>
      <c r="B428" s="434"/>
      <c r="C428" s="434"/>
      <c r="D428" s="434"/>
      <c r="E428" s="434"/>
      <c r="F428" s="434"/>
      <c r="G428" s="434"/>
      <c r="H428" s="434"/>
      <c r="I428" s="434"/>
      <c r="J428" s="434"/>
      <c r="K428" s="434"/>
      <c r="L428" s="434"/>
      <c r="M428" s="434"/>
      <c r="N428" s="1622"/>
      <c r="O428" s="1623"/>
      <c r="P428" s="1623"/>
      <c r="Q428" s="1623"/>
      <c r="R428" s="1623"/>
      <c r="S428" s="1623"/>
      <c r="T428" s="1623"/>
      <c r="U428" s="1623"/>
      <c r="V428" s="1623"/>
      <c r="W428" s="1623"/>
      <c r="X428" s="1623"/>
      <c r="Y428" s="1623"/>
    </row>
    <row r="429" spans="1:27" s="16" customFormat="1" ht="15.75" customHeight="1" x14ac:dyDescent="0.2">
      <c r="A429" s="433" t="s">
        <v>631</v>
      </c>
      <c r="B429" s="434"/>
      <c r="C429" s="434"/>
      <c r="D429" s="434"/>
      <c r="E429" s="434"/>
      <c r="F429" s="434"/>
      <c r="G429" s="434"/>
      <c r="H429" s="434"/>
      <c r="I429" s="434"/>
      <c r="J429" s="434"/>
      <c r="K429" s="434"/>
      <c r="L429" s="434"/>
      <c r="M429" s="434"/>
      <c r="N429" s="1622">
        <f>N83+O83+P83</f>
        <v>60</v>
      </c>
      <c r="O429" s="1623"/>
      <c r="P429" s="1623"/>
      <c r="Q429" s="1623"/>
      <c r="R429" s="1624">
        <v>60</v>
      </c>
      <c r="S429" s="1623"/>
      <c r="T429" s="1623"/>
      <c r="U429" s="1623"/>
      <c r="V429" s="1623"/>
      <c r="W429" s="1623"/>
      <c r="X429" s="1623"/>
      <c r="Y429" s="1623"/>
    </row>
    <row r="430" spans="1:27" s="16" customFormat="1" ht="15.75" customHeight="1" x14ac:dyDescent="0.2">
      <c r="A430" s="433" t="s">
        <v>655</v>
      </c>
      <c r="B430" s="434"/>
      <c r="C430" s="434"/>
      <c r="D430" s="434"/>
      <c r="E430" s="434"/>
      <c r="F430" s="434"/>
      <c r="G430" s="434"/>
      <c r="H430" s="434"/>
      <c r="I430" s="434"/>
      <c r="J430" s="434"/>
      <c r="K430" s="434"/>
      <c r="L430" s="434"/>
      <c r="M430" s="434"/>
      <c r="N430" s="1622"/>
      <c r="O430" s="1623"/>
      <c r="P430" s="1623"/>
      <c r="Q430" s="1623"/>
      <c r="R430" s="1623"/>
      <c r="S430" s="1623"/>
      <c r="T430" s="1624">
        <f>T84</f>
        <v>21.5</v>
      </c>
      <c r="U430" s="1623"/>
      <c r="V430" s="1623"/>
      <c r="W430" s="1624">
        <f>X85</f>
        <v>9.5</v>
      </c>
      <c r="X430" s="1623"/>
      <c r="Y430" s="1623"/>
    </row>
    <row r="431" spans="1:27" s="16" customFormat="1" ht="15.75" customHeight="1" x14ac:dyDescent="0.2">
      <c r="A431" s="433" t="s">
        <v>656</v>
      </c>
      <c r="B431" s="434"/>
      <c r="C431" s="434"/>
      <c r="D431" s="434"/>
      <c r="E431" s="434"/>
      <c r="F431" s="434"/>
      <c r="G431" s="434"/>
      <c r="H431" s="434"/>
      <c r="I431" s="434"/>
      <c r="J431" s="434"/>
      <c r="K431" s="434"/>
      <c r="L431" s="434"/>
      <c r="M431" s="434"/>
      <c r="N431" s="1622"/>
      <c r="O431" s="1623"/>
      <c r="P431" s="1623"/>
      <c r="Q431" s="1623"/>
      <c r="R431" s="1623"/>
      <c r="S431" s="1623"/>
      <c r="T431" s="1623">
        <v>6</v>
      </c>
      <c r="U431" s="1623"/>
      <c r="V431" s="1623"/>
      <c r="W431" s="1623"/>
      <c r="X431" s="1623"/>
      <c r="Y431" s="1623"/>
    </row>
    <row r="432" spans="1:27" s="16" customFormat="1" ht="15.75" customHeight="1" x14ac:dyDescent="0.2">
      <c r="A432" s="433" t="s">
        <v>657</v>
      </c>
      <c r="B432" s="434"/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1622"/>
      <c r="O432" s="1623"/>
      <c r="P432" s="1623"/>
      <c r="Q432" s="1623"/>
      <c r="R432" s="1623"/>
      <c r="S432" s="1623"/>
      <c r="T432" s="1623">
        <v>4</v>
      </c>
      <c r="U432" s="1623"/>
      <c r="V432" s="1623"/>
      <c r="W432" s="1623"/>
      <c r="X432" s="1623"/>
      <c r="Y432" s="1623"/>
    </row>
    <row r="433" spans="1:25" s="16" customFormat="1" ht="15.75" customHeight="1" x14ac:dyDescent="0.2">
      <c r="A433" s="3446" t="s">
        <v>566</v>
      </c>
      <c r="B433" s="3447"/>
      <c r="C433" s="434"/>
      <c r="D433" s="434"/>
      <c r="E433" s="434"/>
      <c r="F433" s="434"/>
      <c r="G433" s="434"/>
      <c r="H433" s="434"/>
      <c r="I433" s="434"/>
      <c r="J433" s="434"/>
      <c r="K433" s="434"/>
      <c r="L433" s="434"/>
      <c r="M433" s="434"/>
      <c r="N433" s="1622"/>
      <c r="O433" s="1623"/>
      <c r="P433" s="1623"/>
      <c r="Q433" s="1623"/>
      <c r="R433" s="1623"/>
      <c r="S433" s="1623"/>
      <c r="T433" s="1625">
        <f>T344</f>
        <v>25.5</v>
      </c>
      <c r="U433" s="1623"/>
      <c r="V433" s="1623"/>
      <c r="W433" s="1623"/>
      <c r="X433" s="1623"/>
      <c r="Y433" s="1623"/>
    </row>
    <row r="434" spans="1:25" s="16" customFormat="1" ht="15.75" customHeight="1" x14ac:dyDescent="0.2">
      <c r="A434" s="433"/>
      <c r="B434" s="434" t="s">
        <v>647</v>
      </c>
      <c r="C434" s="434"/>
      <c r="D434" s="434"/>
      <c r="E434" s="434"/>
      <c r="F434" s="434"/>
      <c r="G434" s="434"/>
      <c r="H434" s="434"/>
      <c r="I434" s="434"/>
      <c r="J434" s="434"/>
      <c r="K434" s="434"/>
      <c r="L434" s="434"/>
      <c r="M434" s="434"/>
      <c r="N434" s="1622"/>
      <c r="O434" s="1623"/>
      <c r="P434" s="1623"/>
      <c r="Q434" s="1623"/>
      <c r="R434" s="1623"/>
      <c r="S434" s="1623"/>
      <c r="T434" s="1623">
        <v>2</v>
      </c>
      <c r="U434" s="1623"/>
      <c r="V434" s="1623"/>
      <c r="W434" s="1623"/>
      <c r="X434" s="1623"/>
      <c r="Y434" s="1623"/>
    </row>
    <row r="435" spans="1:25" s="16" customFormat="1" ht="15.75" customHeight="1" x14ac:dyDescent="0.2">
      <c r="A435" s="433"/>
      <c r="B435" s="434"/>
      <c r="C435" s="434"/>
      <c r="D435" s="434"/>
      <c r="E435" s="434"/>
      <c r="F435" s="434"/>
      <c r="G435" s="434"/>
      <c r="H435" s="434"/>
      <c r="I435" s="434"/>
      <c r="J435" s="434"/>
      <c r="K435" s="434"/>
      <c r="L435" s="434"/>
      <c r="M435" s="434"/>
      <c r="N435" s="1622"/>
      <c r="O435" s="1623"/>
      <c r="P435" s="1623"/>
      <c r="Q435" s="1623"/>
      <c r="R435" s="1623"/>
      <c r="S435" s="1623"/>
      <c r="T435" s="1623"/>
      <c r="U435" s="1623"/>
      <c r="V435" s="1623"/>
      <c r="W435" s="1623"/>
      <c r="X435" s="1623"/>
      <c r="Y435" s="1623"/>
    </row>
    <row r="436" spans="1:25" s="16" customFormat="1" ht="15.75" customHeight="1" x14ac:dyDescent="0.2">
      <c r="A436" s="433"/>
      <c r="B436" s="434"/>
      <c r="C436" s="434"/>
      <c r="D436" s="434"/>
      <c r="E436" s="434"/>
      <c r="F436" s="434"/>
      <c r="G436" s="434"/>
      <c r="H436" s="434"/>
      <c r="I436" s="434"/>
      <c r="J436" s="434"/>
      <c r="K436" s="434"/>
      <c r="L436" s="434"/>
      <c r="M436" s="434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435"/>
    </row>
    <row r="437" spans="1:25" s="16" customFormat="1" x14ac:dyDescent="0.2">
      <c r="A437" s="436"/>
      <c r="B437" s="437" t="s">
        <v>204</v>
      </c>
      <c r="C437" s="434"/>
      <c r="D437" s="3182" t="s">
        <v>203</v>
      </c>
      <c r="E437" s="3183"/>
      <c r="F437" s="3183"/>
      <c r="G437" s="434"/>
      <c r="H437" s="3193" t="s">
        <v>587</v>
      </c>
      <c r="I437" s="3405"/>
      <c r="J437" s="3405"/>
      <c r="Y437" s="438"/>
    </row>
    <row r="438" spans="1:25" s="16" customFormat="1" x14ac:dyDescent="0.2">
      <c r="A438" s="436"/>
      <c r="B438" s="437"/>
      <c r="C438" s="434"/>
      <c r="D438" s="434"/>
      <c r="E438" s="164"/>
      <c r="F438" s="164"/>
      <c r="G438" s="434"/>
      <c r="H438" s="437"/>
      <c r="I438" s="163"/>
      <c r="J438" s="163"/>
      <c r="Y438" s="438"/>
    </row>
    <row r="439" spans="1:25" s="16" customFormat="1" x14ac:dyDescent="0.2">
      <c r="A439" s="436"/>
      <c r="B439" s="437" t="s">
        <v>487</v>
      </c>
      <c r="C439" s="434"/>
      <c r="D439" s="3182" t="s">
        <v>203</v>
      </c>
      <c r="E439" s="3183"/>
      <c r="F439" s="3183"/>
      <c r="G439" s="434"/>
      <c r="H439" s="3193" t="s">
        <v>489</v>
      </c>
      <c r="I439" s="3405"/>
      <c r="J439" s="3405"/>
      <c r="Y439" s="438"/>
    </row>
    <row r="440" spans="1:25" s="16" customFormat="1" x14ac:dyDescent="0.2">
      <c r="A440" s="436"/>
      <c r="B440" s="437"/>
      <c r="C440" s="434"/>
      <c r="D440" s="434"/>
      <c r="E440" s="164"/>
      <c r="F440" s="164"/>
      <c r="G440" s="434"/>
      <c r="H440" s="437"/>
      <c r="I440" s="163"/>
      <c r="J440" s="163"/>
      <c r="Y440" s="438"/>
    </row>
    <row r="441" spans="1:25" s="16" customFormat="1" x14ac:dyDescent="0.2">
      <c r="A441" s="436"/>
      <c r="B441" s="437" t="s">
        <v>488</v>
      </c>
      <c r="C441" s="434"/>
      <c r="D441" s="3182" t="s">
        <v>203</v>
      </c>
      <c r="E441" s="3183"/>
      <c r="F441" s="3183"/>
      <c r="G441" s="434"/>
      <c r="H441" s="3193" t="s">
        <v>490</v>
      </c>
      <c r="I441" s="3405"/>
      <c r="J441" s="3405"/>
      <c r="Y441" s="438"/>
    </row>
    <row r="442" spans="1:25" s="16" customFormat="1" x14ac:dyDescent="0.2">
      <c r="A442" s="436"/>
      <c r="B442" s="434"/>
      <c r="C442" s="434"/>
      <c r="D442" s="434"/>
      <c r="E442" s="434"/>
      <c r="F442" s="434"/>
      <c r="G442" s="434"/>
      <c r="H442" s="434"/>
      <c r="I442" s="434"/>
      <c r="J442" s="434"/>
      <c r="Y442" s="438"/>
    </row>
    <row r="443" spans="1:25" s="16" customFormat="1" ht="16.5" thickBot="1" x14ac:dyDescent="0.25">
      <c r="A443" s="439"/>
      <c r="B443" s="400" t="s">
        <v>200</v>
      </c>
      <c r="C443" s="400"/>
      <c r="D443" s="3174" t="s">
        <v>203</v>
      </c>
      <c r="E443" s="3403"/>
      <c r="F443" s="3403"/>
      <c r="G443" s="400"/>
      <c r="H443" s="3172" t="s">
        <v>201</v>
      </c>
      <c r="I443" s="3404"/>
      <c r="J443" s="3404"/>
      <c r="K443" s="440"/>
      <c r="L443" s="440"/>
      <c r="M443" s="440"/>
      <c r="N443" s="440"/>
      <c r="O443" s="440"/>
      <c r="P443" s="440"/>
      <c r="Q443" s="440"/>
      <c r="R443" s="440"/>
      <c r="S443" s="440"/>
      <c r="T443" s="440"/>
      <c r="U443" s="440"/>
      <c r="V443" s="440"/>
      <c r="W443" s="440"/>
      <c r="X443" s="440"/>
      <c r="Y443" s="441"/>
    </row>
    <row r="444" spans="1:25" s="16" customFormat="1" x14ac:dyDescent="0.2">
      <c r="A444" s="12"/>
    </row>
    <row r="445" spans="1:25" s="16" customFormat="1" ht="22.5" x14ac:dyDescent="0.2">
      <c r="A445" s="12"/>
      <c r="B445" s="442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</row>
  </sheetData>
  <sheetProtection selectLockedCells="1" selectUnlockedCells="1"/>
  <mergeCells count="200"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  <mergeCell ref="F5:F7"/>
    <mergeCell ref="J5:J7"/>
    <mergeCell ref="K5:K7"/>
    <mergeCell ref="L5:L7"/>
    <mergeCell ref="N6:Y6"/>
    <mergeCell ref="A9:Y9"/>
    <mergeCell ref="A10:Y10"/>
    <mergeCell ref="A21:F21"/>
    <mergeCell ref="A30:F30"/>
    <mergeCell ref="A31:F31"/>
    <mergeCell ref="A32:Y32"/>
    <mergeCell ref="A33:Y33"/>
    <mergeCell ref="A82:F82"/>
    <mergeCell ref="A83:F83"/>
    <mergeCell ref="A86:Y86"/>
    <mergeCell ref="A87:Y87"/>
    <mergeCell ref="A88:Y88"/>
    <mergeCell ref="A95:F95"/>
    <mergeCell ref="W84:Y84"/>
    <mergeCell ref="T84:V84"/>
    <mergeCell ref="T85:V85"/>
    <mergeCell ref="A125:Y125"/>
    <mergeCell ref="A126:Y126"/>
    <mergeCell ref="A127:Y127"/>
    <mergeCell ref="A144:Y144"/>
    <mergeCell ref="A147:Y147"/>
    <mergeCell ref="A118:Y118"/>
    <mergeCell ref="A119:Y119"/>
    <mergeCell ref="A121:F121"/>
    <mergeCell ref="A122:Y122"/>
    <mergeCell ref="A124:F124"/>
    <mergeCell ref="A149:F149"/>
    <mergeCell ref="A150:F150"/>
    <mergeCell ref="A151:Y151"/>
    <mergeCell ref="A153:F153"/>
    <mergeCell ref="A154:Y154"/>
    <mergeCell ref="A158:F158"/>
    <mergeCell ref="A159:Y159"/>
    <mergeCell ref="A164:F164"/>
    <mergeCell ref="A165:Y165"/>
    <mergeCell ref="A178:Y178"/>
    <mergeCell ref="A180:Y180"/>
    <mergeCell ref="A182:F182"/>
    <mergeCell ref="A183:F183"/>
    <mergeCell ref="A184:Y184"/>
    <mergeCell ref="A190:Y190"/>
    <mergeCell ref="A192:Y192"/>
    <mergeCell ref="A194:F194"/>
    <mergeCell ref="A195:F195"/>
    <mergeCell ref="A196:Y196"/>
    <mergeCell ref="A209:Y209"/>
    <mergeCell ref="A211:Y211"/>
    <mergeCell ref="A213:F213"/>
    <mergeCell ref="A214:F214"/>
    <mergeCell ref="A215:Y215"/>
    <mergeCell ref="A221:Y221"/>
    <mergeCell ref="A223:Y223"/>
    <mergeCell ref="A225:F225"/>
    <mergeCell ref="A226:F226"/>
    <mergeCell ref="A227:Y227"/>
    <mergeCell ref="A228:Y228"/>
    <mergeCell ref="A246:F246"/>
    <mergeCell ref="A247:Y247"/>
    <mergeCell ref="A249:F249"/>
    <mergeCell ref="A250:Y250"/>
    <mergeCell ref="A263:F263"/>
    <mergeCell ref="A264:Y264"/>
    <mergeCell ref="A280:F280"/>
    <mergeCell ref="A281:Y281"/>
    <mergeCell ref="A295:F295"/>
    <mergeCell ref="A296:Y296"/>
    <mergeCell ref="A297:Y297"/>
    <mergeCell ref="B325:Y325"/>
    <mergeCell ref="W323:Y323"/>
    <mergeCell ref="A334:Y334"/>
    <mergeCell ref="A348:Y348"/>
    <mergeCell ref="A354:F354"/>
    <mergeCell ref="A355:F355"/>
    <mergeCell ref="A356:Y356"/>
    <mergeCell ref="A358:F358"/>
    <mergeCell ref="W344:Y344"/>
    <mergeCell ref="T344:V344"/>
    <mergeCell ref="A360:Y360"/>
    <mergeCell ref="A361:F361"/>
    <mergeCell ref="A362:F362"/>
    <mergeCell ref="A363:M363"/>
    <mergeCell ref="A364:M364"/>
    <mergeCell ref="A365:M365"/>
    <mergeCell ref="A366:M366"/>
    <mergeCell ref="A367:M367"/>
    <mergeCell ref="A368:M368"/>
    <mergeCell ref="A369:M369"/>
    <mergeCell ref="N369:P369"/>
    <mergeCell ref="Q369:S369"/>
    <mergeCell ref="T369:V369"/>
    <mergeCell ref="W369:Y369"/>
    <mergeCell ref="Z369:AA369"/>
    <mergeCell ref="A370:M370"/>
    <mergeCell ref="N370:Y370"/>
    <mergeCell ref="A372:Y372"/>
    <mergeCell ref="A373:F373"/>
    <mergeCell ref="A374:F374"/>
    <mergeCell ref="A375:M375"/>
    <mergeCell ref="A376:M376"/>
    <mergeCell ref="A377:M377"/>
    <mergeCell ref="A378:M378"/>
    <mergeCell ref="A379:M379"/>
    <mergeCell ref="A380:M380"/>
    <mergeCell ref="N381:P381"/>
    <mergeCell ref="Q381:S381"/>
    <mergeCell ref="T381:V381"/>
    <mergeCell ref="W381:Y381"/>
    <mergeCell ref="Z381:AA381"/>
    <mergeCell ref="N382:Y382"/>
    <mergeCell ref="A384:Y384"/>
    <mergeCell ref="A385:F385"/>
    <mergeCell ref="A386:F386"/>
    <mergeCell ref="A387:M387"/>
    <mergeCell ref="A388:M388"/>
    <mergeCell ref="A389:M389"/>
    <mergeCell ref="A390:M390"/>
    <mergeCell ref="A391:M391"/>
    <mergeCell ref="A392:M392"/>
    <mergeCell ref="N393:P393"/>
    <mergeCell ref="Q393:S393"/>
    <mergeCell ref="T393:V393"/>
    <mergeCell ref="W393:Y393"/>
    <mergeCell ref="N394:Y394"/>
    <mergeCell ref="A396:Y396"/>
    <mergeCell ref="A397:F397"/>
    <mergeCell ref="A398:F398"/>
    <mergeCell ref="A399:M399"/>
    <mergeCell ref="A400:M400"/>
    <mergeCell ref="A401:M401"/>
    <mergeCell ref="A402:M402"/>
    <mergeCell ref="A403:M403"/>
    <mergeCell ref="A404:M404"/>
    <mergeCell ref="N405:P405"/>
    <mergeCell ref="Q405:S405"/>
    <mergeCell ref="A423:M423"/>
    <mergeCell ref="A424:M424"/>
    <mergeCell ref="D441:F441"/>
    <mergeCell ref="H441:J441"/>
    <mergeCell ref="T405:V405"/>
    <mergeCell ref="W405:Y405"/>
    <mergeCell ref="N406:Y406"/>
    <mergeCell ref="N416:P416"/>
    <mergeCell ref="Q416:S416"/>
    <mergeCell ref="T416:V416"/>
    <mergeCell ref="W416:Y416"/>
    <mergeCell ref="A408:Y408"/>
    <mergeCell ref="A409:Y409"/>
    <mergeCell ref="A410:F410"/>
    <mergeCell ref="A411:M411"/>
    <mergeCell ref="A412:M412"/>
    <mergeCell ref="A413:M413"/>
    <mergeCell ref="D443:F443"/>
    <mergeCell ref="H443:J443"/>
    <mergeCell ref="Z426:AA426"/>
    <mergeCell ref="N427:Y427"/>
    <mergeCell ref="D437:F437"/>
    <mergeCell ref="H437:J437"/>
    <mergeCell ref="D439:F439"/>
    <mergeCell ref="H439:J439"/>
    <mergeCell ref="Q117:S117"/>
    <mergeCell ref="T117:V117"/>
    <mergeCell ref="T323:V323"/>
    <mergeCell ref="A425:M425"/>
    <mergeCell ref="N426:P426"/>
    <mergeCell ref="A433:B433"/>
    <mergeCell ref="Q426:S426"/>
    <mergeCell ref="T426:V426"/>
    <mergeCell ref="A414:M414"/>
    <mergeCell ref="A415:M415"/>
    <mergeCell ref="W426:Y426"/>
    <mergeCell ref="N417:Y417"/>
    <mergeCell ref="A419:Y419"/>
    <mergeCell ref="A420:F420"/>
    <mergeCell ref="A421:M421"/>
    <mergeCell ref="A422:M422"/>
  </mergeCells>
  <conditionalFormatting sqref="C277:F279 B265:F274 C276 F276 C254:C255 D255:E255 D252:E253 C285:C286 D286:E286 D283:E284 B251:E251 B283:B286 F251:F255 B282:F282 B287:E293 F283:F293 C275:F275 C256:F262 B252:B262 B275:B279 B294:F294 B236:E240 B229:F229 B241:F244 B232:F235 B248:F248">
    <cfRule type="cellIs" dxfId="9" priority="1" stopIfTrue="1" operator="lessThan">
      <formula>0</formula>
    </cfRule>
    <cfRule type="cellIs" dxfId="8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52" firstPageNumber="0" fitToHeight="11" orientation="landscape" r:id="rId1"/>
  <headerFooter alignWithMargins="0"/>
  <rowBreaks count="12" manualBreakCount="12">
    <brk id="32" max="16383" man="1"/>
    <brk id="59" max="16383" man="1"/>
    <brk id="143" max="16383" man="1"/>
    <brk id="179" max="24" man="1"/>
    <brk id="200" max="24" man="1"/>
    <brk id="214" max="16383" man="1"/>
    <brk id="230" max="24" man="1"/>
    <brk id="263" max="16383" man="1"/>
    <brk id="289" max="24" man="1"/>
    <brk id="309" max="16383" man="1"/>
    <brk id="370" max="16383" man="1"/>
    <brk id="417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32"/>
  <sheetViews>
    <sheetView view="pageBreakPreview" topLeftCell="B247" zoomScale="70" zoomScaleNormal="50" zoomScaleSheetLayoutView="70" workbookViewId="0">
      <selection activeCell="G260" sqref="G260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2.285156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5" width="6.7109375" style="13" customWidth="1"/>
    <col min="16" max="17" width="8.85546875" style="13" customWidth="1"/>
    <col min="18" max="18" width="9.42578125" style="13" customWidth="1"/>
    <col min="19" max="19" width="16.85546875" style="13" customWidth="1"/>
    <col min="20" max="20" width="9.42578125" style="13" customWidth="1"/>
    <col min="21" max="21" width="7.42578125" style="13" customWidth="1"/>
    <col min="22" max="22" width="16.42578125" style="13" bestFit="1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customWidth="1"/>
    <col min="27" max="27" width="8.85546875" style="13" customWidth="1"/>
    <col min="28" max="16384" width="9.140625" style="13"/>
  </cols>
  <sheetData>
    <row r="1" spans="1:26" s="16" customFormat="1" ht="21" thickBot="1" x14ac:dyDescent="0.25">
      <c r="A1" s="3115" t="s">
        <v>592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</row>
    <row r="2" spans="1:26" s="16" customFormat="1" ht="16.5" customHeight="1" thickBot="1" x14ac:dyDescent="0.25">
      <c r="A2" s="3152" t="s">
        <v>32</v>
      </c>
      <c r="B2" s="3159" t="s">
        <v>112</v>
      </c>
      <c r="C2" s="3161" t="s">
        <v>113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267"/>
      <c r="N2" s="3155" t="s">
        <v>127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</row>
    <row r="3" spans="1:26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</row>
    <row r="4" spans="1:26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268"/>
      <c r="G4" s="3135"/>
      <c r="H4" s="3140"/>
      <c r="I4" s="3137" t="s">
        <v>121</v>
      </c>
      <c r="J4" s="3124" t="s">
        <v>122</v>
      </c>
      <c r="K4" s="3269"/>
      <c r="L4" s="3270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</row>
    <row r="5" spans="1:26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>
        <v>2</v>
      </c>
      <c r="P5" s="517">
        <v>3</v>
      </c>
      <c r="Q5" s="515">
        <v>4</v>
      </c>
      <c r="R5" s="516">
        <v>5</v>
      </c>
      <c r="S5" s="517">
        <v>6</v>
      </c>
      <c r="T5" s="515">
        <v>7</v>
      </c>
      <c r="U5" s="516">
        <v>8</v>
      </c>
      <c r="V5" s="517">
        <v>9</v>
      </c>
      <c r="W5" s="515">
        <v>10</v>
      </c>
      <c r="X5" s="516">
        <v>11</v>
      </c>
      <c r="Y5" s="517">
        <v>12</v>
      </c>
    </row>
    <row r="6" spans="1:26" s="16" customFormat="1" ht="16.5" thickBot="1" x14ac:dyDescent="0.25">
      <c r="A6" s="3153"/>
      <c r="B6" s="3160"/>
      <c r="C6" s="3151"/>
      <c r="D6" s="3158"/>
      <c r="E6" s="3271"/>
      <c r="F6" s="3272"/>
      <c r="G6" s="3135"/>
      <c r="H6" s="3140"/>
      <c r="I6" s="3143"/>
      <c r="J6" s="3273"/>
      <c r="K6" s="3273"/>
      <c r="L6" s="3273"/>
      <c r="M6" s="3147"/>
      <c r="N6" s="3169" t="s">
        <v>186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</row>
    <row r="7" spans="1:26" s="16" customFormat="1" ht="50.25" customHeight="1" thickBot="1" x14ac:dyDescent="0.25">
      <c r="A7" s="3154"/>
      <c r="B7" s="3160"/>
      <c r="C7" s="3139"/>
      <c r="D7" s="3137"/>
      <c r="E7" s="3271"/>
      <c r="F7" s="3272"/>
      <c r="G7" s="3136"/>
      <c r="H7" s="3140"/>
      <c r="I7" s="3143"/>
      <c r="J7" s="3273"/>
      <c r="K7" s="3273"/>
      <c r="L7" s="3273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</row>
    <row r="8" spans="1:26" s="16" customFormat="1" ht="18.75" customHeight="1" thickBot="1" x14ac:dyDescent="0.25">
      <c r="A8" s="522">
        <v>1</v>
      </c>
      <c r="B8" s="523">
        <v>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</row>
    <row r="9" spans="1:26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</row>
    <row r="10" spans="1:26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</row>
    <row r="11" spans="1:26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</row>
    <row r="12" spans="1:26" s="16" customFormat="1" ht="36" customHeight="1" x14ac:dyDescent="0.2">
      <c r="A12" s="541" t="s">
        <v>135</v>
      </c>
      <c r="B12" s="542" t="s">
        <v>38</v>
      </c>
      <c r="C12" s="82"/>
      <c r="D12" s="543">
        <v>1</v>
      </c>
      <c r="E12" s="544"/>
      <c r="F12" s="514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</row>
    <row r="13" spans="1:26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514"/>
      <c r="G13" s="165">
        <v>1.5</v>
      </c>
      <c r="H13" s="83">
        <f t="shared" ref="H13:H20" si="0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1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</row>
    <row r="14" spans="1:26" s="16" customFormat="1" ht="36" customHeight="1" x14ac:dyDescent="0.2">
      <c r="A14" s="541" t="s">
        <v>137</v>
      </c>
      <c r="B14" s="542" t="s">
        <v>38</v>
      </c>
      <c r="C14" s="82">
        <v>3</v>
      </c>
      <c r="D14" s="544"/>
      <c r="E14" s="544"/>
      <c r="F14" s="514"/>
      <c r="G14" s="165">
        <v>1.5</v>
      </c>
      <c r="H14" s="83">
        <f t="shared" si="0"/>
        <v>45</v>
      </c>
      <c r="I14" s="84">
        <f>J14+K14+L14</f>
        <v>18</v>
      </c>
      <c r="J14" s="85"/>
      <c r="K14" s="85"/>
      <c r="L14" s="85">
        <v>18</v>
      </c>
      <c r="M14" s="545">
        <f t="shared" si="1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</row>
    <row r="15" spans="1:26" s="16" customFormat="1" ht="36" customHeight="1" x14ac:dyDescent="0.2">
      <c r="A15" s="547" t="s">
        <v>276</v>
      </c>
      <c r="B15" s="548" t="s">
        <v>277</v>
      </c>
      <c r="C15" s="549"/>
      <c r="D15" s="550" t="s">
        <v>438</v>
      </c>
      <c r="E15" s="550"/>
      <c r="F15" s="551"/>
      <c r="G15" s="552"/>
      <c r="H15" s="553"/>
      <c r="I15" s="554"/>
      <c r="J15" s="554"/>
      <c r="K15" s="554"/>
      <c r="L15" s="554"/>
      <c r="M15" s="555"/>
      <c r="N15" s="556"/>
      <c r="O15" s="557"/>
      <c r="P15" s="558"/>
      <c r="Q15" s="556" t="s">
        <v>278</v>
      </c>
      <c r="R15" s="557" t="s">
        <v>278</v>
      </c>
      <c r="S15" s="558" t="s">
        <v>278</v>
      </c>
      <c r="T15" s="549" t="s">
        <v>278</v>
      </c>
      <c r="U15" s="554" t="s">
        <v>278</v>
      </c>
      <c r="V15" s="555" t="s">
        <v>278</v>
      </c>
      <c r="W15" s="559" t="s">
        <v>278</v>
      </c>
      <c r="X15" s="560" t="s">
        <v>278</v>
      </c>
      <c r="Y15" s="561"/>
    </row>
    <row r="16" spans="1:26" s="16" customFormat="1" ht="36" customHeight="1" x14ac:dyDescent="0.2">
      <c r="A16" s="562" t="s">
        <v>287</v>
      </c>
      <c r="B16" s="563" t="s">
        <v>277</v>
      </c>
      <c r="C16" s="564"/>
      <c r="D16" s="565" t="s">
        <v>524</v>
      </c>
      <c r="E16" s="565"/>
      <c r="F16" s="566"/>
      <c r="G16" s="552">
        <v>1.5</v>
      </c>
      <c r="H16" s="567">
        <f>G16*30</f>
        <v>45</v>
      </c>
      <c r="I16" s="568">
        <f>J16+K16+L16</f>
        <v>16</v>
      </c>
      <c r="J16" s="568"/>
      <c r="K16" s="568"/>
      <c r="L16" s="568">
        <v>16</v>
      </c>
      <c r="M16" s="569">
        <f>H16-I16</f>
        <v>29</v>
      </c>
      <c r="N16" s="570"/>
      <c r="O16" s="571"/>
      <c r="P16" s="572"/>
      <c r="Q16" s="573"/>
      <c r="R16" s="574"/>
      <c r="S16" s="575"/>
      <c r="T16" s="564"/>
      <c r="U16" s="568"/>
      <c r="V16" s="569"/>
      <c r="W16" s="559"/>
      <c r="X16" s="560"/>
      <c r="Y16" s="561">
        <v>2</v>
      </c>
    </row>
    <row r="17" spans="1:25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1256">
        <v>4</v>
      </c>
      <c r="H17" s="91">
        <f t="shared" si="0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1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</row>
    <row r="18" spans="1:25" s="16" customFormat="1" ht="24" customHeight="1" x14ac:dyDescent="0.2">
      <c r="A18" s="576" t="s">
        <v>139</v>
      </c>
      <c r="B18" s="542" t="s">
        <v>589</v>
      </c>
      <c r="C18" s="82"/>
      <c r="D18" s="85">
        <v>6</v>
      </c>
      <c r="E18" s="85"/>
      <c r="F18" s="577"/>
      <c r="G18" s="1256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</row>
    <row r="19" spans="1:25" s="16" customFormat="1" ht="36.75" customHeight="1" x14ac:dyDescent="0.2">
      <c r="A19" s="578" t="s">
        <v>140</v>
      </c>
      <c r="B19" s="542" t="s">
        <v>40</v>
      </c>
      <c r="C19" s="97">
        <v>4</v>
      </c>
      <c r="D19" s="98"/>
      <c r="E19" s="98"/>
      <c r="F19" s="579"/>
      <c r="G19" s="90">
        <v>3</v>
      </c>
      <c r="H19" s="91">
        <f t="shared" si="0"/>
        <v>90</v>
      </c>
      <c r="I19" s="92">
        <f>J19+K19+L19</f>
        <v>30</v>
      </c>
      <c r="J19" s="92"/>
      <c r="K19" s="92"/>
      <c r="L19" s="92">
        <v>30</v>
      </c>
      <c r="M19" s="93">
        <f t="shared" si="1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</row>
    <row r="20" spans="1:25" s="16" customFormat="1" ht="23.25" customHeight="1" thickBot="1" x14ac:dyDescent="0.25">
      <c r="A20" s="581" t="s">
        <v>141</v>
      </c>
      <c r="B20" s="582" t="s">
        <v>41</v>
      </c>
      <c r="C20" s="97">
        <v>5</v>
      </c>
      <c r="D20" s="98"/>
      <c r="E20" s="98"/>
      <c r="F20" s="583"/>
      <c r="G20" s="1257">
        <v>3</v>
      </c>
      <c r="H20" s="91">
        <f t="shared" si="0"/>
        <v>90</v>
      </c>
      <c r="I20" s="104">
        <f>J20+K20+L20</f>
        <v>45</v>
      </c>
      <c r="J20" s="105">
        <v>27</v>
      </c>
      <c r="K20" s="105"/>
      <c r="L20" s="105">
        <v>18</v>
      </c>
      <c r="M20" s="93">
        <f t="shared" si="1"/>
        <v>45</v>
      </c>
      <c r="N20" s="584"/>
      <c r="O20" s="98"/>
      <c r="P20" s="106"/>
      <c r="Q20" s="100"/>
      <c r="R20" s="99">
        <v>5</v>
      </c>
      <c r="S20" s="106"/>
      <c r="T20" s="100"/>
      <c r="U20" s="98"/>
      <c r="V20" s="101"/>
      <c r="W20" s="97"/>
      <c r="X20" s="98"/>
      <c r="Y20" s="101"/>
    </row>
    <row r="21" spans="1:25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2">H11+H17+H18+H19+H20</f>
        <v>555</v>
      </c>
      <c r="I21" s="587">
        <f t="shared" si="2"/>
        <v>232</v>
      </c>
      <c r="J21" s="587">
        <f t="shared" si="2"/>
        <v>77</v>
      </c>
      <c r="K21" s="587"/>
      <c r="L21" s="587">
        <f t="shared" si="2"/>
        <v>155</v>
      </c>
      <c r="M21" s="588">
        <f t="shared" si="2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2</v>
      </c>
      <c r="R21" s="587">
        <f>SUM(R16:R20)</f>
        <v>5</v>
      </c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</row>
    <row r="22" spans="1:25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3">G23+G24+G25+G26+G27+G28</f>
        <v>13</v>
      </c>
      <c r="H22" s="591">
        <f t="shared" si="3"/>
        <v>390</v>
      </c>
      <c r="I22" s="27">
        <f t="shared" si="3"/>
        <v>252</v>
      </c>
      <c r="J22" s="27">
        <f t="shared" si="3"/>
        <v>12</v>
      </c>
      <c r="K22" s="27">
        <f t="shared" si="3"/>
        <v>0</v>
      </c>
      <c r="L22" s="27">
        <f t="shared" si="3"/>
        <v>240</v>
      </c>
      <c r="M22" s="27">
        <f t="shared" si="3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</row>
    <row r="23" spans="1:25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514"/>
      <c r="G23" s="601">
        <v>3</v>
      </c>
      <c r="H23" s="602">
        <f t="shared" ref="H23:H28" si="4">G23*30</f>
        <v>90</v>
      </c>
      <c r="I23" s="168">
        <f t="shared" ref="I23:I28" si="5">J23+K23+L23</f>
        <v>60</v>
      </c>
      <c r="J23" s="85">
        <v>8</v>
      </c>
      <c r="K23" s="85"/>
      <c r="L23" s="85">
        <v>52</v>
      </c>
      <c r="M23" s="545">
        <f t="shared" ref="M23:M28" si="6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</row>
    <row r="24" spans="1:25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514"/>
      <c r="G24" s="601">
        <v>2</v>
      </c>
      <c r="H24" s="602">
        <f t="shared" si="4"/>
        <v>60</v>
      </c>
      <c r="I24" s="168">
        <f t="shared" si="5"/>
        <v>36</v>
      </c>
      <c r="J24" s="85"/>
      <c r="K24" s="85"/>
      <c r="L24" s="85">
        <v>36</v>
      </c>
      <c r="M24" s="545">
        <f t="shared" si="6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</row>
    <row r="25" spans="1:25" s="16" customFormat="1" ht="18.75" customHeight="1" x14ac:dyDescent="0.2">
      <c r="A25" s="541" t="s">
        <v>145</v>
      </c>
      <c r="B25" s="542" t="s">
        <v>42</v>
      </c>
      <c r="C25" s="82"/>
      <c r="D25" s="543" t="s">
        <v>590</v>
      </c>
      <c r="E25" s="544"/>
      <c r="F25" s="514"/>
      <c r="G25" s="601">
        <v>2</v>
      </c>
      <c r="H25" s="602">
        <f t="shared" si="4"/>
        <v>60</v>
      </c>
      <c r="I25" s="168">
        <f t="shared" si="5"/>
        <v>36</v>
      </c>
      <c r="J25" s="85"/>
      <c r="K25" s="85"/>
      <c r="L25" s="85">
        <v>36</v>
      </c>
      <c r="M25" s="545">
        <f t="shared" si="6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</row>
    <row r="26" spans="1:25" s="16" customFormat="1" ht="18.75" customHeight="1" x14ac:dyDescent="0.2">
      <c r="A26" s="541" t="s">
        <v>146</v>
      </c>
      <c r="B26" s="542" t="s">
        <v>42</v>
      </c>
      <c r="C26" s="82"/>
      <c r="D26" s="543">
        <v>4</v>
      </c>
      <c r="E26" s="544"/>
      <c r="F26" s="514"/>
      <c r="G26" s="601">
        <v>3</v>
      </c>
      <c r="H26" s="602">
        <f t="shared" si="4"/>
        <v>90</v>
      </c>
      <c r="I26" s="168">
        <f t="shared" si="5"/>
        <v>60</v>
      </c>
      <c r="J26" s="85">
        <v>4</v>
      </c>
      <c r="K26" s="85"/>
      <c r="L26" s="85">
        <v>56</v>
      </c>
      <c r="M26" s="545">
        <f t="shared" si="6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</row>
    <row r="27" spans="1:25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514"/>
      <c r="G27" s="601">
        <v>1.5</v>
      </c>
      <c r="H27" s="602">
        <f t="shared" si="4"/>
        <v>45</v>
      </c>
      <c r="I27" s="168">
        <f t="shared" si="5"/>
        <v>30</v>
      </c>
      <c r="J27" s="85"/>
      <c r="K27" s="85"/>
      <c r="L27" s="85">
        <v>30</v>
      </c>
      <c r="M27" s="545">
        <f t="shared" si="6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</row>
    <row r="28" spans="1:25" s="16" customFormat="1" ht="18.75" customHeight="1" x14ac:dyDescent="0.2">
      <c r="A28" s="541" t="s">
        <v>148</v>
      </c>
      <c r="B28" s="542" t="s">
        <v>42</v>
      </c>
      <c r="C28" s="82"/>
      <c r="D28" s="543" t="s">
        <v>591</v>
      </c>
      <c r="E28" s="544"/>
      <c r="F28" s="514"/>
      <c r="G28" s="601">
        <v>1.5</v>
      </c>
      <c r="H28" s="602">
        <f t="shared" si="4"/>
        <v>45</v>
      </c>
      <c r="I28" s="168">
        <f t="shared" si="5"/>
        <v>30</v>
      </c>
      <c r="J28" s="85"/>
      <c r="K28" s="85"/>
      <c r="L28" s="85">
        <v>30</v>
      </c>
      <c r="M28" s="545">
        <f t="shared" si="6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</row>
    <row r="29" spans="1:25" s="16" customFormat="1" ht="70.5" customHeight="1" thickBot="1" x14ac:dyDescent="0.25">
      <c r="A29" s="607" t="s">
        <v>149</v>
      </c>
      <c r="B29" s="608" t="s">
        <v>42</v>
      </c>
      <c r="C29" s="549"/>
      <c r="D29" s="544" t="s">
        <v>593</v>
      </c>
      <c r="E29" s="544"/>
      <c r="F29" s="514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611" t="s">
        <v>43</v>
      </c>
      <c r="U29" s="611" t="s">
        <v>43</v>
      </c>
      <c r="V29" s="612" t="s">
        <v>43</v>
      </c>
      <c r="W29" s="611" t="s">
        <v>43</v>
      </c>
      <c r="X29" s="611" t="s">
        <v>43</v>
      </c>
      <c r="Y29" s="613"/>
    </row>
    <row r="30" spans="1:25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7">H22</f>
        <v>390</v>
      </c>
      <c r="I30" s="587">
        <f t="shared" si="7"/>
        <v>252</v>
      </c>
      <c r="J30" s="587">
        <f t="shared" si="7"/>
        <v>12</v>
      </c>
      <c r="K30" s="587"/>
      <c r="L30" s="587">
        <f t="shared" si="7"/>
        <v>240</v>
      </c>
      <c r="M30" s="588">
        <f t="shared" si="7"/>
        <v>138</v>
      </c>
      <c r="N30" s="614">
        <f t="shared" ref="N30:S30" si="8">SUM(N22:N29)</f>
        <v>4</v>
      </c>
      <c r="O30" s="615">
        <f t="shared" si="8"/>
        <v>4</v>
      </c>
      <c r="P30" s="616">
        <f t="shared" si="8"/>
        <v>4</v>
      </c>
      <c r="Q30" s="614">
        <f t="shared" si="8"/>
        <v>4</v>
      </c>
      <c r="R30" s="615">
        <f t="shared" si="8"/>
        <v>4</v>
      </c>
      <c r="S30" s="616">
        <f t="shared" si="8"/>
        <v>4</v>
      </c>
      <c r="T30" s="617"/>
      <c r="U30" s="618"/>
      <c r="V30" s="619"/>
      <c r="W30" s="617"/>
      <c r="X30" s="618"/>
      <c r="Y30" s="619"/>
    </row>
    <row r="31" spans="1:25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9">H21+H30</f>
        <v>945</v>
      </c>
      <c r="I31" s="587">
        <f t="shared" si="9"/>
        <v>484</v>
      </c>
      <c r="J31" s="587">
        <f t="shared" si="9"/>
        <v>89</v>
      </c>
      <c r="K31" s="587"/>
      <c r="L31" s="587">
        <f t="shared" si="9"/>
        <v>395</v>
      </c>
      <c r="M31" s="588">
        <f t="shared" si="9"/>
        <v>461</v>
      </c>
      <c r="N31" s="586">
        <f>N21+N30</f>
        <v>9</v>
      </c>
      <c r="O31" s="587">
        <f t="shared" ref="O31:Y31" si="10">O21+O30</f>
        <v>6</v>
      </c>
      <c r="P31" s="588">
        <f t="shared" si="10"/>
        <v>6</v>
      </c>
      <c r="Q31" s="620">
        <f t="shared" si="10"/>
        <v>6</v>
      </c>
      <c r="R31" s="587">
        <f t="shared" si="10"/>
        <v>9</v>
      </c>
      <c r="S31" s="588">
        <f t="shared" si="10"/>
        <v>7</v>
      </c>
      <c r="T31" s="586"/>
      <c r="U31" s="587"/>
      <c r="V31" s="588"/>
      <c r="W31" s="586"/>
      <c r="X31" s="587"/>
      <c r="Y31" s="588">
        <f t="shared" si="10"/>
        <v>2</v>
      </c>
    </row>
    <row r="32" spans="1:25" s="16" customFormat="1" ht="24" customHeight="1" thickBot="1" x14ac:dyDescent="0.25">
      <c r="A32" s="3276" t="s">
        <v>600</v>
      </c>
      <c r="B32" s="3277"/>
      <c r="C32" s="3277"/>
      <c r="D32" s="3277"/>
      <c r="E32" s="3277"/>
      <c r="F32" s="3277"/>
      <c r="G32" s="3277"/>
      <c r="H32" s="3277"/>
      <c r="I32" s="3277"/>
      <c r="J32" s="3277"/>
      <c r="K32" s="3277"/>
      <c r="L32" s="3277"/>
      <c r="M32" s="3277"/>
      <c r="N32" s="3277"/>
      <c r="O32" s="3277"/>
      <c r="P32" s="3277"/>
      <c r="Q32" s="3277"/>
      <c r="R32" s="3277"/>
      <c r="S32" s="3277"/>
      <c r="T32" s="3277"/>
      <c r="U32" s="3277"/>
      <c r="V32" s="3277"/>
      <c r="W32" s="3277"/>
      <c r="X32" s="3277"/>
      <c r="Y32" s="3278"/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</row>
    <row r="34" spans="1:65" s="16" customFormat="1" ht="43.5" customHeight="1" x14ac:dyDescent="0.2">
      <c r="A34" s="621" t="s">
        <v>150</v>
      </c>
      <c r="B34" s="622" t="s">
        <v>46</v>
      </c>
      <c r="C34" s="623">
        <v>7</v>
      </c>
      <c r="D34" s="624"/>
      <c r="E34" s="625"/>
      <c r="F34" s="626"/>
      <c r="G34" s="1258">
        <v>4</v>
      </c>
      <c r="H34" s="627">
        <f>G34*30</f>
        <v>120</v>
      </c>
      <c r="I34" s="628">
        <f>J34+K34+L34</f>
        <v>60</v>
      </c>
      <c r="J34" s="629">
        <v>30</v>
      </c>
      <c r="K34" s="630">
        <v>15</v>
      </c>
      <c r="L34" s="630">
        <v>15</v>
      </c>
      <c r="M34" s="631">
        <f>H34-I34</f>
        <v>60</v>
      </c>
      <c r="N34" s="632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</row>
    <row r="35" spans="1:65" s="16" customFormat="1" ht="21" customHeight="1" x14ac:dyDescent="0.2">
      <c r="A35" s="576" t="s">
        <v>151</v>
      </c>
      <c r="B35" s="112" t="s">
        <v>274</v>
      </c>
      <c r="C35" s="637"/>
      <c r="D35" s="638"/>
      <c r="E35" s="638"/>
      <c r="F35" s="639"/>
      <c r="G35" s="1260">
        <f>G36+G37+G38+G39</f>
        <v>16</v>
      </c>
      <c r="H35" s="640">
        <f>H36+H37+H38+H39</f>
        <v>480</v>
      </c>
      <c r="I35" s="535">
        <f>I36+I37+I38+I39</f>
        <v>258</v>
      </c>
      <c r="J35" s="535">
        <f>J36+J37+J38+J39</f>
        <v>129</v>
      </c>
      <c r="K35" s="535"/>
      <c r="L35" s="535">
        <f>L36+L37+L38+L39</f>
        <v>129</v>
      </c>
      <c r="M35" s="641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639"/>
      <c r="G36" s="643">
        <v>5.5</v>
      </c>
      <c r="H36" s="644">
        <f>G36*30</f>
        <v>165</v>
      </c>
      <c r="I36" s="84">
        <f t="shared" ref="I36:I41" si="11">J36+K36+L36</f>
        <v>90</v>
      </c>
      <c r="J36" s="645">
        <v>45</v>
      </c>
      <c r="K36" s="642"/>
      <c r="L36" s="642">
        <v>45</v>
      </c>
      <c r="M36" s="94">
        <f t="shared" ref="M36:M41" si="12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</row>
    <row r="37" spans="1:65" s="16" customFormat="1" ht="21" customHeight="1" x14ac:dyDescent="0.2">
      <c r="A37" s="541" t="s">
        <v>492</v>
      </c>
      <c r="B37" s="112" t="s">
        <v>274</v>
      </c>
      <c r="C37" s="646">
        <v>2</v>
      </c>
      <c r="D37" s="638"/>
      <c r="E37" s="638"/>
      <c r="F37" s="639"/>
      <c r="G37" s="643">
        <v>3.5</v>
      </c>
      <c r="H37" s="644">
        <f>G37*30</f>
        <v>105</v>
      </c>
      <c r="I37" s="84">
        <f t="shared" si="11"/>
        <v>54</v>
      </c>
      <c r="J37" s="645">
        <v>27</v>
      </c>
      <c r="K37" s="642"/>
      <c r="L37" s="642">
        <v>27</v>
      </c>
      <c r="M37" s="94">
        <f t="shared" si="12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>
        <v>3</v>
      </c>
      <c r="E38" s="638"/>
      <c r="F38" s="639"/>
      <c r="G38" s="643">
        <v>3.5</v>
      </c>
      <c r="H38" s="644">
        <f>G38*30</f>
        <v>105</v>
      </c>
      <c r="I38" s="84">
        <f t="shared" si="11"/>
        <v>54</v>
      </c>
      <c r="J38" s="645">
        <v>27</v>
      </c>
      <c r="K38" s="642"/>
      <c r="L38" s="642">
        <v>27</v>
      </c>
      <c r="M38" s="94">
        <f t="shared" si="12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</row>
    <row r="39" spans="1:65" s="16" customFormat="1" ht="21" customHeight="1" x14ac:dyDescent="0.2">
      <c r="A39" s="541" t="s">
        <v>494</v>
      </c>
      <c r="B39" s="112" t="s">
        <v>274</v>
      </c>
      <c r="C39" s="646">
        <v>4</v>
      </c>
      <c r="D39" s="638"/>
      <c r="E39" s="638"/>
      <c r="F39" s="639"/>
      <c r="G39" s="1259">
        <v>3.5</v>
      </c>
      <c r="H39" s="644">
        <f>G39*30</f>
        <v>105</v>
      </c>
      <c r="I39" s="84">
        <f t="shared" si="11"/>
        <v>60</v>
      </c>
      <c r="J39" s="645">
        <v>30</v>
      </c>
      <c r="K39" s="642"/>
      <c r="L39" s="642">
        <v>30</v>
      </c>
      <c r="M39" s="94">
        <f t="shared" si="12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1261">
        <v>2</v>
      </c>
      <c r="H40" s="653">
        <f>G40*30</f>
        <v>60</v>
      </c>
      <c r="I40" s="654">
        <f t="shared" si="11"/>
        <v>30</v>
      </c>
      <c r="J40" s="655">
        <v>15</v>
      </c>
      <c r="K40" s="656"/>
      <c r="L40" s="657">
        <v>15</v>
      </c>
      <c r="M40" s="658">
        <f t="shared" si="12"/>
        <v>30</v>
      </c>
      <c r="N40" s="659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>
        <v>8</v>
      </c>
      <c r="D41" s="80"/>
      <c r="E41" s="80"/>
      <c r="F41" s="188"/>
      <c r="G41" s="1260">
        <v>3</v>
      </c>
      <c r="H41" s="640">
        <f t="shared" ref="H41:H46" si="13">G41*30</f>
        <v>90</v>
      </c>
      <c r="I41" s="27">
        <f t="shared" si="11"/>
        <v>45</v>
      </c>
      <c r="J41" s="670">
        <v>27</v>
      </c>
      <c r="K41" s="671">
        <v>9</v>
      </c>
      <c r="L41" s="671">
        <v>9</v>
      </c>
      <c r="M41" s="672">
        <f t="shared" si="12"/>
        <v>45</v>
      </c>
      <c r="N41" s="659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89"/>
      <c r="G42" s="1262">
        <f>G43+G44+G45</f>
        <v>7.5</v>
      </c>
      <c r="H42" s="130">
        <f t="shared" ref="H42:M42" si="14">H43+H44+H45</f>
        <v>225</v>
      </c>
      <c r="I42" s="109">
        <f t="shared" si="14"/>
        <v>126</v>
      </c>
      <c r="J42" s="109">
        <f t="shared" si="14"/>
        <v>60</v>
      </c>
      <c r="K42" s="109">
        <f t="shared" si="14"/>
        <v>15</v>
      </c>
      <c r="L42" s="109">
        <f t="shared" si="14"/>
        <v>51</v>
      </c>
      <c r="M42" s="673">
        <f t="shared" si="14"/>
        <v>99</v>
      </c>
      <c r="N42" s="659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</row>
    <row r="43" spans="1:65" s="16" customFormat="1" ht="22.5" customHeight="1" x14ac:dyDescent="0.2">
      <c r="A43" s="576" t="s">
        <v>495</v>
      </c>
      <c r="B43" s="112" t="s">
        <v>48</v>
      </c>
      <c r="C43" s="646">
        <v>7</v>
      </c>
      <c r="D43" s="638"/>
      <c r="E43" s="638"/>
      <c r="F43" s="639"/>
      <c r="G43" s="1259">
        <v>5.5</v>
      </c>
      <c r="H43" s="644">
        <f t="shared" si="13"/>
        <v>165</v>
      </c>
      <c r="I43" s="84">
        <f>J43+K43+L43</f>
        <v>90</v>
      </c>
      <c r="J43" s="645">
        <v>60</v>
      </c>
      <c r="K43" s="642">
        <v>15</v>
      </c>
      <c r="L43" s="642">
        <v>15</v>
      </c>
      <c r="M43" s="94">
        <f>H43-I43</f>
        <v>75</v>
      </c>
      <c r="N43" s="659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639"/>
      <c r="G44" s="1259">
        <v>1</v>
      </c>
      <c r="H44" s="644">
        <f t="shared" si="13"/>
        <v>30</v>
      </c>
      <c r="I44" s="84">
        <f>J44+K44+L44</f>
        <v>18</v>
      </c>
      <c r="J44" s="645"/>
      <c r="K44" s="642"/>
      <c r="L44" s="642">
        <v>18</v>
      </c>
      <c r="M44" s="94">
        <f>H44-I44</f>
        <v>12</v>
      </c>
      <c r="N44" s="659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>
        <v>9</v>
      </c>
      <c r="F45" s="639"/>
      <c r="G45" s="1259">
        <v>1</v>
      </c>
      <c r="H45" s="644">
        <f t="shared" si="13"/>
        <v>30</v>
      </c>
      <c r="I45" s="84">
        <f>J45+K45+L45</f>
        <v>18</v>
      </c>
      <c r="J45" s="645"/>
      <c r="K45" s="642"/>
      <c r="L45" s="642">
        <v>18</v>
      </c>
      <c r="M45" s="94">
        <f>H45-I45</f>
        <v>12</v>
      </c>
      <c r="N45" s="659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>
        <v>5</v>
      </c>
      <c r="E46" s="642"/>
      <c r="F46" s="189"/>
      <c r="G46" s="1262">
        <v>2</v>
      </c>
      <c r="H46" s="190">
        <f t="shared" si="13"/>
        <v>60</v>
      </c>
      <c r="I46" s="92">
        <f>J46+K46+L46</f>
        <v>30</v>
      </c>
      <c r="J46" s="191">
        <v>20</v>
      </c>
      <c r="K46" s="192"/>
      <c r="L46" s="192">
        <v>10</v>
      </c>
      <c r="M46" s="193">
        <f>H46-I46</f>
        <v>30</v>
      </c>
      <c r="N46" s="659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639"/>
      <c r="G47" s="1262">
        <v>7</v>
      </c>
      <c r="H47" s="190">
        <f t="shared" ref="H47:M47" si="15">H48+H49</f>
        <v>210</v>
      </c>
      <c r="I47" s="109">
        <f t="shared" si="15"/>
        <v>105</v>
      </c>
      <c r="J47" s="109">
        <f t="shared" si="15"/>
        <v>57</v>
      </c>
      <c r="K47" s="109">
        <f t="shared" si="15"/>
        <v>33</v>
      </c>
      <c r="L47" s="109">
        <f t="shared" si="15"/>
        <v>15</v>
      </c>
      <c r="M47" s="110">
        <f t="shared" si="15"/>
        <v>105</v>
      </c>
      <c r="N47" s="659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7</v>
      </c>
      <c r="E48" s="642"/>
      <c r="F48" s="639"/>
      <c r="G48" s="1259">
        <v>4</v>
      </c>
      <c r="H48" s="644">
        <f>G48*30</f>
        <v>120</v>
      </c>
      <c r="I48" s="84">
        <f>J48+K48+L48</f>
        <v>60</v>
      </c>
      <c r="J48" s="645">
        <v>30</v>
      </c>
      <c r="K48" s="642">
        <v>15</v>
      </c>
      <c r="L48" s="642">
        <v>15</v>
      </c>
      <c r="M48" s="94">
        <f>H48-I48</f>
        <v>60</v>
      </c>
      <c r="N48" s="659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</row>
    <row r="49" spans="1:25" s="16" customFormat="1" ht="34.5" customHeight="1" x14ac:dyDescent="0.2">
      <c r="A49" s="576" t="s">
        <v>336</v>
      </c>
      <c r="B49" s="112" t="s">
        <v>50</v>
      </c>
      <c r="C49" s="646">
        <v>8</v>
      </c>
      <c r="D49" s="642"/>
      <c r="E49" s="642"/>
      <c r="F49" s="639"/>
      <c r="G49" s="1259">
        <v>3</v>
      </c>
      <c r="H49" s="644">
        <f>G49*30</f>
        <v>90</v>
      </c>
      <c r="I49" s="84">
        <f>J49+K49+L49</f>
        <v>45</v>
      </c>
      <c r="J49" s="645">
        <v>27</v>
      </c>
      <c r="K49" s="642">
        <v>18</v>
      </c>
      <c r="L49" s="642"/>
      <c r="M49" s="94">
        <f>H49-I49</f>
        <v>45</v>
      </c>
      <c r="N49" s="659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</row>
    <row r="50" spans="1:25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639"/>
      <c r="G50" s="108">
        <f t="shared" ref="G50:M50" si="16">G51+G52+G53</f>
        <v>6.5</v>
      </c>
      <c r="H50" s="190">
        <f t="shared" si="16"/>
        <v>195</v>
      </c>
      <c r="I50" s="92">
        <f t="shared" si="16"/>
        <v>99</v>
      </c>
      <c r="J50" s="92">
        <f t="shared" si="16"/>
        <v>33</v>
      </c>
      <c r="K50" s="92">
        <f t="shared" si="16"/>
        <v>66</v>
      </c>
      <c r="L50" s="92">
        <f t="shared" si="16"/>
        <v>0</v>
      </c>
      <c r="M50" s="96">
        <f t="shared" si="16"/>
        <v>96</v>
      </c>
      <c r="N50" s="659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</row>
    <row r="51" spans="1:25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639"/>
      <c r="G51" s="643">
        <v>3</v>
      </c>
      <c r="H51" s="644">
        <f>G51*30</f>
        <v>90</v>
      </c>
      <c r="I51" s="84">
        <f>J51+K51+L51</f>
        <v>45</v>
      </c>
      <c r="J51" s="645">
        <v>15</v>
      </c>
      <c r="K51" s="642">
        <v>30</v>
      </c>
      <c r="L51" s="642"/>
      <c r="M51" s="94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</row>
    <row r="52" spans="1:25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639"/>
      <c r="G52" s="643">
        <v>1.5</v>
      </c>
      <c r="H52" s="644">
        <f>G52*30</f>
        <v>45</v>
      </c>
      <c r="I52" s="84">
        <f>J52+K52+L52</f>
        <v>27</v>
      </c>
      <c r="J52" s="645">
        <v>9</v>
      </c>
      <c r="K52" s="642">
        <v>18</v>
      </c>
      <c r="L52" s="642"/>
      <c r="M52" s="94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</row>
    <row r="53" spans="1:25" s="16" customFormat="1" ht="21.75" customHeight="1" x14ac:dyDescent="0.2">
      <c r="A53" s="576" t="s">
        <v>500</v>
      </c>
      <c r="B53" s="112" t="s">
        <v>51</v>
      </c>
      <c r="C53" s="646">
        <v>3</v>
      </c>
      <c r="D53" s="638"/>
      <c r="E53" s="638"/>
      <c r="F53" s="639"/>
      <c r="G53" s="643">
        <v>2</v>
      </c>
      <c r="H53" s="644">
        <f>G53*30</f>
        <v>60</v>
      </c>
      <c r="I53" s="84">
        <f>J53+K53+L53</f>
        <v>27</v>
      </c>
      <c r="J53" s="645">
        <v>9</v>
      </c>
      <c r="K53" s="642">
        <v>18</v>
      </c>
      <c r="L53" s="642"/>
      <c r="M53" s="94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</row>
    <row r="54" spans="1:25" s="16" customFormat="1" ht="22.5" customHeight="1" x14ac:dyDescent="0.2">
      <c r="A54" s="576" t="s">
        <v>158</v>
      </c>
      <c r="B54" s="112" t="s">
        <v>52</v>
      </c>
      <c r="C54" s="646">
        <v>6</v>
      </c>
      <c r="D54" s="638"/>
      <c r="E54" s="638"/>
      <c r="F54" s="639"/>
      <c r="G54" s="108">
        <v>3</v>
      </c>
      <c r="H54" s="190">
        <f>G54*30</f>
        <v>90</v>
      </c>
      <c r="I54" s="92">
        <f>J54+K54+L54</f>
        <v>54</v>
      </c>
      <c r="J54" s="191">
        <v>36</v>
      </c>
      <c r="K54" s="192">
        <v>18</v>
      </c>
      <c r="L54" s="192"/>
      <c r="M54" s="193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</row>
    <row r="55" spans="1:25" s="16" customFormat="1" ht="39" customHeight="1" x14ac:dyDescent="0.2">
      <c r="A55" s="541" t="s">
        <v>159</v>
      </c>
      <c r="B55" s="194" t="s">
        <v>86</v>
      </c>
      <c r="C55" s="674"/>
      <c r="D55" s="642">
        <v>12</v>
      </c>
      <c r="E55" s="675"/>
      <c r="F55" s="676"/>
      <c r="G55" s="108">
        <v>3</v>
      </c>
      <c r="H55" s="190">
        <f>G55*30</f>
        <v>90</v>
      </c>
      <c r="I55" s="92">
        <f>J55+K55+L55</f>
        <v>30</v>
      </c>
      <c r="J55" s="191">
        <v>20</v>
      </c>
      <c r="K55" s="192"/>
      <c r="L55" s="192">
        <v>10</v>
      </c>
      <c r="M55" s="193">
        <f>H55-I55</f>
        <v>60</v>
      </c>
      <c r="N55" s="606"/>
      <c r="O55" s="543"/>
      <c r="P55" s="604"/>
      <c r="Q55" s="677"/>
      <c r="R55" s="543"/>
      <c r="S55" s="605"/>
      <c r="T55" s="603"/>
      <c r="U55" s="543"/>
      <c r="V55" s="605"/>
      <c r="W55" s="606"/>
      <c r="X55" s="543"/>
      <c r="Y55" s="94">
        <v>3</v>
      </c>
    </row>
    <row r="56" spans="1:25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639"/>
      <c r="G56" s="108">
        <f>G57+G58+G59</f>
        <v>8</v>
      </c>
      <c r="H56" s="190">
        <f>H57+H58+H59</f>
        <v>240</v>
      </c>
      <c r="I56" s="109">
        <f>I57+I58+I59</f>
        <v>123</v>
      </c>
      <c r="J56" s="109">
        <f>J57+J58+J59</f>
        <v>30</v>
      </c>
      <c r="K56" s="109"/>
      <c r="L56" s="109">
        <f>L57+L58+L59</f>
        <v>93</v>
      </c>
      <c r="M56" s="11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</row>
    <row r="57" spans="1:25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639"/>
      <c r="G57" s="643">
        <v>4</v>
      </c>
      <c r="H57" s="644">
        <f>G57*30</f>
        <v>120</v>
      </c>
      <c r="I57" s="84">
        <f>J57+K57+L57</f>
        <v>60</v>
      </c>
      <c r="J57" s="645">
        <v>30</v>
      </c>
      <c r="K57" s="642"/>
      <c r="L57" s="642">
        <v>30</v>
      </c>
      <c r="M57" s="94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</row>
    <row r="58" spans="1:25" s="16" customFormat="1" ht="36.75" customHeight="1" x14ac:dyDescent="0.2">
      <c r="A58" s="83" t="s">
        <v>209</v>
      </c>
      <c r="B58" s="112" t="s">
        <v>53</v>
      </c>
      <c r="C58" s="646"/>
      <c r="D58" s="642">
        <v>2</v>
      </c>
      <c r="E58" s="675"/>
      <c r="F58" s="639"/>
      <c r="G58" s="643">
        <v>2</v>
      </c>
      <c r="H58" s="644">
        <f>G58*30</f>
        <v>60</v>
      </c>
      <c r="I58" s="84">
        <f>J58+K58+L58</f>
        <v>36</v>
      </c>
      <c r="J58" s="645"/>
      <c r="K58" s="642"/>
      <c r="L58" s="642">
        <v>36</v>
      </c>
      <c r="M58" s="94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</row>
    <row r="59" spans="1:25" s="16" customFormat="1" ht="36.75" customHeight="1" x14ac:dyDescent="0.2">
      <c r="A59" s="83" t="s">
        <v>337</v>
      </c>
      <c r="B59" s="112" t="s">
        <v>53</v>
      </c>
      <c r="C59" s="646"/>
      <c r="D59" s="642" t="s">
        <v>270</v>
      </c>
      <c r="E59" s="638"/>
      <c r="F59" s="639"/>
      <c r="G59" s="643">
        <v>2</v>
      </c>
      <c r="H59" s="644">
        <f>G59*30</f>
        <v>60</v>
      </c>
      <c r="I59" s="84">
        <f>J59+K59+L59</f>
        <v>27</v>
      </c>
      <c r="J59" s="645"/>
      <c r="K59" s="642"/>
      <c r="L59" s="642">
        <v>27</v>
      </c>
      <c r="M59" s="94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</row>
    <row r="60" spans="1:25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639"/>
      <c r="G60" s="1262">
        <f>G61+G62+G63</f>
        <v>7.5</v>
      </c>
      <c r="H60" s="190">
        <f>H61+H62+H63</f>
        <v>225</v>
      </c>
      <c r="I60" s="109">
        <f>I61+I62+I63</f>
        <v>132</v>
      </c>
      <c r="J60" s="109">
        <f>J61+J62+J63</f>
        <v>66</v>
      </c>
      <c r="K60" s="109"/>
      <c r="L60" s="109">
        <f>L61+L62+L63</f>
        <v>66</v>
      </c>
      <c r="M60" s="11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</row>
    <row r="61" spans="1:25" s="16" customFormat="1" ht="22.5" customHeight="1" x14ac:dyDescent="0.2">
      <c r="A61" s="576" t="s">
        <v>338</v>
      </c>
      <c r="B61" s="112" t="s">
        <v>54</v>
      </c>
      <c r="C61" s="637"/>
      <c r="D61" s="642">
        <v>4</v>
      </c>
      <c r="E61" s="638"/>
      <c r="F61" s="639"/>
      <c r="G61" s="1259">
        <v>3.5</v>
      </c>
      <c r="H61" s="644">
        <f t="shared" ref="H61:H67" si="17">G61*30</f>
        <v>105</v>
      </c>
      <c r="I61" s="84">
        <f>J61+K61+L61</f>
        <v>60</v>
      </c>
      <c r="J61" s="645">
        <v>30</v>
      </c>
      <c r="K61" s="642"/>
      <c r="L61" s="642">
        <v>30</v>
      </c>
      <c r="M61" s="94">
        <f t="shared" ref="M61:M67" si="18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</row>
    <row r="62" spans="1:25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639"/>
      <c r="G62" s="1259">
        <v>2</v>
      </c>
      <c r="H62" s="644">
        <f t="shared" si="17"/>
        <v>60</v>
      </c>
      <c r="I62" s="84">
        <f>J62+K62+L62</f>
        <v>36</v>
      </c>
      <c r="J62" s="645">
        <v>18</v>
      </c>
      <c r="K62" s="642"/>
      <c r="L62" s="642">
        <v>18</v>
      </c>
      <c r="M62" s="94">
        <f t="shared" si="18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</row>
    <row r="63" spans="1:25" s="16" customFormat="1" ht="21" customHeight="1" x14ac:dyDescent="0.2">
      <c r="A63" s="576" t="s">
        <v>501</v>
      </c>
      <c r="B63" s="112" t="s">
        <v>54</v>
      </c>
      <c r="C63" s="646">
        <v>6</v>
      </c>
      <c r="D63" s="638"/>
      <c r="E63" s="638"/>
      <c r="F63" s="639"/>
      <c r="G63" s="1259">
        <v>2</v>
      </c>
      <c r="H63" s="644">
        <f>G63*30</f>
        <v>60</v>
      </c>
      <c r="I63" s="84">
        <f>J63+K63+L63</f>
        <v>36</v>
      </c>
      <c r="J63" s="645">
        <v>18</v>
      </c>
      <c r="K63" s="642"/>
      <c r="L63" s="642">
        <v>18</v>
      </c>
      <c r="M63" s="94">
        <f t="shared" si="18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</row>
    <row r="64" spans="1:25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639"/>
      <c r="G64" s="108">
        <f t="shared" ref="G64:M64" si="19">G65+G66</f>
        <v>4</v>
      </c>
      <c r="H64" s="130">
        <f t="shared" si="19"/>
        <v>120</v>
      </c>
      <c r="I64" s="109">
        <f t="shared" si="19"/>
        <v>51</v>
      </c>
      <c r="J64" s="109">
        <f t="shared" si="19"/>
        <v>34</v>
      </c>
      <c r="K64" s="109">
        <f t="shared" si="19"/>
        <v>9</v>
      </c>
      <c r="L64" s="109">
        <f t="shared" si="19"/>
        <v>8</v>
      </c>
      <c r="M64" s="110">
        <f t="shared" si="19"/>
        <v>69</v>
      </c>
      <c r="N64" s="603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</row>
    <row r="65" spans="1:25" s="16" customFormat="1" ht="22.5" customHeight="1" x14ac:dyDescent="0.2">
      <c r="A65" s="576" t="s">
        <v>502</v>
      </c>
      <c r="B65" s="112" t="s">
        <v>275</v>
      </c>
      <c r="C65" s="646"/>
      <c r="D65" s="642">
        <v>2</v>
      </c>
      <c r="E65" s="638"/>
      <c r="F65" s="189"/>
      <c r="G65" s="643">
        <v>2</v>
      </c>
      <c r="H65" s="644">
        <f t="shared" si="17"/>
        <v>60</v>
      </c>
      <c r="I65" s="84">
        <f>J65+K65+L65</f>
        <v>24</v>
      </c>
      <c r="J65" s="645">
        <v>16</v>
      </c>
      <c r="K65" s="642"/>
      <c r="L65" s="642">
        <v>8</v>
      </c>
      <c r="M65" s="166">
        <f t="shared" si="18"/>
        <v>36</v>
      </c>
      <c r="N65" s="677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</row>
    <row r="66" spans="1:25" s="16" customFormat="1" ht="25.5" customHeight="1" x14ac:dyDescent="0.2">
      <c r="A66" s="576" t="s">
        <v>503</v>
      </c>
      <c r="B66" s="112" t="s">
        <v>210</v>
      </c>
      <c r="C66" s="646">
        <v>11</v>
      </c>
      <c r="D66" s="638"/>
      <c r="E66" s="638"/>
      <c r="F66" s="189"/>
      <c r="G66" s="643">
        <v>2</v>
      </c>
      <c r="H66" s="644">
        <f t="shared" si="17"/>
        <v>60</v>
      </c>
      <c r="I66" s="84">
        <f>J66+K66+L66</f>
        <v>27</v>
      </c>
      <c r="J66" s="645">
        <v>18</v>
      </c>
      <c r="K66" s="642">
        <v>9</v>
      </c>
      <c r="L66" s="642"/>
      <c r="M66" s="166">
        <f t="shared" si="18"/>
        <v>33</v>
      </c>
      <c r="N66" s="603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</row>
    <row r="67" spans="1:25" s="16" customFormat="1" ht="34.5" customHeight="1" x14ac:dyDescent="0.2">
      <c r="A67" s="576" t="s">
        <v>163</v>
      </c>
      <c r="B67" s="112" t="s">
        <v>85</v>
      </c>
      <c r="C67" s="646">
        <v>10</v>
      </c>
      <c r="D67" s="638"/>
      <c r="E67" s="638"/>
      <c r="F67" s="189"/>
      <c r="G67" s="108">
        <v>3</v>
      </c>
      <c r="H67" s="190">
        <f t="shared" si="17"/>
        <v>90</v>
      </c>
      <c r="I67" s="92">
        <f>J67+K67+L67</f>
        <v>45</v>
      </c>
      <c r="J67" s="191">
        <v>30</v>
      </c>
      <c r="K67" s="192"/>
      <c r="L67" s="192">
        <v>15</v>
      </c>
      <c r="M67" s="679">
        <f t="shared" si="18"/>
        <v>45</v>
      </c>
      <c r="N67" s="603"/>
      <c r="O67" s="543"/>
      <c r="P67" s="604"/>
      <c r="Q67" s="603"/>
      <c r="R67" s="543"/>
      <c r="S67" s="605"/>
      <c r="T67" s="603"/>
      <c r="U67" s="543"/>
      <c r="V67" s="605"/>
      <c r="W67" s="95">
        <v>3</v>
      </c>
      <c r="X67" s="87"/>
      <c r="Y67" s="605"/>
    </row>
    <row r="68" spans="1:25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639"/>
      <c r="G68" s="108">
        <f t="shared" ref="G68:M68" si="20">G69+G70+G71</f>
        <v>8.5</v>
      </c>
      <c r="H68" s="190">
        <f t="shared" si="20"/>
        <v>255</v>
      </c>
      <c r="I68" s="92">
        <f t="shared" si="20"/>
        <v>156</v>
      </c>
      <c r="J68" s="92">
        <f t="shared" si="20"/>
        <v>66</v>
      </c>
      <c r="K68" s="92">
        <f t="shared" si="20"/>
        <v>0</v>
      </c>
      <c r="L68" s="92">
        <f t="shared" si="20"/>
        <v>90</v>
      </c>
      <c r="M68" s="93">
        <f t="shared" si="20"/>
        <v>99</v>
      </c>
      <c r="N68" s="603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</row>
    <row r="69" spans="1:25" s="16" customFormat="1" ht="21.75" customHeight="1" x14ac:dyDescent="0.2">
      <c r="A69" s="576" t="s">
        <v>340</v>
      </c>
      <c r="B69" s="112" t="s">
        <v>55</v>
      </c>
      <c r="C69" s="637"/>
      <c r="D69" s="642">
        <v>3</v>
      </c>
      <c r="E69" s="638"/>
      <c r="F69" s="639"/>
      <c r="G69" s="643">
        <v>2</v>
      </c>
      <c r="H69" s="644">
        <f>G69*30</f>
        <v>60</v>
      </c>
      <c r="I69" s="84">
        <f>J69+K69+L69</f>
        <v>36</v>
      </c>
      <c r="J69" s="645">
        <v>18</v>
      </c>
      <c r="K69" s="642"/>
      <c r="L69" s="642">
        <v>18</v>
      </c>
      <c r="M69" s="166">
        <f>H69-I69</f>
        <v>24</v>
      </c>
      <c r="N69" s="603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</row>
    <row r="70" spans="1:25" s="16" customFormat="1" ht="22.5" customHeight="1" x14ac:dyDescent="0.2">
      <c r="A70" s="576" t="s">
        <v>341</v>
      </c>
      <c r="B70" s="112" t="s">
        <v>55</v>
      </c>
      <c r="C70" s="637"/>
      <c r="D70" s="642">
        <v>4</v>
      </c>
      <c r="E70" s="638"/>
      <c r="F70" s="639"/>
      <c r="G70" s="1259">
        <v>4</v>
      </c>
      <c r="H70" s="644">
        <f>G70*30</f>
        <v>120</v>
      </c>
      <c r="I70" s="84">
        <f>J70+K70+L70</f>
        <v>75</v>
      </c>
      <c r="J70" s="645">
        <v>30</v>
      </c>
      <c r="K70" s="642"/>
      <c r="L70" s="642">
        <v>45</v>
      </c>
      <c r="M70" s="166">
        <f>H70-I70</f>
        <v>45</v>
      </c>
      <c r="N70" s="603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</row>
    <row r="71" spans="1:25" s="16" customFormat="1" ht="23.25" customHeight="1" x14ac:dyDescent="0.2">
      <c r="A71" s="576" t="s">
        <v>504</v>
      </c>
      <c r="B71" s="112" t="s">
        <v>55</v>
      </c>
      <c r="C71" s="646">
        <v>5</v>
      </c>
      <c r="D71" s="638"/>
      <c r="E71" s="638"/>
      <c r="F71" s="639"/>
      <c r="G71" s="643">
        <v>2.5</v>
      </c>
      <c r="H71" s="644">
        <f>G71*30</f>
        <v>75</v>
      </c>
      <c r="I71" s="84">
        <f>J71+K71+L71</f>
        <v>45</v>
      </c>
      <c r="J71" s="645">
        <v>18</v>
      </c>
      <c r="K71" s="642"/>
      <c r="L71" s="642">
        <v>27</v>
      </c>
      <c r="M71" s="166">
        <f>H71-I71</f>
        <v>30</v>
      </c>
      <c r="N71" s="603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</row>
    <row r="72" spans="1:25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639"/>
      <c r="G72" s="108">
        <f t="shared" ref="G72:M72" si="21">G73+G74</f>
        <v>4.5</v>
      </c>
      <c r="H72" s="190">
        <f t="shared" si="21"/>
        <v>135</v>
      </c>
      <c r="I72" s="191">
        <f t="shared" si="21"/>
        <v>81</v>
      </c>
      <c r="J72" s="191">
        <f t="shared" si="21"/>
        <v>45</v>
      </c>
      <c r="K72" s="191">
        <f t="shared" si="21"/>
        <v>9</v>
      </c>
      <c r="L72" s="191">
        <f t="shared" si="21"/>
        <v>27</v>
      </c>
      <c r="M72" s="680">
        <f t="shared" si="21"/>
        <v>54</v>
      </c>
      <c r="N72" s="603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</row>
    <row r="73" spans="1:25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639"/>
      <c r="G73" s="1259">
        <v>2.5</v>
      </c>
      <c r="H73" s="644">
        <f>G73*30</f>
        <v>75</v>
      </c>
      <c r="I73" s="84">
        <f>J73+K73+L73</f>
        <v>45</v>
      </c>
      <c r="J73" s="645">
        <v>27</v>
      </c>
      <c r="K73" s="642"/>
      <c r="L73" s="642">
        <v>18</v>
      </c>
      <c r="M73" s="94">
        <f>H73-I73</f>
        <v>30</v>
      </c>
      <c r="N73" s="606"/>
      <c r="O73" s="543"/>
      <c r="P73" s="166"/>
      <c r="Q73" s="86"/>
      <c r="R73" s="87">
        <v>5</v>
      </c>
      <c r="S73" s="681"/>
      <c r="T73" s="86"/>
      <c r="U73" s="543"/>
      <c r="V73" s="605"/>
      <c r="W73" s="606"/>
      <c r="X73" s="543"/>
      <c r="Y73" s="605"/>
    </row>
    <row r="74" spans="1:25" s="16" customFormat="1" ht="23.25" customHeight="1" x14ac:dyDescent="0.2">
      <c r="A74" s="576" t="s">
        <v>506</v>
      </c>
      <c r="B74" s="112" t="s">
        <v>56</v>
      </c>
      <c r="C74" s="646">
        <v>6</v>
      </c>
      <c r="D74" s="638"/>
      <c r="E74" s="638"/>
      <c r="F74" s="639"/>
      <c r="G74" s="643">
        <v>2</v>
      </c>
      <c r="H74" s="644">
        <f>G74*30</f>
        <v>60</v>
      </c>
      <c r="I74" s="84">
        <f>J74+K74+L74</f>
        <v>36</v>
      </c>
      <c r="J74" s="645">
        <v>18</v>
      </c>
      <c r="K74" s="642">
        <v>9</v>
      </c>
      <c r="L74" s="642">
        <v>9</v>
      </c>
      <c r="M74" s="94">
        <f>H74-I74</f>
        <v>24</v>
      </c>
      <c r="N74" s="606"/>
      <c r="O74" s="543"/>
      <c r="P74" s="166"/>
      <c r="Q74" s="86"/>
      <c r="R74" s="682"/>
      <c r="S74" s="94">
        <v>4</v>
      </c>
      <c r="T74" s="86"/>
      <c r="U74" s="543"/>
      <c r="V74" s="605"/>
      <c r="W74" s="606"/>
      <c r="X74" s="543"/>
      <c r="Y74" s="605"/>
    </row>
    <row r="75" spans="1:25" s="16" customFormat="1" ht="23.25" customHeight="1" x14ac:dyDescent="0.2">
      <c r="A75" s="576" t="s">
        <v>166</v>
      </c>
      <c r="B75" s="112" t="s">
        <v>508</v>
      </c>
      <c r="C75" s="646"/>
      <c r="D75" s="642">
        <v>6</v>
      </c>
      <c r="E75" s="638"/>
      <c r="F75" s="639"/>
      <c r="G75" s="1262">
        <v>2</v>
      </c>
      <c r="H75" s="190">
        <f>G75*30</f>
        <v>60</v>
      </c>
      <c r="I75" s="92">
        <f>J75+K75+L75</f>
        <v>30</v>
      </c>
      <c r="J75" s="191">
        <v>20</v>
      </c>
      <c r="K75" s="192"/>
      <c r="L75" s="192">
        <v>10</v>
      </c>
      <c r="M75" s="193">
        <f>H75-I75</f>
        <v>30</v>
      </c>
      <c r="N75" s="606"/>
      <c r="O75" s="543"/>
      <c r="P75" s="166"/>
      <c r="Q75" s="86"/>
      <c r="R75" s="682"/>
      <c r="S75" s="94">
        <v>3</v>
      </c>
      <c r="T75" s="86"/>
      <c r="U75" s="543"/>
      <c r="V75" s="605"/>
      <c r="W75" s="606"/>
      <c r="X75" s="543"/>
      <c r="Y75" s="605"/>
    </row>
    <row r="76" spans="1:25" s="16" customFormat="1" ht="39.75" customHeight="1" x14ac:dyDescent="0.2">
      <c r="A76" s="576" t="s">
        <v>326</v>
      </c>
      <c r="B76" s="112" t="s">
        <v>585</v>
      </c>
      <c r="C76" s="646">
        <v>4</v>
      </c>
      <c r="D76" s="642"/>
      <c r="E76" s="642"/>
      <c r="F76" s="639"/>
      <c r="G76" s="1262">
        <v>3</v>
      </c>
      <c r="H76" s="190">
        <f>G76*30</f>
        <v>90</v>
      </c>
      <c r="I76" s="92">
        <f>J76+K76+L76</f>
        <v>45</v>
      </c>
      <c r="J76" s="191">
        <v>30</v>
      </c>
      <c r="K76" s="192">
        <v>15</v>
      </c>
      <c r="L76" s="192"/>
      <c r="M76" s="193">
        <f>H76-I76</f>
        <v>45</v>
      </c>
      <c r="N76" s="606"/>
      <c r="O76" s="543"/>
      <c r="P76" s="604"/>
      <c r="Q76" s="603">
        <v>3</v>
      </c>
      <c r="R76" s="87"/>
      <c r="S76" s="94"/>
      <c r="T76" s="86"/>
      <c r="U76" s="543"/>
      <c r="V76" s="605"/>
      <c r="W76" s="606"/>
      <c r="X76" s="543"/>
      <c r="Y76" s="605"/>
    </row>
    <row r="77" spans="1:25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639"/>
      <c r="G77" s="1641">
        <f t="shared" ref="G77:M77" si="22">G78+G79+G80</f>
        <v>11</v>
      </c>
      <c r="H77" s="190">
        <f t="shared" si="22"/>
        <v>330</v>
      </c>
      <c r="I77" s="92">
        <f t="shared" si="22"/>
        <v>165</v>
      </c>
      <c r="J77" s="92">
        <f t="shared" si="22"/>
        <v>99</v>
      </c>
      <c r="K77" s="92">
        <f t="shared" si="22"/>
        <v>33</v>
      </c>
      <c r="L77" s="92">
        <f t="shared" si="22"/>
        <v>33</v>
      </c>
      <c r="M77" s="96">
        <f t="shared" si="22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</row>
    <row r="78" spans="1:25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639"/>
      <c r="G78" s="643">
        <v>3</v>
      </c>
      <c r="H78" s="644">
        <f>G78*30</f>
        <v>90</v>
      </c>
      <c r="I78" s="84">
        <f>J78+K78+L78</f>
        <v>45</v>
      </c>
      <c r="J78" s="645">
        <v>27</v>
      </c>
      <c r="K78" s="642">
        <v>9</v>
      </c>
      <c r="L78" s="642">
        <v>9</v>
      </c>
      <c r="M78" s="94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</row>
    <row r="79" spans="1:25" s="16" customFormat="1" ht="22.5" customHeight="1" x14ac:dyDescent="0.2">
      <c r="A79" s="576" t="s">
        <v>510</v>
      </c>
      <c r="B79" s="112" t="s">
        <v>57</v>
      </c>
      <c r="C79" s="646">
        <v>3</v>
      </c>
      <c r="D79" s="638"/>
      <c r="E79" s="638"/>
      <c r="F79" s="639"/>
      <c r="G79" s="643">
        <v>3</v>
      </c>
      <c r="H79" s="644">
        <f>G79*30</f>
        <v>90</v>
      </c>
      <c r="I79" s="84">
        <f>J79+K79+L79</f>
        <v>45</v>
      </c>
      <c r="J79" s="645">
        <v>27</v>
      </c>
      <c r="K79" s="642">
        <v>9</v>
      </c>
      <c r="L79" s="642">
        <v>9</v>
      </c>
      <c r="M79" s="94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</row>
    <row r="80" spans="1:25" s="16" customFormat="1" ht="23.25" customHeight="1" x14ac:dyDescent="0.2">
      <c r="A80" s="576" t="s">
        <v>511</v>
      </c>
      <c r="B80" s="112" t="s">
        <v>57</v>
      </c>
      <c r="C80" s="646">
        <v>4</v>
      </c>
      <c r="D80" s="638"/>
      <c r="E80" s="638"/>
      <c r="F80" s="639"/>
      <c r="G80" s="1259">
        <v>5</v>
      </c>
      <c r="H80" s="644">
        <f>G80*30</f>
        <v>150</v>
      </c>
      <c r="I80" s="84">
        <f>J80+K80+L80</f>
        <v>75</v>
      </c>
      <c r="J80" s="645">
        <v>45</v>
      </c>
      <c r="K80" s="642">
        <v>15</v>
      </c>
      <c r="L80" s="642">
        <v>15</v>
      </c>
      <c r="M80" s="94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</row>
    <row r="81" spans="1:25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686"/>
      <c r="G81" s="118">
        <v>5</v>
      </c>
      <c r="H81" s="190">
        <f>G81*30</f>
        <v>150</v>
      </c>
      <c r="I81" s="104">
        <f>J81+K81+L81</f>
        <v>75</v>
      </c>
      <c r="J81" s="687">
        <v>45</v>
      </c>
      <c r="K81" s="688">
        <v>30</v>
      </c>
      <c r="L81" s="688"/>
      <c r="M81" s="689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4"/>
    </row>
    <row r="82" spans="1:25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274"/>
      <c r="G82" s="695">
        <f>G34+G35+G40+G41+G42+G46+G47+G50+G54+G55+G56+G60+G64+G67+G68+G72+G75+G76+G77+G81</f>
        <v>110.5</v>
      </c>
      <c r="H82" s="696">
        <f t="shared" ref="H82:M82" si="23">H34+H35+H40+H41+H42+H46+H47+H50+H54+H55+H56+H60+H64+H67+H68+H72+H75+H76+H77+H81</f>
        <v>3315</v>
      </c>
      <c r="I82" s="697">
        <f t="shared" si="23"/>
        <v>1740</v>
      </c>
      <c r="J82" s="697">
        <f t="shared" si="23"/>
        <v>892</v>
      </c>
      <c r="K82" s="697">
        <f t="shared" si="23"/>
        <v>252</v>
      </c>
      <c r="L82" s="697">
        <f t="shared" si="23"/>
        <v>596</v>
      </c>
      <c r="M82" s="698">
        <f t="shared" si="23"/>
        <v>1575</v>
      </c>
      <c r="N82" s="696">
        <f>SUM(N34:N81)</f>
        <v>20</v>
      </c>
      <c r="O82" s="697">
        <f t="shared" ref="O82:Y82" si="24">SUM(O34:O81)</f>
        <v>21</v>
      </c>
      <c r="P82" s="698">
        <f t="shared" si="24"/>
        <v>21</v>
      </c>
      <c r="Q82" s="696">
        <f t="shared" si="24"/>
        <v>21</v>
      </c>
      <c r="R82" s="697">
        <f t="shared" si="24"/>
        <v>17</v>
      </c>
      <c r="S82" s="698">
        <f t="shared" si="24"/>
        <v>17</v>
      </c>
      <c r="T82" s="696">
        <f t="shared" si="24"/>
        <v>14</v>
      </c>
      <c r="U82" s="697">
        <f t="shared" si="24"/>
        <v>12</v>
      </c>
      <c r="V82" s="698">
        <f t="shared" si="24"/>
        <v>2</v>
      </c>
      <c r="W82" s="696">
        <f t="shared" si="24"/>
        <v>3</v>
      </c>
      <c r="X82" s="697">
        <f t="shared" si="24"/>
        <v>3</v>
      </c>
      <c r="Y82" s="698">
        <f t="shared" si="24"/>
        <v>3</v>
      </c>
    </row>
    <row r="83" spans="1:25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275"/>
      <c r="G83" s="699">
        <f t="shared" ref="G83:Y83" si="25">G31+G82</f>
        <v>142</v>
      </c>
      <c r="H83" s="700">
        <f t="shared" si="25"/>
        <v>4260</v>
      </c>
      <c r="I83" s="701">
        <f t="shared" si="25"/>
        <v>2224</v>
      </c>
      <c r="J83" s="701">
        <f t="shared" si="25"/>
        <v>981</v>
      </c>
      <c r="K83" s="701">
        <f t="shared" si="25"/>
        <v>252</v>
      </c>
      <c r="L83" s="701">
        <f t="shared" si="25"/>
        <v>991</v>
      </c>
      <c r="M83" s="702">
        <f t="shared" si="25"/>
        <v>2036</v>
      </c>
      <c r="N83" s="700">
        <f t="shared" si="25"/>
        <v>29</v>
      </c>
      <c r="O83" s="701">
        <f t="shared" si="25"/>
        <v>27</v>
      </c>
      <c r="P83" s="702">
        <f t="shared" si="25"/>
        <v>27</v>
      </c>
      <c r="Q83" s="700">
        <f t="shared" si="25"/>
        <v>27</v>
      </c>
      <c r="R83" s="701">
        <f t="shared" si="25"/>
        <v>26</v>
      </c>
      <c r="S83" s="702">
        <f t="shared" si="25"/>
        <v>24</v>
      </c>
      <c r="T83" s="700">
        <f t="shared" si="25"/>
        <v>14</v>
      </c>
      <c r="U83" s="701">
        <f t="shared" si="25"/>
        <v>12</v>
      </c>
      <c r="V83" s="702">
        <f t="shared" si="25"/>
        <v>2</v>
      </c>
      <c r="W83" s="700">
        <f t="shared" si="25"/>
        <v>3</v>
      </c>
      <c r="X83" s="701">
        <f t="shared" si="25"/>
        <v>3</v>
      </c>
      <c r="Y83" s="702">
        <f t="shared" si="25"/>
        <v>5</v>
      </c>
    </row>
    <row r="84" spans="1:25" s="16" customFormat="1" ht="24.75" customHeight="1" thickBot="1" x14ac:dyDescent="0.25">
      <c r="A84" s="3276" t="s">
        <v>486</v>
      </c>
      <c r="B84" s="3277"/>
      <c r="C84" s="3277"/>
      <c r="D84" s="3277"/>
      <c r="E84" s="3277"/>
      <c r="F84" s="3277"/>
      <c r="G84" s="3277"/>
      <c r="H84" s="3277"/>
      <c r="I84" s="3277"/>
      <c r="J84" s="3277"/>
      <c r="K84" s="3277"/>
      <c r="L84" s="3277"/>
      <c r="M84" s="3277"/>
      <c r="N84" s="3277"/>
      <c r="O84" s="3277"/>
      <c r="P84" s="3277"/>
      <c r="Q84" s="3277"/>
      <c r="R84" s="3277"/>
      <c r="S84" s="3277"/>
      <c r="T84" s="3277"/>
      <c r="U84" s="3277"/>
      <c r="V84" s="3277"/>
      <c r="W84" s="3277"/>
      <c r="X84" s="3277"/>
      <c r="Y84" s="3278"/>
    </row>
    <row r="85" spans="1:25" s="16" customFormat="1" ht="24.75" customHeight="1" thickBot="1" x14ac:dyDescent="0.25">
      <c r="A85" s="3279" t="s">
        <v>211</v>
      </c>
      <c r="B85" s="3280"/>
      <c r="C85" s="3280"/>
      <c r="D85" s="3280"/>
      <c r="E85" s="3280"/>
      <c r="F85" s="3280"/>
      <c r="G85" s="3280"/>
      <c r="H85" s="3280"/>
      <c r="I85" s="3280"/>
      <c r="J85" s="3280"/>
      <c r="K85" s="3280"/>
      <c r="L85" s="3280"/>
      <c r="M85" s="3280"/>
      <c r="N85" s="3280"/>
      <c r="O85" s="3280"/>
      <c r="P85" s="3280"/>
      <c r="Q85" s="3280"/>
      <c r="R85" s="3280"/>
      <c r="S85" s="3280"/>
      <c r="T85" s="3280"/>
      <c r="U85" s="3280"/>
      <c r="V85" s="3280"/>
      <c r="W85" s="3280"/>
      <c r="X85" s="3280"/>
      <c r="Y85" s="3281"/>
    </row>
    <row r="86" spans="1:25" s="16" customFormat="1" ht="24" customHeight="1" thickBot="1" x14ac:dyDescent="0.25">
      <c r="A86" s="3288" t="s">
        <v>212</v>
      </c>
      <c r="B86" s="3415"/>
      <c r="C86" s="3415"/>
      <c r="D86" s="3415"/>
      <c r="E86" s="3415"/>
      <c r="F86" s="3415"/>
      <c r="G86" s="3415"/>
      <c r="H86" s="3415"/>
      <c r="I86" s="3415"/>
      <c r="J86" s="3415"/>
      <c r="K86" s="3415"/>
      <c r="L86" s="3415"/>
      <c r="M86" s="3415"/>
      <c r="N86" s="3415"/>
      <c r="O86" s="3415"/>
      <c r="P86" s="3415"/>
      <c r="Q86" s="3415"/>
      <c r="R86" s="3415"/>
      <c r="S86" s="3415"/>
      <c r="T86" s="3415"/>
      <c r="U86" s="3415"/>
      <c r="V86" s="3415"/>
      <c r="W86" s="3415"/>
      <c r="X86" s="3415"/>
      <c r="Y86" s="3416"/>
    </row>
    <row r="87" spans="1:25" s="16" customFormat="1" ht="20.25" customHeight="1" thickBot="1" x14ac:dyDescent="0.3">
      <c r="A87" s="1273">
        <v>1</v>
      </c>
      <c r="B87" s="1274" t="s">
        <v>603</v>
      </c>
      <c r="C87" s="1275"/>
      <c r="D87" s="1276">
        <v>4</v>
      </c>
      <c r="E87" s="1276"/>
      <c r="F87" s="1277"/>
      <c r="G87" s="1278">
        <v>1</v>
      </c>
      <c r="H87" s="1279">
        <f t="shared" ref="H87:H92" si="26">G87*30</f>
        <v>30</v>
      </c>
      <c r="I87" s="1280">
        <f>J87+K87+L87</f>
        <v>14</v>
      </c>
      <c r="J87" s="1281">
        <v>10</v>
      </c>
      <c r="K87" s="1281"/>
      <c r="L87" s="1282">
        <v>4</v>
      </c>
      <c r="M87" s="1283">
        <f t="shared" ref="M87:M92" si="27">H87-I87</f>
        <v>16</v>
      </c>
      <c r="N87" s="1284"/>
      <c r="O87" s="1284"/>
      <c r="P87" s="1284"/>
      <c r="Q87" s="1285">
        <v>1</v>
      </c>
      <c r="R87" s="1285"/>
      <c r="S87" s="1285"/>
      <c r="T87" s="1285"/>
      <c r="U87" s="1285"/>
      <c r="V87" s="1285"/>
      <c r="W87" s="703"/>
      <c r="X87" s="120"/>
      <c r="Y87" s="124"/>
    </row>
    <row r="88" spans="1:25" s="16" customFormat="1" ht="21" customHeight="1" thickBot="1" x14ac:dyDescent="0.3">
      <c r="A88" s="1286">
        <v>2</v>
      </c>
      <c r="B88" s="1274" t="s">
        <v>604</v>
      </c>
      <c r="C88" s="1275"/>
      <c r="D88" s="1276">
        <v>5</v>
      </c>
      <c r="E88" s="1276"/>
      <c r="F88" s="1277"/>
      <c r="G88" s="1278">
        <v>1.5</v>
      </c>
      <c r="H88" s="1279">
        <f t="shared" si="26"/>
        <v>45</v>
      </c>
      <c r="I88" s="1280">
        <f>J88+K88+L88</f>
        <v>16</v>
      </c>
      <c r="J88" s="1281">
        <v>16</v>
      </c>
      <c r="K88" s="1281"/>
      <c r="L88" s="1282"/>
      <c r="M88" s="1283">
        <f t="shared" si="27"/>
        <v>29</v>
      </c>
      <c r="N88" s="1284"/>
      <c r="O88" s="1284"/>
      <c r="P88" s="1284"/>
      <c r="Q88" s="1285"/>
      <c r="R88" s="1285">
        <v>2</v>
      </c>
      <c r="S88" s="1285"/>
      <c r="T88" s="1285"/>
      <c r="U88" s="1285"/>
      <c r="V88" s="1285"/>
      <c r="W88" s="693"/>
      <c r="X88" s="690"/>
      <c r="Y88" s="691"/>
    </row>
    <row r="89" spans="1:25" s="16" customFormat="1" ht="18.75" customHeight="1" thickBot="1" x14ac:dyDescent="0.3">
      <c r="A89" s="1286">
        <v>3</v>
      </c>
      <c r="B89" s="1274" t="s">
        <v>605</v>
      </c>
      <c r="C89" s="1287"/>
      <c r="D89" s="1631">
        <v>6</v>
      </c>
      <c r="E89" s="1288"/>
      <c r="F89" s="1289"/>
      <c r="G89" s="1290">
        <v>1.5</v>
      </c>
      <c r="H89" s="1279">
        <f t="shared" si="26"/>
        <v>45</v>
      </c>
      <c r="I89" s="1280">
        <v>16</v>
      </c>
      <c r="J89" s="1632">
        <v>16</v>
      </c>
      <c r="K89" s="1285"/>
      <c r="L89" s="1291"/>
      <c r="M89" s="1283">
        <f t="shared" si="27"/>
        <v>29</v>
      </c>
      <c r="N89" s="1284"/>
      <c r="O89" s="1284"/>
      <c r="P89" s="1284"/>
      <c r="Q89" s="1285"/>
      <c r="R89" s="1285"/>
      <c r="S89" s="1285">
        <v>2</v>
      </c>
      <c r="T89" s="1285"/>
      <c r="U89" s="1285"/>
      <c r="V89" s="1285"/>
      <c r="W89" s="82"/>
      <c r="X89" s="85"/>
      <c r="Y89" s="89"/>
    </row>
    <row r="90" spans="1:25" s="16" customFormat="1" ht="18.75" customHeight="1" thickBot="1" x14ac:dyDescent="0.3">
      <c r="A90" s="1286">
        <v>4</v>
      </c>
      <c r="B90" s="1274" t="s">
        <v>606</v>
      </c>
      <c r="C90" s="1287"/>
      <c r="D90" s="1288">
        <v>7.7</v>
      </c>
      <c r="E90" s="1288"/>
      <c r="F90" s="1289"/>
      <c r="G90" s="1290">
        <v>3</v>
      </c>
      <c r="H90" s="1279">
        <f t="shared" si="26"/>
        <v>90</v>
      </c>
      <c r="I90" s="1280">
        <f>J90+K90+L90</f>
        <v>40</v>
      </c>
      <c r="J90" s="1285">
        <v>28</v>
      </c>
      <c r="K90" s="1285"/>
      <c r="L90" s="1291">
        <v>12</v>
      </c>
      <c r="M90" s="1283">
        <f t="shared" si="27"/>
        <v>50</v>
      </c>
      <c r="N90" s="1284"/>
      <c r="O90" s="1284"/>
      <c r="P90" s="1284"/>
      <c r="Q90" s="1285"/>
      <c r="R90" s="1285"/>
      <c r="S90" s="1285"/>
      <c r="T90" s="1285">
        <v>3</v>
      </c>
      <c r="U90" s="1285"/>
      <c r="V90" s="1285"/>
      <c r="W90" s="82"/>
      <c r="X90" s="85"/>
      <c r="Y90" s="89"/>
    </row>
    <row r="91" spans="1:25" s="16" customFormat="1" ht="19.5" customHeight="1" thickBot="1" x14ac:dyDescent="0.3">
      <c r="A91" s="1292">
        <v>5</v>
      </c>
      <c r="B91" s="1293" t="s">
        <v>607</v>
      </c>
      <c r="C91" s="1294"/>
      <c r="D91" s="1295">
        <v>8</v>
      </c>
      <c r="E91" s="1295"/>
      <c r="F91" s="1296"/>
      <c r="G91" s="1297">
        <v>1.5</v>
      </c>
      <c r="H91" s="1298">
        <f t="shared" si="26"/>
        <v>45</v>
      </c>
      <c r="I91" s="1299">
        <f>J91+K91+L91</f>
        <v>16</v>
      </c>
      <c r="J91" s="1300">
        <v>16</v>
      </c>
      <c r="K91" s="1300"/>
      <c r="L91" s="1301"/>
      <c r="M91" s="1283">
        <f t="shared" si="27"/>
        <v>29</v>
      </c>
      <c r="N91" s="1284"/>
      <c r="O91" s="1284"/>
      <c r="P91" s="1284"/>
      <c r="Q91" s="1285"/>
      <c r="R91" s="1285"/>
      <c r="S91" s="1285"/>
      <c r="T91" s="1285"/>
      <c r="U91" s="1285">
        <v>2</v>
      </c>
      <c r="V91" s="1285"/>
      <c r="W91" s="82"/>
      <c r="X91" s="85"/>
      <c r="Y91" s="89"/>
    </row>
    <row r="92" spans="1:25" s="16" customFormat="1" ht="20.25" customHeight="1" x14ac:dyDescent="0.25">
      <c r="A92" s="1302">
        <v>6</v>
      </c>
      <c r="B92" s="1303" t="s">
        <v>608</v>
      </c>
      <c r="C92" s="1304"/>
      <c r="D92" s="1302">
        <v>9</v>
      </c>
      <c r="E92" s="1302"/>
      <c r="F92" s="1304"/>
      <c r="G92" s="1305">
        <v>1.5</v>
      </c>
      <c r="H92" s="1306">
        <f t="shared" si="26"/>
        <v>45</v>
      </c>
      <c r="I92" s="1307">
        <v>18</v>
      </c>
      <c r="J92" s="1308">
        <v>9</v>
      </c>
      <c r="K92" s="1308"/>
      <c r="L92" s="1308">
        <v>9</v>
      </c>
      <c r="M92" s="1283">
        <f t="shared" si="27"/>
        <v>27</v>
      </c>
      <c r="N92" s="1309"/>
      <c r="O92" s="1309"/>
      <c r="P92" s="1309"/>
      <c r="Q92" s="1308"/>
      <c r="R92" s="1308"/>
      <c r="S92" s="1308"/>
      <c r="T92" s="1308"/>
      <c r="U92" s="1308"/>
      <c r="V92" s="1308">
        <v>2</v>
      </c>
      <c r="W92" s="708"/>
      <c r="X92" s="709"/>
      <c r="Y92" s="705"/>
    </row>
    <row r="93" spans="1:25" s="16" customFormat="1" ht="20.25" customHeight="1" thickBot="1" x14ac:dyDescent="0.25">
      <c r="A93" s="3292" t="s">
        <v>609</v>
      </c>
      <c r="B93" s="3293"/>
      <c r="C93" s="3293"/>
      <c r="D93" s="3293"/>
      <c r="E93" s="3293"/>
      <c r="F93" s="3293"/>
      <c r="G93" s="1310">
        <f>SUM(G87:G92)</f>
        <v>10</v>
      </c>
      <c r="H93" s="1310">
        <f>SUM(H87:H92)</f>
        <v>300</v>
      </c>
      <c r="I93" s="1310" t="s">
        <v>610</v>
      </c>
      <c r="J93" s="1310">
        <f>SUM(J87:J92)</f>
        <v>95</v>
      </c>
      <c r="K93" s="1310">
        <f>SUM(K87:K91)</f>
        <v>0</v>
      </c>
      <c r="L93" s="1310">
        <f>SUM(L87:L92)</f>
        <v>25</v>
      </c>
      <c r="M93" s="1311" t="s">
        <v>611</v>
      </c>
      <c r="N93" s="1311"/>
      <c r="O93" s="1311"/>
      <c r="P93" s="1311"/>
      <c r="Q93" s="1311">
        <f>SUM(Q87:Q91)</f>
        <v>1</v>
      </c>
      <c r="R93" s="1311">
        <f>SUM(R87:R91)</f>
        <v>2</v>
      </c>
      <c r="S93" s="1311">
        <f>SUM(S87:S91)</f>
        <v>2</v>
      </c>
      <c r="T93" s="1311">
        <f>SUM(T87:T91)</f>
        <v>3</v>
      </c>
      <c r="U93" s="1311">
        <f>SUM(U87:U91)</f>
        <v>2</v>
      </c>
      <c r="V93" s="1311" t="s">
        <v>612</v>
      </c>
      <c r="W93" s="82"/>
      <c r="X93" s="85"/>
      <c r="Y93" s="89"/>
    </row>
    <row r="94" spans="1:25" s="16" customFormat="1" ht="19.5" customHeight="1" thickBot="1" x14ac:dyDescent="0.3">
      <c r="A94" s="1312" t="s">
        <v>167</v>
      </c>
      <c r="B94" s="1313" t="s">
        <v>613</v>
      </c>
      <c r="C94" s="1314"/>
      <c r="D94" s="1315">
        <v>4</v>
      </c>
      <c r="E94" s="1315"/>
      <c r="F94" s="1316"/>
      <c r="G94" s="1279">
        <v>1</v>
      </c>
      <c r="H94" s="1279">
        <f>G94*30</f>
        <v>30</v>
      </c>
      <c r="I94" s="1280">
        <f>J94+K94+L94</f>
        <v>14</v>
      </c>
      <c r="J94" s="1317">
        <v>10</v>
      </c>
      <c r="K94" s="1317">
        <v>0</v>
      </c>
      <c r="L94" s="1317">
        <v>4</v>
      </c>
      <c r="M94" s="1318">
        <f>H94-I94</f>
        <v>16</v>
      </c>
      <c r="N94" s="1319"/>
      <c r="O94" s="1320"/>
      <c r="P94" s="1321"/>
      <c r="Q94" s="1322">
        <v>1</v>
      </c>
      <c r="R94" s="1323"/>
      <c r="S94" s="1318"/>
      <c r="T94" s="1324"/>
      <c r="U94" s="1323"/>
      <c r="V94" s="1318"/>
      <c r="W94" s="82"/>
      <c r="X94" s="709"/>
      <c r="Y94" s="705"/>
    </row>
    <row r="95" spans="1:25" s="16" customFormat="1" ht="21.75" customHeight="1" thickBot="1" x14ac:dyDescent="0.3">
      <c r="A95" s="1312" t="s">
        <v>168</v>
      </c>
      <c r="B95" s="704" t="s">
        <v>70</v>
      </c>
      <c r="C95" s="1314"/>
      <c r="D95" s="1315">
        <v>4</v>
      </c>
      <c r="E95" s="1315"/>
      <c r="F95" s="1316"/>
      <c r="G95" s="1279">
        <v>1</v>
      </c>
      <c r="H95" s="1279">
        <f>G95*30</f>
        <v>30</v>
      </c>
      <c r="I95" s="1280">
        <f>J95+K95+L95</f>
        <v>14</v>
      </c>
      <c r="J95" s="1317">
        <v>10</v>
      </c>
      <c r="K95" s="1317">
        <v>0</v>
      </c>
      <c r="L95" s="1317">
        <v>4</v>
      </c>
      <c r="M95" s="1318">
        <f>H95-I95</f>
        <v>16</v>
      </c>
      <c r="N95" s="1319"/>
      <c r="O95" s="1320"/>
      <c r="P95" s="1321"/>
      <c r="Q95" s="1322">
        <v>1</v>
      </c>
      <c r="R95" s="1323"/>
      <c r="S95" s="1318"/>
      <c r="T95" s="1324"/>
      <c r="U95" s="1323"/>
      <c r="V95" s="1318"/>
      <c r="W95" s="97"/>
      <c r="X95" s="98"/>
      <c r="Y95" s="101"/>
    </row>
    <row r="96" spans="1:25" s="16" customFormat="1" ht="21.75" customHeight="1" thickBot="1" x14ac:dyDescent="0.3">
      <c r="A96" s="1325" t="s">
        <v>169</v>
      </c>
      <c r="B96" s="1326" t="s">
        <v>614</v>
      </c>
      <c r="C96" s="1327"/>
      <c r="D96" s="1328">
        <v>8</v>
      </c>
      <c r="E96" s="1329"/>
      <c r="F96" s="1330"/>
      <c r="G96" s="1331">
        <v>1.5</v>
      </c>
      <c r="H96" s="1332">
        <v>45</v>
      </c>
      <c r="I96" s="1332">
        <v>16</v>
      </c>
      <c r="J96" s="1328">
        <v>16</v>
      </c>
      <c r="K96" s="1328"/>
      <c r="L96" s="1328"/>
      <c r="M96" s="1329">
        <v>29</v>
      </c>
      <c r="N96" s="1333"/>
      <c r="O96" s="1327"/>
      <c r="P96" s="1334"/>
      <c r="Q96" s="1331"/>
      <c r="R96" s="1328"/>
      <c r="S96" s="1335"/>
      <c r="T96" s="1335"/>
      <c r="U96" s="1328">
        <v>2</v>
      </c>
      <c r="V96" s="1329"/>
      <c r="W96" s="185"/>
      <c r="X96" s="185"/>
      <c r="Y96" s="185"/>
    </row>
    <row r="97" spans="1:25" s="16" customFormat="1" ht="21.75" customHeight="1" thickBot="1" x14ac:dyDescent="0.3">
      <c r="A97" s="1325" t="s">
        <v>170</v>
      </c>
      <c r="B97" s="1336" t="s">
        <v>44</v>
      </c>
      <c r="C97" s="1337"/>
      <c r="D97" s="1332">
        <v>5</v>
      </c>
      <c r="E97" s="1338"/>
      <c r="F97" s="1339"/>
      <c r="G97" s="1340">
        <v>1.5</v>
      </c>
      <c r="H97" s="1332">
        <v>45</v>
      </c>
      <c r="I97" s="1332">
        <v>16</v>
      </c>
      <c r="J97" s="1332">
        <v>16</v>
      </c>
      <c r="K97" s="1332"/>
      <c r="L97" s="1332"/>
      <c r="M97" s="1338">
        <v>29</v>
      </c>
      <c r="N97" s="1341"/>
      <c r="O97" s="1337"/>
      <c r="P97" s="1342"/>
      <c r="Q97" s="1340"/>
      <c r="R97" s="1332">
        <v>2</v>
      </c>
      <c r="S97" s="1332"/>
      <c r="T97" s="1332"/>
      <c r="U97" s="1332"/>
      <c r="V97" s="1338"/>
      <c r="W97" s="185"/>
      <c r="X97" s="185"/>
      <c r="Y97" s="185"/>
    </row>
    <row r="98" spans="1:25" s="16" customFormat="1" ht="21.75" customHeight="1" thickBot="1" x14ac:dyDescent="0.3">
      <c r="A98" s="1325" t="s">
        <v>217</v>
      </c>
      <c r="B98" s="1343" t="s">
        <v>615</v>
      </c>
      <c r="C98" s="1337"/>
      <c r="D98" s="1332"/>
      <c r="E98" s="1338"/>
      <c r="F98" s="1339"/>
      <c r="G98" s="1344">
        <f>6.5+G104</f>
        <v>8</v>
      </c>
      <c r="H98" s="1345">
        <f>195+H104</f>
        <v>240</v>
      </c>
      <c r="I98" s="1345">
        <f>78+I104</f>
        <v>96</v>
      </c>
      <c r="J98" s="1345"/>
      <c r="K98" s="1345"/>
      <c r="L98" s="1345">
        <f>78+L104</f>
        <v>96</v>
      </c>
      <c r="M98" s="1345">
        <f>117+M104</f>
        <v>144</v>
      </c>
      <c r="N98" s="1337"/>
      <c r="O98" s="1337"/>
      <c r="P98" s="1342"/>
      <c r="Q98" s="1340"/>
      <c r="R98" s="1332"/>
      <c r="S98" s="1332"/>
      <c r="T98" s="1332"/>
      <c r="U98" s="1332"/>
      <c r="V98" s="1342"/>
      <c r="W98" s="185"/>
      <c r="X98" s="185"/>
      <c r="Y98" s="185"/>
    </row>
    <row r="99" spans="1:25" s="16" customFormat="1" ht="21.75" customHeight="1" thickBot="1" x14ac:dyDescent="0.3">
      <c r="A99" s="1325" t="s">
        <v>625</v>
      </c>
      <c r="B99" s="1346" t="s">
        <v>615</v>
      </c>
      <c r="C99" s="1337"/>
      <c r="D99" s="1350"/>
      <c r="E99" s="1338"/>
      <c r="F99" s="1339"/>
      <c r="G99" s="1340">
        <v>1</v>
      </c>
      <c r="H99" s="1332">
        <v>30</v>
      </c>
      <c r="I99" s="1332">
        <v>14</v>
      </c>
      <c r="J99" s="1332"/>
      <c r="K99" s="1332"/>
      <c r="L99" s="1332">
        <v>14</v>
      </c>
      <c r="M99" s="1338">
        <v>16</v>
      </c>
      <c r="N99" s="1341"/>
      <c r="O99" s="1337"/>
      <c r="P99" s="1342"/>
      <c r="Q99" s="1340">
        <v>1</v>
      </c>
      <c r="R99" s="1332"/>
      <c r="S99" s="1332"/>
      <c r="T99" s="1332"/>
      <c r="U99" s="1332"/>
      <c r="V99" s="1338"/>
      <c r="W99" s="185"/>
      <c r="X99" s="185"/>
      <c r="Y99" s="185"/>
    </row>
    <row r="100" spans="1:25" s="16" customFormat="1" ht="21.75" customHeight="1" thickBot="1" x14ac:dyDescent="0.3">
      <c r="A100" s="1325" t="s">
        <v>626</v>
      </c>
      <c r="B100" s="1346" t="s">
        <v>615</v>
      </c>
      <c r="C100" s="1337"/>
      <c r="D100" s="1332">
        <v>5</v>
      </c>
      <c r="E100" s="1338"/>
      <c r="F100" s="1339"/>
      <c r="G100" s="1340">
        <v>1.5</v>
      </c>
      <c r="H100" s="1332">
        <v>45</v>
      </c>
      <c r="I100" s="1332">
        <v>16</v>
      </c>
      <c r="J100" s="1332"/>
      <c r="K100" s="1332"/>
      <c r="L100" s="1332">
        <v>16</v>
      </c>
      <c r="M100" s="1338">
        <v>29</v>
      </c>
      <c r="N100" s="1341"/>
      <c r="O100" s="1337"/>
      <c r="P100" s="1342"/>
      <c r="Q100" s="1340"/>
      <c r="R100" s="1332">
        <v>2</v>
      </c>
      <c r="S100" s="1332"/>
      <c r="T100" s="1332"/>
      <c r="U100" s="1332"/>
      <c r="V100" s="1338"/>
      <c r="W100" s="185"/>
      <c r="X100" s="185"/>
      <c r="Y100" s="185"/>
    </row>
    <row r="101" spans="1:25" s="16" customFormat="1" ht="21.75" customHeight="1" thickBot="1" x14ac:dyDescent="0.3">
      <c r="A101" s="1325" t="s">
        <v>627</v>
      </c>
      <c r="B101" s="1346" t="s">
        <v>615</v>
      </c>
      <c r="C101" s="1337"/>
      <c r="D101" s="1332">
        <v>6</v>
      </c>
      <c r="E101" s="1338"/>
      <c r="F101" s="1339"/>
      <c r="G101" s="1633">
        <v>1.5</v>
      </c>
      <c r="H101" s="1332">
        <v>45</v>
      </c>
      <c r="I101" s="1332">
        <v>16</v>
      </c>
      <c r="J101" s="1332"/>
      <c r="K101" s="1332"/>
      <c r="L101" s="1332">
        <v>16</v>
      </c>
      <c r="M101" s="1338">
        <f>H101-I101</f>
        <v>29</v>
      </c>
      <c r="N101" s="1341"/>
      <c r="O101" s="1337"/>
      <c r="P101" s="1342"/>
      <c r="Q101" s="1340"/>
      <c r="R101" s="1332"/>
      <c r="S101" s="1332">
        <v>1.5</v>
      </c>
      <c r="T101" s="1332"/>
      <c r="U101" s="1332"/>
      <c r="V101" s="1338"/>
      <c r="W101" s="185"/>
      <c r="X101" s="185"/>
      <c r="Y101" s="185"/>
    </row>
    <row r="102" spans="1:25" s="16" customFormat="1" ht="21.75" customHeight="1" thickBot="1" x14ac:dyDescent="0.3">
      <c r="A102" s="1325" t="s">
        <v>628</v>
      </c>
      <c r="B102" s="1346" t="s">
        <v>615</v>
      </c>
      <c r="C102" s="1337"/>
      <c r="D102" s="1332">
        <v>7</v>
      </c>
      <c r="E102" s="1338"/>
      <c r="F102" s="1339"/>
      <c r="G102" s="1340">
        <v>1.5</v>
      </c>
      <c r="H102" s="1332">
        <v>45</v>
      </c>
      <c r="I102" s="1332">
        <v>20</v>
      </c>
      <c r="J102" s="1332"/>
      <c r="K102" s="1332"/>
      <c r="L102" s="1332">
        <v>20</v>
      </c>
      <c r="M102" s="1338">
        <v>25</v>
      </c>
      <c r="N102" s="1341"/>
      <c r="O102" s="1337"/>
      <c r="P102" s="1342"/>
      <c r="Q102" s="1340"/>
      <c r="R102" s="1332"/>
      <c r="S102" s="1332"/>
      <c r="T102" s="1332">
        <v>1.5</v>
      </c>
      <c r="U102" s="1332"/>
      <c r="V102" s="1338"/>
      <c r="W102" s="185"/>
      <c r="X102" s="185"/>
      <c r="Y102" s="185"/>
    </row>
    <row r="103" spans="1:25" s="16" customFormat="1" ht="21.75" customHeight="1" thickBot="1" x14ac:dyDescent="0.3">
      <c r="A103" s="1325" t="s">
        <v>629</v>
      </c>
      <c r="B103" s="1346" t="s">
        <v>615</v>
      </c>
      <c r="C103" s="1337"/>
      <c r="D103" s="1332">
        <v>8</v>
      </c>
      <c r="E103" s="1338"/>
      <c r="F103" s="1339"/>
      <c r="G103" s="1340">
        <v>1.5</v>
      </c>
      <c r="H103" s="1332">
        <v>45</v>
      </c>
      <c r="I103" s="1332">
        <v>16</v>
      </c>
      <c r="J103" s="1332"/>
      <c r="K103" s="1332"/>
      <c r="L103" s="1332">
        <v>16</v>
      </c>
      <c r="M103" s="1338">
        <v>29</v>
      </c>
      <c r="N103" s="1341"/>
      <c r="O103" s="1337"/>
      <c r="P103" s="1342"/>
      <c r="Q103" s="1340"/>
      <c r="R103" s="1332"/>
      <c r="S103" s="1332"/>
      <c r="T103" s="1332"/>
      <c r="U103" s="1332">
        <v>2</v>
      </c>
      <c r="V103" s="1338"/>
      <c r="W103" s="185"/>
      <c r="X103" s="185"/>
      <c r="Y103" s="185"/>
    </row>
    <row r="104" spans="1:25" s="16" customFormat="1" ht="21.75" customHeight="1" thickBot="1" x14ac:dyDescent="0.3">
      <c r="A104" s="1325" t="s">
        <v>630</v>
      </c>
      <c r="B104" s="1348" t="s">
        <v>615</v>
      </c>
      <c r="C104" s="1349"/>
      <c r="D104" s="1350">
        <v>9</v>
      </c>
      <c r="E104" s="1351"/>
      <c r="F104" s="1352"/>
      <c r="G104" s="1353">
        <v>1.5</v>
      </c>
      <c r="H104" s="1350">
        <v>45</v>
      </c>
      <c r="I104" s="1350">
        <v>18</v>
      </c>
      <c r="J104" s="1350"/>
      <c r="K104" s="1350"/>
      <c r="L104" s="1350">
        <v>18</v>
      </c>
      <c r="M104" s="1351">
        <v>27</v>
      </c>
      <c r="N104" s="1354"/>
      <c r="O104" s="1349"/>
      <c r="P104" s="1355"/>
      <c r="Q104" s="1353"/>
      <c r="R104" s="1350"/>
      <c r="S104" s="1350"/>
      <c r="T104" s="1350"/>
      <c r="U104" s="1350"/>
      <c r="V104" s="1351">
        <v>2</v>
      </c>
      <c r="W104" s="185"/>
      <c r="X104" s="185"/>
      <c r="Y104" s="185"/>
    </row>
    <row r="105" spans="1:25" s="16" customFormat="1" ht="21.75" customHeight="1" thickBot="1" x14ac:dyDescent="0.3">
      <c r="A105" s="1347" t="s">
        <v>218</v>
      </c>
      <c r="B105" s="1356" t="s">
        <v>616</v>
      </c>
      <c r="C105" s="1357"/>
      <c r="D105" s="1350">
        <v>6</v>
      </c>
      <c r="E105" s="1351"/>
      <c r="F105" s="1358"/>
      <c r="G105" s="1634">
        <v>1.5</v>
      </c>
      <c r="H105" s="1350">
        <f>G105*30</f>
        <v>45</v>
      </c>
      <c r="I105" s="1350">
        <v>16</v>
      </c>
      <c r="J105" s="1350">
        <v>16</v>
      </c>
      <c r="K105" s="1350"/>
      <c r="L105" s="1350"/>
      <c r="M105" s="1351">
        <f>H105-I105</f>
        <v>29</v>
      </c>
      <c r="N105" s="1359"/>
      <c r="O105" s="1357"/>
      <c r="P105" s="1360"/>
      <c r="Q105" s="1353"/>
      <c r="R105" s="1350"/>
      <c r="S105" s="1350">
        <v>1.5</v>
      </c>
      <c r="T105" s="1350"/>
      <c r="U105" s="1350"/>
      <c r="V105" s="1351"/>
      <c r="W105" s="185"/>
      <c r="X105" s="185"/>
      <c r="Y105" s="185"/>
    </row>
    <row r="106" spans="1:25" s="16" customFormat="1" ht="32.25" customHeight="1" thickBot="1" x14ac:dyDescent="0.3">
      <c r="A106" s="1347" t="s">
        <v>213</v>
      </c>
      <c r="B106" s="1361" t="s">
        <v>617</v>
      </c>
      <c r="C106" s="1362"/>
      <c r="D106" s="1363">
        <v>8</v>
      </c>
      <c r="E106" s="1363"/>
      <c r="F106" s="1364"/>
      <c r="G106" s="1365">
        <v>1.5</v>
      </c>
      <c r="H106" s="1366">
        <f>G106*30</f>
        <v>45</v>
      </c>
      <c r="I106" s="1367">
        <v>27</v>
      </c>
      <c r="J106" s="1368">
        <v>8</v>
      </c>
      <c r="K106" s="1368">
        <v>0</v>
      </c>
      <c r="L106" s="1368">
        <v>8</v>
      </c>
      <c r="M106" s="1369">
        <v>29</v>
      </c>
      <c r="N106" s="1362"/>
      <c r="O106" s="1363"/>
      <c r="P106" s="1364"/>
      <c r="Q106" s="1370"/>
      <c r="R106" s="1368"/>
      <c r="S106" s="1369"/>
      <c r="T106" s="1371"/>
      <c r="U106" s="1372">
        <v>1.5</v>
      </c>
      <c r="V106" s="1458"/>
      <c r="W106" s="185"/>
      <c r="X106" s="185"/>
      <c r="Y106" s="185"/>
    </row>
    <row r="107" spans="1:25" s="16" customFormat="1" ht="21.75" customHeight="1" thickBot="1" x14ac:dyDescent="0.3">
      <c r="A107" s="1347" t="s">
        <v>214</v>
      </c>
      <c r="B107" s="1326" t="s">
        <v>133</v>
      </c>
      <c r="C107" s="1374"/>
      <c r="D107" s="1332">
        <v>7</v>
      </c>
      <c r="E107" s="1338"/>
      <c r="F107" s="1375"/>
      <c r="G107" s="1340">
        <v>1.5</v>
      </c>
      <c r="H107" s="1332">
        <v>45</v>
      </c>
      <c r="I107" s="1332">
        <v>20</v>
      </c>
      <c r="J107" s="1332">
        <v>14</v>
      </c>
      <c r="K107" s="1332"/>
      <c r="L107" s="1332">
        <v>6</v>
      </c>
      <c r="M107" s="1338">
        <v>25</v>
      </c>
      <c r="N107" s="1376"/>
      <c r="O107" s="1374"/>
      <c r="P107" s="1377"/>
      <c r="Q107" s="1340"/>
      <c r="R107" s="1332"/>
      <c r="S107" s="1332"/>
      <c r="T107" s="1332">
        <v>1.5</v>
      </c>
      <c r="U107" s="1332"/>
      <c r="V107" s="1338"/>
      <c r="W107" s="185"/>
      <c r="X107" s="185"/>
      <c r="Y107" s="185"/>
    </row>
    <row r="108" spans="1:25" s="16" customFormat="1" ht="21.75" customHeight="1" thickBot="1" x14ac:dyDescent="0.3">
      <c r="A108" s="1347" t="s">
        <v>215</v>
      </c>
      <c r="B108" s="1378" t="s">
        <v>45</v>
      </c>
      <c r="C108" s="1374"/>
      <c r="D108" s="1332">
        <v>7</v>
      </c>
      <c r="E108" s="1338"/>
      <c r="F108" s="1375"/>
      <c r="G108" s="1340">
        <v>1.5</v>
      </c>
      <c r="H108" s="1332">
        <v>45</v>
      </c>
      <c r="I108" s="1332">
        <v>20</v>
      </c>
      <c r="J108" s="1332">
        <v>14</v>
      </c>
      <c r="K108" s="1332"/>
      <c r="L108" s="1332">
        <v>6</v>
      </c>
      <c r="M108" s="1338">
        <v>25</v>
      </c>
      <c r="N108" s="1376"/>
      <c r="O108" s="1374"/>
      <c r="P108" s="1377"/>
      <c r="Q108" s="1340"/>
      <c r="R108" s="1332"/>
      <c r="S108" s="1332"/>
      <c r="T108" s="1332">
        <v>1.5</v>
      </c>
      <c r="U108" s="1332"/>
      <c r="V108" s="1338"/>
      <c r="W108" s="185"/>
      <c r="X108" s="185"/>
      <c r="Y108" s="185"/>
    </row>
    <row r="109" spans="1:25" s="16" customFormat="1" ht="21.75" customHeight="1" thickBot="1" x14ac:dyDescent="0.3">
      <c r="A109" s="1347" t="s">
        <v>216</v>
      </c>
      <c r="B109" s="1378" t="s">
        <v>618</v>
      </c>
      <c r="C109" s="1374"/>
      <c r="D109" s="1332">
        <v>7</v>
      </c>
      <c r="E109" s="1338"/>
      <c r="F109" s="1375"/>
      <c r="G109" s="1340">
        <v>1.5</v>
      </c>
      <c r="H109" s="1332">
        <v>45</v>
      </c>
      <c r="I109" s="1332">
        <v>20</v>
      </c>
      <c r="J109" s="1332">
        <v>14</v>
      </c>
      <c r="K109" s="1332"/>
      <c r="L109" s="1332">
        <v>6</v>
      </c>
      <c r="M109" s="1338">
        <v>25</v>
      </c>
      <c r="N109" s="1376"/>
      <c r="O109" s="1374"/>
      <c r="P109" s="1377"/>
      <c r="Q109" s="1340"/>
      <c r="R109" s="1332"/>
      <c r="S109" s="1332"/>
      <c r="T109" s="1332">
        <v>1.5</v>
      </c>
      <c r="U109" s="1337"/>
      <c r="V109" s="1342"/>
      <c r="W109" s="185"/>
      <c r="X109" s="185"/>
      <c r="Y109" s="185"/>
    </row>
    <row r="110" spans="1:25" s="16" customFormat="1" ht="21.75" customHeight="1" x14ac:dyDescent="0.25">
      <c r="A110" s="1347" t="s">
        <v>619</v>
      </c>
      <c r="B110" s="1379" t="s">
        <v>197</v>
      </c>
      <c r="C110" s="1380"/>
      <c r="D110" s="1381">
        <v>6</v>
      </c>
      <c r="E110" s="1382"/>
      <c r="F110" s="1383"/>
      <c r="G110" s="1635">
        <v>1.5</v>
      </c>
      <c r="H110" s="1381">
        <f>30*G110</f>
        <v>45</v>
      </c>
      <c r="I110" s="1381">
        <v>16</v>
      </c>
      <c r="J110" s="1381">
        <v>16</v>
      </c>
      <c r="K110" s="1381"/>
      <c r="L110" s="1381">
        <v>0</v>
      </c>
      <c r="M110" s="1382">
        <v>29</v>
      </c>
      <c r="N110" s="1385"/>
      <c r="O110" s="1380"/>
      <c r="P110" s="1386"/>
      <c r="Q110" s="1384"/>
      <c r="R110" s="1381"/>
      <c r="S110" s="1381">
        <v>1.5</v>
      </c>
      <c r="T110" s="1381"/>
      <c r="U110" s="1381"/>
      <c r="V110" s="1382"/>
      <c r="W110" s="185"/>
      <c r="X110" s="185"/>
      <c r="Y110" s="185"/>
    </row>
    <row r="111" spans="1:25" s="16" customFormat="1" ht="21.75" customHeight="1" x14ac:dyDescent="0.25">
      <c r="A111" s="1347" t="s">
        <v>621</v>
      </c>
      <c r="B111" s="1387" t="s">
        <v>620</v>
      </c>
      <c r="C111" s="1388"/>
      <c r="D111" s="1389">
        <v>9</v>
      </c>
      <c r="E111" s="1389"/>
      <c r="F111" s="1390"/>
      <c r="G111" s="1389">
        <v>1.5</v>
      </c>
      <c r="H111" s="1389">
        <v>45</v>
      </c>
      <c r="I111" s="1389">
        <v>18</v>
      </c>
      <c r="J111" s="1389">
        <v>9</v>
      </c>
      <c r="K111" s="1389"/>
      <c r="L111" s="1389">
        <v>9</v>
      </c>
      <c r="M111" s="1389">
        <v>27</v>
      </c>
      <c r="N111" s="1388"/>
      <c r="O111" s="1388"/>
      <c r="P111" s="1388"/>
      <c r="Q111" s="1389"/>
      <c r="R111" s="1389"/>
      <c r="S111" s="1389"/>
      <c r="T111" s="1389"/>
      <c r="U111" s="1389"/>
      <c r="V111" s="1459">
        <v>2</v>
      </c>
      <c r="W111" s="185"/>
      <c r="X111" s="185"/>
      <c r="Y111" s="185"/>
    </row>
    <row r="112" spans="1:25" s="1410" customFormat="1" ht="21.75" customHeight="1" x14ac:dyDescent="0.25">
      <c r="A112" s="1403" t="s">
        <v>623</v>
      </c>
      <c r="B112" s="1404" t="s">
        <v>622</v>
      </c>
      <c r="C112" s="1405"/>
      <c r="D112" s="1406">
        <v>9</v>
      </c>
      <c r="E112" s="1406"/>
      <c r="F112" s="1407"/>
      <c r="G112" s="1406">
        <v>1.5</v>
      </c>
      <c r="H112" s="1406">
        <v>45</v>
      </c>
      <c r="I112" s="1406">
        <v>18</v>
      </c>
      <c r="J112" s="1406">
        <v>9</v>
      </c>
      <c r="K112" s="1406"/>
      <c r="L112" s="1406">
        <v>9</v>
      </c>
      <c r="M112" s="1406">
        <v>27</v>
      </c>
      <c r="N112" s="1405"/>
      <c r="O112" s="1405"/>
      <c r="P112" s="1405"/>
      <c r="Q112" s="1406"/>
      <c r="R112" s="1406"/>
      <c r="S112" s="1406"/>
      <c r="T112" s="1406"/>
      <c r="U112" s="1406"/>
      <c r="V112" s="1406">
        <v>2</v>
      </c>
      <c r="W112" s="1460"/>
      <c r="X112" s="1460"/>
      <c r="Y112" s="1460"/>
    </row>
    <row r="113" spans="1:38" s="16" customFormat="1" ht="21.75" customHeight="1" thickBot="1" x14ac:dyDescent="0.3">
      <c r="A113" s="1401" t="s">
        <v>624</v>
      </c>
      <c r="B113" s="1402" t="s">
        <v>71</v>
      </c>
      <c r="C113" s="185"/>
      <c r="D113" s="185">
        <v>9</v>
      </c>
      <c r="E113" s="185"/>
      <c r="F113" s="217"/>
      <c r="G113" s="1389">
        <v>1.5</v>
      </c>
      <c r="H113" s="1389">
        <v>45</v>
      </c>
      <c r="I113" s="1389">
        <v>18</v>
      </c>
      <c r="J113" s="1389">
        <v>9</v>
      </c>
      <c r="K113" s="1389"/>
      <c r="L113" s="1389">
        <v>9</v>
      </c>
      <c r="M113" s="1389">
        <v>27</v>
      </c>
      <c r="N113" s="1388"/>
      <c r="O113" s="1388"/>
      <c r="P113" s="1388"/>
      <c r="Q113" s="1389"/>
      <c r="R113" s="1389"/>
      <c r="S113" s="1389"/>
      <c r="T113" s="1389"/>
      <c r="U113" s="1389"/>
      <c r="V113" s="1389">
        <v>2</v>
      </c>
      <c r="W113" s="185"/>
      <c r="X113" s="185"/>
      <c r="Y113" s="185"/>
    </row>
    <row r="114" spans="1:38" s="16" customFormat="1" ht="21.75" customHeight="1" thickBot="1" x14ac:dyDescent="0.3">
      <c r="A114" s="1401" t="s">
        <v>648</v>
      </c>
      <c r="B114" s="1402" t="s">
        <v>649</v>
      </c>
      <c r="C114" s="185"/>
      <c r="D114" s="1636">
        <v>6</v>
      </c>
      <c r="E114" s="185"/>
      <c r="F114" s="217"/>
      <c r="G114" s="1637">
        <v>1.5</v>
      </c>
      <c r="H114" s="1638">
        <v>45</v>
      </c>
      <c r="I114" s="1638">
        <v>16</v>
      </c>
      <c r="J114" s="1639">
        <v>16</v>
      </c>
      <c r="K114" s="1639"/>
      <c r="L114" s="1639"/>
      <c r="M114" s="1640">
        <v>29</v>
      </c>
      <c r="N114" s="1465"/>
      <c r="O114" s="1466"/>
      <c r="P114" s="1467"/>
      <c r="Q114" s="1461"/>
      <c r="R114" s="1463"/>
      <c r="S114" s="1468"/>
      <c r="T114" s="1468"/>
      <c r="U114" s="1463">
        <v>2</v>
      </c>
      <c r="V114" s="1464"/>
      <c r="W114" s="185"/>
      <c r="X114" s="185"/>
      <c r="Y114" s="185"/>
    </row>
    <row r="115" spans="1:38" s="16" customFormat="1" ht="24" customHeight="1" thickBot="1" x14ac:dyDescent="0.25">
      <c r="A115" s="3294" t="s">
        <v>342</v>
      </c>
      <c r="B115" s="3295"/>
      <c r="C115" s="3295"/>
      <c r="D115" s="3295"/>
      <c r="E115" s="3295"/>
      <c r="F115" s="3295"/>
      <c r="G115" s="3295"/>
      <c r="H115" s="3295"/>
      <c r="I115" s="3295"/>
      <c r="J115" s="3295"/>
      <c r="K115" s="3295"/>
      <c r="L115" s="3295"/>
      <c r="M115" s="3295"/>
      <c r="N115" s="3295"/>
      <c r="O115" s="3295"/>
      <c r="P115" s="3295"/>
      <c r="Q115" s="3295"/>
      <c r="R115" s="3295"/>
      <c r="S115" s="3295"/>
      <c r="T115" s="3295"/>
      <c r="U115" s="3295"/>
      <c r="V115" s="3295"/>
      <c r="W115" s="3295"/>
      <c r="X115" s="3295"/>
      <c r="Y115" s="3296"/>
    </row>
    <row r="116" spans="1:38" s="16" customFormat="1" ht="24" customHeight="1" thickBot="1" x14ac:dyDescent="0.25">
      <c r="A116" s="3297" t="s">
        <v>595</v>
      </c>
      <c r="B116" s="3298"/>
      <c r="C116" s="3298"/>
      <c r="D116" s="3298"/>
      <c r="E116" s="3298"/>
      <c r="F116" s="3298"/>
      <c r="G116" s="3298"/>
      <c r="H116" s="3298"/>
      <c r="I116" s="3298"/>
      <c r="J116" s="3298"/>
      <c r="K116" s="3298"/>
      <c r="L116" s="3298"/>
      <c r="M116" s="3298"/>
      <c r="N116" s="3298"/>
      <c r="O116" s="3298"/>
      <c r="P116" s="3298"/>
      <c r="Q116" s="3298"/>
      <c r="R116" s="3298"/>
      <c r="S116" s="3298"/>
      <c r="T116" s="3298"/>
      <c r="U116" s="3298"/>
      <c r="V116" s="3298"/>
      <c r="W116" s="3298"/>
      <c r="X116" s="3298"/>
      <c r="Y116" s="3299"/>
    </row>
    <row r="117" spans="1:38" s="16" customFormat="1" ht="46.5" customHeight="1" thickBot="1" x14ac:dyDescent="0.25">
      <c r="A117" s="710" t="s">
        <v>515</v>
      </c>
      <c r="B117" s="711" t="s">
        <v>525</v>
      </c>
      <c r="C117" s="684"/>
      <c r="D117" s="685"/>
      <c r="E117" s="685"/>
      <c r="F117" s="686">
        <v>7</v>
      </c>
      <c r="G117" s="108">
        <v>1</v>
      </c>
      <c r="H117" s="712">
        <f>G117*30</f>
        <v>30</v>
      </c>
      <c r="I117" s="713">
        <f>J117+K117+L117</f>
        <v>15</v>
      </c>
      <c r="J117" s="713"/>
      <c r="K117" s="713"/>
      <c r="L117" s="713">
        <v>15</v>
      </c>
      <c r="M117" s="714">
        <f>H117-I117</f>
        <v>15</v>
      </c>
      <c r="N117" s="715"/>
      <c r="O117" s="332"/>
      <c r="P117" s="716"/>
      <c r="Q117" s="717"/>
      <c r="R117" s="718"/>
      <c r="S117" s="719"/>
      <c r="T117" s="717">
        <v>1</v>
      </c>
      <c r="U117" s="720"/>
      <c r="V117" s="721"/>
      <c r="W117" s="722"/>
      <c r="X117" s="723"/>
      <c r="Y117" s="724"/>
    </row>
    <row r="118" spans="1:38" s="16" customFormat="1" ht="24" customHeight="1" thickBot="1" x14ac:dyDescent="0.25">
      <c r="A118" s="3081" t="s">
        <v>580</v>
      </c>
      <c r="B118" s="3082"/>
      <c r="C118" s="3082"/>
      <c r="D118" s="3082"/>
      <c r="E118" s="3082"/>
      <c r="F118" s="3274"/>
      <c r="G118" s="725">
        <f>G117</f>
        <v>1</v>
      </c>
      <c r="H118" s="327">
        <f>H117</f>
        <v>30</v>
      </c>
      <c r="I118" s="141">
        <f>I117</f>
        <v>15</v>
      </c>
      <c r="J118" s="141"/>
      <c r="K118" s="141"/>
      <c r="L118" s="141">
        <f>L117</f>
        <v>15</v>
      </c>
      <c r="M118" s="726">
        <f>M117</f>
        <v>15</v>
      </c>
      <c r="N118" s="727"/>
      <c r="O118" s="332"/>
      <c r="P118" s="716"/>
      <c r="Q118" s="331"/>
      <c r="R118" s="332"/>
      <c r="S118" s="333"/>
      <c r="T118" s="327">
        <f>T117</f>
        <v>1</v>
      </c>
      <c r="U118" s="723"/>
      <c r="V118" s="724"/>
      <c r="W118" s="722"/>
      <c r="X118" s="723"/>
      <c r="Y118" s="724"/>
    </row>
    <row r="119" spans="1:38" s="16" customFormat="1" ht="24" customHeight="1" thickBot="1" x14ac:dyDescent="0.25">
      <c r="A119" s="3417" t="s">
        <v>596</v>
      </c>
      <c r="B119" s="3418"/>
      <c r="C119" s="3418"/>
      <c r="D119" s="3418"/>
      <c r="E119" s="3418"/>
      <c r="F119" s="3418"/>
      <c r="G119" s="3418"/>
      <c r="H119" s="3418"/>
      <c r="I119" s="3418"/>
      <c r="J119" s="3418"/>
      <c r="K119" s="3418"/>
      <c r="L119" s="3418"/>
      <c r="M119" s="3418"/>
      <c r="N119" s="3418"/>
      <c r="O119" s="3418"/>
      <c r="P119" s="3418"/>
      <c r="Q119" s="3418"/>
      <c r="R119" s="3418"/>
      <c r="S119" s="3418"/>
      <c r="T119" s="3418"/>
      <c r="U119" s="3418"/>
      <c r="V119" s="3418"/>
      <c r="W119" s="3418"/>
      <c r="X119" s="3418"/>
      <c r="Y119" s="3419"/>
    </row>
    <row r="120" spans="1:38" s="16" customFormat="1" ht="39.75" customHeight="1" thickBot="1" x14ac:dyDescent="0.25">
      <c r="A120" s="728" t="s">
        <v>581</v>
      </c>
      <c r="B120" s="729" t="s">
        <v>221</v>
      </c>
      <c r="C120" s="730"/>
      <c r="D120" s="731">
        <v>9</v>
      </c>
      <c r="E120" s="732"/>
      <c r="F120" s="733"/>
      <c r="G120" s="1263">
        <v>3</v>
      </c>
      <c r="H120" s="734">
        <f>G120*30</f>
        <v>90</v>
      </c>
      <c r="I120" s="735">
        <f>J120+K120+L120</f>
        <v>45</v>
      </c>
      <c r="J120" s="735">
        <v>27</v>
      </c>
      <c r="K120" s="735">
        <v>18</v>
      </c>
      <c r="L120" s="735"/>
      <c r="M120" s="736">
        <f>H120-I120</f>
        <v>45</v>
      </c>
      <c r="N120" s="737"/>
      <c r="O120" s="732"/>
      <c r="P120" s="738"/>
      <c r="Q120" s="739"/>
      <c r="R120" s="740"/>
      <c r="S120" s="741"/>
      <c r="T120" s="737"/>
      <c r="U120" s="732"/>
      <c r="V120" s="742">
        <v>5</v>
      </c>
      <c r="W120" s="739"/>
      <c r="X120" s="740"/>
      <c r="Y120" s="743"/>
    </row>
    <row r="121" spans="1:38" s="16" customFormat="1" ht="24" customHeight="1" thickBot="1" x14ac:dyDescent="0.25">
      <c r="A121" s="3081" t="s">
        <v>440</v>
      </c>
      <c r="B121" s="3082"/>
      <c r="C121" s="3082"/>
      <c r="D121" s="3082"/>
      <c r="E121" s="3082"/>
      <c r="F121" s="3274"/>
      <c r="G121" s="744">
        <f>G120</f>
        <v>3</v>
      </c>
      <c r="H121" s="745">
        <f>H120</f>
        <v>90</v>
      </c>
      <c r="I121" s="746">
        <f>I120</f>
        <v>45</v>
      </c>
      <c r="J121" s="746">
        <f>J120</f>
        <v>27</v>
      </c>
      <c r="K121" s="746">
        <f>K120</f>
        <v>18</v>
      </c>
      <c r="L121" s="746"/>
      <c r="M121" s="747">
        <f>M120</f>
        <v>45</v>
      </c>
      <c r="N121" s="748"/>
      <c r="O121" s="749"/>
      <c r="P121" s="750"/>
      <c r="Q121" s="751"/>
      <c r="R121" s="749"/>
      <c r="S121" s="752"/>
      <c r="T121" s="748"/>
      <c r="U121" s="749"/>
      <c r="V121" s="753">
        <f>V120</f>
        <v>5</v>
      </c>
      <c r="W121" s="751"/>
      <c r="X121" s="749"/>
      <c r="Y121" s="750"/>
    </row>
    <row r="122" spans="1:38" s="56" customFormat="1" ht="23.25" customHeight="1" thickBot="1" x14ac:dyDescent="0.25">
      <c r="A122" s="3285" t="s">
        <v>597</v>
      </c>
      <c r="B122" s="3286"/>
      <c r="C122" s="3286"/>
      <c r="D122" s="3286"/>
      <c r="E122" s="3286"/>
      <c r="F122" s="3286"/>
      <c r="G122" s="3286"/>
      <c r="H122" s="3286"/>
      <c r="I122" s="3286"/>
      <c r="J122" s="3286"/>
      <c r="K122" s="3286"/>
      <c r="L122" s="3286"/>
      <c r="M122" s="3286"/>
      <c r="N122" s="3286"/>
      <c r="O122" s="3286"/>
      <c r="P122" s="3286"/>
      <c r="Q122" s="3286"/>
      <c r="R122" s="3286"/>
      <c r="S122" s="3286"/>
      <c r="T122" s="3286"/>
      <c r="U122" s="3286"/>
      <c r="V122" s="3286"/>
      <c r="W122" s="3286"/>
      <c r="X122" s="3286"/>
      <c r="Y122" s="3287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</row>
    <row r="123" spans="1:38" s="16" customFormat="1" ht="43.5" customHeight="1" thickBot="1" x14ac:dyDescent="0.25">
      <c r="A123" s="710" t="s">
        <v>526</v>
      </c>
      <c r="B123" s="754" t="s">
        <v>219</v>
      </c>
      <c r="C123" s="684"/>
      <c r="D123" s="685"/>
      <c r="E123" s="685"/>
      <c r="F123" s="686">
        <v>8</v>
      </c>
      <c r="G123" s="108">
        <v>1</v>
      </c>
      <c r="H123" s="190">
        <f>G123*30</f>
        <v>30</v>
      </c>
      <c r="I123" s="92">
        <f>J123+K123+L123</f>
        <v>10</v>
      </c>
      <c r="J123" s="171"/>
      <c r="K123" s="167"/>
      <c r="L123" s="167">
        <v>10</v>
      </c>
      <c r="M123" s="206">
        <f>H123-I123</f>
        <v>20</v>
      </c>
      <c r="N123" s="755"/>
      <c r="O123" s="756"/>
      <c r="P123" s="757"/>
      <c r="Q123" s="758"/>
      <c r="R123" s="759"/>
      <c r="S123" s="760"/>
      <c r="T123" s="761"/>
      <c r="U123" s="756">
        <v>1</v>
      </c>
      <c r="V123" s="762"/>
      <c r="W123" s="755"/>
      <c r="X123" s="763"/>
      <c r="Y123" s="764"/>
    </row>
    <row r="124" spans="1:38" s="16" customFormat="1" ht="23.25" customHeight="1" thickBot="1" x14ac:dyDescent="0.25">
      <c r="A124" s="3081" t="s">
        <v>441</v>
      </c>
      <c r="B124" s="3082"/>
      <c r="C124" s="3082"/>
      <c r="D124" s="3082"/>
      <c r="E124" s="3082"/>
      <c r="F124" s="3274"/>
      <c r="G124" s="725">
        <f>G123</f>
        <v>1</v>
      </c>
      <c r="H124" s="765">
        <f t="shared" ref="H124:M124" si="28">H123</f>
        <v>30</v>
      </c>
      <c r="I124" s="766">
        <f t="shared" si="28"/>
        <v>10</v>
      </c>
      <c r="J124" s="766"/>
      <c r="K124" s="766"/>
      <c r="L124" s="766">
        <f t="shared" si="28"/>
        <v>10</v>
      </c>
      <c r="M124" s="767">
        <f t="shared" si="28"/>
        <v>20</v>
      </c>
      <c r="N124" s="768"/>
      <c r="O124" s="769"/>
      <c r="P124" s="770"/>
      <c r="Q124" s="771"/>
      <c r="R124" s="769"/>
      <c r="S124" s="513"/>
      <c r="T124" s="765"/>
      <c r="U124" s="766">
        <f>U123</f>
        <v>1</v>
      </c>
      <c r="V124" s="767"/>
      <c r="W124" s="772"/>
      <c r="X124" s="773"/>
      <c r="Y124" s="774"/>
      <c r="Z124" s="45"/>
    </row>
    <row r="125" spans="1:38" s="16" customFormat="1" ht="24" customHeight="1" thickBot="1" x14ac:dyDescent="0.25">
      <c r="A125" s="3288" t="s">
        <v>222</v>
      </c>
      <c r="B125" s="3289"/>
      <c r="C125" s="3289"/>
      <c r="D125" s="3289"/>
      <c r="E125" s="3289"/>
      <c r="F125" s="3289"/>
      <c r="G125" s="3289"/>
      <c r="H125" s="3289"/>
      <c r="I125" s="3289"/>
      <c r="J125" s="3289"/>
      <c r="K125" s="3289"/>
      <c r="L125" s="3289"/>
      <c r="M125" s="3289"/>
      <c r="N125" s="3289"/>
      <c r="O125" s="3289"/>
      <c r="P125" s="3289"/>
      <c r="Q125" s="3289"/>
      <c r="R125" s="3289"/>
      <c r="S125" s="3289"/>
      <c r="T125" s="3289"/>
      <c r="U125" s="3289"/>
      <c r="V125" s="3289"/>
      <c r="W125" s="3289"/>
      <c r="X125" s="3289"/>
      <c r="Y125" s="3290"/>
    </row>
    <row r="126" spans="1:38" s="16" customFormat="1" ht="24" customHeight="1" thickBot="1" x14ac:dyDescent="0.25">
      <c r="A126" s="3023" t="s">
        <v>594</v>
      </c>
      <c r="B126" s="3034"/>
      <c r="C126" s="3034"/>
      <c r="D126" s="3034"/>
      <c r="E126" s="3034"/>
      <c r="F126" s="3034"/>
      <c r="G126" s="3034"/>
      <c r="H126" s="3034"/>
      <c r="I126" s="3034"/>
      <c r="J126" s="3034"/>
      <c r="K126" s="3034"/>
      <c r="L126" s="3034"/>
      <c r="M126" s="3034"/>
      <c r="N126" s="3034"/>
      <c r="O126" s="3034"/>
      <c r="P126" s="3034"/>
      <c r="Q126" s="3034"/>
      <c r="R126" s="3034"/>
      <c r="S126" s="3034"/>
      <c r="T126" s="3034"/>
      <c r="U126" s="3034"/>
      <c r="V126" s="3034"/>
      <c r="W126" s="3034"/>
      <c r="X126" s="3034"/>
      <c r="Y126" s="3035"/>
    </row>
    <row r="127" spans="1:38" s="16" customFormat="1" ht="41.25" customHeight="1" thickBot="1" x14ac:dyDescent="0.25">
      <c r="A127" s="3291" t="s">
        <v>345</v>
      </c>
      <c r="B127" s="3101"/>
      <c r="C127" s="3101"/>
      <c r="D127" s="3101"/>
      <c r="E127" s="3101"/>
      <c r="F127" s="3101"/>
      <c r="G127" s="3101"/>
      <c r="H127" s="3101"/>
      <c r="I127" s="3101"/>
      <c r="J127" s="3101"/>
      <c r="K127" s="3101"/>
      <c r="L127" s="3101"/>
      <c r="M127" s="3101"/>
      <c r="N127" s="3101"/>
      <c r="O127" s="3101"/>
      <c r="P127" s="3101"/>
      <c r="Q127" s="3101"/>
      <c r="R127" s="3101"/>
      <c r="S127" s="3101"/>
      <c r="T127" s="3101"/>
      <c r="U127" s="3101"/>
      <c r="V127" s="3101"/>
      <c r="W127" s="3101"/>
      <c r="X127" s="3101"/>
      <c r="Y127" s="3102"/>
    </row>
    <row r="128" spans="1:38" s="16" customFormat="1" ht="38.25" customHeight="1" x14ac:dyDescent="0.2">
      <c r="A128" s="683" t="s">
        <v>347</v>
      </c>
      <c r="B128" s="112" t="s">
        <v>188</v>
      </c>
      <c r="C128" s="83"/>
      <c r="D128" s="85"/>
      <c r="E128" s="85"/>
      <c r="F128" s="128"/>
      <c r="G128" s="1627">
        <f>G129+G130</f>
        <v>8</v>
      </c>
      <c r="H128" s="776">
        <f>H129+H130</f>
        <v>240</v>
      </c>
      <c r="I128" s="109">
        <f>I129+I130</f>
        <v>90</v>
      </c>
      <c r="J128" s="109">
        <f>J129+J130</f>
        <v>63</v>
      </c>
      <c r="K128" s="109">
        <f>K129+K130</f>
        <v>27</v>
      </c>
      <c r="L128" s="109"/>
      <c r="M128" s="777">
        <f>M129+M130</f>
        <v>150</v>
      </c>
      <c r="N128" s="83"/>
      <c r="O128" s="85"/>
      <c r="P128" s="89"/>
      <c r="Q128" s="83"/>
      <c r="R128" s="85"/>
      <c r="S128" s="89"/>
      <c r="T128" s="86"/>
      <c r="U128" s="87"/>
      <c r="V128" s="94"/>
      <c r="W128" s="95"/>
      <c r="X128" s="87"/>
      <c r="Y128" s="94"/>
    </row>
    <row r="129" spans="1:25" s="16" customFormat="1" ht="40.5" customHeight="1" x14ac:dyDescent="0.2">
      <c r="A129" s="683" t="s">
        <v>348</v>
      </c>
      <c r="B129" s="112" t="s">
        <v>188</v>
      </c>
      <c r="C129" s="83"/>
      <c r="D129" s="85"/>
      <c r="E129" s="85"/>
      <c r="F129" s="128"/>
      <c r="G129" s="1628">
        <v>4</v>
      </c>
      <c r="H129" s="779">
        <f>G129*30</f>
        <v>120</v>
      </c>
      <c r="I129" s="84">
        <f>J129+K129+L129</f>
        <v>45</v>
      </c>
      <c r="J129" s="87">
        <v>36</v>
      </c>
      <c r="K129" s="85">
        <v>9</v>
      </c>
      <c r="L129" s="85"/>
      <c r="M129" s="545">
        <f>H129-I129</f>
        <v>75</v>
      </c>
      <c r="N129" s="83"/>
      <c r="O129" s="85"/>
      <c r="P129" s="89"/>
      <c r="Q129" s="83"/>
      <c r="R129" s="85"/>
      <c r="S129" s="89"/>
      <c r="T129" s="86"/>
      <c r="U129" s="87">
        <v>5</v>
      </c>
      <c r="V129" s="94"/>
      <c r="W129" s="95"/>
      <c r="X129" s="87"/>
      <c r="Y129" s="94"/>
    </row>
    <row r="130" spans="1:25" s="16" customFormat="1" ht="42" customHeight="1" x14ac:dyDescent="0.2">
      <c r="A130" s="683" t="s">
        <v>349</v>
      </c>
      <c r="B130" s="112" t="s">
        <v>188</v>
      </c>
      <c r="C130" s="83">
        <v>9</v>
      </c>
      <c r="D130" s="85"/>
      <c r="E130" s="85"/>
      <c r="F130" s="128"/>
      <c r="G130" s="1628">
        <v>4</v>
      </c>
      <c r="H130" s="83">
        <f>G130*30</f>
        <v>120</v>
      </c>
      <c r="I130" s="84">
        <f>J130+K130+L130</f>
        <v>45</v>
      </c>
      <c r="J130" s="87">
        <v>27</v>
      </c>
      <c r="K130" s="85">
        <v>18</v>
      </c>
      <c r="L130" s="85"/>
      <c r="M130" s="545">
        <f>H130-I130</f>
        <v>75</v>
      </c>
      <c r="N130" s="83"/>
      <c r="O130" s="85"/>
      <c r="P130" s="89"/>
      <c r="Q130" s="83"/>
      <c r="R130" s="85"/>
      <c r="S130" s="89"/>
      <c r="T130" s="86"/>
      <c r="U130" s="87"/>
      <c r="V130" s="94">
        <v>5</v>
      </c>
      <c r="W130" s="95"/>
      <c r="X130" s="87"/>
      <c r="Y130" s="94"/>
    </row>
    <row r="131" spans="1:25" s="16" customFormat="1" ht="28.5" customHeight="1" x14ac:dyDescent="0.2">
      <c r="A131" s="683" t="s">
        <v>350</v>
      </c>
      <c r="B131" s="112" t="s">
        <v>189</v>
      </c>
      <c r="C131" s="83">
        <v>9</v>
      </c>
      <c r="D131" s="85"/>
      <c r="E131" s="85"/>
      <c r="F131" s="128"/>
      <c r="G131" s="1262">
        <v>3</v>
      </c>
      <c r="H131" s="91">
        <f>G131*30</f>
        <v>90</v>
      </c>
      <c r="I131" s="92">
        <f>J131+K131+L131</f>
        <v>45</v>
      </c>
      <c r="J131" s="171">
        <v>27</v>
      </c>
      <c r="K131" s="167">
        <v>9</v>
      </c>
      <c r="L131" s="167">
        <v>9</v>
      </c>
      <c r="M131" s="96">
        <f>H131-I131</f>
        <v>45</v>
      </c>
      <c r="N131" s="82"/>
      <c r="O131" s="85"/>
      <c r="P131" s="88"/>
      <c r="Q131" s="83"/>
      <c r="R131" s="85"/>
      <c r="S131" s="89"/>
      <c r="T131" s="86"/>
      <c r="U131" s="87"/>
      <c r="V131" s="94">
        <v>5</v>
      </c>
      <c r="W131" s="95"/>
      <c r="X131" s="87"/>
      <c r="Y131" s="94"/>
    </row>
    <row r="132" spans="1:25" s="16" customFormat="1" ht="55.5" customHeight="1" x14ac:dyDescent="0.2">
      <c r="A132" s="683" t="s">
        <v>223</v>
      </c>
      <c r="B132" s="780" t="s">
        <v>192</v>
      </c>
      <c r="C132" s="100"/>
      <c r="D132" s="98">
        <v>10</v>
      </c>
      <c r="E132" s="98"/>
      <c r="F132" s="169"/>
      <c r="G132" s="118">
        <v>3</v>
      </c>
      <c r="H132" s="40">
        <f>G132*30</f>
        <v>90</v>
      </c>
      <c r="I132" s="27">
        <f>J132+K132+L132</f>
        <v>30</v>
      </c>
      <c r="J132" s="105">
        <v>15</v>
      </c>
      <c r="K132" s="105"/>
      <c r="L132" s="105">
        <v>15</v>
      </c>
      <c r="M132" s="172">
        <f>H132-I132</f>
        <v>60</v>
      </c>
      <c r="N132" s="97"/>
      <c r="O132" s="98"/>
      <c r="P132" s="106"/>
      <c r="Q132" s="100"/>
      <c r="R132" s="98"/>
      <c r="S132" s="101"/>
      <c r="T132" s="100"/>
      <c r="U132" s="98"/>
      <c r="V132" s="126"/>
      <c r="W132" s="119">
        <v>2</v>
      </c>
      <c r="X132" s="99"/>
      <c r="Y132" s="126"/>
    </row>
    <row r="133" spans="1:25" s="16" customFormat="1" ht="53.25" customHeight="1" x14ac:dyDescent="0.2">
      <c r="A133" s="683" t="s">
        <v>224</v>
      </c>
      <c r="B133" s="112" t="s">
        <v>190</v>
      </c>
      <c r="C133" s="83"/>
      <c r="D133" s="85"/>
      <c r="E133" s="85"/>
      <c r="F133" s="128"/>
      <c r="G133" s="108">
        <f>G134+G135+G136</f>
        <v>6.5</v>
      </c>
      <c r="H133" s="130">
        <f t="shared" ref="H133:M133" si="29">H134+H135+H136</f>
        <v>195</v>
      </c>
      <c r="I133" s="109">
        <f t="shared" si="29"/>
        <v>99</v>
      </c>
      <c r="J133" s="109">
        <f t="shared" si="29"/>
        <v>54</v>
      </c>
      <c r="K133" s="109">
        <f t="shared" si="29"/>
        <v>18</v>
      </c>
      <c r="L133" s="109">
        <f t="shared" si="29"/>
        <v>27</v>
      </c>
      <c r="M133" s="110">
        <f t="shared" si="29"/>
        <v>96</v>
      </c>
      <c r="N133" s="83"/>
      <c r="O133" s="85"/>
      <c r="P133" s="88"/>
      <c r="Q133" s="83"/>
      <c r="R133" s="85"/>
      <c r="S133" s="89"/>
      <c r="T133" s="86"/>
      <c r="U133" s="87"/>
      <c r="V133" s="94"/>
      <c r="W133" s="95"/>
      <c r="X133" s="87"/>
      <c r="Y133" s="94"/>
    </row>
    <row r="134" spans="1:25" s="16" customFormat="1" ht="54.75" customHeight="1" x14ac:dyDescent="0.2">
      <c r="A134" s="683" t="s">
        <v>288</v>
      </c>
      <c r="B134" s="112" t="s">
        <v>190</v>
      </c>
      <c r="C134" s="100"/>
      <c r="D134" s="98"/>
      <c r="E134" s="98"/>
      <c r="F134" s="129"/>
      <c r="G134" s="1264">
        <v>3</v>
      </c>
      <c r="H134" s="83">
        <f t="shared" ref="H134:H142" si="30">G134*30</f>
        <v>90</v>
      </c>
      <c r="I134" s="781">
        <f t="shared" ref="I134:I142" si="31">J134+K134+L134</f>
        <v>45</v>
      </c>
      <c r="J134" s="99">
        <v>27</v>
      </c>
      <c r="K134" s="98">
        <v>9</v>
      </c>
      <c r="L134" s="98">
        <v>9</v>
      </c>
      <c r="M134" s="782">
        <f>H134-I134</f>
        <v>45</v>
      </c>
      <c r="N134" s="97"/>
      <c r="O134" s="98"/>
      <c r="P134" s="106"/>
      <c r="Q134" s="100"/>
      <c r="R134" s="98"/>
      <c r="S134" s="101"/>
      <c r="T134" s="102"/>
      <c r="U134" s="99">
        <v>5</v>
      </c>
      <c r="V134" s="126"/>
      <c r="W134" s="119"/>
      <c r="X134" s="99"/>
      <c r="Y134" s="126"/>
    </row>
    <row r="135" spans="1:25" s="16" customFormat="1" ht="54" customHeight="1" x14ac:dyDescent="0.2">
      <c r="A135" s="683" t="s">
        <v>225</v>
      </c>
      <c r="B135" s="112" t="s">
        <v>190</v>
      </c>
      <c r="C135" s="100">
        <v>9</v>
      </c>
      <c r="D135" s="98"/>
      <c r="E135" s="98"/>
      <c r="F135" s="129"/>
      <c r="G135" s="1264">
        <v>2.5</v>
      </c>
      <c r="H135" s="83">
        <f t="shared" si="30"/>
        <v>75</v>
      </c>
      <c r="I135" s="781">
        <f t="shared" si="31"/>
        <v>36</v>
      </c>
      <c r="J135" s="99">
        <v>27</v>
      </c>
      <c r="K135" s="98">
        <v>9</v>
      </c>
      <c r="L135" s="98"/>
      <c r="M135" s="782">
        <f>H135-I135</f>
        <v>39</v>
      </c>
      <c r="N135" s="97"/>
      <c r="O135" s="98"/>
      <c r="P135" s="106"/>
      <c r="Q135" s="100"/>
      <c r="R135" s="98"/>
      <c r="S135" s="101"/>
      <c r="T135" s="102"/>
      <c r="U135" s="99"/>
      <c r="V135" s="126">
        <v>4</v>
      </c>
      <c r="W135" s="119"/>
      <c r="X135" s="99"/>
      <c r="Y135" s="126"/>
    </row>
    <row r="136" spans="1:25" s="16" customFormat="1" ht="69.75" customHeight="1" x14ac:dyDescent="0.2">
      <c r="A136" s="683" t="s">
        <v>226</v>
      </c>
      <c r="B136" s="112" t="s">
        <v>586</v>
      </c>
      <c r="C136" s="100"/>
      <c r="D136" s="98"/>
      <c r="E136" s="98"/>
      <c r="F136" s="129">
        <v>9</v>
      </c>
      <c r="G136" s="1264">
        <v>1</v>
      </c>
      <c r="H136" s="83">
        <f t="shared" si="30"/>
        <v>30</v>
      </c>
      <c r="I136" s="781">
        <f t="shared" si="31"/>
        <v>18</v>
      </c>
      <c r="J136" s="99"/>
      <c r="K136" s="98"/>
      <c r="L136" s="98">
        <v>18</v>
      </c>
      <c r="M136" s="782">
        <f>H136-I136</f>
        <v>12</v>
      </c>
      <c r="N136" s="97"/>
      <c r="O136" s="98"/>
      <c r="P136" s="106"/>
      <c r="Q136" s="100"/>
      <c r="R136" s="98"/>
      <c r="S136" s="101"/>
      <c r="T136" s="102"/>
      <c r="U136" s="99"/>
      <c r="V136" s="126">
        <v>2</v>
      </c>
      <c r="W136" s="119"/>
      <c r="X136" s="99"/>
      <c r="Y136" s="126"/>
    </row>
    <row r="137" spans="1:25" s="16" customFormat="1" ht="51" customHeight="1" x14ac:dyDescent="0.2">
      <c r="A137" s="683" t="s">
        <v>227</v>
      </c>
      <c r="B137" s="170" t="s">
        <v>193</v>
      </c>
      <c r="C137" s="100"/>
      <c r="D137" s="98"/>
      <c r="E137" s="98"/>
      <c r="F137" s="169"/>
      <c r="G137" s="1265">
        <v>4</v>
      </c>
      <c r="H137" s="130">
        <f t="shared" ref="H137:M137" si="32">H138+H139</f>
        <v>135</v>
      </c>
      <c r="I137" s="109">
        <f t="shared" si="32"/>
        <v>59</v>
      </c>
      <c r="J137" s="109">
        <f t="shared" si="32"/>
        <v>42</v>
      </c>
      <c r="K137" s="109">
        <f t="shared" si="32"/>
        <v>9</v>
      </c>
      <c r="L137" s="109">
        <f t="shared" si="32"/>
        <v>8</v>
      </c>
      <c r="M137" s="110">
        <f t="shared" si="32"/>
        <v>76</v>
      </c>
      <c r="N137" s="97"/>
      <c r="O137" s="98"/>
      <c r="P137" s="106"/>
      <c r="Q137" s="100"/>
      <c r="R137" s="98"/>
      <c r="S137" s="101"/>
      <c r="T137" s="100"/>
      <c r="U137" s="98"/>
      <c r="V137" s="126"/>
      <c r="W137" s="119"/>
      <c r="X137" s="99"/>
      <c r="Y137" s="126"/>
    </row>
    <row r="138" spans="1:25" s="16" customFormat="1" ht="48.75" customHeight="1" x14ac:dyDescent="0.2">
      <c r="A138" s="683" t="s">
        <v>351</v>
      </c>
      <c r="B138" s="170" t="s">
        <v>193</v>
      </c>
      <c r="C138" s="100"/>
      <c r="D138" s="98"/>
      <c r="E138" s="98"/>
      <c r="F138" s="169"/>
      <c r="G138" s="1264">
        <v>2</v>
      </c>
      <c r="H138" s="79">
        <f>G138*30</f>
        <v>60</v>
      </c>
      <c r="I138" s="168">
        <f>J138+K138+L138</f>
        <v>27</v>
      </c>
      <c r="J138" s="131">
        <v>18</v>
      </c>
      <c r="K138" s="131">
        <v>9</v>
      </c>
      <c r="L138" s="131"/>
      <c r="M138" s="173">
        <f>H138-I138</f>
        <v>33</v>
      </c>
      <c r="N138" s="97"/>
      <c r="O138" s="98"/>
      <c r="P138" s="106"/>
      <c r="Q138" s="100"/>
      <c r="R138" s="98"/>
      <c r="S138" s="101"/>
      <c r="T138" s="100"/>
      <c r="U138" s="98"/>
      <c r="V138" s="126"/>
      <c r="W138" s="119"/>
      <c r="X138" s="99">
        <v>3</v>
      </c>
      <c r="Y138" s="126"/>
    </row>
    <row r="139" spans="1:25" s="16" customFormat="1" ht="51" customHeight="1" x14ac:dyDescent="0.2">
      <c r="A139" s="683" t="s">
        <v>352</v>
      </c>
      <c r="B139" s="170" t="s">
        <v>193</v>
      </c>
      <c r="C139" s="100">
        <v>12</v>
      </c>
      <c r="D139" s="98"/>
      <c r="E139" s="98"/>
      <c r="F139" s="169"/>
      <c r="G139" s="1264">
        <v>2.5</v>
      </c>
      <c r="H139" s="79">
        <f>G139*30</f>
        <v>75</v>
      </c>
      <c r="I139" s="168">
        <f>J139+K139+L139</f>
        <v>32</v>
      </c>
      <c r="J139" s="98">
        <v>24</v>
      </c>
      <c r="K139" s="98"/>
      <c r="L139" s="98">
        <v>8</v>
      </c>
      <c r="M139" s="173">
        <f>H139-I139</f>
        <v>43</v>
      </c>
      <c r="N139" s="174"/>
      <c r="O139" s="98"/>
      <c r="P139" s="106"/>
      <c r="Q139" s="100"/>
      <c r="R139" s="98"/>
      <c r="S139" s="101"/>
      <c r="T139" s="100"/>
      <c r="U139" s="98"/>
      <c r="V139" s="126"/>
      <c r="W139" s="119"/>
      <c r="X139" s="99"/>
      <c r="Y139" s="126">
        <v>4</v>
      </c>
    </row>
    <row r="140" spans="1:25" s="16" customFormat="1" ht="24" customHeight="1" x14ac:dyDescent="0.2">
      <c r="A140" s="683" t="s">
        <v>228</v>
      </c>
      <c r="B140" s="113" t="s">
        <v>59</v>
      </c>
      <c r="C140" s="100"/>
      <c r="D140" s="98"/>
      <c r="E140" s="98"/>
      <c r="F140" s="169"/>
      <c r="G140" s="118">
        <f>G141+G142</f>
        <v>7</v>
      </c>
      <c r="H140" s="130">
        <f t="shared" ref="H140:M140" si="33">H141+H142</f>
        <v>210</v>
      </c>
      <c r="I140" s="109">
        <f t="shared" si="33"/>
        <v>105</v>
      </c>
      <c r="J140" s="109">
        <f t="shared" si="33"/>
        <v>60</v>
      </c>
      <c r="K140" s="109">
        <f t="shared" si="33"/>
        <v>15</v>
      </c>
      <c r="L140" s="109">
        <f t="shared" si="33"/>
        <v>30</v>
      </c>
      <c r="M140" s="110">
        <f t="shared" si="33"/>
        <v>105</v>
      </c>
      <c r="N140" s="174"/>
      <c r="O140" s="98"/>
      <c r="P140" s="106"/>
      <c r="Q140" s="100"/>
      <c r="R140" s="98"/>
      <c r="S140" s="101"/>
      <c r="T140" s="100"/>
      <c r="U140" s="98"/>
      <c r="V140" s="126"/>
      <c r="W140" s="119"/>
      <c r="X140" s="99"/>
      <c r="Y140" s="126"/>
    </row>
    <row r="141" spans="1:25" s="16" customFormat="1" ht="26.25" customHeight="1" x14ac:dyDescent="0.2">
      <c r="A141" s="683" t="s">
        <v>353</v>
      </c>
      <c r="B141" s="113" t="s">
        <v>59</v>
      </c>
      <c r="C141" s="100">
        <v>7</v>
      </c>
      <c r="D141" s="98"/>
      <c r="E141" s="98"/>
      <c r="F141" s="129"/>
      <c r="G141" s="132">
        <v>6</v>
      </c>
      <c r="H141" s="83">
        <f t="shared" si="30"/>
        <v>180</v>
      </c>
      <c r="I141" s="781">
        <f t="shared" si="31"/>
        <v>90</v>
      </c>
      <c r="J141" s="99">
        <v>60</v>
      </c>
      <c r="K141" s="98">
        <v>15</v>
      </c>
      <c r="L141" s="98">
        <v>15</v>
      </c>
      <c r="M141" s="782">
        <f>H141-I141</f>
        <v>90</v>
      </c>
      <c r="N141" s="97"/>
      <c r="O141" s="98"/>
      <c r="P141" s="106"/>
      <c r="Q141" s="100"/>
      <c r="R141" s="98"/>
      <c r="S141" s="101"/>
      <c r="T141" s="102">
        <v>6</v>
      </c>
      <c r="U141" s="99"/>
      <c r="V141" s="126"/>
      <c r="W141" s="119"/>
      <c r="X141" s="99"/>
      <c r="Y141" s="126"/>
    </row>
    <row r="142" spans="1:25" s="16" customFormat="1" ht="24" customHeight="1" x14ac:dyDescent="0.2">
      <c r="A142" s="683" t="s">
        <v>354</v>
      </c>
      <c r="B142" s="113" t="s">
        <v>346</v>
      </c>
      <c r="C142" s="100"/>
      <c r="D142" s="98"/>
      <c r="E142" s="98"/>
      <c r="F142" s="129">
        <v>7</v>
      </c>
      <c r="G142" s="132">
        <v>1</v>
      </c>
      <c r="H142" s="83">
        <f t="shared" si="30"/>
        <v>30</v>
      </c>
      <c r="I142" s="781">
        <f t="shared" si="31"/>
        <v>15</v>
      </c>
      <c r="J142" s="99"/>
      <c r="K142" s="98"/>
      <c r="L142" s="98">
        <v>15</v>
      </c>
      <c r="M142" s="782">
        <f>H142-I142</f>
        <v>15</v>
      </c>
      <c r="N142" s="97"/>
      <c r="O142" s="98"/>
      <c r="P142" s="106"/>
      <c r="Q142" s="100"/>
      <c r="R142" s="98"/>
      <c r="S142" s="101"/>
      <c r="T142" s="102">
        <v>1</v>
      </c>
      <c r="U142" s="99"/>
      <c r="V142" s="126"/>
      <c r="W142" s="119"/>
      <c r="X142" s="99"/>
      <c r="Y142" s="126"/>
    </row>
    <row r="143" spans="1:25" s="16" customFormat="1" ht="35.25" customHeight="1" thickBot="1" x14ac:dyDescent="0.25">
      <c r="A143" s="783" t="s">
        <v>229</v>
      </c>
      <c r="B143" s="704" t="s">
        <v>282</v>
      </c>
      <c r="C143" s="784"/>
      <c r="D143" s="785" t="s">
        <v>194</v>
      </c>
      <c r="E143" s="786"/>
      <c r="F143" s="639"/>
      <c r="G143" s="108">
        <v>6</v>
      </c>
      <c r="H143" s="91">
        <f>G143*30</f>
        <v>180</v>
      </c>
      <c r="I143" s="167">
        <f>J143+K143+L143</f>
        <v>90</v>
      </c>
      <c r="J143" s="787">
        <v>45</v>
      </c>
      <c r="K143" s="787">
        <v>30</v>
      </c>
      <c r="L143" s="787">
        <v>15</v>
      </c>
      <c r="M143" s="125">
        <f>H143-I143</f>
        <v>90</v>
      </c>
      <c r="N143" s="91"/>
      <c r="O143" s="167"/>
      <c r="P143" s="125"/>
      <c r="Q143" s="91"/>
      <c r="R143" s="167"/>
      <c r="S143" s="125"/>
      <c r="T143" s="91"/>
      <c r="U143" s="167"/>
      <c r="V143" s="125"/>
      <c r="W143" s="86">
        <v>6</v>
      </c>
      <c r="X143" s="171"/>
      <c r="Y143" s="125"/>
    </row>
    <row r="144" spans="1:25" s="16" customFormat="1" ht="20.25" customHeight="1" thickBot="1" x14ac:dyDescent="0.25">
      <c r="A144" s="3041" t="s">
        <v>365</v>
      </c>
      <c r="B144" s="3042"/>
      <c r="C144" s="3042"/>
      <c r="D144" s="3042"/>
      <c r="E144" s="3042"/>
      <c r="F144" s="3042"/>
      <c r="G144" s="3042"/>
      <c r="H144" s="3042"/>
      <c r="I144" s="3042"/>
      <c r="J144" s="3042"/>
      <c r="K144" s="3042"/>
      <c r="L144" s="3042"/>
      <c r="M144" s="3042"/>
      <c r="N144" s="3042"/>
      <c r="O144" s="3042"/>
      <c r="P144" s="3042"/>
      <c r="Q144" s="3042"/>
      <c r="R144" s="3042"/>
      <c r="S144" s="3042"/>
      <c r="T144" s="3042"/>
      <c r="U144" s="3042"/>
      <c r="V144" s="3042"/>
      <c r="W144" s="3042"/>
      <c r="X144" s="3042"/>
      <c r="Y144" s="3043"/>
    </row>
    <row r="145" spans="1:25" s="16" customFormat="1" ht="35.25" customHeight="1" x14ac:dyDescent="0.2">
      <c r="A145" s="668" t="s">
        <v>230</v>
      </c>
      <c r="B145" s="788" t="s">
        <v>195</v>
      </c>
      <c r="C145" s="133"/>
      <c r="D145" s="131">
        <v>10</v>
      </c>
      <c r="E145" s="131"/>
      <c r="F145" s="789"/>
      <c r="G145" s="134">
        <v>3</v>
      </c>
      <c r="H145" s="40">
        <f>G145*30</f>
        <v>90</v>
      </c>
      <c r="I145" s="27">
        <f>J145+K145+L145</f>
        <v>45</v>
      </c>
      <c r="J145" s="735">
        <v>15</v>
      </c>
      <c r="K145" s="735">
        <v>30</v>
      </c>
      <c r="L145" s="735"/>
      <c r="M145" s="790">
        <f>H145-I145</f>
        <v>45</v>
      </c>
      <c r="N145" s="791"/>
      <c r="O145" s="131"/>
      <c r="P145" s="175"/>
      <c r="Q145" s="133"/>
      <c r="R145" s="131"/>
      <c r="S145" s="135"/>
      <c r="T145" s="133"/>
      <c r="U145" s="131"/>
      <c r="V145" s="135"/>
      <c r="W145" s="176">
        <v>3</v>
      </c>
      <c r="X145" s="177"/>
      <c r="Y145" s="135"/>
    </row>
    <row r="146" spans="1:25" s="16" customFormat="1" ht="35.25" customHeight="1" thickBot="1" x14ac:dyDescent="0.25">
      <c r="A146" s="683" t="s">
        <v>231</v>
      </c>
      <c r="B146" s="792" t="s">
        <v>196</v>
      </c>
      <c r="C146" s="100"/>
      <c r="D146" s="98">
        <v>10</v>
      </c>
      <c r="E146" s="98"/>
      <c r="F146" s="169"/>
      <c r="G146" s="118">
        <v>3</v>
      </c>
      <c r="H146" s="178">
        <f>G146*30</f>
        <v>90</v>
      </c>
      <c r="I146" s="104">
        <f>J146+K146+L146</f>
        <v>45</v>
      </c>
      <c r="J146" s="105">
        <v>30</v>
      </c>
      <c r="K146" s="105"/>
      <c r="L146" s="105">
        <v>15</v>
      </c>
      <c r="M146" s="127">
        <f>H146-I146</f>
        <v>45</v>
      </c>
      <c r="N146" s="174"/>
      <c r="O146" s="98"/>
      <c r="P146" s="106"/>
      <c r="Q146" s="100"/>
      <c r="R146" s="98"/>
      <c r="S146" s="101"/>
      <c r="T146" s="100"/>
      <c r="U146" s="98"/>
      <c r="V146" s="101"/>
      <c r="W146" s="102">
        <v>3</v>
      </c>
      <c r="X146" s="99"/>
      <c r="Y146" s="101"/>
    </row>
    <row r="147" spans="1:25" s="18" customFormat="1" ht="22.5" customHeight="1" thickBot="1" x14ac:dyDescent="0.25">
      <c r="A147" s="3036" t="s">
        <v>198</v>
      </c>
      <c r="B147" s="3037"/>
      <c r="C147" s="3037"/>
      <c r="D147" s="3037"/>
      <c r="E147" s="3037"/>
      <c r="F147" s="3037"/>
      <c r="G147" s="3037"/>
      <c r="H147" s="3037"/>
      <c r="I147" s="3037"/>
      <c r="J147" s="3037"/>
      <c r="K147" s="3037"/>
      <c r="L147" s="3037"/>
      <c r="M147" s="3037"/>
      <c r="N147" s="3037"/>
      <c r="O147" s="3037"/>
      <c r="P147" s="3037"/>
      <c r="Q147" s="3037"/>
      <c r="R147" s="3037"/>
      <c r="S147" s="3037"/>
      <c r="T147" s="3037"/>
      <c r="U147" s="3037"/>
      <c r="V147" s="3037"/>
      <c r="W147" s="3037"/>
      <c r="X147" s="3037"/>
      <c r="Y147" s="3038"/>
    </row>
    <row r="148" spans="1:25" s="18" customFormat="1" ht="22.5" customHeight="1" thickBot="1" x14ac:dyDescent="0.25">
      <c r="A148" s="576" t="s">
        <v>355</v>
      </c>
      <c r="B148" s="793" t="s">
        <v>60</v>
      </c>
      <c r="C148" s="83"/>
      <c r="D148" s="85">
        <v>10</v>
      </c>
      <c r="E148" s="85"/>
      <c r="F148" s="179" t="s">
        <v>171</v>
      </c>
      <c r="G148" s="90">
        <v>6</v>
      </c>
      <c r="H148" s="91">
        <f>G148*30</f>
        <v>180</v>
      </c>
      <c r="I148" s="92">
        <f>J148+K148+L148</f>
        <v>90</v>
      </c>
      <c r="J148" s="167"/>
      <c r="K148" s="167"/>
      <c r="L148" s="167">
        <v>90</v>
      </c>
      <c r="M148" s="125">
        <f>H148-I148</f>
        <v>90</v>
      </c>
      <c r="N148" s="546"/>
      <c r="O148" s="85"/>
      <c r="P148" s="89"/>
      <c r="Q148" s="83"/>
      <c r="R148" s="85"/>
      <c r="S148" s="89"/>
      <c r="T148" s="83"/>
      <c r="U148" s="85"/>
      <c r="V148" s="89" t="s">
        <v>87</v>
      </c>
      <c r="W148" s="86">
        <v>6</v>
      </c>
      <c r="X148" s="87"/>
      <c r="Y148" s="89"/>
    </row>
    <row r="149" spans="1:25" s="18" customFormat="1" ht="21" customHeight="1" thickBot="1" x14ac:dyDescent="0.25">
      <c r="A149" s="3306" t="s">
        <v>393</v>
      </c>
      <c r="B149" s="3307"/>
      <c r="C149" s="3307"/>
      <c r="D149" s="3307"/>
      <c r="E149" s="3307"/>
      <c r="F149" s="3307"/>
      <c r="G149" s="794">
        <f>G128+G131+G132+G133+G137+G140+G145+G146</f>
        <v>37.5</v>
      </c>
      <c r="H149" s="795">
        <f t="shared" ref="H149:M149" si="34">H128+H131+H132+H133+H137+H140+H145+H146</f>
        <v>1140</v>
      </c>
      <c r="I149" s="137">
        <f t="shared" si="34"/>
        <v>518</v>
      </c>
      <c r="J149" s="137">
        <f t="shared" si="34"/>
        <v>306</v>
      </c>
      <c r="K149" s="137">
        <f t="shared" si="34"/>
        <v>108</v>
      </c>
      <c r="L149" s="137">
        <f t="shared" si="34"/>
        <v>104</v>
      </c>
      <c r="M149" s="796">
        <f t="shared" si="34"/>
        <v>622</v>
      </c>
      <c r="N149" s="797"/>
      <c r="O149" s="136"/>
      <c r="P149" s="798"/>
      <c r="Q149" s="797"/>
      <c r="R149" s="136"/>
      <c r="S149" s="796"/>
      <c r="T149" s="795">
        <f>T141+T142</f>
        <v>7</v>
      </c>
      <c r="U149" s="137">
        <f>U129+U134</f>
        <v>10</v>
      </c>
      <c r="V149" s="796">
        <f>V130+V131+V135+V136</f>
        <v>16</v>
      </c>
      <c r="W149" s="795">
        <f>W132+W145+W146</f>
        <v>8</v>
      </c>
      <c r="X149" s="137">
        <f>X138</f>
        <v>3</v>
      </c>
      <c r="Y149" s="799">
        <f>Y139</f>
        <v>4</v>
      </c>
    </row>
    <row r="150" spans="1:25" s="18" customFormat="1" ht="41.25" customHeight="1" thickBot="1" x14ac:dyDescent="0.25">
      <c r="A150" s="3306" t="s">
        <v>394</v>
      </c>
      <c r="B150" s="3307"/>
      <c r="C150" s="3307"/>
      <c r="D150" s="3307"/>
      <c r="E150" s="3307"/>
      <c r="F150" s="3307"/>
      <c r="G150" s="800">
        <f>G128+G131+G132+G133+G137+G140+G148</f>
        <v>37.5</v>
      </c>
      <c r="H150" s="801">
        <f t="shared" ref="H150:M150" si="35">H128+H131+H132+H133+H137+H140+H148</f>
        <v>1140</v>
      </c>
      <c r="I150" s="802">
        <f t="shared" si="35"/>
        <v>518</v>
      </c>
      <c r="J150" s="802">
        <f t="shared" si="35"/>
        <v>261</v>
      </c>
      <c r="K150" s="802">
        <f t="shared" si="35"/>
        <v>78</v>
      </c>
      <c r="L150" s="802">
        <f t="shared" si="35"/>
        <v>179</v>
      </c>
      <c r="M150" s="803">
        <f t="shared" si="35"/>
        <v>622</v>
      </c>
      <c r="N150" s="804"/>
      <c r="O150" s="805"/>
      <c r="P150" s="806"/>
      <c r="Q150" s="807"/>
      <c r="R150" s="805"/>
      <c r="S150" s="808"/>
      <c r="T150" s="801">
        <f>T141+T142</f>
        <v>7</v>
      </c>
      <c r="U150" s="802">
        <f>U129+U134</f>
        <v>10</v>
      </c>
      <c r="V150" s="803">
        <f>V130+V131+V135+V136</f>
        <v>16</v>
      </c>
      <c r="W150" s="809">
        <f>W132+W148</f>
        <v>8</v>
      </c>
      <c r="X150" s="802">
        <f>X138</f>
        <v>3</v>
      </c>
      <c r="Y150" s="803">
        <f>Y139</f>
        <v>4</v>
      </c>
    </row>
    <row r="151" spans="1:25" s="18" customFormat="1" ht="25.5" customHeight="1" thickBot="1" x14ac:dyDescent="0.25">
      <c r="A151" s="3291" t="s">
        <v>356</v>
      </c>
      <c r="B151" s="3101"/>
      <c r="C151" s="3101"/>
      <c r="D151" s="3101"/>
      <c r="E151" s="3101"/>
      <c r="F151" s="3101"/>
      <c r="G151" s="3101"/>
      <c r="H151" s="3101"/>
      <c r="I151" s="3101"/>
      <c r="J151" s="3101"/>
      <c r="K151" s="3101"/>
      <c r="L151" s="3101"/>
      <c r="M151" s="3101"/>
      <c r="N151" s="3101"/>
      <c r="O151" s="3101"/>
      <c r="P151" s="3101"/>
      <c r="Q151" s="3101"/>
      <c r="R151" s="3101"/>
      <c r="S151" s="3101"/>
      <c r="T151" s="3101"/>
      <c r="U151" s="3101"/>
      <c r="V151" s="3101"/>
      <c r="W151" s="3101"/>
      <c r="X151" s="3101"/>
      <c r="Y151" s="3102"/>
    </row>
    <row r="152" spans="1:25" s="1193" customFormat="1" ht="37.5" customHeight="1" thickBot="1" x14ac:dyDescent="0.25">
      <c r="A152" s="1179" t="s">
        <v>289</v>
      </c>
      <c r="B152" s="1180" t="s">
        <v>357</v>
      </c>
      <c r="C152" s="1181"/>
      <c r="D152" s="1182">
        <v>6</v>
      </c>
      <c r="E152" s="1183"/>
      <c r="F152" s="1184"/>
      <c r="G152" s="1185">
        <v>3</v>
      </c>
      <c r="H152" s="1186">
        <f>G152*30</f>
        <v>90</v>
      </c>
      <c r="I152" s="1187">
        <f>J152+K152+L152</f>
        <v>30</v>
      </c>
      <c r="J152" s="1187">
        <v>10</v>
      </c>
      <c r="K152" s="1187">
        <v>20</v>
      </c>
      <c r="L152" s="1187"/>
      <c r="M152" s="1188">
        <f>H152-I152</f>
        <v>60</v>
      </c>
      <c r="N152" s="1189"/>
      <c r="O152" s="1182"/>
      <c r="P152" s="1190"/>
      <c r="Q152" s="1191"/>
      <c r="R152" s="1182"/>
      <c r="S152" s="1192">
        <v>3</v>
      </c>
      <c r="T152" s="1189"/>
      <c r="U152" s="1182"/>
      <c r="V152" s="1190"/>
      <c r="W152" s="1191"/>
      <c r="X152" s="1182"/>
      <c r="Y152" s="1190"/>
    </row>
    <row r="153" spans="1:25" s="18" customFormat="1" ht="22.5" customHeight="1" thickBot="1" x14ac:dyDescent="0.25">
      <c r="A153" s="3044" t="s">
        <v>263</v>
      </c>
      <c r="B153" s="3052"/>
      <c r="C153" s="3052"/>
      <c r="D153" s="3052"/>
      <c r="E153" s="3052"/>
      <c r="F153" s="3053"/>
      <c r="G153" s="810">
        <f>G152</f>
        <v>3</v>
      </c>
      <c r="H153" s="734">
        <f t="shared" ref="H153:M153" si="36">H152</f>
        <v>90</v>
      </c>
      <c r="I153" s="735">
        <f t="shared" si="36"/>
        <v>30</v>
      </c>
      <c r="J153" s="735">
        <f t="shared" si="36"/>
        <v>10</v>
      </c>
      <c r="K153" s="735">
        <f t="shared" si="36"/>
        <v>20</v>
      </c>
      <c r="L153" s="735"/>
      <c r="M153" s="735">
        <f t="shared" si="36"/>
        <v>60</v>
      </c>
      <c r="N153" s="178"/>
      <c r="O153" s="735"/>
      <c r="P153" s="811"/>
      <c r="Q153" s="734"/>
      <c r="R153" s="735"/>
      <c r="S153" s="736">
        <f>S152</f>
        <v>3</v>
      </c>
      <c r="T153" s="133"/>
      <c r="U153" s="131"/>
      <c r="V153" s="135"/>
      <c r="W153" s="196"/>
      <c r="X153" s="131"/>
      <c r="Y153" s="135"/>
    </row>
    <row r="154" spans="1:25" s="18" customFormat="1" ht="27" customHeight="1" thickBot="1" x14ac:dyDescent="0.25">
      <c r="A154" s="3023" t="s">
        <v>447</v>
      </c>
      <c r="B154" s="3034"/>
      <c r="C154" s="3034"/>
      <c r="D154" s="3034"/>
      <c r="E154" s="3034"/>
      <c r="F154" s="3034"/>
      <c r="G154" s="3034"/>
      <c r="H154" s="3034"/>
      <c r="I154" s="3034"/>
      <c r="J154" s="3034"/>
      <c r="K154" s="3034"/>
      <c r="L154" s="3034"/>
      <c r="M154" s="3034"/>
      <c r="N154" s="3034"/>
      <c r="O154" s="3034"/>
      <c r="P154" s="3034"/>
      <c r="Q154" s="3034"/>
      <c r="R154" s="3034"/>
      <c r="S154" s="3034"/>
      <c r="T154" s="3034"/>
      <c r="U154" s="3034"/>
      <c r="V154" s="3034"/>
      <c r="W154" s="3034"/>
      <c r="X154" s="3034"/>
      <c r="Y154" s="3035"/>
    </row>
    <row r="155" spans="1:25" s="18" customFormat="1" ht="84.75" customHeight="1" x14ac:dyDescent="0.2">
      <c r="A155" s="530" t="s">
        <v>290</v>
      </c>
      <c r="B155" s="812" t="s">
        <v>446</v>
      </c>
      <c r="C155" s="78"/>
      <c r="D155" s="80"/>
      <c r="E155" s="80"/>
      <c r="F155" s="81"/>
      <c r="G155" s="813">
        <f>G156+G157</f>
        <v>7</v>
      </c>
      <c r="H155" s="40">
        <f>H156+H157</f>
        <v>210</v>
      </c>
      <c r="I155" s="42">
        <f>I156+I157</f>
        <v>84</v>
      </c>
      <c r="J155" s="42">
        <f>J156+J157</f>
        <v>33</v>
      </c>
      <c r="K155" s="42">
        <f>K156+K157</f>
        <v>51</v>
      </c>
      <c r="L155" s="42"/>
      <c r="M155" s="790">
        <f>M156+M157</f>
        <v>126</v>
      </c>
      <c r="N155" s="79"/>
      <c r="O155" s="80"/>
      <c r="P155" s="107"/>
      <c r="Q155" s="79"/>
      <c r="R155" s="80"/>
      <c r="S155" s="107"/>
      <c r="T155" s="79"/>
      <c r="U155" s="80"/>
      <c r="V155" s="107"/>
      <c r="W155" s="79"/>
      <c r="X155" s="80"/>
      <c r="Y155" s="107"/>
    </row>
    <row r="156" spans="1:25" s="18" customFormat="1" ht="83.25" customHeight="1" x14ac:dyDescent="0.2">
      <c r="A156" s="576" t="s">
        <v>358</v>
      </c>
      <c r="B156" s="704" t="s">
        <v>446</v>
      </c>
      <c r="C156" s="82"/>
      <c r="D156" s="85">
        <v>10</v>
      </c>
      <c r="E156" s="85"/>
      <c r="F156" s="88"/>
      <c r="G156" s="814">
        <v>3</v>
      </c>
      <c r="H156" s="83">
        <f>G156*30</f>
        <v>90</v>
      </c>
      <c r="I156" s="85">
        <f>J156+K156+L156</f>
        <v>30</v>
      </c>
      <c r="J156" s="85">
        <v>15</v>
      </c>
      <c r="K156" s="85">
        <v>15</v>
      </c>
      <c r="L156" s="85"/>
      <c r="M156" s="89">
        <f>H156-I156</f>
        <v>60</v>
      </c>
      <c r="N156" s="83"/>
      <c r="O156" s="85"/>
      <c r="P156" s="89"/>
      <c r="Q156" s="83"/>
      <c r="R156" s="85"/>
      <c r="S156" s="89"/>
      <c r="T156" s="83"/>
      <c r="U156" s="85"/>
      <c r="V156" s="89"/>
      <c r="W156" s="83">
        <v>2</v>
      </c>
      <c r="X156" s="85"/>
      <c r="Y156" s="89"/>
    </row>
    <row r="157" spans="1:25" s="18" customFormat="1" ht="84.75" customHeight="1" thickBot="1" x14ac:dyDescent="0.25">
      <c r="A157" s="581" t="s">
        <v>359</v>
      </c>
      <c r="B157" s="815" t="s">
        <v>446</v>
      </c>
      <c r="C157" s="97"/>
      <c r="D157" s="98">
        <v>11</v>
      </c>
      <c r="E157" s="98"/>
      <c r="F157" s="106"/>
      <c r="G157" s="816">
        <v>4</v>
      </c>
      <c r="H157" s="83">
        <f>G157*30</f>
        <v>120</v>
      </c>
      <c r="I157" s="85">
        <f>J157+K157+L157</f>
        <v>54</v>
      </c>
      <c r="J157" s="138">
        <v>18</v>
      </c>
      <c r="K157" s="138">
        <v>36</v>
      </c>
      <c r="L157" s="138"/>
      <c r="M157" s="139">
        <f>H157-I157</f>
        <v>66</v>
      </c>
      <c r="N157" s="140"/>
      <c r="O157" s="138"/>
      <c r="P157" s="139"/>
      <c r="Q157" s="140"/>
      <c r="R157" s="138"/>
      <c r="S157" s="139"/>
      <c r="T157" s="140"/>
      <c r="U157" s="138"/>
      <c r="V157" s="139"/>
      <c r="W157" s="140"/>
      <c r="X157" s="138">
        <v>6</v>
      </c>
      <c r="Y157" s="139"/>
    </row>
    <row r="158" spans="1:25" s="18" customFormat="1" ht="22.5" customHeight="1" thickBot="1" x14ac:dyDescent="0.25">
      <c r="A158" s="3044" t="s">
        <v>292</v>
      </c>
      <c r="B158" s="3052"/>
      <c r="C158" s="3052"/>
      <c r="D158" s="3052"/>
      <c r="E158" s="3052"/>
      <c r="F158" s="3053"/>
      <c r="G158" s="817">
        <f>G155</f>
        <v>7</v>
      </c>
      <c r="H158" s="818">
        <f t="shared" ref="H158:M158" si="37">H155</f>
        <v>210</v>
      </c>
      <c r="I158" s="819">
        <f t="shared" si="37"/>
        <v>84</v>
      </c>
      <c r="J158" s="819">
        <f t="shared" si="37"/>
        <v>33</v>
      </c>
      <c r="K158" s="819">
        <f t="shared" si="37"/>
        <v>51</v>
      </c>
      <c r="L158" s="819"/>
      <c r="M158" s="820">
        <f t="shared" si="37"/>
        <v>126</v>
      </c>
      <c r="N158" s="821"/>
      <c r="O158" s="822"/>
      <c r="P158" s="823"/>
      <c r="Q158" s="727"/>
      <c r="R158" s="141"/>
      <c r="S158" s="824"/>
      <c r="T158" s="821"/>
      <c r="U158" s="822"/>
      <c r="V158" s="823"/>
      <c r="W158" s="727">
        <f>SUM(W155:W157)</f>
        <v>2</v>
      </c>
      <c r="X158" s="141">
        <f>SUM(X155:X157)</f>
        <v>6</v>
      </c>
      <c r="Y158" s="726"/>
    </row>
    <row r="159" spans="1:25" s="18" customFormat="1" ht="24" customHeight="1" thickBot="1" x14ac:dyDescent="0.25">
      <c r="A159" s="3291" t="s">
        <v>448</v>
      </c>
      <c r="B159" s="3101"/>
      <c r="C159" s="3101"/>
      <c r="D159" s="3101"/>
      <c r="E159" s="3101"/>
      <c r="F159" s="3101"/>
      <c r="G159" s="3101"/>
      <c r="H159" s="3101"/>
      <c r="I159" s="3101"/>
      <c r="J159" s="3101"/>
      <c r="K159" s="3101"/>
      <c r="L159" s="3101"/>
      <c r="M159" s="3101"/>
      <c r="N159" s="3101"/>
      <c r="O159" s="3101"/>
      <c r="P159" s="3101"/>
      <c r="Q159" s="3101"/>
      <c r="R159" s="3101"/>
      <c r="S159" s="3101"/>
      <c r="T159" s="3101"/>
      <c r="U159" s="3101"/>
      <c r="V159" s="3101"/>
      <c r="W159" s="3101"/>
      <c r="X159" s="3101"/>
      <c r="Y159" s="3102"/>
    </row>
    <row r="160" spans="1:25" s="18" customFormat="1" ht="38.25" customHeight="1" x14ac:dyDescent="0.2">
      <c r="A160" s="825" t="s">
        <v>256</v>
      </c>
      <c r="B160" s="111" t="s">
        <v>187</v>
      </c>
      <c r="C160" s="122"/>
      <c r="D160" s="120"/>
      <c r="E160" s="120"/>
      <c r="F160" s="826"/>
      <c r="G160" s="197">
        <f t="shared" ref="G160:M160" si="38">G161+G162+G163</f>
        <v>6</v>
      </c>
      <c r="H160" s="827">
        <f t="shared" si="38"/>
        <v>180</v>
      </c>
      <c r="I160" s="142">
        <f t="shared" si="38"/>
        <v>96</v>
      </c>
      <c r="J160" s="142">
        <f t="shared" si="38"/>
        <v>57</v>
      </c>
      <c r="K160" s="142">
        <f t="shared" si="38"/>
        <v>9</v>
      </c>
      <c r="L160" s="142">
        <f t="shared" si="38"/>
        <v>30</v>
      </c>
      <c r="M160" s="828">
        <f t="shared" si="38"/>
        <v>84</v>
      </c>
      <c r="N160" s="122"/>
      <c r="O160" s="120"/>
      <c r="P160" s="124"/>
      <c r="Q160" s="122"/>
      <c r="R160" s="120"/>
      <c r="S160" s="124"/>
      <c r="T160" s="143"/>
      <c r="U160" s="144"/>
      <c r="V160" s="123"/>
      <c r="W160" s="829"/>
      <c r="X160" s="144"/>
      <c r="Y160" s="123"/>
    </row>
    <row r="161" spans="1:28" s="18" customFormat="1" ht="36" customHeight="1" x14ac:dyDescent="0.2">
      <c r="A161" s="830" t="s">
        <v>360</v>
      </c>
      <c r="B161" s="112" t="s">
        <v>187</v>
      </c>
      <c r="C161" s="83"/>
      <c r="D161" s="85">
        <v>9</v>
      </c>
      <c r="E161" s="85"/>
      <c r="F161" s="831"/>
      <c r="G161" s="165">
        <v>2</v>
      </c>
      <c r="H161" s="83">
        <f>G161*30</f>
        <v>60</v>
      </c>
      <c r="I161" s="84">
        <f>J161+K161+L161</f>
        <v>36</v>
      </c>
      <c r="J161" s="87">
        <v>27</v>
      </c>
      <c r="K161" s="85">
        <v>9</v>
      </c>
      <c r="L161" s="85"/>
      <c r="M161" s="145">
        <f>H161-I161</f>
        <v>24</v>
      </c>
      <c r="N161" s="83"/>
      <c r="O161" s="85"/>
      <c r="P161" s="89"/>
      <c r="Q161" s="83"/>
      <c r="R161" s="85"/>
      <c r="S161" s="89"/>
      <c r="T161" s="86"/>
      <c r="U161" s="87"/>
      <c r="V161" s="94">
        <v>4</v>
      </c>
      <c r="W161" s="95"/>
      <c r="X161" s="87"/>
      <c r="Y161" s="94"/>
    </row>
    <row r="162" spans="1:28" s="18" customFormat="1" ht="39.75" customHeight="1" x14ac:dyDescent="0.2">
      <c r="A162" s="830" t="s">
        <v>361</v>
      </c>
      <c r="B162" s="112" t="s">
        <v>187</v>
      </c>
      <c r="C162" s="83">
        <v>10</v>
      </c>
      <c r="D162" s="85"/>
      <c r="E162" s="85"/>
      <c r="F162" s="831"/>
      <c r="G162" s="165">
        <v>2.5</v>
      </c>
      <c r="H162" s="83">
        <f>G162*30</f>
        <v>75</v>
      </c>
      <c r="I162" s="84">
        <f>J162+K162+L162</f>
        <v>45</v>
      </c>
      <c r="J162" s="87">
        <v>30</v>
      </c>
      <c r="K162" s="85"/>
      <c r="L162" s="85">
        <v>15</v>
      </c>
      <c r="M162" s="145">
        <f>H162-I162</f>
        <v>30</v>
      </c>
      <c r="N162" s="83"/>
      <c r="O162" s="85"/>
      <c r="P162" s="89"/>
      <c r="Q162" s="83"/>
      <c r="R162" s="85"/>
      <c r="S162" s="89"/>
      <c r="T162" s="86"/>
      <c r="U162" s="87"/>
      <c r="V162" s="94"/>
      <c r="W162" s="95">
        <v>3</v>
      </c>
      <c r="X162" s="87"/>
      <c r="Y162" s="94"/>
      <c r="AB162" s="184"/>
    </row>
    <row r="163" spans="1:28" s="18" customFormat="1" ht="55.5" customHeight="1" thickBot="1" x14ac:dyDescent="0.25">
      <c r="A163" s="832" t="s">
        <v>362</v>
      </c>
      <c r="B163" s="113" t="s">
        <v>442</v>
      </c>
      <c r="C163" s="100"/>
      <c r="D163" s="98"/>
      <c r="E163" s="98">
        <v>10</v>
      </c>
      <c r="F163" s="579"/>
      <c r="G163" s="833">
        <v>1.5</v>
      </c>
      <c r="H163" s="100">
        <f>G163*30</f>
        <v>45</v>
      </c>
      <c r="I163" s="84">
        <f>J163+K163+L163</f>
        <v>15</v>
      </c>
      <c r="J163" s="99"/>
      <c r="K163" s="98"/>
      <c r="L163" s="98">
        <v>15</v>
      </c>
      <c r="M163" s="782">
        <f>H163-I163</f>
        <v>30</v>
      </c>
      <c r="N163" s="100"/>
      <c r="O163" s="98"/>
      <c r="P163" s="101"/>
      <c r="Q163" s="100"/>
      <c r="R163" s="98"/>
      <c r="S163" s="101"/>
      <c r="T163" s="102"/>
      <c r="U163" s="99"/>
      <c r="V163" s="126"/>
      <c r="W163" s="119">
        <v>1</v>
      </c>
      <c r="X163" s="99"/>
      <c r="Y163" s="126"/>
      <c r="AB163" s="184"/>
    </row>
    <row r="164" spans="1:28" s="18" customFormat="1" ht="24" customHeight="1" thickBot="1" x14ac:dyDescent="0.25">
      <c r="A164" s="3106" t="s">
        <v>449</v>
      </c>
      <c r="B164" s="3107"/>
      <c r="C164" s="3107"/>
      <c r="D164" s="3107"/>
      <c r="E164" s="3107"/>
      <c r="F164" s="3108"/>
      <c r="G164" s="585">
        <f>G160</f>
        <v>6</v>
      </c>
      <c r="H164" s="821">
        <f t="shared" ref="H164:M164" si="39">H160</f>
        <v>180</v>
      </c>
      <c r="I164" s="615">
        <f t="shared" si="39"/>
        <v>96</v>
      </c>
      <c r="J164" s="615">
        <f t="shared" si="39"/>
        <v>57</v>
      </c>
      <c r="K164" s="615">
        <f t="shared" si="39"/>
        <v>9</v>
      </c>
      <c r="L164" s="615">
        <f t="shared" si="39"/>
        <v>30</v>
      </c>
      <c r="M164" s="834">
        <f t="shared" si="39"/>
        <v>84</v>
      </c>
      <c r="N164" s="146"/>
      <c r="O164" s="147"/>
      <c r="P164" s="148"/>
      <c r="Q164" s="146"/>
      <c r="R164" s="147"/>
      <c r="S164" s="835"/>
      <c r="T164" s="149"/>
      <c r="U164" s="150"/>
      <c r="V164" s="820">
        <f>SUM(V160:V163)</f>
        <v>4</v>
      </c>
      <c r="W164" s="836">
        <f>SUM(W160:W163)</f>
        <v>4</v>
      </c>
      <c r="X164" s="150"/>
      <c r="Y164" s="151"/>
    </row>
    <row r="165" spans="1:28" s="18" customFormat="1" ht="23.25" customHeight="1" thickBot="1" x14ac:dyDescent="0.25">
      <c r="A165" s="3291" t="s">
        <v>450</v>
      </c>
      <c r="B165" s="3101"/>
      <c r="C165" s="3101"/>
      <c r="D165" s="3101"/>
      <c r="E165" s="3101"/>
      <c r="F165" s="3101"/>
      <c r="G165" s="3101"/>
      <c r="H165" s="3101"/>
      <c r="I165" s="3101"/>
      <c r="J165" s="3101"/>
      <c r="K165" s="3101"/>
      <c r="L165" s="3101"/>
      <c r="M165" s="3101"/>
      <c r="N165" s="3101"/>
      <c r="O165" s="3101"/>
      <c r="P165" s="3101"/>
      <c r="Q165" s="3101"/>
      <c r="R165" s="3101"/>
      <c r="S165" s="3101"/>
      <c r="T165" s="3101"/>
      <c r="U165" s="3101"/>
      <c r="V165" s="3101"/>
      <c r="W165" s="3101"/>
      <c r="X165" s="3101"/>
      <c r="Y165" s="3102"/>
      <c r="AB165" s="184"/>
    </row>
    <row r="166" spans="1:28" s="18" customFormat="1" ht="23.25" customHeight="1" x14ac:dyDescent="0.2">
      <c r="A166" s="837" t="s">
        <v>368</v>
      </c>
      <c r="B166" s="838" t="s">
        <v>445</v>
      </c>
      <c r="C166" s="839"/>
      <c r="D166" s="840"/>
      <c r="E166" s="840"/>
      <c r="F166" s="841"/>
      <c r="G166" s="842">
        <f>G167+G168+G169</f>
        <v>10</v>
      </c>
      <c r="H166" s="843">
        <f>H167+H168+H169</f>
        <v>300</v>
      </c>
      <c r="I166" s="844">
        <f>I167+I168+I169</f>
        <v>132</v>
      </c>
      <c r="J166" s="844">
        <f>J167+J168+J169</f>
        <v>49</v>
      </c>
      <c r="K166" s="844">
        <f>K167+K168+K169</f>
        <v>83</v>
      </c>
      <c r="L166" s="844"/>
      <c r="M166" s="845">
        <f>M167+M168+M169</f>
        <v>168</v>
      </c>
      <c r="N166" s="839"/>
      <c r="O166" s="840"/>
      <c r="P166" s="846"/>
      <c r="Q166" s="839"/>
      <c r="R166" s="840"/>
      <c r="S166" s="846"/>
      <c r="T166" s="847"/>
      <c r="U166" s="848"/>
      <c r="V166" s="849"/>
      <c r="W166" s="850"/>
      <c r="X166" s="848"/>
      <c r="Y166" s="849"/>
    </row>
    <row r="167" spans="1:28" s="18" customFormat="1" ht="23.25" customHeight="1" x14ac:dyDescent="0.2">
      <c r="A167" s="830" t="s">
        <v>369</v>
      </c>
      <c r="B167" s="112" t="s">
        <v>445</v>
      </c>
      <c r="C167" s="83"/>
      <c r="D167" s="85">
        <v>10</v>
      </c>
      <c r="E167" s="85"/>
      <c r="F167" s="128"/>
      <c r="G167" s="643">
        <v>3</v>
      </c>
      <c r="H167" s="83">
        <f>G167*30</f>
        <v>90</v>
      </c>
      <c r="I167" s="84">
        <f>J167+K167+L167</f>
        <v>30</v>
      </c>
      <c r="J167" s="87">
        <v>15</v>
      </c>
      <c r="K167" s="85">
        <v>15</v>
      </c>
      <c r="L167" s="85"/>
      <c r="M167" s="145">
        <f>H167-I167</f>
        <v>60</v>
      </c>
      <c r="N167" s="82"/>
      <c r="O167" s="85"/>
      <c r="P167" s="88"/>
      <c r="Q167" s="83"/>
      <c r="R167" s="85"/>
      <c r="S167" s="89"/>
      <c r="T167" s="86"/>
      <c r="U167" s="87"/>
      <c r="V167" s="94"/>
      <c r="W167" s="95">
        <v>2</v>
      </c>
      <c r="X167" s="87"/>
      <c r="Y167" s="94"/>
      <c r="AB167" s="184"/>
    </row>
    <row r="168" spans="1:28" s="18" customFormat="1" ht="23.25" customHeight="1" x14ac:dyDescent="0.2">
      <c r="A168" s="830" t="s">
        <v>370</v>
      </c>
      <c r="B168" s="112" t="s">
        <v>445</v>
      </c>
      <c r="C168" s="83"/>
      <c r="D168" s="85"/>
      <c r="E168" s="85"/>
      <c r="F168" s="128"/>
      <c r="G168" s="643">
        <v>4</v>
      </c>
      <c r="H168" s="83">
        <f>G168*30</f>
        <v>120</v>
      </c>
      <c r="I168" s="84">
        <f>J168+K168+L168</f>
        <v>54</v>
      </c>
      <c r="J168" s="87">
        <v>18</v>
      </c>
      <c r="K168" s="85">
        <v>36</v>
      </c>
      <c r="L168" s="85"/>
      <c r="M168" s="145">
        <f>H168-I168</f>
        <v>66</v>
      </c>
      <c r="N168" s="82"/>
      <c r="O168" s="85"/>
      <c r="P168" s="88"/>
      <c r="Q168" s="83"/>
      <c r="R168" s="85"/>
      <c r="S168" s="89"/>
      <c r="T168" s="86"/>
      <c r="U168" s="87"/>
      <c r="V168" s="94"/>
      <c r="W168" s="95"/>
      <c r="X168" s="87">
        <v>6</v>
      </c>
      <c r="Y168" s="94"/>
      <c r="AB168" s="184"/>
    </row>
    <row r="169" spans="1:28" s="18" customFormat="1" ht="23.25" customHeight="1" x14ac:dyDescent="0.2">
      <c r="A169" s="830" t="s">
        <v>371</v>
      </c>
      <c r="B169" s="112" t="s">
        <v>445</v>
      </c>
      <c r="C169" s="83">
        <v>12</v>
      </c>
      <c r="D169" s="85"/>
      <c r="E169" s="85"/>
      <c r="F169" s="128"/>
      <c r="G169" s="643">
        <v>3</v>
      </c>
      <c r="H169" s="83">
        <f>G169*30</f>
        <v>90</v>
      </c>
      <c r="I169" s="84">
        <f>J169+K169+L169</f>
        <v>48</v>
      </c>
      <c r="J169" s="87">
        <v>16</v>
      </c>
      <c r="K169" s="85">
        <v>32</v>
      </c>
      <c r="L169" s="85"/>
      <c r="M169" s="145">
        <f>H169-I169</f>
        <v>42</v>
      </c>
      <c r="N169" s="82"/>
      <c r="O169" s="85"/>
      <c r="P169" s="88"/>
      <c r="Q169" s="83"/>
      <c r="R169" s="85"/>
      <c r="S169" s="89"/>
      <c r="T169" s="86"/>
      <c r="U169" s="87"/>
      <c r="V169" s="94"/>
      <c r="W169" s="95"/>
      <c r="X169" s="87"/>
      <c r="Y169" s="94">
        <v>6</v>
      </c>
    </row>
    <row r="170" spans="1:28" s="18" customFormat="1" ht="54" customHeight="1" x14ac:dyDescent="0.2">
      <c r="A170" s="830" t="s">
        <v>372</v>
      </c>
      <c r="B170" s="851" t="s">
        <v>443</v>
      </c>
      <c r="C170" s="83"/>
      <c r="D170" s="85"/>
      <c r="E170" s="85"/>
      <c r="F170" s="831"/>
      <c r="G170" s="90">
        <f t="shared" ref="G170:M170" si="40">G171+G172+G173</f>
        <v>6</v>
      </c>
      <c r="H170" s="152">
        <f t="shared" si="40"/>
        <v>180</v>
      </c>
      <c r="I170" s="92">
        <f t="shared" si="40"/>
        <v>96</v>
      </c>
      <c r="J170" s="92">
        <f t="shared" si="40"/>
        <v>48</v>
      </c>
      <c r="K170" s="92">
        <f t="shared" si="40"/>
        <v>33</v>
      </c>
      <c r="L170" s="92">
        <f t="shared" si="40"/>
        <v>15</v>
      </c>
      <c r="M170" s="93">
        <f t="shared" si="40"/>
        <v>84</v>
      </c>
      <c r="N170" s="83"/>
      <c r="O170" s="85"/>
      <c r="P170" s="89"/>
      <c r="Q170" s="83"/>
      <c r="R170" s="85"/>
      <c r="S170" s="89"/>
      <c r="T170" s="86"/>
      <c r="U170" s="87"/>
      <c r="V170" s="94"/>
      <c r="W170" s="95"/>
      <c r="X170" s="87"/>
      <c r="Y170" s="94"/>
    </row>
    <row r="171" spans="1:28" s="18" customFormat="1" ht="52.5" customHeight="1" x14ac:dyDescent="0.2">
      <c r="A171" s="830" t="s">
        <v>373</v>
      </c>
      <c r="B171" s="851" t="s">
        <v>443</v>
      </c>
      <c r="C171" s="83"/>
      <c r="D171" s="85">
        <v>9</v>
      </c>
      <c r="E171" s="85"/>
      <c r="F171" s="831"/>
      <c r="G171" s="165">
        <v>2</v>
      </c>
      <c r="H171" s="83">
        <f>G171*30</f>
        <v>60</v>
      </c>
      <c r="I171" s="84">
        <f>J171+K171+L171</f>
        <v>36</v>
      </c>
      <c r="J171" s="87">
        <v>18</v>
      </c>
      <c r="K171" s="85">
        <v>18</v>
      </c>
      <c r="L171" s="85"/>
      <c r="M171" s="145">
        <f>H171-I171</f>
        <v>24</v>
      </c>
      <c r="N171" s="83"/>
      <c r="O171" s="85"/>
      <c r="P171" s="89"/>
      <c r="Q171" s="83"/>
      <c r="R171" s="85"/>
      <c r="S171" s="89"/>
      <c r="T171" s="86"/>
      <c r="U171" s="87"/>
      <c r="V171" s="94">
        <v>4</v>
      </c>
      <c r="W171" s="95"/>
      <c r="X171" s="87"/>
      <c r="Y171" s="94"/>
    </row>
    <row r="172" spans="1:28" s="18" customFormat="1" ht="51" customHeight="1" x14ac:dyDescent="0.2">
      <c r="A172" s="830" t="s">
        <v>374</v>
      </c>
      <c r="B172" s="851" t="s">
        <v>443</v>
      </c>
      <c r="C172" s="83">
        <v>10</v>
      </c>
      <c r="D172" s="85"/>
      <c r="E172" s="85"/>
      <c r="F172" s="831"/>
      <c r="G172" s="165">
        <v>2.5</v>
      </c>
      <c r="H172" s="83">
        <f>G172*30</f>
        <v>75</v>
      </c>
      <c r="I172" s="84">
        <f>J172+K172+L172</f>
        <v>45</v>
      </c>
      <c r="J172" s="87">
        <v>30</v>
      </c>
      <c r="K172" s="85">
        <v>15</v>
      </c>
      <c r="L172" s="85"/>
      <c r="M172" s="145">
        <f>H172-I172</f>
        <v>30</v>
      </c>
      <c r="N172" s="83"/>
      <c r="O172" s="85"/>
      <c r="P172" s="89"/>
      <c r="Q172" s="83"/>
      <c r="R172" s="85"/>
      <c r="S172" s="89"/>
      <c r="T172" s="86"/>
      <c r="U172" s="87"/>
      <c r="V172" s="94"/>
      <c r="W172" s="95">
        <v>3</v>
      </c>
      <c r="X172" s="87"/>
      <c r="Y172" s="94"/>
    </row>
    <row r="173" spans="1:28" s="18" customFormat="1" ht="55.5" customHeight="1" x14ac:dyDescent="0.2">
      <c r="A173" s="830" t="s">
        <v>451</v>
      </c>
      <c r="B173" s="851" t="s">
        <v>444</v>
      </c>
      <c r="C173" s="83"/>
      <c r="D173" s="85"/>
      <c r="E173" s="85">
        <v>10</v>
      </c>
      <c r="F173" s="831"/>
      <c r="G173" s="165">
        <v>1.5</v>
      </c>
      <c r="H173" s="83">
        <f>G173*30</f>
        <v>45</v>
      </c>
      <c r="I173" s="84">
        <f>J173+K173+L173</f>
        <v>15</v>
      </c>
      <c r="J173" s="87"/>
      <c r="K173" s="85"/>
      <c r="L173" s="85">
        <v>15</v>
      </c>
      <c r="M173" s="145">
        <f>H173-I173</f>
        <v>30</v>
      </c>
      <c r="N173" s="83"/>
      <c r="O173" s="85"/>
      <c r="P173" s="89"/>
      <c r="Q173" s="83"/>
      <c r="R173" s="85"/>
      <c r="S173" s="89"/>
      <c r="T173" s="86"/>
      <c r="U173" s="87"/>
      <c r="V173" s="94"/>
      <c r="W173" s="95">
        <v>1</v>
      </c>
      <c r="X173" s="87"/>
      <c r="Y173" s="94"/>
    </row>
    <row r="174" spans="1:28" s="18" customFormat="1" ht="35.25" customHeight="1" x14ac:dyDescent="0.2">
      <c r="A174" s="830" t="s">
        <v>375</v>
      </c>
      <c r="B174" s="112" t="s">
        <v>363</v>
      </c>
      <c r="C174" s="83"/>
      <c r="D174" s="85"/>
      <c r="E174" s="85"/>
      <c r="F174" s="852"/>
      <c r="G174" s="775">
        <f>G175+G176</f>
        <v>6</v>
      </c>
      <c r="H174" s="776">
        <f>H175+H176</f>
        <v>180</v>
      </c>
      <c r="I174" s="853">
        <f>I175+I176</f>
        <v>93</v>
      </c>
      <c r="J174" s="853">
        <f>J175+J176</f>
        <v>45</v>
      </c>
      <c r="K174" s="853"/>
      <c r="L174" s="853">
        <f>L175+L176</f>
        <v>48</v>
      </c>
      <c r="M174" s="854">
        <f>M175+M176</f>
        <v>87</v>
      </c>
      <c r="N174" s="855"/>
      <c r="O174" s="856"/>
      <c r="P174" s="857"/>
      <c r="Q174" s="779"/>
      <c r="R174" s="85"/>
      <c r="S174" s="89"/>
      <c r="T174" s="86"/>
      <c r="U174" s="87"/>
      <c r="V174" s="94"/>
      <c r="W174" s="95"/>
      <c r="X174" s="87"/>
      <c r="Y174" s="94"/>
    </row>
    <row r="175" spans="1:28" s="18" customFormat="1" ht="34.5" customHeight="1" x14ac:dyDescent="0.2">
      <c r="A175" s="830" t="s">
        <v>376</v>
      </c>
      <c r="B175" s="112" t="s">
        <v>363</v>
      </c>
      <c r="C175" s="83">
        <v>10</v>
      </c>
      <c r="D175" s="85"/>
      <c r="E175" s="85"/>
      <c r="F175" s="852"/>
      <c r="G175" s="778">
        <v>4.5</v>
      </c>
      <c r="H175" s="779">
        <f>G175*30</f>
        <v>135</v>
      </c>
      <c r="I175" s="858">
        <f>J175+K175+L175</f>
        <v>75</v>
      </c>
      <c r="J175" s="859">
        <v>45</v>
      </c>
      <c r="K175" s="856"/>
      <c r="L175" s="856">
        <v>30</v>
      </c>
      <c r="M175" s="145">
        <f>H175-I175</f>
        <v>60</v>
      </c>
      <c r="N175" s="855"/>
      <c r="O175" s="856"/>
      <c r="P175" s="857"/>
      <c r="Q175" s="779"/>
      <c r="R175" s="85"/>
      <c r="S175" s="89"/>
      <c r="T175" s="86"/>
      <c r="U175" s="87"/>
      <c r="V175" s="94"/>
      <c r="W175" s="95">
        <v>5</v>
      </c>
      <c r="X175" s="87"/>
      <c r="Y175" s="94"/>
    </row>
    <row r="176" spans="1:28" s="18" customFormat="1" ht="36.75" customHeight="1" x14ac:dyDescent="0.2">
      <c r="A176" s="830" t="s">
        <v>377</v>
      </c>
      <c r="B176" s="112" t="s">
        <v>364</v>
      </c>
      <c r="C176" s="83"/>
      <c r="D176" s="85"/>
      <c r="E176" s="85"/>
      <c r="F176" s="128">
        <v>11</v>
      </c>
      <c r="G176" s="643">
        <v>1.5</v>
      </c>
      <c r="H176" s="83">
        <f>G176*30</f>
        <v>45</v>
      </c>
      <c r="I176" s="84">
        <f>J176+K176+L176</f>
        <v>18</v>
      </c>
      <c r="J176" s="87"/>
      <c r="K176" s="85"/>
      <c r="L176" s="85">
        <v>18</v>
      </c>
      <c r="M176" s="145">
        <f>H176-I176</f>
        <v>27</v>
      </c>
      <c r="N176" s="82"/>
      <c r="O176" s="85"/>
      <c r="P176" s="88"/>
      <c r="Q176" s="83"/>
      <c r="R176" s="85"/>
      <c r="S176" s="89"/>
      <c r="T176" s="86"/>
      <c r="U176" s="87"/>
      <c r="V176" s="94"/>
      <c r="W176" s="95"/>
      <c r="X176" s="87">
        <v>2</v>
      </c>
      <c r="Y176" s="94"/>
    </row>
    <row r="177" spans="1:25" s="18" customFormat="1" ht="39" customHeight="1" thickBot="1" x14ac:dyDescent="0.25">
      <c r="A177" s="860" t="s">
        <v>452</v>
      </c>
      <c r="B177" s="815" t="s">
        <v>286</v>
      </c>
      <c r="C177" s="861"/>
      <c r="D177" s="862">
        <v>11</v>
      </c>
      <c r="E177" s="862"/>
      <c r="F177" s="863"/>
      <c r="G177" s="864">
        <v>4</v>
      </c>
      <c r="H177" s="865">
        <f>G177*30</f>
        <v>120</v>
      </c>
      <c r="I177" s="866">
        <f>J177+K177+L177</f>
        <v>54</v>
      </c>
      <c r="J177" s="867">
        <v>18</v>
      </c>
      <c r="K177" s="867">
        <v>36</v>
      </c>
      <c r="L177" s="867"/>
      <c r="M177" s="868">
        <f>H177-I177</f>
        <v>66</v>
      </c>
      <c r="N177" s="865"/>
      <c r="O177" s="866"/>
      <c r="P177" s="868"/>
      <c r="Q177" s="865"/>
      <c r="R177" s="866"/>
      <c r="S177" s="868"/>
      <c r="T177" s="865"/>
      <c r="U177" s="866"/>
      <c r="V177" s="868"/>
      <c r="W177" s="869"/>
      <c r="X177" s="153">
        <v>6</v>
      </c>
      <c r="Y177" s="868"/>
    </row>
    <row r="178" spans="1:25" s="18" customFormat="1" ht="21.75" customHeight="1" thickBot="1" x14ac:dyDescent="0.25">
      <c r="A178" s="3041" t="s">
        <v>365</v>
      </c>
      <c r="B178" s="3042"/>
      <c r="C178" s="3042"/>
      <c r="D178" s="3042"/>
      <c r="E178" s="3042"/>
      <c r="F178" s="3042"/>
      <c r="G178" s="3042"/>
      <c r="H178" s="3042"/>
      <c r="I178" s="3042"/>
      <c r="J178" s="3042"/>
      <c r="K178" s="3042"/>
      <c r="L178" s="3042"/>
      <c r="M178" s="3042"/>
      <c r="N178" s="3042"/>
      <c r="O178" s="3042"/>
      <c r="P178" s="3042"/>
      <c r="Q178" s="3042"/>
      <c r="R178" s="3042"/>
      <c r="S178" s="3042"/>
      <c r="T178" s="3042"/>
      <c r="U178" s="3042"/>
      <c r="V178" s="3042"/>
      <c r="W178" s="3042"/>
      <c r="X178" s="3042"/>
      <c r="Y178" s="3043"/>
    </row>
    <row r="179" spans="1:25" s="1193" customFormat="1" ht="36.75" customHeight="1" thickBot="1" x14ac:dyDescent="0.25">
      <c r="A179" s="1194" t="s">
        <v>453</v>
      </c>
      <c r="B179" s="1195" t="s">
        <v>367</v>
      </c>
      <c r="C179" s="1196"/>
      <c r="D179" s="1197">
        <v>11</v>
      </c>
      <c r="E179" s="1197"/>
      <c r="F179" s="1198"/>
      <c r="G179" s="1199">
        <v>4</v>
      </c>
      <c r="H179" s="1200">
        <f>G179*30</f>
        <v>120</v>
      </c>
      <c r="I179" s="1201">
        <f>J179+K179+L179</f>
        <v>54</v>
      </c>
      <c r="J179" s="1202">
        <v>18</v>
      </c>
      <c r="K179" s="1202">
        <v>36</v>
      </c>
      <c r="L179" s="1202"/>
      <c r="M179" s="1203">
        <f>H179-I179</f>
        <v>66</v>
      </c>
      <c r="N179" s="1204"/>
      <c r="O179" s="1205"/>
      <c r="P179" s="1206"/>
      <c r="Q179" s="1200"/>
      <c r="R179" s="1201"/>
      <c r="S179" s="1203"/>
      <c r="T179" s="1204"/>
      <c r="U179" s="1205"/>
      <c r="V179" s="1206"/>
      <c r="W179" s="1207"/>
      <c r="X179" s="1208">
        <v>6</v>
      </c>
      <c r="Y179" s="1209"/>
    </row>
    <row r="180" spans="1:25" s="18" customFormat="1" ht="19.5" customHeight="1" thickBot="1" x14ac:dyDescent="0.25">
      <c r="A180" s="3036" t="s">
        <v>198</v>
      </c>
      <c r="B180" s="3037"/>
      <c r="C180" s="3037"/>
      <c r="D180" s="3037"/>
      <c r="E180" s="3037"/>
      <c r="F180" s="3037"/>
      <c r="G180" s="3037"/>
      <c r="H180" s="3037"/>
      <c r="I180" s="3037"/>
      <c r="J180" s="3037"/>
      <c r="K180" s="3037"/>
      <c r="L180" s="3037"/>
      <c r="M180" s="3037"/>
      <c r="N180" s="3037"/>
      <c r="O180" s="3037"/>
      <c r="P180" s="3037"/>
      <c r="Q180" s="3037"/>
      <c r="R180" s="3037"/>
      <c r="S180" s="3037"/>
      <c r="T180" s="3037"/>
      <c r="U180" s="3037"/>
      <c r="V180" s="3037"/>
      <c r="W180" s="3037"/>
      <c r="X180" s="3037"/>
      <c r="Y180" s="3038"/>
    </row>
    <row r="181" spans="1:25" s="18" customFormat="1" ht="23.25" customHeight="1" thickBot="1" x14ac:dyDescent="0.25">
      <c r="A181" s="146" t="s">
        <v>454</v>
      </c>
      <c r="B181" s="872" t="s">
        <v>60</v>
      </c>
      <c r="C181" s="522"/>
      <c r="D181" s="870">
        <v>11</v>
      </c>
      <c r="E181" s="870"/>
      <c r="F181" s="871"/>
      <c r="G181" s="585">
        <v>4</v>
      </c>
      <c r="H181" s="821">
        <f>G181*30</f>
        <v>120</v>
      </c>
      <c r="I181" s="822">
        <f>J181+K181+L181</f>
        <v>54</v>
      </c>
      <c r="J181" s="873"/>
      <c r="K181" s="873"/>
      <c r="L181" s="873">
        <v>54</v>
      </c>
      <c r="M181" s="823">
        <f>H181-I181</f>
        <v>66</v>
      </c>
      <c r="N181" s="821"/>
      <c r="O181" s="822"/>
      <c r="P181" s="874"/>
      <c r="Q181" s="821"/>
      <c r="R181" s="822"/>
      <c r="S181" s="823"/>
      <c r="T181" s="875"/>
      <c r="U181" s="822"/>
      <c r="V181" s="874"/>
      <c r="W181" s="818"/>
      <c r="X181" s="150">
        <v>6</v>
      </c>
      <c r="Y181" s="823"/>
    </row>
    <row r="182" spans="1:25" s="18" customFormat="1" ht="26.25" customHeight="1" thickBot="1" x14ac:dyDescent="0.25">
      <c r="A182" s="3044" t="s">
        <v>395</v>
      </c>
      <c r="B182" s="3052"/>
      <c r="C182" s="3052"/>
      <c r="D182" s="3052"/>
      <c r="E182" s="3052"/>
      <c r="F182" s="3053"/>
      <c r="G182" s="876">
        <f>G166+G170+G174+G179</f>
        <v>26</v>
      </c>
      <c r="H182" s="877">
        <f t="shared" ref="H182:M182" si="41">H166+H170+H174+H179</f>
        <v>780</v>
      </c>
      <c r="I182" s="878">
        <f t="shared" si="41"/>
        <v>375</v>
      </c>
      <c r="J182" s="878">
        <f t="shared" si="41"/>
        <v>160</v>
      </c>
      <c r="K182" s="878">
        <f t="shared" si="41"/>
        <v>152</v>
      </c>
      <c r="L182" s="878">
        <f t="shared" si="41"/>
        <v>63</v>
      </c>
      <c r="M182" s="879">
        <f t="shared" si="41"/>
        <v>405</v>
      </c>
      <c r="N182" s="880"/>
      <c r="O182" s="880"/>
      <c r="P182" s="881"/>
      <c r="Q182" s="882"/>
      <c r="R182" s="880"/>
      <c r="S182" s="883"/>
      <c r="T182" s="884"/>
      <c r="U182" s="885"/>
      <c r="V182" s="886">
        <f>V171</f>
        <v>4</v>
      </c>
      <c r="W182" s="887">
        <f>W167+W172+W173+W175</f>
        <v>11</v>
      </c>
      <c r="X182" s="885">
        <f>X168+X176+X177</f>
        <v>14</v>
      </c>
      <c r="Y182" s="883">
        <f>Y169</f>
        <v>6</v>
      </c>
    </row>
    <row r="183" spans="1:25" s="18" customFormat="1" ht="36.75" customHeight="1" thickBot="1" x14ac:dyDescent="0.25">
      <c r="A183" s="3097" t="s">
        <v>396</v>
      </c>
      <c r="B183" s="3098"/>
      <c r="C183" s="3098"/>
      <c r="D183" s="3098"/>
      <c r="E183" s="3098"/>
      <c r="F183" s="3099"/>
      <c r="G183" s="888">
        <f>G166+G170+G174+G181</f>
        <v>26</v>
      </c>
      <c r="H183" s="696">
        <f t="shared" ref="H183:M183" si="42">H166+H170+H174+H181</f>
        <v>780</v>
      </c>
      <c r="I183" s="697">
        <f t="shared" si="42"/>
        <v>375</v>
      </c>
      <c r="J183" s="697">
        <f t="shared" si="42"/>
        <v>142</v>
      </c>
      <c r="K183" s="697">
        <f t="shared" si="42"/>
        <v>116</v>
      </c>
      <c r="L183" s="697">
        <f t="shared" si="42"/>
        <v>117</v>
      </c>
      <c r="M183" s="698">
        <f t="shared" si="42"/>
        <v>405</v>
      </c>
      <c r="N183" s="889"/>
      <c r="O183" s="890"/>
      <c r="P183" s="891"/>
      <c r="Q183" s="892"/>
      <c r="R183" s="890"/>
      <c r="S183" s="698"/>
      <c r="T183" s="696"/>
      <c r="U183" s="697"/>
      <c r="V183" s="698">
        <f>V171</f>
        <v>4</v>
      </c>
      <c r="W183" s="893">
        <f>W167+W172+W173+W175</f>
        <v>11</v>
      </c>
      <c r="X183" s="697">
        <f>X168+X176+X181</f>
        <v>14</v>
      </c>
      <c r="Y183" s="698">
        <f>Y169</f>
        <v>6</v>
      </c>
    </row>
    <row r="184" spans="1:25" s="18" customFormat="1" ht="23.25" customHeight="1" thickBot="1" x14ac:dyDescent="0.25">
      <c r="A184" s="3308" t="s">
        <v>455</v>
      </c>
      <c r="B184" s="3309"/>
      <c r="C184" s="3309"/>
      <c r="D184" s="3309"/>
      <c r="E184" s="3309"/>
      <c r="F184" s="3309"/>
      <c r="G184" s="3309"/>
      <c r="H184" s="3309"/>
      <c r="I184" s="3309"/>
      <c r="J184" s="3309"/>
      <c r="K184" s="3309"/>
      <c r="L184" s="3309"/>
      <c r="M184" s="3309"/>
      <c r="N184" s="3309"/>
      <c r="O184" s="3309"/>
      <c r="P184" s="3309"/>
      <c r="Q184" s="3309"/>
      <c r="R184" s="3309"/>
      <c r="S184" s="3309"/>
      <c r="T184" s="3309"/>
      <c r="U184" s="3309"/>
      <c r="V184" s="3309"/>
      <c r="W184" s="3309"/>
      <c r="X184" s="3309"/>
      <c r="Y184" s="3310"/>
    </row>
    <row r="185" spans="1:25" s="18" customFormat="1" ht="82.5" customHeight="1" x14ac:dyDescent="0.2">
      <c r="A185" s="155" t="s">
        <v>379</v>
      </c>
      <c r="B185" s="112" t="s">
        <v>456</v>
      </c>
      <c r="C185" s="83">
        <v>12</v>
      </c>
      <c r="D185" s="85"/>
      <c r="E185" s="85"/>
      <c r="F185" s="831"/>
      <c r="G185" s="90">
        <v>3</v>
      </c>
      <c r="H185" s="130">
        <f>G185*30</f>
        <v>90</v>
      </c>
      <c r="I185" s="109">
        <f>J185+K185+L185</f>
        <v>48</v>
      </c>
      <c r="J185" s="109">
        <v>16</v>
      </c>
      <c r="K185" s="109">
        <v>32</v>
      </c>
      <c r="L185" s="109"/>
      <c r="M185" s="110">
        <f>H185-I185</f>
        <v>42</v>
      </c>
      <c r="N185" s="83"/>
      <c r="O185" s="85"/>
      <c r="P185" s="89"/>
      <c r="Q185" s="83"/>
      <c r="R185" s="85"/>
      <c r="S185" s="89"/>
      <c r="T185" s="86"/>
      <c r="U185" s="87"/>
      <c r="V185" s="94"/>
      <c r="W185" s="95"/>
      <c r="X185" s="87"/>
      <c r="Y185" s="94">
        <v>6</v>
      </c>
    </row>
    <row r="186" spans="1:25" s="18" customFormat="1" ht="38.25" customHeight="1" x14ac:dyDescent="0.2">
      <c r="A186" s="155" t="s">
        <v>380</v>
      </c>
      <c r="B186" s="113" t="s">
        <v>232</v>
      </c>
      <c r="C186" s="100"/>
      <c r="D186" s="98"/>
      <c r="E186" s="98"/>
      <c r="F186" s="894"/>
      <c r="G186" s="895">
        <f>G187+G188</f>
        <v>6</v>
      </c>
      <c r="H186" s="776">
        <f>H187+H188</f>
        <v>180</v>
      </c>
      <c r="I186" s="853">
        <f>I187+I188</f>
        <v>93</v>
      </c>
      <c r="J186" s="853">
        <f>J187+J188</f>
        <v>45</v>
      </c>
      <c r="K186" s="853"/>
      <c r="L186" s="853">
        <f>L187+L188</f>
        <v>48</v>
      </c>
      <c r="M186" s="854">
        <f>M187+M188</f>
        <v>87</v>
      </c>
      <c r="N186" s="896"/>
      <c r="O186" s="897"/>
      <c r="P186" s="898"/>
      <c r="Q186" s="899"/>
      <c r="R186" s="98"/>
      <c r="S186" s="101"/>
      <c r="T186" s="102"/>
      <c r="U186" s="99"/>
      <c r="V186" s="126"/>
      <c r="W186" s="119"/>
      <c r="X186" s="99"/>
      <c r="Y186" s="126"/>
    </row>
    <row r="187" spans="1:25" s="18" customFormat="1" ht="37.5" customHeight="1" x14ac:dyDescent="0.2">
      <c r="A187" s="155" t="s">
        <v>381</v>
      </c>
      <c r="B187" s="113" t="s">
        <v>232</v>
      </c>
      <c r="C187" s="100">
        <v>10</v>
      </c>
      <c r="D187" s="98"/>
      <c r="E187" s="98"/>
      <c r="F187" s="894"/>
      <c r="G187" s="900">
        <v>4.5</v>
      </c>
      <c r="H187" s="779">
        <f>G187*30</f>
        <v>135</v>
      </c>
      <c r="I187" s="901">
        <f>J187+K187+L187</f>
        <v>75</v>
      </c>
      <c r="J187" s="902">
        <v>45</v>
      </c>
      <c r="K187" s="897"/>
      <c r="L187" s="897">
        <v>30</v>
      </c>
      <c r="M187" s="145">
        <f>H187-I187</f>
        <v>60</v>
      </c>
      <c r="N187" s="896"/>
      <c r="O187" s="897"/>
      <c r="P187" s="898"/>
      <c r="Q187" s="899"/>
      <c r="R187" s="98"/>
      <c r="S187" s="101"/>
      <c r="T187" s="102"/>
      <c r="U187" s="99"/>
      <c r="V187" s="126"/>
      <c r="W187" s="119">
        <v>5</v>
      </c>
      <c r="X187" s="99"/>
      <c r="Y187" s="126"/>
    </row>
    <row r="188" spans="1:25" s="18" customFormat="1" ht="39" customHeight="1" x14ac:dyDescent="0.2">
      <c r="A188" s="155" t="s">
        <v>382</v>
      </c>
      <c r="B188" s="113" t="s">
        <v>285</v>
      </c>
      <c r="C188" s="100"/>
      <c r="D188" s="98"/>
      <c r="E188" s="98"/>
      <c r="F188" s="129">
        <v>11</v>
      </c>
      <c r="G188" s="132">
        <v>1.5</v>
      </c>
      <c r="H188" s="83">
        <f>G188*30</f>
        <v>45</v>
      </c>
      <c r="I188" s="781">
        <f>J188+K188+L188</f>
        <v>18</v>
      </c>
      <c r="J188" s="99"/>
      <c r="K188" s="98"/>
      <c r="L188" s="98">
        <v>18</v>
      </c>
      <c r="M188" s="145">
        <f>H188-I188</f>
        <v>27</v>
      </c>
      <c r="N188" s="97"/>
      <c r="O188" s="98"/>
      <c r="P188" s="106"/>
      <c r="Q188" s="100"/>
      <c r="R188" s="98"/>
      <c r="S188" s="101"/>
      <c r="T188" s="102"/>
      <c r="U188" s="99"/>
      <c r="V188" s="126"/>
      <c r="W188" s="119"/>
      <c r="X188" s="99">
        <v>2</v>
      </c>
      <c r="Y188" s="126"/>
    </row>
    <row r="189" spans="1:25" s="18" customFormat="1" ht="39" customHeight="1" thickBot="1" x14ac:dyDescent="0.25">
      <c r="A189" s="860" t="s">
        <v>383</v>
      </c>
      <c r="B189" s="815" t="s">
        <v>286</v>
      </c>
      <c r="C189" s="861"/>
      <c r="D189" s="862">
        <v>11</v>
      </c>
      <c r="E189" s="862"/>
      <c r="F189" s="863"/>
      <c r="G189" s="864">
        <v>4</v>
      </c>
      <c r="H189" s="865">
        <f>G189*30</f>
        <v>120</v>
      </c>
      <c r="I189" s="866">
        <f>J189+K189+L189</f>
        <v>54</v>
      </c>
      <c r="J189" s="867">
        <v>36</v>
      </c>
      <c r="K189" s="867">
        <v>9</v>
      </c>
      <c r="L189" s="867">
        <v>9</v>
      </c>
      <c r="M189" s="96">
        <f>H189-I189</f>
        <v>66</v>
      </c>
      <c r="N189" s="865"/>
      <c r="O189" s="866"/>
      <c r="P189" s="868"/>
      <c r="Q189" s="865"/>
      <c r="R189" s="866"/>
      <c r="S189" s="868"/>
      <c r="T189" s="865"/>
      <c r="U189" s="866"/>
      <c r="V189" s="868"/>
      <c r="W189" s="869"/>
      <c r="X189" s="153">
        <v>6</v>
      </c>
      <c r="Y189" s="868"/>
    </row>
    <row r="190" spans="1:25" s="18" customFormat="1" ht="21" customHeight="1" thickBot="1" x14ac:dyDescent="0.25">
      <c r="A190" s="3041" t="s">
        <v>365</v>
      </c>
      <c r="B190" s="3042"/>
      <c r="C190" s="3042"/>
      <c r="D190" s="3042"/>
      <c r="E190" s="3042"/>
      <c r="F190" s="3042"/>
      <c r="G190" s="3042"/>
      <c r="H190" s="3042"/>
      <c r="I190" s="3042"/>
      <c r="J190" s="3042"/>
      <c r="K190" s="3042"/>
      <c r="L190" s="3042"/>
      <c r="M190" s="3042"/>
      <c r="N190" s="3042"/>
      <c r="O190" s="3042"/>
      <c r="P190" s="3042"/>
      <c r="Q190" s="3042"/>
      <c r="R190" s="3042"/>
      <c r="S190" s="3042"/>
      <c r="T190" s="3042"/>
      <c r="U190" s="3042"/>
      <c r="V190" s="3042"/>
      <c r="W190" s="3042"/>
      <c r="X190" s="3042"/>
      <c r="Y190" s="3043"/>
    </row>
    <row r="191" spans="1:25" s="18" customFormat="1" ht="38.25" customHeight="1" thickBot="1" x14ac:dyDescent="0.25">
      <c r="A191" s="581" t="s">
        <v>457</v>
      </c>
      <c r="B191" s="903" t="s">
        <v>378</v>
      </c>
      <c r="C191" s="904"/>
      <c r="D191" s="138">
        <v>11</v>
      </c>
      <c r="E191" s="138"/>
      <c r="F191" s="905"/>
      <c r="G191" s="906">
        <v>4</v>
      </c>
      <c r="H191" s="907">
        <f>G191*30</f>
        <v>120</v>
      </c>
      <c r="I191" s="104">
        <f>J191+K191+L191</f>
        <v>54</v>
      </c>
      <c r="J191" s="866">
        <v>36</v>
      </c>
      <c r="K191" s="866">
        <v>9</v>
      </c>
      <c r="L191" s="866">
        <v>9</v>
      </c>
      <c r="M191" s="127">
        <f>H191-I191</f>
        <v>66</v>
      </c>
      <c r="N191" s="908"/>
      <c r="O191" s="138"/>
      <c r="P191" s="139"/>
      <c r="Q191" s="904"/>
      <c r="R191" s="138"/>
      <c r="S191" s="909"/>
      <c r="T191" s="140"/>
      <c r="U191" s="138"/>
      <c r="V191" s="139"/>
      <c r="W191" s="910"/>
      <c r="X191" s="153">
        <v>6</v>
      </c>
      <c r="Y191" s="139"/>
    </row>
    <row r="192" spans="1:25" s="18" customFormat="1" ht="21" customHeight="1" thickBot="1" x14ac:dyDescent="0.25">
      <c r="A192" s="3036" t="s">
        <v>198</v>
      </c>
      <c r="B192" s="3037"/>
      <c r="C192" s="3037"/>
      <c r="D192" s="3037"/>
      <c r="E192" s="3037"/>
      <c r="F192" s="3037"/>
      <c r="G192" s="3037"/>
      <c r="H192" s="3037"/>
      <c r="I192" s="3037"/>
      <c r="J192" s="3037"/>
      <c r="K192" s="3037"/>
      <c r="L192" s="3037"/>
      <c r="M192" s="3037"/>
      <c r="N192" s="3037"/>
      <c r="O192" s="3037"/>
      <c r="P192" s="3037"/>
      <c r="Q192" s="3037"/>
      <c r="R192" s="3037"/>
      <c r="S192" s="3037"/>
      <c r="T192" s="3037"/>
      <c r="U192" s="3037"/>
      <c r="V192" s="3037"/>
      <c r="W192" s="3037"/>
      <c r="X192" s="3037"/>
      <c r="Y192" s="3038"/>
    </row>
    <row r="193" spans="1:25" s="18" customFormat="1" ht="21" customHeight="1" thickBot="1" x14ac:dyDescent="0.25">
      <c r="A193" s="581" t="s">
        <v>458</v>
      </c>
      <c r="B193" s="911" t="s">
        <v>60</v>
      </c>
      <c r="C193" s="912"/>
      <c r="D193" s="913">
        <v>11</v>
      </c>
      <c r="E193" s="913"/>
      <c r="F193" s="914"/>
      <c r="G193" s="90">
        <v>4</v>
      </c>
      <c r="H193" s="91">
        <f>G193*30</f>
        <v>120</v>
      </c>
      <c r="I193" s="92">
        <f>J193+K193+L193</f>
        <v>54</v>
      </c>
      <c r="J193" s="707"/>
      <c r="K193" s="707"/>
      <c r="L193" s="706">
        <v>54</v>
      </c>
      <c r="M193" s="125">
        <f>H193-I193</f>
        <v>66</v>
      </c>
      <c r="N193" s="915"/>
      <c r="O193" s="916"/>
      <c r="P193" s="917"/>
      <c r="Q193" s="918"/>
      <c r="R193" s="916"/>
      <c r="S193" s="917"/>
      <c r="T193" s="915"/>
      <c r="U193" s="916"/>
      <c r="V193" s="917"/>
      <c r="W193" s="49"/>
      <c r="X193" s="87">
        <v>6</v>
      </c>
      <c r="Y193" s="639"/>
    </row>
    <row r="194" spans="1:25" s="18" customFormat="1" ht="21" customHeight="1" thickBot="1" x14ac:dyDescent="0.25">
      <c r="A194" s="3095" t="s">
        <v>397</v>
      </c>
      <c r="B194" s="3096"/>
      <c r="C194" s="3096"/>
      <c r="D194" s="3096"/>
      <c r="E194" s="3096"/>
      <c r="F194" s="3096"/>
      <c r="G194" s="919">
        <f>G185+G186+G191</f>
        <v>13</v>
      </c>
      <c r="H194" s="920">
        <f t="shared" ref="H194:M194" si="43">H185+H186+H191</f>
        <v>390</v>
      </c>
      <c r="I194" s="921">
        <f t="shared" si="43"/>
        <v>195</v>
      </c>
      <c r="J194" s="921">
        <f t="shared" si="43"/>
        <v>97</v>
      </c>
      <c r="K194" s="921">
        <f t="shared" si="43"/>
        <v>41</v>
      </c>
      <c r="L194" s="921">
        <f t="shared" si="43"/>
        <v>57</v>
      </c>
      <c r="M194" s="922">
        <f t="shared" si="43"/>
        <v>195</v>
      </c>
      <c r="N194" s="923"/>
      <c r="O194" s="921"/>
      <c r="P194" s="922"/>
      <c r="Q194" s="920"/>
      <c r="R194" s="921"/>
      <c r="S194" s="922"/>
      <c r="T194" s="920"/>
      <c r="U194" s="921"/>
      <c r="V194" s="922"/>
      <c r="W194" s="920">
        <f>W187</f>
        <v>5</v>
      </c>
      <c r="X194" s="921">
        <f>X188+X191</f>
        <v>8</v>
      </c>
      <c r="Y194" s="924">
        <f>Y185</f>
        <v>6</v>
      </c>
    </row>
    <row r="195" spans="1:25" s="18" customFormat="1" ht="39" customHeight="1" thickBot="1" x14ac:dyDescent="0.25">
      <c r="A195" s="3095" t="s">
        <v>398</v>
      </c>
      <c r="B195" s="3096"/>
      <c r="C195" s="3096"/>
      <c r="D195" s="3096"/>
      <c r="E195" s="3096"/>
      <c r="F195" s="3096"/>
      <c r="G195" s="925">
        <f>G185+G186+G193</f>
        <v>13</v>
      </c>
      <c r="H195" s="926">
        <f t="shared" ref="H195:M195" si="44">H185+H186+H193</f>
        <v>390</v>
      </c>
      <c r="I195" s="927">
        <f t="shared" si="44"/>
        <v>195</v>
      </c>
      <c r="J195" s="927">
        <f t="shared" si="44"/>
        <v>61</v>
      </c>
      <c r="K195" s="927">
        <f t="shared" si="44"/>
        <v>32</v>
      </c>
      <c r="L195" s="927">
        <f t="shared" si="44"/>
        <v>102</v>
      </c>
      <c r="M195" s="928">
        <f t="shared" si="44"/>
        <v>195</v>
      </c>
      <c r="N195" s="929"/>
      <c r="O195" s="587"/>
      <c r="P195" s="588"/>
      <c r="Q195" s="930"/>
      <c r="R195" s="587"/>
      <c r="S195" s="931"/>
      <c r="T195" s="586"/>
      <c r="U195" s="587"/>
      <c r="V195" s="588"/>
      <c r="W195" s="930">
        <f>W187</f>
        <v>5</v>
      </c>
      <c r="X195" s="587">
        <f>X188+X193</f>
        <v>8</v>
      </c>
      <c r="Y195" s="588">
        <f>Y185</f>
        <v>6</v>
      </c>
    </row>
    <row r="196" spans="1:25" s="18" customFormat="1" ht="21" customHeight="1" thickBot="1" x14ac:dyDescent="0.25">
      <c r="A196" s="3023" t="s">
        <v>459</v>
      </c>
      <c r="B196" s="3034"/>
      <c r="C196" s="3034"/>
      <c r="D196" s="3034"/>
      <c r="E196" s="3034"/>
      <c r="F196" s="3034"/>
      <c r="G196" s="3034"/>
      <c r="H196" s="3034"/>
      <c r="I196" s="3034"/>
      <c r="J196" s="3034"/>
      <c r="K196" s="3034"/>
      <c r="L196" s="3034"/>
      <c r="M196" s="3034"/>
      <c r="N196" s="3034"/>
      <c r="O196" s="3034"/>
      <c r="P196" s="3034"/>
      <c r="Q196" s="3034"/>
      <c r="R196" s="3034"/>
      <c r="S196" s="3034"/>
      <c r="T196" s="3034"/>
      <c r="U196" s="3034"/>
      <c r="V196" s="3034"/>
      <c r="W196" s="3034"/>
      <c r="X196" s="3034"/>
      <c r="Y196" s="3035"/>
    </row>
    <row r="197" spans="1:25" s="18" customFormat="1" ht="36.75" customHeight="1" x14ac:dyDescent="0.2">
      <c r="A197" s="576" t="s">
        <v>385</v>
      </c>
      <c r="B197" s="112" t="s">
        <v>284</v>
      </c>
      <c r="C197" s="83"/>
      <c r="D197" s="85"/>
      <c r="E197" s="85"/>
      <c r="F197" s="128"/>
      <c r="G197" s="932">
        <f t="shared" ref="G197:M197" si="45">G198+G199+G200</f>
        <v>6</v>
      </c>
      <c r="H197" s="534">
        <f t="shared" si="45"/>
        <v>180</v>
      </c>
      <c r="I197" s="535">
        <f t="shared" si="45"/>
        <v>96</v>
      </c>
      <c r="J197" s="535">
        <f t="shared" si="45"/>
        <v>57</v>
      </c>
      <c r="K197" s="535">
        <f t="shared" si="45"/>
        <v>9</v>
      </c>
      <c r="L197" s="535">
        <f t="shared" si="45"/>
        <v>30</v>
      </c>
      <c r="M197" s="641">
        <f t="shared" si="45"/>
        <v>84</v>
      </c>
      <c r="N197" s="78"/>
      <c r="O197" s="80"/>
      <c r="P197" s="81"/>
      <c r="Q197" s="79"/>
      <c r="R197" s="80"/>
      <c r="S197" s="107"/>
      <c r="T197" s="115"/>
      <c r="U197" s="114"/>
      <c r="V197" s="116"/>
      <c r="W197" s="117"/>
      <c r="X197" s="114"/>
      <c r="Y197" s="116"/>
    </row>
    <row r="198" spans="1:25" s="18" customFormat="1" ht="36.75" customHeight="1" x14ac:dyDescent="0.2">
      <c r="A198" s="683" t="s">
        <v>386</v>
      </c>
      <c r="B198" s="112" t="s">
        <v>284</v>
      </c>
      <c r="C198" s="83"/>
      <c r="D198" s="85">
        <v>9</v>
      </c>
      <c r="E198" s="85"/>
      <c r="F198" s="128"/>
      <c r="G198" s="643">
        <v>2</v>
      </c>
      <c r="H198" s="83">
        <f t="shared" ref="H198:H204" si="46">G198*30</f>
        <v>60</v>
      </c>
      <c r="I198" s="84">
        <f>J198+K198+L198</f>
        <v>36</v>
      </c>
      <c r="J198" s="87">
        <v>27</v>
      </c>
      <c r="K198" s="85">
        <v>9</v>
      </c>
      <c r="L198" s="85"/>
      <c r="M198" s="145">
        <f>H198-I198</f>
        <v>24</v>
      </c>
      <c r="N198" s="82"/>
      <c r="O198" s="85"/>
      <c r="P198" s="88"/>
      <c r="Q198" s="83"/>
      <c r="R198" s="85"/>
      <c r="S198" s="89"/>
      <c r="T198" s="86"/>
      <c r="U198" s="87"/>
      <c r="V198" s="94">
        <v>4</v>
      </c>
      <c r="W198" s="95"/>
      <c r="X198" s="87"/>
      <c r="Y198" s="94"/>
    </row>
    <row r="199" spans="1:25" s="18" customFormat="1" ht="36.75" customHeight="1" x14ac:dyDescent="0.2">
      <c r="A199" s="683" t="s">
        <v>387</v>
      </c>
      <c r="B199" s="112" t="s">
        <v>284</v>
      </c>
      <c r="C199" s="83">
        <v>10</v>
      </c>
      <c r="D199" s="85"/>
      <c r="E199" s="85"/>
      <c r="F199" s="128"/>
      <c r="G199" s="643">
        <v>2.5</v>
      </c>
      <c r="H199" s="83">
        <f t="shared" si="46"/>
        <v>75</v>
      </c>
      <c r="I199" s="84">
        <f>J199+K199+L199</f>
        <v>45</v>
      </c>
      <c r="J199" s="87">
        <v>30</v>
      </c>
      <c r="K199" s="85"/>
      <c r="L199" s="85">
        <v>15</v>
      </c>
      <c r="M199" s="145">
        <f>H199-I199</f>
        <v>30</v>
      </c>
      <c r="N199" s="82"/>
      <c r="O199" s="85"/>
      <c r="P199" s="88"/>
      <c r="Q199" s="83"/>
      <c r="R199" s="85"/>
      <c r="S199" s="89"/>
      <c r="T199" s="86"/>
      <c r="U199" s="87"/>
      <c r="V199" s="94"/>
      <c r="W199" s="95">
        <v>3</v>
      </c>
      <c r="X199" s="87"/>
      <c r="Y199" s="94"/>
    </row>
    <row r="200" spans="1:25" s="18" customFormat="1" ht="36.75" customHeight="1" x14ac:dyDescent="0.2">
      <c r="A200" s="683" t="s">
        <v>388</v>
      </c>
      <c r="B200" s="112" t="s">
        <v>466</v>
      </c>
      <c r="C200" s="83"/>
      <c r="D200" s="85"/>
      <c r="E200" s="85">
        <v>10</v>
      </c>
      <c r="F200" s="128"/>
      <c r="G200" s="643">
        <v>1.5</v>
      </c>
      <c r="H200" s="83">
        <f t="shared" si="46"/>
        <v>45</v>
      </c>
      <c r="I200" s="50">
        <f>J200+K200+L200</f>
        <v>15</v>
      </c>
      <c r="J200" s="50"/>
      <c r="K200" s="50"/>
      <c r="L200" s="50">
        <v>15</v>
      </c>
      <c r="M200" s="51">
        <f>H200-I200</f>
        <v>30</v>
      </c>
      <c r="N200" s="82"/>
      <c r="O200" s="85"/>
      <c r="P200" s="88"/>
      <c r="Q200" s="83"/>
      <c r="R200" s="85"/>
      <c r="S200" s="89"/>
      <c r="T200" s="86"/>
      <c r="U200" s="87"/>
      <c r="V200" s="94"/>
      <c r="W200" s="95">
        <v>1</v>
      </c>
      <c r="X200" s="87"/>
      <c r="Y200" s="94"/>
    </row>
    <row r="201" spans="1:25" s="18" customFormat="1" ht="99.75" customHeight="1" x14ac:dyDescent="0.2">
      <c r="A201" s="683" t="s">
        <v>389</v>
      </c>
      <c r="B201" s="112" t="s">
        <v>467</v>
      </c>
      <c r="C201" s="83">
        <v>12</v>
      </c>
      <c r="D201" s="85"/>
      <c r="E201" s="85"/>
      <c r="F201" s="128"/>
      <c r="G201" s="108">
        <v>3</v>
      </c>
      <c r="H201" s="91">
        <f t="shared" si="46"/>
        <v>90</v>
      </c>
      <c r="I201" s="92">
        <f>J201+K201+L201</f>
        <v>48</v>
      </c>
      <c r="J201" s="92">
        <v>16</v>
      </c>
      <c r="K201" s="92">
        <v>32</v>
      </c>
      <c r="L201" s="92"/>
      <c r="M201" s="96">
        <f>H201-I201</f>
        <v>42</v>
      </c>
      <c r="N201" s="82"/>
      <c r="O201" s="85"/>
      <c r="P201" s="88"/>
      <c r="Q201" s="83"/>
      <c r="R201" s="85"/>
      <c r="S201" s="89"/>
      <c r="T201" s="86"/>
      <c r="U201" s="87"/>
      <c r="V201" s="94"/>
      <c r="W201" s="95"/>
      <c r="X201" s="87"/>
      <c r="Y201" s="94">
        <v>6</v>
      </c>
    </row>
    <row r="202" spans="1:25" s="18" customFormat="1" ht="22.5" customHeight="1" x14ac:dyDescent="0.2">
      <c r="A202" s="683" t="s">
        <v>390</v>
      </c>
      <c r="B202" s="113" t="s">
        <v>366</v>
      </c>
      <c r="C202" s="100"/>
      <c r="D202" s="98"/>
      <c r="E202" s="98"/>
      <c r="F202" s="129"/>
      <c r="G202" s="118">
        <f>G203+G204</f>
        <v>3</v>
      </c>
      <c r="H202" s="91">
        <f>H203+H204</f>
        <v>90</v>
      </c>
      <c r="I202" s="92">
        <f>I203+I204</f>
        <v>40</v>
      </c>
      <c r="J202" s="171">
        <f>J203+J204</f>
        <v>20</v>
      </c>
      <c r="K202" s="167"/>
      <c r="L202" s="167">
        <f>L203+L204</f>
        <v>20</v>
      </c>
      <c r="M202" s="96">
        <f>M203+M204</f>
        <v>50</v>
      </c>
      <c r="N202" s="97"/>
      <c r="O202" s="98"/>
      <c r="P202" s="106"/>
      <c r="Q202" s="100"/>
      <c r="R202" s="98"/>
      <c r="S202" s="101"/>
      <c r="T202" s="102"/>
      <c r="U202" s="99"/>
      <c r="V202" s="126"/>
      <c r="W202" s="119"/>
      <c r="X202" s="99"/>
      <c r="Y202" s="126"/>
    </row>
    <row r="203" spans="1:25" s="18" customFormat="1" ht="19.5" customHeight="1" x14ac:dyDescent="0.2">
      <c r="A203" s="683" t="s">
        <v>391</v>
      </c>
      <c r="B203" s="933" t="s">
        <v>460</v>
      </c>
      <c r="C203" s="100"/>
      <c r="D203" s="98">
        <v>6</v>
      </c>
      <c r="E203" s="98"/>
      <c r="F203" s="129"/>
      <c r="G203" s="132">
        <v>1.5</v>
      </c>
      <c r="H203" s="83">
        <f t="shared" si="46"/>
        <v>45</v>
      </c>
      <c r="I203" s="84">
        <f>J203+K203+L203</f>
        <v>20</v>
      </c>
      <c r="J203" s="87">
        <v>10</v>
      </c>
      <c r="K203" s="85"/>
      <c r="L203" s="85">
        <v>10</v>
      </c>
      <c r="M203" s="145">
        <f>H203-I203</f>
        <v>25</v>
      </c>
      <c r="N203" s="97"/>
      <c r="O203" s="98"/>
      <c r="P203" s="106"/>
      <c r="Q203" s="100"/>
      <c r="R203" s="98"/>
      <c r="S203" s="101">
        <v>2</v>
      </c>
      <c r="T203" s="102"/>
      <c r="U203" s="99"/>
      <c r="V203" s="126"/>
      <c r="W203" s="119"/>
      <c r="X203" s="99"/>
      <c r="Y203" s="126"/>
    </row>
    <row r="204" spans="1:25" s="18" customFormat="1" ht="21.75" customHeight="1" x14ac:dyDescent="0.2">
      <c r="A204" s="683" t="s">
        <v>392</v>
      </c>
      <c r="B204" s="933" t="s">
        <v>461</v>
      </c>
      <c r="C204" s="100"/>
      <c r="D204" s="98">
        <v>6</v>
      </c>
      <c r="E204" s="98"/>
      <c r="F204" s="129"/>
      <c r="G204" s="132">
        <v>1.5</v>
      </c>
      <c r="H204" s="83">
        <f t="shared" si="46"/>
        <v>45</v>
      </c>
      <c r="I204" s="84">
        <f>J204+K204+L204</f>
        <v>20</v>
      </c>
      <c r="J204" s="87">
        <v>10</v>
      </c>
      <c r="K204" s="85"/>
      <c r="L204" s="85">
        <v>10</v>
      </c>
      <c r="M204" s="145">
        <f>H204-I204</f>
        <v>25</v>
      </c>
      <c r="N204" s="97"/>
      <c r="O204" s="98"/>
      <c r="P204" s="106"/>
      <c r="Q204" s="100"/>
      <c r="R204" s="98"/>
      <c r="S204" s="101">
        <v>2</v>
      </c>
      <c r="T204" s="102"/>
      <c r="U204" s="99"/>
      <c r="V204" s="126"/>
      <c r="W204" s="119"/>
      <c r="X204" s="99"/>
      <c r="Y204" s="126"/>
    </row>
    <row r="205" spans="1:25" s="18" customFormat="1" ht="54" customHeight="1" x14ac:dyDescent="0.2">
      <c r="A205" s="683" t="s">
        <v>462</v>
      </c>
      <c r="B205" s="113" t="s">
        <v>412</v>
      </c>
      <c r="C205" s="100"/>
      <c r="D205" s="98"/>
      <c r="E205" s="98"/>
      <c r="F205" s="129"/>
      <c r="G205" s="118">
        <f>G206+G207</f>
        <v>6</v>
      </c>
      <c r="H205" s="130">
        <f t="shared" ref="H205:M205" si="47">H206+H207</f>
        <v>180</v>
      </c>
      <c r="I205" s="109">
        <f t="shared" si="47"/>
        <v>93</v>
      </c>
      <c r="J205" s="109">
        <f t="shared" si="47"/>
        <v>45</v>
      </c>
      <c r="K205" s="109"/>
      <c r="L205" s="109">
        <f t="shared" si="47"/>
        <v>48</v>
      </c>
      <c r="M205" s="110">
        <f t="shared" si="47"/>
        <v>87</v>
      </c>
      <c r="N205" s="97"/>
      <c r="O205" s="98"/>
      <c r="P205" s="106"/>
      <c r="Q205" s="100"/>
      <c r="R205" s="98"/>
      <c r="S205" s="101"/>
      <c r="T205" s="102"/>
      <c r="U205" s="99"/>
      <c r="V205" s="126"/>
      <c r="W205" s="119"/>
      <c r="X205" s="99"/>
      <c r="Y205" s="126"/>
    </row>
    <row r="206" spans="1:25" s="18" customFormat="1" ht="53.25" customHeight="1" x14ac:dyDescent="0.2">
      <c r="A206" s="683" t="s">
        <v>463</v>
      </c>
      <c r="B206" s="113" t="s">
        <v>412</v>
      </c>
      <c r="C206" s="100">
        <v>10</v>
      </c>
      <c r="D206" s="98"/>
      <c r="E206" s="98"/>
      <c r="F206" s="129"/>
      <c r="G206" s="900">
        <v>4.5</v>
      </c>
      <c r="H206" s="779">
        <f>G206*30</f>
        <v>135</v>
      </c>
      <c r="I206" s="781">
        <f>J206+K206+L206</f>
        <v>75</v>
      </c>
      <c r="J206" s="99">
        <v>45</v>
      </c>
      <c r="K206" s="98"/>
      <c r="L206" s="98">
        <v>30</v>
      </c>
      <c r="M206" s="782">
        <f>H206-I206</f>
        <v>60</v>
      </c>
      <c r="N206" s="97"/>
      <c r="O206" s="98"/>
      <c r="P206" s="106"/>
      <c r="Q206" s="100"/>
      <c r="R206" s="98"/>
      <c r="S206" s="101"/>
      <c r="T206" s="102"/>
      <c r="U206" s="99"/>
      <c r="V206" s="126"/>
      <c r="W206" s="119">
        <v>5</v>
      </c>
      <c r="X206" s="99"/>
      <c r="Y206" s="126"/>
    </row>
    <row r="207" spans="1:25" s="18" customFormat="1" ht="51.75" customHeight="1" x14ac:dyDescent="0.2">
      <c r="A207" s="683" t="s">
        <v>464</v>
      </c>
      <c r="B207" s="113" t="s">
        <v>413</v>
      </c>
      <c r="C207" s="100"/>
      <c r="D207" s="98"/>
      <c r="E207" s="98"/>
      <c r="F207" s="129">
        <v>11</v>
      </c>
      <c r="G207" s="132">
        <v>1.5</v>
      </c>
      <c r="H207" s="100">
        <f>G207*30</f>
        <v>45</v>
      </c>
      <c r="I207" s="781">
        <f>J207+K207+L207</f>
        <v>18</v>
      </c>
      <c r="J207" s="99"/>
      <c r="K207" s="98"/>
      <c r="L207" s="98">
        <v>18</v>
      </c>
      <c r="M207" s="782">
        <f>H207-I207</f>
        <v>27</v>
      </c>
      <c r="N207" s="97"/>
      <c r="O207" s="98"/>
      <c r="P207" s="106"/>
      <c r="Q207" s="100"/>
      <c r="R207" s="98"/>
      <c r="S207" s="101"/>
      <c r="T207" s="102"/>
      <c r="U207" s="99"/>
      <c r="V207" s="126"/>
      <c r="W207" s="119"/>
      <c r="X207" s="99">
        <v>2</v>
      </c>
      <c r="Y207" s="126"/>
    </row>
    <row r="208" spans="1:25" s="18" customFormat="1" ht="36" customHeight="1" thickBot="1" x14ac:dyDescent="0.25">
      <c r="A208" s="934" t="s">
        <v>465</v>
      </c>
      <c r="B208" s="935" t="s">
        <v>286</v>
      </c>
      <c r="C208" s="936"/>
      <c r="D208" s="937">
        <v>11</v>
      </c>
      <c r="E208" s="937"/>
      <c r="F208" s="686"/>
      <c r="G208" s="118">
        <v>4</v>
      </c>
      <c r="H208" s="156">
        <f>G208*30</f>
        <v>120</v>
      </c>
      <c r="I208" s="105">
        <f>J208+K208+L208</f>
        <v>54</v>
      </c>
      <c r="J208" s="938">
        <v>36</v>
      </c>
      <c r="K208" s="938">
        <v>9</v>
      </c>
      <c r="L208" s="938">
        <v>9</v>
      </c>
      <c r="M208" s="127">
        <f>H208-I208</f>
        <v>66</v>
      </c>
      <c r="N208" s="156"/>
      <c r="O208" s="105"/>
      <c r="P208" s="127"/>
      <c r="Q208" s="156"/>
      <c r="R208" s="105"/>
      <c r="S208" s="127"/>
      <c r="T208" s="156"/>
      <c r="U208" s="105"/>
      <c r="V208" s="127"/>
      <c r="W208" s="157"/>
      <c r="X208" s="99">
        <v>6</v>
      </c>
      <c r="Y208" s="127"/>
    </row>
    <row r="209" spans="1:25" s="18" customFormat="1" ht="21" customHeight="1" thickBot="1" x14ac:dyDescent="0.25">
      <c r="A209" s="3041" t="s">
        <v>365</v>
      </c>
      <c r="B209" s="3042"/>
      <c r="C209" s="3042"/>
      <c r="D209" s="3042"/>
      <c r="E209" s="3042"/>
      <c r="F209" s="3042"/>
      <c r="G209" s="3042"/>
      <c r="H209" s="3042"/>
      <c r="I209" s="3042"/>
      <c r="J209" s="3042"/>
      <c r="K209" s="3042"/>
      <c r="L209" s="3042"/>
      <c r="M209" s="3042"/>
      <c r="N209" s="3042"/>
      <c r="O209" s="3042"/>
      <c r="P209" s="3042"/>
      <c r="Q209" s="3042"/>
      <c r="R209" s="3042"/>
      <c r="S209" s="3042"/>
      <c r="T209" s="3042"/>
      <c r="U209" s="3042"/>
      <c r="V209" s="3042"/>
      <c r="W209" s="3042"/>
      <c r="X209" s="3042"/>
      <c r="Y209" s="3043"/>
    </row>
    <row r="210" spans="1:25" s="18" customFormat="1" ht="51" customHeight="1" thickBot="1" x14ac:dyDescent="0.25">
      <c r="A210" s="576" t="s">
        <v>468</v>
      </c>
      <c r="B210" s="158" t="s">
        <v>384</v>
      </c>
      <c r="C210" s="138"/>
      <c r="D210" s="138">
        <v>11</v>
      </c>
      <c r="E210" s="138"/>
      <c r="F210" s="905"/>
      <c r="G210" s="906">
        <v>4</v>
      </c>
      <c r="H210" s="907">
        <f>G210*30</f>
        <v>120</v>
      </c>
      <c r="I210" s="104">
        <f>J210+K210+L210</f>
        <v>54</v>
      </c>
      <c r="J210" s="866">
        <v>36</v>
      </c>
      <c r="K210" s="866">
        <v>9</v>
      </c>
      <c r="L210" s="866">
        <v>9</v>
      </c>
      <c r="M210" s="868">
        <f>H210-I210</f>
        <v>66</v>
      </c>
      <c r="N210" s="939"/>
      <c r="O210" s="138"/>
      <c r="P210" s="909"/>
      <c r="Q210" s="140"/>
      <c r="R210" s="138"/>
      <c r="S210" s="139"/>
      <c r="T210" s="904"/>
      <c r="U210" s="138"/>
      <c r="V210" s="909"/>
      <c r="W210" s="159"/>
      <c r="X210" s="153">
        <v>6</v>
      </c>
      <c r="Y210" s="139"/>
    </row>
    <row r="211" spans="1:25" s="18" customFormat="1" ht="21" customHeight="1" thickBot="1" x14ac:dyDescent="0.25">
      <c r="A211" s="3036" t="s">
        <v>198</v>
      </c>
      <c r="B211" s="3037"/>
      <c r="C211" s="3037"/>
      <c r="D211" s="3037"/>
      <c r="E211" s="3037"/>
      <c r="F211" s="3037"/>
      <c r="G211" s="3037"/>
      <c r="H211" s="3037"/>
      <c r="I211" s="3037"/>
      <c r="J211" s="3037"/>
      <c r="K211" s="3037"/>
      <c r="L211" s="3037"/>
      <c r="M211" s="3037"/>
      <c r="N211" s="3037"/>
      <c r="O211" s="3037"/>
      <c r="P211" s="3037"/>
      <c r="Q211" s="3037"/>
      <c r="R211" s="3037"/>
      <c r="S211" s="3037"/>
      <c r="T211" s="3037"/>
      <c r="U211" s="3037"/>
      <c r="V211" s="3037"/>
      <c r="W211" s="3037"/>
      <c r="X211" s="3037"/>
      <c r="Y211" s="3038"/>
    </row>
    <row r="212" spans="1:25" s="18" customFormat="1" ht="21" customHeight="1" thickBot="1" x14ac:dyDescent="0.25">
      <c r="A212" s="683" t="s">
        <v>469</v>
      </c>
      <c r="B212" s="940" t="s">
        <v>60</v>
      </c>
      <c r="C212" s="941"/>
      <c r="D212" s="942">
        <v>11</v>
      </c>
      <c r="E212" s="942"/>
      <c r="F212" s="943"/>
      <c r="G212" s="103">
        <v>4</v>
      </c>
      <c r="H212" s="156">
        <f>G212*30</f>
        <v>120</v>
      </c>
      <c r="I212" s="104">
        <f>J212+K212+L212</f>
        <v>54</v>
      </c>
      <c r="J212" s="944"/>
      <c r="K212" s="944"/>
      <c r="L212" s="945">
        <v>54</v>
      </c>
      <c r="M212" s="127">
        <f>H212-I212</f>
        <v>66</v>
      </c>
      <c r="N212" s="946"/>
      <c r="O212" s="947"/>
      <c r="P212" s="948"/>
      <c r="Q212" s="949"/>
      <c r="R212" s="947"/>
      <c r="S212" s="948"/>
      <c r="T212" s="946"/>
      <c r="U212" s="947"/>
      <c r="V212" s="948"/>
      <c r="W212" s="950"/>
      <c r="X212" s="99">
        <v>6</v>
      </c>
      <c r="Y212" s="686"/>
    </row>
    <row r="213" spans="1:25" s="18" customFormat="1" ht="21" customHeight="1" thickBot="1" x14ac:dyDescent="0.25">
      <c r="A213" s="3044" t="s">
        <v>400</v>
      </c>
      <c r="B213" s="3045"/>
      <c r="C213" s="3045"/>
      <c r="D213" s="3045"/>
      <c r="E213" s="3045"/>
      <c r="F213" s="3046"/>
      <c r="G213" s="925">
        <f>G197+G201+G202+G205+G210</f>
        <v>22</v>
      </c>
      <c r="H213" s="586">
        <f t="shared" ref="H213:M213" si="48">H197+H201+H202+H205+H210</f>
        <v>660</v>
      </c>
      <c r="I213" s="587">
        <f t="shared" si="48"/>
        <v>331</v>
      </c>
      <c r="J213" s="587">
        <f t="shared" si="48"/>
        <v>174</v>
      </c>
      <c r="K213" s="587">
        <f t="shared" si="48"/>
        <v>50</v>
      </c>
      <c r="L213" s="587">
        <f t="shared" si="48"/>
        <v>107</v>
      </c>
      <c r="M213" s="588">
        <f t="shared" si="48"/>
        <v>329</v>
      </c>
      <c r="N213" s="951"/>
      <c r="O213" s="952"/>
      <c r="P213" s="953"/>
      <c r="Q213" s="954"/>
      <c r="R213" s="952"/>
      <c r="S213" s="955">
        <f>S203+S204</f>
        <v>4</v>
      </c>
      <c r="T213" s="586"/>
      <c r="U213" s="587"/>
      <c r="V213" s="588">
        <f>V198</f>
        <v>4</v>
      </c>
      <c r="W213" s="930">
        <f>W199+W200+W206</f>
        <v>9</v>
      </c>
      <c r="X213" s="819">
        <f>X207+X210</f>
        <v>8</v>
      </c>
      <c r="Y213" s="588">
        <f>Y201</f>
        <v>6</v>
      </c>
    </row>
    <row r="214" spans="1:25" s="18" customFormat="1" ht="34.5" customHeight="1" thickBot="1" x14ac:dyDescent="0.25">
      <c r="A214" s="3044" t="s">
        <v>399</v>
      </c>
      <c r="B214" s="3045"/>
      <c r="C214" s="3045"/>
      <c r="D214" s="3045"/>
      <c r="E214" s="3045"/>
      <c r="F214" s="3046"/>
      <c r="G214" s="52">
        <f>G197+G201+G202+G205+G212</f>
        <v>22</v>
      </c>
      <c r="H214" s="586">
        <f t="shared" ref="H214:M214" si="49">H197+H201+H202+H205+H212</f>
        <v>660</v>
      </c>
      <c r="I214" s="587">
        <f t="shared" si="49"/>
        <v>331</v>
      </c>
      <c r="J214" s="587">
        <f t="shared" si="49"/>
        <v>138</v>
      </c>
      <c r="K214" s="587">
        <f t="shared" si="49"/>
        <v>41</v>
      </c>
      <c r="L214" s="587">
        <f t="shared" si="49"/>
        <v>152</v>
      </c>
      <c r="M214" s="588">
        <f t="shared" si="49"/>
        <v>329</v>
      </c>
      <c r="N214" s="951"/>
      <c r="O214" s="952"/>
      <c r="P214" s="956"/>
      <c r="Q214" s="957"/>
      <c r="R214" s="952"/>
      <c r="S214" s="958">
        <f>S203+S204</f>
        <v>4</v>
      </c>
      <c r="T214" s="930"/>
      <c r="U214" s="587"/>
      <c r="V214" s="931">
        <f>V198</f>
        <v>4</v>
      </c>
      <c r="W214" s="586">
        <f>W199+W200+W206</f>
        <v>9</v>
      </c>
      <c r="X214" s="819">
        <f>X207+X212</f>
        <v>8</v>
      </c>
      <c r="Y214" s="588">
        <f>Y201</f>
        <v>6</v>
      </c>
    </row>
    <row r="215" spans="1:25" s="18" customFormat="1" ht="21" customHeight="1" thickBot="1" x14ac:dyDescent="0.25">
      <c r="A215" s="3023" t="s">
        <v>470</v>
      </c>
      <c r="B215" s="3034"/>
      <c r="C215" s="3034"/>
      <c r="D215" s="3034"/>
      <c r="E215" s="3034"/>
      <c r="F215" s="3034"/>
      <c r="G215" s="3034"/>
      <c r="H215" s="3034"/>
      <c r="I215" s="3034"/>
      <c r="J215" s="3034"/>
      <c r="K215" s="3034"/>
      <c r="L215" s="3034"/>
      <c r="M215" s="3034"/>
      <c r="N215" s="3034"/>
      <c r="O215" s="3034"/>
      <c r="P215" s="3034"/>
      <c r="Q215" s="3034"/>
      <c r="R215" s="3034"/>
      <c r="S215" s="3034"/>
      <c r="T215" s="3034"/>
      <c r="U215" s="3034"/>
      <c r="V215" s="3034"/>
      <c r="W215" s="3034"/>
      <c r="X215" s="3034"/>
      <c r="Y215" s="3035"/>
    </row>
    <row r="216" spans="1:25" s="18" customFormat="1" ht="82.5" customHeight="1" x14ac:dyDescent="0.2">
      <c r="A216" s="683" t="s">
        <v>471</v>
      </c>
      <c r="B216" s="112" t="s">
        <v>476</v>
      </c>
      <c r="C216" s="83">
        <v>12</v>
      </c>
      <c r="E216" s="85"/>
      <c r="F216" s="128"/>
      <c r="G216" s="959">
        <v>3</v>
      </c>
      <c r="H216" s="91">
        <f>G216*30</f>
        <v>90</v>
      </c>
      <c r="I216" s="92">
        <f>J216+K216+L216</f>
        <v>48</v>
      </c>
      <c r="J216" s="92">
        <v>16</v>
      </c>
      <c r="K216" s="92">
        <v>32</v>
      </c>
      <c r="L216" s="92"/>
      <c r="M216" s="96">
        <f>H216-I216</f>
        <v>42</v>
      </c>
      <c r="N216" s="82"/>
      <c r="O216" s="85"/>
      <c r="P216" s="88"/>
      <c r="Q216" s="83"/>
      <c r="R216" s="85"/>
      <c r="S216" s="89"/>
      <c r="T216" s="86"/>
      <c r="U216" s="87"/>
      <c r="V216" s="94"/>
      <c r="W216" s="95"/>
      <c r="X216" s="87"/>
      <c r="Y216" s="94">
        <v>6</v>
      </c>
    </row>
    <row r="217" spans="1:25" s="18" customFormat="1" ht="21" customHeight="1" x14ac:dyDescent="0.2">
      <c r="A217" s="683" t="s">
        <v>472</v>
      </c>
      <c r="B217" s="113" t="s">
        <v>191</v>
      </c>
      <c r="C217" s="100"/>
      <c r="D217" s="98"/>
      <c r="E217" s="85"/>
      <c r="F217" s="129"/>
      <c r="G217" s="118">
        <f>G218+G219</f>
        <v>6</v>
      </c>
      <c r="H217" s="130">
        <f t="shared" ref="H217:M217" si="50">H218+H219</f>
        <v>180</v>
      </c>
      <c r="I217" s="109">
        <f t="shared" si="50"/>
        <v>93</v>
      </c>
      <c r="J217" s="109">
        <f t="shared" si="50"/>
        <v>45</v>
      </c>
      <c r="K217" s="109"/>
      <c r="L217" s="109">
        <f t="shared" si="50"/>
        <v>48</v>
      </c>
      <c r="M217" s="110">
        <f t="shared" si="50"/>
        <v>87</v>
      </c>
      <c r="N217" s="97"/>
      <c r="O217" s="98"/>
      <c r="P217" s="106"/>
      <c r="Q217" s="100"/>
      <c r="R217" s="98"/>
      <c r="S217" s="101"/>
      <c r="T217" s="102"/>
      <c r="U217" s="99"/>
      <c r="V217" s="126"/>
      <c r="W217" s="119"/>
      <c r="X217" s="99"/>
      <c r="Y217" s="126"/>
    </row>
    <row r="218" spans="1:25" s="18" customFormat="1" ht="21" customHeight="1" x14ac:dyDescent="0.2">
      <c r="A218" s="683" t="s">
        <v>473</v>
      </c>
      <c r="B218" s="113" t="s">
        <v>191</v>
      </c>
      <c r="C218" s="100">
        <v>10</v>
      </c>
      <c r="D218" s="98"/>
      <c r="E218" s="98"/>
      <c r="F218" s="129"/>
      <c r="G218" s="900">
        <v>4.5</v>
      </c>
      <c r="H218" s="779">
        <f>G218*30</f>
        <v>135</v>
      </c>
      <c r="I218" s="781">
        <f>J218+K218+L218</f>
        <v>75</v>
      </c>
      <c r="J218" s="99">
        <v>45</v>
      </c>
      <c r="K218" s="98"/>
      <c r="L218" s="98">
        <v>30</v>
      </c>
      <c r="M218" s="782">
        <f>H218-I218</f>
        <v>60</v>
      </c>
      <c r="N218" s="97"/>
      <c r="O218" s="98"/>
      <c r="P218" s="106"/>
      <c r="Q218" s="100"/>
      <c r="R218" s="98"/>
      <c r="S218" s="101"/>
      <c r="T218" s="102"/>
      <c r="U218" s="99"/>
      <c r="V218" s="126"/>
      <c r="W218" s="119">
        <v>5</v>
      </c>
      <c r="X218" s="99"/>
      <c r="Y218" s="126"/>
    </row>
    <row r="219" spans="1:25" s="18" customFormat="1" ht="36" customHeight="1" x14ac:dyDescent="0.2">
      <c r="A219" s="683" t="s">
        <v>474</v>
      </c>
      <c r="B219" s="113" t="s">
        <v>281</v>
      </c>
      <c r="C219" s="100"/>
      <c r="D219" s="98"/>
      <c r="E219" s="98"/>
      <c r="F219" s="129">
        <v>11</v>
      </c>
      <c r="G219" s="132">
        <v>1.5</v>
      </c>
      <c r="H219" s="100">
        <f>G219*30</f>
        <v>45</v>
      </c>
      <c r="I219" s="781">
        <f>J219+K219+L219</f>
        <v>18</v>
      </c>
      <c r="J219" s="99"/>
      <c r="K219" s="98"/>
      <c r="L219" s="98">
        <v>18</v>
      </c>
      <c r="M219" s="782">
        <f>H219-I219</f>
        <v>27</v>
      </c>
      <c r="N219" s="97"/>
      <c r="O219" s="98"/>
      <c r="P219" s="106"/>
      <c r="Q219" s="100"/>
      <c r="R219" s="98"/>
      <c r="S219" s="101"/>
      <c r="T219" s="102"/>
      <c r="U219" s="99"/>
      <c r="V219" s="126"/>
      <c r="W219" s="119"/>
      <c r="X219" s="99">
        <v>2</v>
      </c>
      <c r="Y219" s="126"/>
    </row>
    <row r="220" spans="1:25" s="18" customFormat="1" ht="36" customHeight="1" thickBot="1" x14ac:dyDescent="0.25">
      <c r="A220" s="934" t="s">
        <v>475</v>
      </c>
      <c r="B220" s="935" t="s">
        <v>286</v>
      </c>
      <c r="C220" s="936"/>
      <c r="D220" s="937">
        <v>11</v>
      </c>
      <c r="E220" s="937"/>
      <c r="F220" s="686"/>
      <c r="G220" s="118">
        <v>4</v>
      </c>
      <c r="H220" s="156">
        <f>G220*30</f>
        <v>120</v>
      </c>
      <c r="I220" s="105">
        <f>J220+K220+L220</f>
        <v>54</v>
      </c>
      <c r="J220" s="938">
        <v>36</v>
      </c>
      <c r="K220" s="938">
        <v>9</v>
      </c>
      <c r="L220" s="938">
        <v>9</v>
      </c>
      <c r="M220" s="127">
        <f>H220-I220</f>
        <v>66</v>
      </c>
      <c r="N220" s="156"/>
      <c r="O220" s="105"/>
      <c r="P220" s="127"/>
      <c r="Q220" s="156"/>
      <c r="R220" s="105"/>
      <c r="S220" s="127"/>
      <c r="T220" s="156"/>
      <c r="U220" s="105"/>
      <c r="V220" s="127"/>
      <c r="W220" s="157"/>
      <c r="X220" s="99">
        <v>6</v>
      </c>
      <c r="Y220" s="127"/>
    </row>
    <row r="221" spans="1:25" s="18" customFormat="1" ht="21" customHeight="1" thickBot="1" x14ac:dyDescent="0.25">
      <c r="A221" s="3041" t="s">
        <v>365</v>
      </c>
      <c r="B221" s="3042"/>
      <c r="C221" s="3042"/>
      <c r="D221" s="3042"/>
      <c r="E221" s="3042"/>
      <c r="F221" s="3042"/>
      <c r="G221" s="3042"/>
      <c r="H221" s="3042"/>
      <c r="I221" s="3042"/>
      <c r="J221" s="3042"/>
      <c r="K221" s="3042"/>
      <c r="L221" s="3042"/>
      <c r="M221" s="3042"/>
      <c r="N221" s="3042"/>
      <c r="O221" s="3042"/>
      <c r="P221" s="3042"/>
      <c r="Q221" s="3042"/>
      <c r="R221" s="3042"/>
      <c r="S221" s="3042"/>
      <c r="T221" s="3042"/>
      <c r="U221" s="3042"/>
      <c r="V221" s="3042"/>
      <c r="W221" s="3042"/>
      <c r="X221" s="3042"/>
      <c r="Y221" s="3043"/>
    </row>
    <row r="222" spans="1:25" s="18" customFormat="1" ht="38.25" customHeight="1" thickBot="1" x14ac:dyDescent="0.25">
      <c r="A222" s="576" t="s">
        <v>477</v>
      </c>
      <c r="B222" s="158" t="s">
        <v>283</v>
      </c>
      <c r="C222" s="138"/>
      <c r="D222" s="138">
        <v>11</v>
      </c>
      <c r="E222" s="138"/>
      <c r="F222" s="905"/>
      <c r="G222" s="906">
        <v>4</v>
      </c>
      <c r="H222" s="907">
        <f>G222*30</f>
        <v>120</v>
      </c>
      <c r="I222" s="104">
        <f>J222+K222+L222</f>
        <v>54</v>
      </c>
      <c r="J222" s="866">
        <v>36</v>
      </c>
      <c r="K222" s="866">
        <v>9</v>
      </c>
      <c r="L222" s="866">
        <v>9</v>
      </c>
      <c r="M222" s="868">
        <f>H222-I222</f>
        <v>66</v>
      </c>
      <c r="N222" s="939"/>
      <c r="O222" s="138"/>
      <c r="P222" s="909"/>
      <c r="Q222" s="140"/>
      <c r="R222" s="138"/>
      <c r="S222" s="139"/>
      <c r="T222" s="904"/>
      <c r="U222" s="138"/>
      <c r="V222" s="909"/>
      <c r="W222" s="159"/>
      <c r="X222" s="153">
        <v>6</v>
      </c>
      <c r="Y222" s="139"/>
    </row>
    <row r="223" spans="1:25" s="18" customFormat="1" ht="21" customHeight="1" thickBot="1" x14ac:dyDescent="0.25">
      <c r="A223" s="3036" t="s">
        <v>198</v>
      </c>
      <c r="B223" s="3037"/>
      <c r="C223" s="3037"/>
      <c r="D223" s="3037"/>
      <c r="E223" s="3037"/>
      <c r="F223" s="3037"/>
      <c r="G223" s="3037"/>
      <c r="H223" s="3037"/>
      <c r="I223" s="3037"/>
      <c r="J223" s="3037"/>
      <c r="K223" s="3037"/>
      <c r="L223" s="3037"/>
      <c r="M223" s="3037"/>
      <c r="N223" s="3037"/>
      <c r="O223" s="3037"/>
      <c r="P223" s="3037"/>
      <c r="Q223" s="3037"/>
      <c r="R223" s="3037"/>
      <c r="S223" s="3037"/>
      <c r="T223" s="3037"/>
      <c r="U223" s="3037"/>
      <c r="V223" s="3037"/>
      <c r="W223" s="3037"/>
      <c r="X223" s="3037"/>
      <c r="Y223" s="3038"/>
    </row>
    <row r="224" spans="1:25" s="18" customFormat="1" ht="25.5" customHeight="1" thickBot="1" x14ac:dyDescent="0.25">
      <c r="A224" s="683" t="s">
        <v>478</v>
      </c>
      <c r="B224" s="940" t="s">
        <v>60</v>
      </c>
      <c r="C224" s="941"/>
      <c r="D224" s="942">
        <v>11</v>
      </c>
      <c r="E224" s="942"/>
      <c r="F224" s="943"/>
      <c r="G224" s="103">
        <v>4</v>
      </c>
      <c r="H224" s="156">
        <f>G224*30</f>
        <v>120</v>
      </c>
      <c r="I224" s="104">
        <f>J224+K224+L224</f>
        <v>54</v>
      </c>
      <c r="J224" s="944"/>
      <c r="K224" s="944"/>
      <c r="L224" s="945">
        <v>54</v>
      </c>
      <c r="M224" s="127">
        <f>H224-I224</f>
        <v>66</v>
      </c>
      <c r="N224" s="946"/>
      <c r="O224" s="947"/>
      <c r="P224" s="948"/>
      <c r="Q224" s="949"/>
      <c r="R224" s="947"/>
      <c r="S224" s="948"/>
      <c r="T224" s="946"/>
      <c r="U224" s="947"/>
      <c r="V224" s="948"/>
      <c r="W224" s="950"/>
      <c r="X224" s="99">
        <v>6</v>
      </c>
      <c r="Y224" s="686"/>
    </row>
    <row r="225" spans="1:44" s="18" customFormat="1" ht="23.25" customHeight="1" thickBot="1" x14ac:dyDescent="0.25">
      <c r="A225" s="3044" t="s">
        <v>479</v>
      </c>
      <c r="B225" s="3045"/>
      <c r="C225" s="3045"/>
      <c r="D225" s="3045"/>
      <c r="E225" s="3045"/>
      <c r="F225" s="3046"/>
      <c r="G225" s="925">
        <f>G216+G217+G222</f>
        <v>13</v>
      </c>
      <c r="H225" s="586">
        <f t="shared" ref="H225:M225" si="51">H216+H217+H222</f>
        <v>390</v>
      </c>
      <c r="I225" s="587">
        <f t="shared" si="51"/>
        <v>195</v>
      </c>
      <c r="J225" s="587">
        <f t="shared" si="51"/>
        <v>97</v>
      </c>
      <c r="K225" s="587">
        <f t="shared" si="51"/>
        <v>41</v>
      </c>
      <c r="L225" s="587">
        <f t="shared" si="51"/>
        <v>57</v>
      </c>
      <c r="M225" s="588">
        <f t="shared" si="51"/>
        <v>195</v>
      </c>
      <c r="N225" s="960"/>
      <c r="O225" s="952"/>
      <c r="P225" s="953"/>
      <c r="Q225" s="954"/>
      <c r="R225" s="952"/>
      <c r="S225" s="955"/>
      <c r="T225" s="586"/>
      <c r="U225" s="587"/>
      <c r="V225" s="588"/>
      <c r="W225" s="930">
        <f>W218</f>
        <v>5</v>
      </c>
      <c r="X225" s="819">
        <f>X219+X222</f>
        <v>8</v>
      </c>
      <c r="Y225" s="588">
        <f>Y216</f>
        <v>6</v>
      </c>
    </row>
    <row r="226" spans="1:44" s="18" customFormat="1" ht="38.25" customHeight="1" thickBot="1" x14ac:dyDescent="0.25">
      <c r="A226" s="3044" t="s">
        <v>480</v>
      </c>
      <c r="B226" s="3045"/>
      <c r="C226" s="3045"/>
      <c r="D226" s="3045"/>
      <c r="E226" s="3045"/>
      <c r="F226" s="3046"/>
      <c r="G226" s="52">
        <f>G216+G217+G224</f>
        <v>13</v>
      </c>
      <c r="H226" s="586">
        <f t="shared" ref="H226:M226" si="52">H216+H217+H224</f>
        <v>390</v>
      </c>
      <c r="I226" s="587">
        <f t="shared" si="52"/>
        <v>195</v>
      </c>
      <c r="J226" s="587">
        <f t="shared" si="52"/>
        <v>61</v>
      </c>
      <c r="K226" s="587">
        <f t="shared" si="52"/>
        <v>32</v>
      </c>
      <c r="L226" s="587">
        <f t="shared" si="52"/>
        <v>102</v>
      </c>
      <c r="M226" s="588">
        <f t="shared" si="52"/>
        <v>195</v>
      </c>
      <c r="N226" s="961"/>
      <c r="O226" s="952"/>
      <c r="P226" s="956"/>
      <c r="Q226" s="957"/>
      <c r="R226" s="952"/>
      <c r="S226" s="958"/>
      <c r="T226" s="930"/>
      <c r="U226" s="587"/>
      <c r="V226" s="931"/>
      <c r="W226" s="586">
        <f>W218</f>
        <v>5</v>
      </c>
      <c r="X226" s="819">
        <f>X219+X224</f>
        <v>8</v>
      </c>
      <c r="Y226" s="588">
        <f>Y216</f>
        <v>6</v>
      </c>
    </row>
    <row r="227" spans="1:44" s="18" customFormat="1" ht="21" customHeight="1" thickBot="1" x14ac:dyDescent="0.25">
      <c r="A227" s="3023" t="s">
        <v>279</v>
      </c>
      <c r="B227" s="3263"/>
      <c r="C227" s="3263"/>
      <c r="D227" s="3263"/>
      <c r="E227" s="3263"/>
      <c r="F227" s="3263"/>
      <c r="G227" s="3263"/>
      <c r="H227" s="3263"/>
      <c r="I227" s="3263"/>
      <c r="J227" s="3263"/>
      <c r="K227" s="3263"/>
      <c r="L227" s="3263"/>
      <c r="M227" s="3263"/>
      <c r="N227" s="3263"/>
      <c r="O227" s="3263"/>
      <c r="P227" s="3263"/>
      <c r="Q227" s="3263"/>
      <c r="R227" s="3263"/>
      <c r="S227" s="3263"/>
      <c r="T227" s="3263"/>
      <c r="U227" s="3263"/>
      <c r="V227" s="3263"/>
      <c r="W227" s="3263"/>
      <c r="X227" s="3263"/>
      <c r="Y227" s="3264"/>
    </row>
    <row r="228" spans="1:44" s="58" customFormat="1" ht="21" customHeight="1" thickBot="1" x14ac:dyDescent="0.25">
      <c r="A228" s="3023" t="s">
        <v>293</v>
      </c>
      <c r="B228" s="3263"/>
      <c r="C228" s="3263"/>
      <c r="D228" s="3263"/>
      <c r="E228" s="3263"/>
      <c r="F228" s="3263"/>
      <c r="G228" s="3263"/>
      <c r="H228" s="3263"/>
      <c r="I228" s="3263"/>
      <c r="J228" s="3263"/>
      <c r="K228" s="3263"/>
      <c r="L228" s="3263"/>
      <c r="M228" s="3263"/>
      <c r="N228" s="3263"/>
      <c r="O228" s="3263"/>
      <c r="P228" s="3263"/>
      <c r="Q228" s="3263"/>
      <c r="R228" s="3263"/>
      <c r="S228" s="3263"/>
      <c r="T228" s="3263"/>
      <c r="U228" s="3263"/>
      <c r="V228" s="3263"/>
      <c r="W228" s="3263"/>
      <c r="X228" s="3263"/>
      <c r="Y228" s="3264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</row>
    <row r="229" spans="1:44" s="18" customFormat="1" ht="36.75" customHeight="1" x14ac:dyDescent="0.2">
      <c r="A229" s="198" t="s">
        <v>290</v>
      </c>
      <c r="B229" s="199" t="s">
        <v>527</v>
      </c>
      <c r="C229" s="186"/>
      <c r="D229" s="186">
        <v>12</v>
      </c>
      <c r="E229" s="186"/>
      <c r="F229" s="200"/>
      <c r="G229" s="90">
        <v>2</v>
      </c>
      <c r="H229" s="91">
        <f>G229*30</f>
        <v>60</v>
      </c>
      <c r="I229" s="92">
        <f>SUM(J229:L229)</f>
        <v>24</v>
      </c>
      <c r="J229" s="171">
        <v>16</v>
      </c>
      <c r="K229" s="167"/>
      <c r="L229" s="167">
        <v>8</v>
      </c>
      <c r="M229" s="96">
        <f>H229-I229</f>
        <v>36</v>
      </c>
      <c r="N229" s="152"/>
      <c r="O229" s="167"/>
      <c r="P229" s="201"/>
      <c r="Q229" s="91"/>
      <c r="R229" s="167"/>
      <c r="S229" s="125"/>
      <c r="T229" s="202"/>
      <c r="U229" s="171"/>
      <c r="V229" s="193"/>
      <c r="W229" s="203"/>
      <c r="X229" s="171"/>
      <c r="Y229" s="193">
        <v>3</v>
      </c>
    </row>
    <row r="230" spans="1:44" s="18" customFormat="1" ht="35.25" customHeight="1" x14ac:dyDescent="0.2">
      <c r="A230" s="198" t="s">
        <v>291</v>
      </c>
      <c r="B230" s="204" t="s">
        <v>220</v>
      </c>
      <c r="C230" s="205"/>
      <c r="D230" s="192">
        <v>12</v>
      </c>
      <c r="E230" s="192"/>
      <c r="F230" s="189"/>
      <c r="G230" s="108">
        <v>3</v>
      </c>
      <c r="H230" s="190">
        <f>G230*30</f>
        <v>90</v>
      </c>
      <c r="I230" s="92">
        <f>J230+K230+L230</f>
        <v>32</v>
      </c>
      <c r="J230" s="191">
        <v>16</v>
      </c>
      <c r="K230" s="192">
        <v>16</v>
      </c>
      <c r="L230" s="192"/>
      <c r="M230" s="206">
        <f>H230-I230</f>
        <v>58</v>
      </c>
      <c r="N230" s="207"/>
      <c r="O230" s="208"/>
      <c r="P230" s="209"/>
      <c r="Q230" s="210"/>
      <c r="R230" s="208"/>
      <c r="S230" s="211"/>
      <c r="T230" s="202"/>
      <c r="U230" s="171"/>
      <c r="V230" s="193"/>
      <c r="W230" s="207"/>
      <c r="X230" s="208"/>
      <c r="Y230" s="211">
        <v>4</v>
      </c>
    </row>
    <row r="231" spans="1:44" s="18" customFormat="1" ht="47.25" x14ac:dyDescent="0.2">
      <c r="A231" s="198" t="s">
        <v>251</v>
      </c>
      <c r="B231" s="204" t="s">
        <v>415</v>
      </c>
      <c r="C231" s="205"/>
      <c r="D231" s="192"/>
      <c r="E231" s="192"/>
      <c r="F231" s="189"/>
      <c r="G231" s="108">
        <f>SUM(G232:G235)</f>
        <v>9.5</v>
      </c>
      <c r="H231" s="190">
        <f>SUM(H232:H235)</f>
        <v>285</v>
      </c>
      <c r="I231" s="92">
        <f>SUM(I232:I235)</f>
        <v>108</v>
      </c>
      <c r="J231" s="191">
        <f>SUM(J232:J235)</f>
        <v>59</v>
      </c>
      <c r="K231" s="192">
        <f>SUM(K232:K235)</f>
        <v>49</v>
      </c>
      <c r="L231" s="192"/>
      <c r="M231" s="206">
        <f>SUM(M232:M235)</f>
        <v>177</v>
      </c>
      <c r="N231" s="207"/>
      <c r="O231" s="208"/>
      <c r="P231" s="209"/>
      <c r="Q231" s="210"/>
      <c r="R231" s="208"/>
      <c r="S231" s="211"/>
      <c r="T231" s="202"/>
      <c r="U231" s="171"/>
      <c r="V231" s="193"/>
      <c r="W231" s="207"/>
      <c r="X231" s="208"/>
      <c r="Y231" s="211"/>
    </row>
    <row r="232" spans="1:44" s="18" customFormat="1" ht="47.25" x14ac:dyDescent="0.2">
      <c r="A232" s="212" t="s">
        <v>417</v>
      </c>
      <c r="B232" s="213" t="s">
        <v>415</v>
      </c>
      <c r="C232" s="185"/>
      <c r="D232" s="185">
        <v>7</v>
      </c>
      <c r="E232" s="214"/>
      <c r="F232" s="214"/>
      <c r="G232" s="165">
        <v>3</v>
      </c>
      <c r="H232" s="83">
        <f>G232*30</f>
        <v>90</v>
      </c>
      <c r="I232" s="84">
        <f>SUM(J232:L232)</f>
        <v>30</v>
      </c>
      <c r="J232" s="87">
        <v>15</v>
      </c>
      <c r="K232" s="85">
        <v>15</v>
      </c>
      <c r="L232" s="85"/>
      <c r="M232" s="145">
        <f>H232-I232</f>
        <v>60</v>
      </c>
      <c r="N232" s="82"/>
      <c r="O232" s="85"/>
      <c r="P232" s="88"/>
      <c r="Q232" s="83"/>
      <c r="R232" s="85"/>
      <c r="S232" s="89"/>
      <c r="T232" s="86">
        <v>2</v>
      </c>
      <c r="U232" s="87"/>
      <c r="V232" s="94"/>
      <c r="W232" s="95"/>
      <c r="X232" s="87"/>
      <c r="Y232" s="94"/>
    </row>
    <row r="233" spans="1:44" s="18" customFormat="1" ht="33" customHeight="1" x14ac:dyDescent="0.2">
      <c r="A233" s="212" t="s">
        <v>418</v>
      </c>
      <c r="B233" s="213" t="s">
        <v>415</v>
      </c>
      <c r="C233" s="185"/>
      <c r="D233" s="185">
        <v>9</v>
      </c>
      <c r="E233" s="214"/>
      <c r="F233" s="214"/>
      <c r="G233" s="165">
        <v>3</v>
      </c>
      <c r="H233" s="83">
        <f>G233*30</f>
        <v>90</v>
      </c>
      <c r="I233" s="84">
        <f>SUM(J233:L233)</f>
        <v>30</v>
      </c>
      <c r="J233" s="87">
        <v>20</v>
      </c>
      <c r="K233" s="85">
        <v>10</v>
      </c>
      <c r="L233" s="85"/>
      <c r="M233" s="145">
        <f>H233-I233</f>
        <v>60</v>
      </c>
      <c r="N233" s="82"/>
      <c r="O233" s="85"/>
      <c r="P233" s="88"/>
      <c r="Q233" s="83"/>
      <c r="R233" s="85"/>
      <c r="S233" s="89"/>
      <c r="T233" s="86"/>
      <c r="U233" s="87"/>
      <c r="V233" s="94">
        <v>3</v>
      </c>
      <c r="W233" s="95"/>
      <c r="X233" s="87"/>
      <c r="Y233" s="94"/>
    </row>
    <row r="234" spans="1:44" s="18" customFormat="1" ht="47.25" x14ac:dyDescent="0.2">
      <c r="A234" s="212" t="s">
        <v>419</v>
      </c>
      <c r="B234" s="213" t="s">
        <v>415</v>
      </c>
      <c r="C234" s="185"/>
      <c r="D234" s="185"/>
      <c r="E234" s="214"/>
      <c r="F234" s="214"/>
      <c r="G234" s="165">
        <v>2</v>
      </c>
      <c r="H234" s="83">
        <f>G234*30</f>
        <v>60</v>
      </c>
      <c r="I234" s="84">
        <f>SUM(J234:L234)</f>
        <v>30</v>
      </c>
      <c r="J234" s="87">
        <v>15</v>
      </c>
      <c r="K234" s="85">
        <v>15</v>
      </c>
      <c r="L234" s="85"/>
      <c r="M234" s="145">
        <f>H234-I234</f>
        <v>30</v>
      </c>
      <c r="N234" s="82"/>
      <c r="O234" s="85"/>
      <c r="P234" s="88"/>
      <c r="Q234" s="83"/>
      <c r="R234" s="85"/>
      <c r="S234" s="89"/>
      <c r="T234" s="86"/>
      <c r="U234" s="87"/>
      <c r="V234" s="94"/>
      <c r="W234" s="95">
        <v>2</v>
      </c>
      <c r="X234" s="87"/>
      <c r="Y234" s="94"/>
    </row>
    <row r="235" spans="1:44" s="18" customFormat="1" ht="47.25" x14ac:dyDescent="0.2">
      <c r="A235" s="212" t="s">
        <v>420</v>
      </c>
      <c r="B235" s="213" t="s">
        <v>415</v>
      </c>
      <c r="C235" s="185"/>
      <c r="D235" s="185">
        <v>11</v>
      </c>
      <c r="E235" s="214"/>
      <c r="F235" s="214"/>
      <c r="G235" s="165">
        <v>1.5</v>
      </c>
      <c r="H235" s="83">
        <f>G235*30</f>
        <v>45</v>
      </c>
      <c r="I235" s="84">
        <f>SUM(J235:L235)</f>
        <v>18</v>
      </c>
      <c r="J235" s="87">
        <v>9</v>
      </c>
      <c r="K235" s="85">
        <v>9</v>
      </c>
      <c r="L235" s="85"/>
      <c r="M235" s="145">
        <f>H235-I235</f>
        <v>27</v>
      </c>
      <c r="N235" s="82"/>
      <c r="O235" s="85"/>
      <c r="P235" s="88"/>
      <c r="Q235" s="83"/>
      <c r="R235" s="85"/>
      <c r="S235" s="89"/>
      <c r="T235" s="86"/>
      <c r="U235" s="87"/>
      <c r="V235" s="94"/>
      <c r="W235" s="95"/>
      <c r="X235" s="87">
        <v>2</v>
      </c>
      <c r="Y235" s="94"/>
    </row>
    <row r="236" spans="1:44" s="18" customFormat="1" ht="31.5" x14ac:dyDescent="0.2">
      <c r="A236" s="198" t="s">
        <v>294</v>
      </c>
      <c r="B236" s="215" t="s">
        <v>234</v>
      </c>
      <c r="C236" s="186"/>
      <c r="D236" s="186">
        <v>10</v>
      </c>
      <c r="E236" s="186"/>
      <c r="F236" s="179"/>
      <c r="G236" s="90">
        <v>4</v>
      </c>
      <c r="H236" s="91">
        <f t="shared" ref="H236:H244" si="53">G236*30</f>
        <v>120</v>
      </c>
      <c r="I236" s="92">
        <f t="shared" ref="I236:I244" si="54">SUM(J236:L236)</f>
        <v>75</v>
      </c>
      <c r="J236" s="171">
        <v>45</v>
      </c>
      <c r="K236" s="167">
        <v>30</v>
      </c>
      <c r="L236" s="167"/>
      <c r="M236" s="96">
        <f t="shared" ref="M236:M242" si="55">H236-I236</f>
        <v>45</v>
      </c>
      <c r="N236" s="152"/>
      <c r="O236" s="167"/>
      <c r="P236" s="201"/>
      <c r="Q236" s="91"/>
      <c r="R236" s="167"/>
      <c r="S236" s="125"/>
      <c r="T236" s="202"/>
      <c r="U236" s="171"/>
      <c r="V236" s="193"/>
      <c r="W236" s="203">
        <v>5</v>
      </c>
      <c r="X236" s="171"/>
      <c r="Y236" s="193"/>
    </row>
    <row r="237" spans="1:44" s="18" customFormat="1" ht="31.5" customHeight="1" x14ac:dyDescent="0.2">
      <c r="A237" s="198" t="s">
        <v>252</v>
      </c>
      <c r="B237" s="216" t="s">
        <v>239</v>
      </c>
      <c r="C237" s="186"/>
      <c r="D237" s="186"/>
      <c r="E237" s="217"/>
      <c r="F237" s="218"/>
      <c r="G237" s="90">
        <f>G238+G239+G240</f>
        <v>3.5</v>
      </c>
      <c r="H237" s="91">
        <f>G237*30</f>
        <v>105</v>
      </c>
      <c r="I237" s="92">
        <f>I238+I239+I240</f>
        <v>35</v>
      </c>
      <c r="J237" s="171"/>
      <c r="K237" s="167"/>
      <c r="L237" s="167">
        <f>L238+L239+L240</f>
        <v>35</v>
      </c>
      <c r="M237" s="96">
        <f>H237-I237</f>
        <v>70</v>
      </c>
      <c r="N237" s="152"/>
      <c r="O237" s="167"/>
      <c r="P237" s="201"/>
      <c r="Q237" s="91"/>
      <c r="R237" s="167"/>
      <c r="S237" s="125"/>
      <c r="T237" s="202"/>
      <c r="U237" s="171"/>
      <c r="V237" s="193"/>
      <c r="W237" s="203"/>
      <c r="X237" s="171"/>
      <c r="Y237" s="193"/>
    </row>
    <row r="238" spans="1:44" s="18" customFormat="1" ht="32.25" customHeight="1" x14ac:dyDescent="0.2">
      <c r="A238" s="212" t="s">
        <v>295</v>
      </c>
      <c r="B238" s="219" t="s">
        <v>239</v>
      </c>
      <c r="C238" s="185"/>
      <c r="D238" s="185"/>
      <c r="E238" s="220"/>
      <c r="F238" s="44"/>
      <c r="G238" s="165">
        <v>1.5</v>
      </c>
      <c r="H238" s="83">
        <f>G238*30</f>
        <v>45</v>
      </c>
      <c r="I238" s="84">
        <f>SUM(J238:L238)</f>
        <v>15</v>
      </c>
      <c r="J238" s="87"/>
      <c r="K238" s="85"/>
      <c r="L238" s="85">
        <v>15</v>
      </c>
      <c r="M238" s="145">
        <f>H238-I238</f>
        <v>30</v>
      </c>
      <c r="N238" s="82"/>
      <c r="O238" s="85"/>
      <c r="P238" s="88"/>
      <c r="Q238" s="83"/>
      <c r="R238" s="85"/>
      <c r="S238" s="89"/>
      <c r="T238" s="86"/>
      <c r="U238" s="87"/>
      <c r="V238" s="94"/>
      <c r="W238" s="95">
        <v>1</v>
      </c>
      <c r="X238" s="87"/>
      <c r="Y238" s="94"/>
    </row>
    <row r="239" spans="1:44" s="18" customFormat="1" ht="18.75" customHeight="1" x14ac:dyDescent="0.2">
      <c r="A239" s="212" t="s">
        <v>296</v>
      </c>
      <c r="B239" s="219" t="s">
        <v>239</v>
      </c>
      <c r="C239" s="185"/>
      <c r="D239" s="185"/>
      <c r="E239" s="220"/>
      <c r="F239" s="44"/>
      <c r="G239" s="165">
        <v>1</v>
      </c>
      <c r="H239" s="83">
        <f>G239*30</f>
        <v>30</v>
      </c>
      <c r="I239" s="84">
        <f>SUM(J239:L239)</f>
        <v>10</v>
      </c>
      <c r="J239" s="87"/>
      <c r="K239" s="85"/>
      <c r="L239" s="85">
        <v>10</v>
      </c>
      <c r="M239" s="145"/>
      <c r="N239" s="82"/>
      <c r="O239" s="85"/>
      <c r="P239" s="88"/>
      <c r="Q239" s="83"/>
      <c r="R239" s="85"/>
      <c r="S239" s="89"/>
      <c r="T239" s="86"/>
      <c r="U239" s="87"/>
      <c r="V239" s="94"/>
      <c r="W239" s="95"/>
      <c r="X239" s="87">
        <v>1</v>
      </c>
      <c r="Y239" s="94"/>
    </row>
    <row r="240" spans="1:44" s="18" customFormat="1" ht="17.25" customHeight="1" x14ac:dyDescent="0.2">
      <c r="A240" s="212" t="s">
        <v>297</v>
      </c>
      <c r="B240" s="219" t="s">
        <v>239</v>
      </c>
      <c r="C240" s="185"/>
      <c r="D240" s="185"/>
      <c r="E240" s="220">
        <v>12</v>
      </c>
      <c r="F240" s="44"/>
      <c r="G240" s="165">
        <v>1</v>
      </c>
      <c r="H240" s="83">
        <f>G240*30</f>
        <v>30</v>
      </c>
      <c r="I240" s="84">
        <f>SUM(J240:L240)</f>
        <v>10</v>
      </c>
      <c r="J240" s="87"/>
      <c r="K240" s="85"/>
      <c r="L240" s="85">
        <v>10</v>
      </c>
      <c r="M240" s="145">
        <f>H240-I240</f>
        <v>20</v>
      </c>
      <c r="N240" s="82"/>
      <c r="O240" s="85"/>
      <c r="P240" s="88"/>
      <c r="Q240" s="83"/>
      <c r="R240" s="85"/>
      <c r="S240" s="89"/>
      <c r="T240" s="86"/>
      <c r="U240" s="87"/>
      <c r="V240" s="94"/>
      <c r="W240" s="95"/>
      <c r="X240" s="87"/>
      <c r="Y240" s="94">
        <v>1</v>
      </c>
    </row>
    <row r="241" spans="1:38" s="18" customFormat="1" ht="51.75" customHeight="1" x14ac:dyDescent="0.2">
      <c r="A241" s="198" t="s">
        <v>253</v>
      </c>
      <c r="B241" s="221" t="s">
        <v>235</v>
      </c>
      <c r="C241" s="186">
        <v>11</v>
      </c>
      <c r="D241" s="186"/>
      <c r="E241" s="186"/>
      <c r="F241" s="222"/>
      <c r="G241" s="90">
        <v>3</v>
      </c>
      <c r="H241" s="91">
        <f t="shared" si="53"/>
        <v>90</v>
      </c>
      <c r="I241" s="92">
        <f t="shared" si="54"/>
        <v>45</v>
      </c>
      <c r="J241" s="171">
        <v>27</v>
      </c>
      <c r="K241" s="167">
        <v>18</v>
      </c>
      <c r="L241" s="167"/>
      <c r="M241" s="96">
        <f t="shared" si="55"/>
        <v>45</v>
      </c>
      <c r="N241" s="152"/>
      <c r="O241" s="167"/>
      <c r="P241" s="201"/>
      <c r="Q241" s="91"/>
      <c r="R241" s="167"/>
      <c r="S241" s="125"/>
      <c r="T241" s="202"/>
      <c r="U241" s="171"/>
      <c r="V241" s="193"/>
      <c r="W241" s="203"/>
      <c r="X241" s="171">
        <v>5</v>
      </c>
      <c r="Y241" s="193"/>
    </row>
    <row r="242" spans="1:38" s="18" customFormat="1" ht="48.75" customHeight="1" x14ac:dyDescent="0.2">
      <c r="A242" s="198" t="s">
        <v>254</v>
      </c>
      <c r="B242" s="221" t="s">
        <v>236</v>
      </c>
      <c r="C242" s="186"/>
      <c r="D242" s="186">
        <v>7</v>
      </c>
      <c r="E242" s="186"/>
      <c r="F242" s="222"/>
      <c r="G242" s="90">
        <v>3</v>
      </c>
      <c r="H242" s="91">
        <f t="shared" si="53"/>
        <v>90</v>
      </c>
      <c r="I242" s="92">
        <f t="shared" si="54"/>
        <v>30</v>
      </c>
      <c r="J242" s="171">
        <v>15</v>
      </c>
      <c r="K242" s="167">
        <v>15</v>
      </c>
      <c r="L242" s="167"/>
      <c r="M242" s="96">
        <f t="shared" si="55"/>
        <v>60</v>
      </c>
      <c r="N242" s="152"/>
      <c r="O242" s="167"/>
      <c r="P242" s="201"/>
      <c r="Q242" s="91"/>
      <c r="R242" s="167"/>
      <c r="S242" s="125"/>
      <c r="T242" s="202">
        <v>2</v>
      </c>
      <c r="U242" s="171"/>
      <c r="V242" s="193"/>
      <c r="W242" s="203"/>
      <c r="X242" s="171"/>
      <c r="Y242" s="193"/>
    </row>
    <row r="243" spans="1:38" s="1178" customFormat="1" ht="33.75" customHeight="1" x14ac:dyDescent="0.2">
      <c r="A243" s="1162" t="s">
        <v>255</v>
      </c>
      <c r="B243" s="1163" t="s">
        <v>416</v>
      </c>
      <c r="C243" s="1164"/>
      <c r="D243" s="1164">
        <v>6</v>
      </c>
      <c r="E243" s="1164"/>
      <c r="F243" s="1165"/>
      <c r="G243" s="1166">
        <v>3</v>
      </c>
      <c r="H243" s="1167">
        <f>G243*30</f>
        <v>90</v>
      </c>
      <c r="I243" s="1168">
        <f>J243+K243+L243</f>
        <v>30</v>
      </c>
      <c r="J243" s="1169">
        <v>20</v>
      </c>
      <c r="K243" s="1170"/>
      <c r="L243" s="1170">
        <v>10</v>
      </c>
      <c r="M243" s="1171">
        <f>H243-I243</f>
        <v>60</v>
      </c>
      <c r="N243" s="1172"/>
      <c r="O243" s="1170"/>
      <c r="P243" s="1173"/>
      <c r="Q243" s="1167"/>
      <c r="R243" s="1170"/>
      <c r="S243" s="1174">
        <v>3</v>
      </c>
      <c r="T243" s="1175"/>
      <c r="U243" s="1169"/>
      <c r="V243" s="1176"/>
      <c r="W243" s="1177"/>
      <c r="X243" s="1169"/>
      <c r="Y243" s="1176"/>
    </row>
    <row r="244" spans="1:38" s="18" customFormat="1" ht="50.25" customHeight="1" x14ac:dyDescent="0.2">
      <c r="A244" s="198" t="s">
        <v>421</v>
      </c>
      <c r="B244" s="221" t="s">
        <v>241</v>
      </c>
      <c r="C244" s="186"/>
      <c r="D244" s="186">
        <v>11</v>
      </c>
      <c r="E244" s="186"/>
      <c r="F244" s="222"/>
      <c r="G244" s="90">
        <v>2</v>
      </c>
      <c r="H244" s="91">
        <f t="shared" si="53"/>
        <v>60</v>
      </c>
      <c r="I244" s="92">
        <f t="shared" si="54"/>
        <v>27</v>
      </c>
      <c r="J244" s="171">
        <v>18</v>
      </c>
      <c r="K244" s="167"/>
      <c r="L244" s="167">
        <v>9</v>
      </c>
      <c r="M244" s="96">
        <f>H244-I244</f>
        <v>33</v>
      </c>
      <c r="N244" s="152"/>
      <c r="O244" s="167"/>
      <c r="P244" s="201"/>
      <c r="Q244" s="91"/>
      <c r="R244" s="167"/>
      <c r="S244" s="125"/>
      <c r="T244" s="202"/>
      <c r="U244" s="171"/>
      <c r="V244" s="193"/>
      <c r="W244" s="203"/>
      <c r="X244" s="171">
        <v>3</v>
      </c>
      <c r="Y244" s="193"/>
    </row>
    <row r="245" spans="1:38" s="18" customFormat="1" ht="48" customHeight="1" thickBot="1" x14ac:dyDescent="0.25">
      <c r="A245" s="223" t="s">
        <v>300</v>
      </c>
      <c r="B245" s="224" t="s">
        <v>221</v>
      </c>
      <c r="C245" s="156"/>
      <c r="D245" s="105">
        <v>9</v>
      </c>
      <c r="E245" s="105"/>
      <c r="F245" s="225"/>
      <c r="G245" s="118">
        <v>3.5</v>
      </c>
      <c r="H245" s="226">
        <f>G245*30</f>
        <v>105</v>
      </c>
      <c r="I245" s="104">
        <f>J245+K245+L245</f>
        <v>45</v>
      </c>
      <c r="J245" s="227">
        <v>27</v>
      </c>
      <c r="K245" s="105">
        <v>18</v>
      </c>
      <c r="L245" s="105"/>
      <c r="M245" s="228">
        <f>H245-I245</f>
        <v>60</v>
      </c>
      <c r="N245" s="229"/>
      <c r="O245" s="105"/>
      <c r="P245" s="230"/>
      <c r="Q245" s="156"/>
      <c r="R245" s="227"/>
      <c r="S245" s="231"/>
      <c r="T245" s="157"/>
      <c r="U245" s="227"/>
      <c r="V245" s="231">
        <v>5</v>
      </c>
      <c r="W245" s="229"/>
      <c r="X245" s="105"/>
      <c r="Y245" s="127"/>
    </row>
    <row r="246" spans="1:38" s="18" customFormat="1" ht="21" customHeight="1" thickBot="1" x14ac:dyDescent="0.25">
      <c r="A246" s="3039" t="s">
        <v>321</v>
      </c>
      <c r="B246" s="3040"/>
      <c r="C246" s="3040"/>
      <c r="D246" s="3040"/>
      <c r="E246" s="3040"/>
      <c r="F246" s="3040"/>
      <c r="G246" s="136">
        <f>G236+G241+G229+G230+G231+G237+G242+G243+G244+G245</f>
        <v>36.5</v>
      </c>
      <c r="H246" s="137">
        <f t="shared" ref="H246:M246" si="56">H236+H241+H229+H230+H231+H237+H242+H243+H244+H245</f>
        <v>1095</v>
      </c>
      <c r="I246" s="137">
        <f t="shared" si="56"/>
        <v>451</v>
      </c>
      <c r="J246" s="137">
        <f t="shared" si="56"/>
        <v>243</v>
      </c>
      <c r="K246" s="137">
        <f t="shared" si="56"/>
        <v>146</v>
      </c>
      <c r="L246" s="137">
        <f t="shared" si="56"/>
        <v>62</v>
      </c>
      <c r="M246" s="137">
        <f t="shared" si="56"/>
        <v>644</v>
      </c>
      <c r="N246" s="232">
        <f>SUM(N229:N245)</f>
        <v>0</v>
      </c>
      <c r="O246" s="232">
        <f t="shared" ref="O246:Y246" si="57">SUM(O229:O245)</f>
        <v>0</v>
      </c>
      <c r="P246" s="232">
        <f t="shared" si="57"/>
        <v>0</v>
      </c>
      <c r="Q246" s="232">
        <f t="shared" si="57"/>
        <v>0</v>
      </c>
      <c r="R246" s="232">
        <f t="shared" si="57"/>
        <v>0</v>
      </c>
      <c r="S246" s="232">
        <f t="shared" si="57"/>
        <v>3</v>
      </c>
      <c r="T246" s="232">
        <f t="shared" si="57"/>
        <v>4</v>
      </c>
      <c r="U246" s="232">
        <f t="shared" si="57"/>
        <v>0</v>
      </c>
      <c r="V246" s="232">
        <f t="shared" si="57"/>
        <v>8</v>
      </c>
      <c r="W246" s="232">
        <f t="shared" si="57"/>
        <v>8</v>
      </c>
      <c r="X246" s="232">
        <f t="shared" si="57"/>
        <v>11</v>
      </c>
      <c r="Y246" s="445">
        <f t="shared" si="57"/>
        <v>8</v>
      </c>
    </row>
    <row r="247" spans="1:38" s="58" customFormat="1" ht="24.75" customHeight="1" thickBot="1" x14ac:dyDescent="0.25">
      <c r="A247" s="3031" t="s">
        <v>298</v>
      </c>
      <c r="B247" s="3265"/>
      <c r="C247" s="3265"/>
      <c r="D247" s="3265"/>
      <c r="E247" s="3265"/>
      <c r="F247" s="3265"/>
      <c r="G247" s="3265"/>
      <c r="H247" s="3265"/>
      <c r="I247" s="3265"/>
      <c r="J247" s="3265"/>
      <c r="K247" s="3265"/>
      <c r="L247" s="3265"/>
      <c r="M247" s="3265"/>
      <c r="N247" s="3265"/>
      <c r="O247" s="3265"/>
      <c r="P247" s="3265"/>
      <c r="Q247" s="3265"/>
      <c r="R247" s="3265"/>
      <c r="S247" s="3265"/>
      <c r="T247" s="3265"/>
      <c r="U247" s="3265"/>
      <c r="V247" s="3265"/>
      <c r="W247" s="3265"/>
      <c r="X247" s="3265"/>
      <c r="Y247" s="3266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</row>
    <row r="248" spans="1:38" s="18" customFormat="1" ht="25.5" customHeight="1" thickBot="1" x14ac:dyDescent="0.25">
      <c r="A248" s="233" t="s">
        <v>301</v>
      </c>
      <c r="B248" s="234" t="s">
        <v>528</v>
      </c>
      <c r="C248" s="236">
        <v>10</v>
      </c>
      <c r="D248" s="236"/>
      <c r="E248" s="236"/>
      <c r="F248" s="214"/>
      <c r="G248" s="90">
        <v>2.5</v>
      </c>
      <c r="H248" s="91">
        <f>G248*30</f>
        <v>75</v>
      </c>
      <c r="I248" s="92">
        <f>SUM(J248:L248)</f>
        <v>31</v>
      </c>
      <c r="J248" s="171">
        <v>15</v>
      </c>
      <c r="K248" s="167">
        <v>8</v>
      </c>
      <c r="L248" s="167">
        <v>8</v>
      </c>
      <c r="M248" s="96">
        <f>H248-I248</f>
        <v>44</v>
      </c>
      <c r="N248" s="82"/>
      <c r="O248" s="85"/>
      <c r="P248" s="88"/>
      <c r="Q248" s="83"/>
      <c r="R248" s="85"/>
      <c r="S248" s="89"/>
      <c r="T248" s="86"/>
      <c r="U248" s="87"/>
      <c r="V248" s="94"/>
      <c r="W248" s="95">
        <v>2</v>
      </c>
      <c r="X248" s="87"/>
      <c r="Y248" s="94"/>
    </row>
    <row r="249" spans="1:38" s="18" customFormat="1" ht="24" customHeight="1" thickBot="1" x14ac:dyDescent="0.25">
      <c r="A249" s="3229" t="s">
        <v>264</v>
      </c>
      <c r="B249" s="3230"/>
      <c r="C249" s="3230"/>
      <c r="D249" s="3230"/>
      <c r="E249" s="3230"/>
      <c r="F249" s="3231"/>
      <c r="G249" s="237">
        <f>G248</f>
        <v>2.5</v>
      </c>
      <c r="H249" s="238">
        <f t="shared" ref="H249:M249" si="58">H248</f>
        <v>75</v>
      </c>
      <c r="I249" s="239">
        <f t="shared" si="58"/>
        <v>31</v>
      </c>
      <c r="J249" s="239">
        <f t="shared" si="58"/>
        <v>15</v>
      </c>
      <c r="K249" s="239">
        <f t="shared" si="58"/>
        <v>8</v>
      </c>
      <c r="L249" s="239">
        <f t="shared" si="58"/>
        <v>8</v>
      </c>
      <c r="M249" s="240">
        <f t="shared" si="58"/>
        <v>44</v>
      </c>
      <c r="N249" s="78"/>
      <c r="O249" s="80"/>
      <c r="P249" s="81"/>
      <c r="Q249" s="79"/>
      <c r="R249" s="80"/>
      <c r="S249" s="107"/>
      <c r="T249" s="241">
        <f t="shared" ref="T249:Y249" si="59">SUM(T248:T248)</f>
        <v>0</v>
      </c>
      <c r="U249" s="242">
        <f t="shared" si="59"/>
        <v>0</v>
      </c>
      <c r="V249" s="243">
        <f t="shared" si="59"/>
        <v>0</v>
      </c>
      <c r="W249" s="241">
        <f t="shared" si="59"/>
        <v>2</v>
      </c>
      <c r="X249" s="242">
        <f t="shared" si="59"/>
        <v>0</v>
      </c>
      <c r="Y249" s="243">
        <f t="shared" si="59"/>
        <v>0</v>
      </c>
    </row>
    <row r="250" spans="1:38" s="58" customFormat="1" ht="18" customHeight="1" thickBot="1" x14ac:dyDescent="0.25">
      <c r="A250" s="3020" t="s">
        <v>299</v>
      </c>
      <c r="B250" s="3311"/>
      <c r="C250" s="3311"/>
      <c r="D250" s="3311"/>
      <c r="E250" s="3311"/>
      <c r="F250" s="3311"/>
      <c r="G250" s="3311"/>
      <c r="H250" s="3311"/>
      <c r="I250" s="3311"/>
      <c r="J250" s="3311"/>
      <c r="K250" s="3311"/>
      <c r="L250" s="3311"/>
      <c r="M250" s="3311"/>
      <c r="N250" s="3311"/>
      <c r="O250" s="3311"/>
      <c r="P250" s="3311"/>
      <c r="Q250" s="3311"/>
      <c r="R250" s="3311"/>
      <c r="S250" s="3311"/>
      <c r="T250" s="3311"/>
      <c r="U250" s="3311"/>
      <c r="V250" s="3311"/>
      <c r="W250" s="3311"/>
      <c r="X250" s="3311"/>
      <c r="Y250" s="3312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</row>
    <row r="251" spans="1:38" s="18" customFormat="1" ht="36" customHeight="1" x14ac:dyDescent="0.2">
      <c r="A251" s="73" t="s">
        <v>305</v>
      </c>
      <c r="B251" s="74" t="s">
        <v>237</v>
      </c>
      <c r="C251" s="75"/>
      <c r="D251" s="76"/>
      <c r="E251" s="76"/>
      <c r="F251" s="77"/>
      <c r="G251" s="1266">
        <f>SUM(G252:G255)</f>
        <v>10.5</v>
      </c>
      <c r="H251" s="40">
        <f>G251*30</f>
        <v>315</v>
      </c>
      <c r="I251" s="27">
        <f>SUM(J251:L251)</f>
        <v>155</v>
      </c>
      <c r="J251" s="41">
        <f>SUM(J252:J255)</f>
        <v>70</v>
      </c>
      <c r="K251" s="42">
        <f>SUM(K252:K255)</f>
        <v>55</v>
      </c>
      <c r="L251" s="42">
        <f>SUM(L252:L255)</f>
        <v>30</v>
      </c>
      <c r="M251" s="43">
        <f>H251-I251</f>
        <v>160</v>
      </c>
      <c r="N251" s="78"/>
      <c r="O251" s="80"/>
      <c r="P251" s="81"/>
      <c r="Q251" s="79"/>
      <c r="R251" s="80"/>
      <c r="S251" s="107"/>
      <c r="T251" s="115"/>
      <c r="U251" s="114"/>
      <c r="V251" s="116"/>
      <c r="W251" s="117"/>
      <c r="X251" s="114"/>
      <c r="Y251" s="116"/>
    </row>
    <row r="252" spans="1:38" s="18" customFormat="1" ht="33" customHeight="1" x14ac:dyDescent="0.2">
      <c r="A252" s="244" t="s">
        <v>316</v>
      </c>
      <c r="B252" s="245" t="s">
        <v>237</v>
      </c>
      <c r="C252" s="246"/>
      <c r="D252" s="247">
        <v>7</v>
      </c>
      <c r="E252" s="247"/>
      <c r="F252" s="248"/>
      <c r="G252" s="1267">
        <v>3</v>
      </c>
      <c r="H252" s="79">
        <f>G252*30</f>
        <v>90</v>
      </c>
      <c r="I252" s="168">
        <f t="shared" ref="I252:I258" si="60">SUM(J252:L252)</f>
        <v>45</v>
      </c>
      <c r="J252" s="114">
        <v>30</v>
      </c>
      <c r="K252" s="80">
        <v>15</v>
      </c>
      <c r="L252" s="80"/>
      <c r="M252" s="173">
        <f>H252-I252</f>
        <v>45</v>
      </c>
      <c r="N252" s="78"/>
      <c r="O252" s="80"/>
      <c r="P252" s="81"/>
      <c r="Q252" s="79"/>
      <c r="R252" s="80"/>
      <c r="S252" s="107"/>
      <c r="T252" s="115">
        <v>3</v>
      </c>
      <c r="U252" s="114"/>
      <c r="V252" s="116"/>
      <c r="W252" s="117"/>
      <c r="X252" s="114"/>
      <c r="Y252" s="116"/>
    </row>
    <row r="253" spans="1:38" s="18" customFormat="1" ht="38.25" customHeight="1" x14ac:dyDescent="0.2">
      <c r="A253" s="212" t="s">
        <v>317</v>
      </c>
      <c r="B253" s="249" t="s">
        <v>237</v>
      </c>
      <c r="C253" s="250"/>
      <c r="D253" s="251"/>
      <c r="E253" s="251"/>
      <c r="F253" s="252"/>
      <c r="G253" s="1268">
        <v>2.5</v>
      </c>
      <c r="H253" s="83">
        <f>G253*30</f>
        <v>75</v>
      </c>
      <c r="I253" s="84">
        <f t="shared" si="60"/>
        <v>40</v>
      </c>
      <c r="J253" s="87">
        <v>20</v>
      </c>
      <c r="K253" s="85">
        <v>20</v>
      </c>
      <c r="L253" s="85"/>
      <c r="M253" s="145">
        <f>H253-I253</f>
        <v>35</v>
      </c>
      <c r="N253" s="82"/>
      <c r="O253" s="85"/>
      <c r="P253" s="88"/>
      <c r="Q253" s="83"/>
      <c r="R253" s="85"/>
      <c r="S253" s="89"/>
      <c r="T253" s="86"/>
      <c r="U253" s="87">
        <v>4</v>
      </c>
      <c r="V253" s="94"/>
      <c r="W253" s="95"/>
      <c r="X253" s="87"/>
      <c r="Y253" s="94"/>
    </row>
    <row r="254" spans="1:38" s="18" customFormat="1" ht="33.75" customHeight="1" x14ac:dyDescent="0.2">
      <c r="A254" s="244" t="s">
        <v>318</v>
      </c>
      <c r="B254" s="249" t="s">
        <v>237</v>
      </c>
      <c r="C254" s="253">
        <v>9</v>
      </c>
      <c r="D254" s="254"/>
      <c r="E254" s="254"/>
      <c r="F254" s="252"/>
      <c r="G254" s="1268">
        <v>4</v>
      </c>
      <c r="H254" s="83">
        <f>G254*30</f>
        <v>120</v>
      </c>
      <c r="I254" s="84">
        <f t="shared" si="60"/>
        <v>60</v>
      </c>
      <c r="J254" s="87">
        <v>20</v>
      </c>
      <c r="K254" s="85">
        <v>20</v>
      </c>
      <c r="L254" s="85">
        <v>20</v>
      </c>
      <c r="M254" s="145">
        <f>H254-I254</f>
        <v>60</v>
      </c>
      <c r="N254" s="82"/>
      <c r="O254" s="85"/>
      <c r="P254" s="88"/>
      <c r="Q254" s="83"/>
      <c r="R254" s="85"/>
      <c r="S254" s="89"/>
      <c r="T254" s="86"/>
      <c r="U254" s="87"/>
      <c r="V254" s="94">
        <v>6</v>
      </c>
      <c r="W254" s="95"/>
      <c r="X254" s="87"/>
      <c r="Y254" s="94"/>
    </row>
    <row r="255" spans="1:38" s="18" customFormat="1" ht="33" customHeight="1" x14ac:dyDescent="0.2">
      <c r="A255" s="212" t="s">
        <v>319</v>
      </c>
      <c r="B255" s="255" t="s">
        <v>238</v>
      </c>
      <c r="C255" s="253"/>
      <c r="D255" s="251"/>
      <c r="E255" s="251"/>
      <c r="F255" s="252">
        <v>11</v>
      </c>
      <c r="G255" s="165">
        <v>1</v>
      </c>
      <c r="H255" s="83">
        <f>G255*30</f>
        <v>30</v>
      </c>
      <c r="I255" s="84">
        <f t="shared" si="60"/>
        <v>10</v>
      </c>
      <c r="J255" s="87"/>
      <c r="K255" s="85"/>
      <c r="L255" s="85">
        <v>10</v>
      </c>
      <c r="M255" s="145">
        <f>H255-I255</f>
        <v>20</v>
      </c>
      <c r="N255" s="82"/>
      <c r="O255" s="85"/>
      <c r="P255" s="88"/>
      <c r="Q255" s="83"/>
      <c r="R255" s="85"/>
      <c r="S255" s="89"/>
      <c r="T255" s="86"/>
      <c r="U255" s="87"/>
      <c r="V255" s="94"/>
      <c r="W255" s="95"/>
      <c r="X255" s="87">
        <v>1</v>
      </c>
      <c r="Y255" s="94"/>
    </row>
    <row r="256" spans="1:38" s="18" customFormat="1" ht="33" customHeight="1" x14ac:dyDescent="0.2">
      <c r="A256" s="198" t="s">
        <v>422</v>
      </c>
      <c r="B256" s="256" t="s">
        <v>302</v>
      </c>
      <c r="C256" s="257"/>
      <c r="D256" s="186"/>
      <c r="E256" s="186"/>
      <c r="F256" s="258"/>
      <c r="G256" s="1256">
        <f t="shared" ref="G256:M256" si="61">SUM(G257:G261)</f>
        <v>19</v>
      </c>
      <c r="H256" s="91">
        <f t="shared" si="61"/>
        <v>570</v>
      </c>
      <c r="I256" s="92">
        <f t="shared" si="61"/>
        <v>269</v>
      </c>
      <c r="J256" s="171">
        <f t="shared" si="61"/>
        <v>162</v>
      </c>
      <c r="K256" s="167">
        <f t="shared" si="61"/>
        <v>25</v>
      </c>
      <c r="L256" s="167">
        <f t="shared" si="61"/>
        <v>82</v>
      </c>
      <c r="M256" s="96">
        <f t="shared" si="61"/>
        <v>301</v>
      </c>
      <c r="N256" s="152"/>
      <c r="O256" s="167"/>
      <c r="P256" s="201"/>
      <c r="Q256" s="91"/>
      <c r="R256" s="167"/>
      <c r="S256" s="125"/>
      <c r="T256" s="202"/>
      <c r="U256" s="171"/>
      <c r="V256" s="193"/>
      <c r="W256" s="203"/>
      <c r="X256" s="171"/>
      <c r="Y256" s="193"/>
    </row>
    <row r="257" spans="1:38" s="18" customFormat="1" ht="34.5" customHeight="1" x14ac:dyDescent="0.2">
      <c r="A257" s="212" t="s">
        <v>423</v>
      </c>
      <c r="B257" s="259" t="s">
        <v>302</v>
      </c>
      <c r="C257" s="260"/>
      <c r="D257" s="185"/>
      <c r="E257" s="220"/>
      <c r="F257" s="252"/>
      <c r="G257" s="1629">
        <v>3.5</v>
      </c>
      <c r="H257" s="83">
        <f t="shared" ref="H257:H262" si="62">G257*30</f>
        <v>105</v>
      </c>
      <c r="I257" s="84">
        <f t="shared" si="60"/>
        <v>50</v>
      </c>
      <c r="J257" s="87">
        <v>30</v>
      </c>
      <c r="K257" s="85">
        <v>10</v>
      </c>
      <c r="L257" s="85">
        <v>10</v>
      </c>
      <c r="M257" s="145">
        <f t="shared" ref="M257:M262" si="63">H257-I257</f>
        <v>55</v>
      </c>
      <c r="N257" s="82"/>
      <c r="O257" s="85"/>
      <c r="P257" s="88"/>
      <c r="Q257" s="83"/>
      <c r="R257" s="85"/>
      <c r="S257" s="89"/>
      <c r="T257" s="86"/>
      <c r="U257" s="87">
        <v>5</v>
      </c>
      <c r="V257" s="94"/>
      <c r="W257" s="95"/>
      <c r="X257" s="87"/>
      <c r="Y257" s="94"/>
    </row>
    <row r="258" spans="1:38" s="18" customFormat="1" ht="31.5" customHeight="1" x14ac:dyDescent="0.2">
      <c r="A258" s="212" t="s">
        <v>424</v>
      </c>
      <c r="B258" s="259" t="s">
        <v>302</v>
      </c>
      <c r="C258" s="261">
        <v>9</v>
      </c>
      <c r="D258" s="185"/>
      <c r="E258" s="220"/>
      <c r="F258" s="252"/>
      <c r="G258" s="1268">
        <v>3</v>
      </c>
      <c r="H258" s="83">
        <f t="shared" si="62"/>
        <v>90</v>
      </c>
      <c r="I258" s="84">
        <f t="shared" si="60"/>
        <v>45</v>
      </c>
      <c r="J258" s="87">
        <v>36</v>
      </c>
      <c r="K258" s="85"/>
      <c r="L258" s="85">
        <v>9</v>
      </c>
      <c r="M258" s="145">
        <f t="shared" si="63"/>
        <v>45</v>
      </c>
      <c r="N258" s="82"/>
      <c r="O258" s="85"/>
      <c r="P258" s="88"/>
      <c r="Q258" s="83"/>
      <c r="R258" s="85"/>
      <c r="S258" s="89"/>
      <c r="T258" s="86"/>
      <c r="U258" s="87"/>
      <c r="V258" s="94">
        <v>5</v>
      </c>
      <c r="W258" s="95"/>
      <c r="X258" s="87"/>
      <c r="Y258" s="94"/>
    </row>
    <row r="259" spans="1:38" s="18" customFormat="1" ht="35.25" customHeight="1" x14ac:dyDescent="0.2">
      <c r="A259" s="212" t="s">
        <v>425</v>
      </c>
      <c r="B259" s="259" t="s">
        <v>302</v>
      </c>
      <c r="C259" s="261"/>
      <c r="D259" s="185">
        <v>10</v>
      </c>
      <c r="E259" s="220"/>
      <c r="F259" s="252"/>
      <c r="G259" s="1268">
        <v>6</v>
      </c>
      <c r="H259" s="83">
        <f t="shared" si="62"/>
        <v>180</v>
      </c>
      <c r="I259" s="84">
        <f>SUM(J259:L259)</f>
        <v>90</v>
      </c>
      <c r="J259" s="87">
        <v>60</v>
      </c>
      <c r="K259" s="85">
        <v>15</v>
      </c>
      <c r="L259" s="85">
        <v>15</v>
      </c>
      <c r="M259" s="145">
        <f t="shared" si="63"/>
        <v>90</v>
      </c>
      <c r="N259" s="82"/>
      <c r="O259" s="85"/>
      <c r="P259" s="88"/>
      <c r="Q259" s="83"/>
      <c r="R259" s="85"/>
      <c r="S259" s="89"/>
      <c r="T259" s="86"/>
      <c r="U259" s="87"/>
      <c r="V259" s="94"/>
      <c r="W259" s="95">
        <v>6</v>
      </c>
      <c r="X259" s="87"/>
      <c r="Y259" s="94"/>
    </row>
    <row r="260" spans="1:38" s="18" customFormat="1" ht="36" customHeight="1" x14ac:dyDescent="0.2">
      <c r="A260" s="212" t="s">
        <v>426</v>
      </c>
      <c r="B260" s="259" t="s">
        <v>302</v>
      </c>
      <c r="C260" s="261">
        <v>11</v>
      </c>
      <c r="D260" s="185"/>
      <c r="E260" s="220"/>
      <c r="F260" s="252"/>
      <c r="G260" s="1643">
        <v>4</v>
      </c>
      <c r="H260" s="83">
        <f t="shared" si="62"/>
        <v>120</v>
      </c>
      <c r="I260" s="84">
        <f>SUM(J260:L260)</f>
        <v>54</v>
      </c>
      <c r="J260" s="87">
        <v>36</v>
      </c>
      <c r="K260" s="85"/>
      <c r="L260" s="85">
        <v>18</v>
      </c>
      <c r="M260" s="145">
        <f t="shared" si="63"/>
        <v>66</v>
      </c>
      <c r="N260" s="82"/>
      <c r="O260" s="85"/>
      <c r="P260" s="88"/>
      <c r="Q260" s="83"/>
      <c r="R260" s="85"/>
      <c r="S260" s="89"/>
      <c r="T260" s="86"/>
      <c r="U260" s="87"/>
      <c r="V260" s="94"/>
      <c r="W260" s="95"/>
      <c r="X260" s="87">
        <v>6</v>
      </c>
      <c r="Y260" s="94"/>
    </row>
    <row r="261" spans="1:38" s="18" customFormat="1" ht="33" customHeight="1" x14ac:dyDescent="0.2">
      <c r="A261" s="212" t="s">
        <v>427</v>
      </c>
      <c r="B261" s="259" t="s">
        <v>304</v>
      </c>
      <c r="C261" s="261"/>
      <c r="D261" s="185"/>
      <c r="E261" s="220">
        <v>10</v>
      </c>
      <c r="F261" s="252"/>
      <c r="G261" s="1629">
        <v>2.5</v>
      </c>
      <c r="H261" s="83">
        <f t="shared" si="62"/>
        <v>75</v>
      </c>
      <c r="I261" s="84">
        <f>SUM(J261:L261)</f>
        <v>30</v>
      </c>
      <c r="J261" s="87"/>
      <c r="K261" s="85"/>
      <c r="L261" s="85">
        <v>30</v>
      </c>
      <c r="M261" s="145">
        <f t="shared" si="63"/>
        <v>45</v>
      </c>
      <c r="N261" s="82"/>
      <c r="O261" s="85"/>
      <c r="P261" s="88"/>
      <c r="Q261" s="83"/>
      <c r="R261" s="85"/>
      <c r="S261" s="89"/>
      <c r="T261" s="86"/>
      <c r="U261" s="87"/>
      <c r="V261" s="94"/>
      <c r="W261" s="95">
        <v>2</v>
      </c>
      <c r="X261" s="87"/>
      <c r="Y261" s="94"/>
    </row>
    <row r="262" spans="1:38" s="18" customFormat="1" ht="36.75" customHeight="1" thickBot="1" x14ac:dyDescent="0.25">
      <c r="A262" s="223" t="s">
        <v>428</v>
      </c>
      <c r="B262" s="262" t="s">
        <v>242</v>
      </c>
      <c r="C262" s="263"/>
      <c r="D262" s="264">
        <v>12</v>
      </c>
      <c r="E262" s="265"/>
      <c r="F262" s="266"/>
      <c r="G262" s="103">
        <v>2</v>
      </c>
      <c r="H262" s="156">
        <f t="shared" si="62"/>
        <v>60</v>
      </c>
      <c r="I262" s="104">
        <f>SUM(J262:L262)</f>
        <v>24</v>
      </c>
      <c r="J262" s="227">
        <v>16</v>
      </c>
      <c r="K262" s="105"/>
      <c r="L262" s="105">
        <v>8</v>
      </c>
      <c r="M262" s="267">
        <f t="shared" si="63"/>
        <v>36</v>
      </c>
      <c r="N262" s="229"/>
      <c r="O262" s="105"/>
      <c r="P262" s="230"/>
      <c r="Q262" s="156"/>
      <c r="R262" s="105"/>
      <c r="S262" s="127"/>
      <c r="T262" s="157"/>
      <c r="U262" s="227"/>
      <c r="V262" s="231"/>
      <c r="W262" s="268"/>
      <c r="X262" s="227"/>
      <c r="Y262" s="231">
        <v>3</v>
      </c>
    </row>
    <row r="263" spans="1:38" s="1106" customFormat="1" ht="25.5" customHeight="1" thickBot="1" x14ac:dyDescent="0.25">
      <c r="A263" s="3439" t="s">
        <v>306</v>
      </c>
      <c r="B263" s="3440"/>
      <c r="C263" s="3440"/>
      <c r="D263" s="3440"/>
      <c r="E263" s="3440"/>
      <c r="F263" s="3441"/>
      <c r="G263" s="1247">
        <f>G262+G249+G251+G256+G246</f>
        <v>70.5</v>
      </c>
      <c r="H263" s="1248">
        <f t="shared" ref="H263:M263" si="64">H262+H249+H251+H256+H246</f>
        <v>2115</v>
      </c>
      <c r="I263" s="1248">
        <f t="shared" si="64"/>
        <v>930</v>
      </c>
      <c r="J263" s="1248">
        <f t="shared" si="64"/>
        <v>506</v>
      </c>
      <c r="K263" s="1248">
        <f t="shared" si="64"/>
        <v>234</v>
      </c>
      <c r="L263" s="1248">
        <f t="shared" si="64"/>
        <v>190</v>
      </c>
      <c r="M263" s="1248">
        <f t="shared" si="64"/>
        <v>1185</v>
      </c>
      <c r="N263" s="1249"/>
      <c r="O263" s="1250"/>
      <c r="P263" s="1251"/>
      <c r="Q263" s="1252"/>
      <c r="R263" s="1250"/>
      <c r="S263" s="1253">
        <f t="shared" ref="S263:X263" si="65">SUM(S251:S262,S249,S246)</f>
        <v>3</v>
      </c>
      <c r="T263" s="1254">
        <f t="shared" si="65"/>
        <v>7</v>
      </c>
      <c r="U263" s="1255">
        <f t="shared" si="65"/>
        <v>9</v>
      </c>
      <c r="V263" s="1253">
        <f t="shared" si="65"/>
        <v>19</v>
      </c>
      <c r="W263" s="1254">
        <f t="shared" si="65"/>
        <v>18</v>
      </c>
      <c r="X263" s="1255">
        <f t="shared" si="65"/>
        <v>18</v>
      </c>
      <c r="Y263" s="1253">
        <f>SUM(Y251:Y262,Y249,Y246)</f>
        <v>11</v>
      </c>
    </row>
    <row r="264" spans="1:38" s="58" customFormat="1" ht="29.25" customHeight="1" thickBot="1" x14ac:dyDescent="0.25">
      <c r="A264" s="3023" t="s">
        <v>307</v>
      </c>
      <c r="B264" s="3263"/>
      <c r="C264" s="3263"/>
      <c r="D264" s="3263"/>
      <c r="E264" s="3263"/>
      <c r="F264" s="3263"/>
      <c r="G264" s="3263"/>
      <c r="H264" s="3263"/>
      <c r="I264" s="3263"/>
      <c r="J264" s="3263"/>
      <c r="K264" s="3263"/>
      <c r="L264" s="3263"/>
      <c r="M264" s="3263"/>
      <c r="N264" s="3263"/>
      <c r="O264" s="3263"/>
      <c r="P264" s="3263"/>
      <c r="Q264" s="3263"/>
      <c r="R264" s="3263"/>
      <c r="S264" s="3263"/>
      <c r="T264" s="3263"/>
      <c r="U264" s="3263"/>
      <c r="V264" s="3263"/>
      <c r="W264" s="3263"/>
      <c r="X264" s="3263"/>
      <c r="Y264" s="3264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</row>
    <row r="265" spans="1:38" s="18" customFormat="1" ht="54" customHeight="1" x14ac:dyDescent="0.2">
      <c r="A265" s="73" t="s">
        <v>429</v>
      </c>
      <c r="B265" s="269" t="s">
        <v>308</v>
      </c>
      <c r="C265" s="270"/>
      <c r="D265" s="271"/>
      <c r="E265" s="272"/>
      <c r="F265" s="273"/>
      <c r="G265" s="1269">
        <f>G266+G267</f>
        <v>6</v>
      </c>
      <c r="H265" s="274">
        <f>G265*30</f>
        <v>180</v>
      </c>
      <c r="I265" s="142">
        <f>I266+I267</f>
        <v>85</v>
      </c>
      <c r="J265" s="142">
        <f>J266+J267</f>
        <v>50</v>
      </c>
      <c r="K265" s="142">
        <f>K266+K267</f>
        <v>0</v>
      </c>
      <c r="L265" s="142">
        <f>L266+L267</f>
        <v>35</v>
      </c>
      <c r="M265" s="275">
        <f>H265-I265</f>
        <v>95</v>
      </c>
      <c r="N265" s="274"/>
      <c r="O265" s="154"/>
      <c r="P265" s="121"/>
      <c r="Q265" s="274"/>
      <c r="R265" s="154"/>
      <c r="S265" s="121"/>
      <c r="T265" s="276"/>
      <c r="U265" s="277"/>
      <c r="V265" s="278"/>
      <c r="W265" s="276"/>
      <c r="X265" s="277"/>
      <c r="Y265" s="278"/>
    </row>
    <row r="266" spans="1:38" s="18" customFormat="1" ht="33" customHeight="1" x14ac:dyDescent="0.2">
      <c r="A266" s="212" t="s">
        <v>430</v>
      </c>
      <c r="B266" s="279" t="s">
        <v>308</v>
      </c>
      <c r="C266" s="280"/>
      <c r="D266" s="281">
        <v>7</v>
      </c>
      <c r="E266" s="281"/>
      <c r="F266" s="282"/>
      <c r="G266" s="1268">
        <v>3</v>
      </c>
      <c r="H266" s="83">
        <f>G266*30</f>
        <v>90</v>
      </c>
      <c r="I266" s="84">
        <f>SUM(J266:L266)</f>
        <v>45</v>
      </c>
      <c r="J266" s="87">
        <v>30</v>
      </c>
      <c r="K266" s="85"/>
      <c r="L266" s="85">
        <v>15</v>
      </c>
      <c r="M266" s="145">
        <f>H266-I266</f>
        <v>45</v>
      </c>
      <c r="N266" s="83"/>
      <c r="O266" s="85"/>
      <c r="P266" s="89"/>
      <c r="Q266" s="83"/>
      <c r="R266" s="85"/>
      <c r="S266" s="89"/>
      <c r="T266" s="86">
        <v>3</v>
      </c>
      <c r="U266" s="87"/>
      <c r="V266" s="94"/>
      <c r="W266" s="86"/>
      <c r="X266" s="87"/>
      <c r="Y266" s="94"/>
    </row>
    <row r="267" spans="1:38" s="18" customFormat="1" ht="27.75" customHeight="1" x14ac:dyDescent="0.2">
      <c r="A267" s="212" t="s">
        <v>303</v>
      </c>
      <c r="B267" s="279" t="s">
        <v>308</v>
      </c>
      <c r="C267" s="280">
        <v>8</v>
      </c>
      <c r="D267" s="281"/>
      <c r="E267" s="281"/>
      <c r="F267" s="282"/>
      <c r="G267" s="1268">
        <v>3</v>
      </c>
      <c r="H267" s="83">
        <f>G267*30</f>
        <v>90</v>
      </c>
      <c r="I267" s="84">
        <f>SUM(J267:L267)</f>
        <v>40</v>
      </c>
      <c r="J267" s="87">
        <v>20</v>
      </c>
      <c r="K267" s="85"/>
      <c r="L267" s="85">
        <v>20</v>
      </c>
      <c r="M267" s="145">
        <f>H267-I267</f>
        <v>50</v>
      </c>
      <c r="N267" s="83"/>
      <c r="O267" s="85"/>
      <c r="P267" s="89"/>
      <c r="Q267" s="83"/>
      <c r="R267" s="85"/>
      <c r="S267" s="89"/>
      <c r="T267" s="86"/>
      <c r="U267" s="87">
        <v>4</v>
      </c>
      <c r="V267" s="94"/>
      <c r="W267" s="86"/>
      <c r="X267" s="87"/>
      <c r="Y267" s="94"/>
    </row>
    <row r="268" spans="1:38" s="18" customFormat="1" ht="36" customHeight="1" x14ac:dyDescent="0.2">
      <c r="A268" s="198" t="s">
        <v>305</v>
      </c>
      <c r="B268" s="283" t="s">
        <v>309</v>
      </c>
      <c r="C268" s="284"/>
      <c r="D268" s="285"/>
      <c r="E268" s="286"/>
      <c r="F268" s="287"/>
      <c r="G268" s="90">
        <f>G269+G270+G271+G272+G273</f>
        <v>13</v>
      </c>
      <c r="H268" s="130">
        <f t="shared" ref="H268:M268" si="66">H269+H270+H271+H272+H273</f>
        <v>390</v>
      </c>
      <c r="I268" s="109">
        <f t="shared" si="66"/>
        <v>186</v>
      </c>
      <c r="J268" s="109">
        <f t="shared" si="66"/>
        <v>100</v>
      </c>
      <c r="K268" s="109">
        <f t="shared" si="66"/>
        <v>15</v>
      </c>
      <c r="L268" s="109">
        <f t="shared" si="66"/>
        <v>71</v>
      </c>
      <c r="M268" s="110">
        <f t="shared" si="66"/>
        <v>204</v>
      </c>
      <c r="N268" s="91"/>
      <c r="O268" s="167"/>
      <c r="P268" s="125"/>
      <c r="Q268" s="91"/>
      <c r="R268" s="167"/>
      <c r="S268" s="125"/>
      <c r="T268" s="202"/>
      <c r="U268" s="171"/>
      <c r="V268" s="193"/>
      <c r="W268" s="202"/>
      <c r="X268" s="171"/>
      <c r="Y268" s="193"/>
    </row>
    <row r="269" spans="1:38" s="18" customFormat="1" ht="33" customHeight="1" x14ac:dyDescent="0.2">
      <c r="A269" s="212" t="s">
        <v>316</v>
      </c>
      <c r="B269" s="279" t="s">
        <v>309</v>
      </c>
      <c r="C269" s="288"/>
      <c r="D269" s="289">
        <v>9</v>
      </c>
      <c r="E269" s="290"/>
      <c r="F269" s="282"/>
      <c r="G269" s="1268">
        <v>3</v>
      </c>
      <c r="H269" s="83">
        <f t="shared" ref="H269:H278" si="67">G269*30</f>
        <v>90</v>
      </c>
      <c r="I269" s="84">
        <f>SUM(J269:L269)</f>
        <v>45</v>
      </c>
      <c r="J269" s="87">
        <v>36</v>
      </c>
      <c r="K269" s="85"/>
      <c r="L269" s="85">
        <v>9</v>
      </c>
      <c r="M269" s="145">
        <f t="shared" ref="M269:M278" si="68">H269-I269</f>
        <v>45</v>
      </c>
      <c r="N269" s="83"/>
      <c r="O269" s="85"/>
      <c r="P269" s="89"/>
      <c r="Q269" s="83"/>
      <c r="R269" s="85"/>
      <c r="S269" s="89"/>
      <c r="T269" s="86"/>
      <c r="U269" s="87"/>
      <c r="V269" s="94">
        <v>5</v>
      </c>
      <c r="W269" s="86"/>
      <c r="X269" s="87"/>
      <c r="Y269" s="94"/>
    </row>
    <row r="270" spans="1:38" s="18" customFormat="1" ht="33" customHeight="1" x14ac:dyDescent="0.2">
      <c r="A270" s="212" t="s">
        <v>317</v>
      </c>
      <c r="B270" s="279" t="s">
        <v>309</v>
      </c>
      <c r="C270" s="280">
        <v>10</v>
      </c>
      <c r="D270" s="289"/>
      <c r="E270" s="290"/>
      <c r="F270" s="282"/>
      <c r="G270" s="1268">
        <v>4</v>
      </c>
      <c r="H270" s="83">
        <f t="shared" si="67"/>
        <v>120</v>
      </c>
      <c r="I270" s="84">
        <f>SUM(J270:L270)</f>
        <v>60</v>
      </c>
      <c r="J270" s="87">
        <v>30</v>
      </c>
      <c r="K270" s="85">
        <v>15</v>
      </c>
      <c r="L270" s="85">
        <v>15</v>
      </c>
      <c r="M270" s="145">
        <f t="shared" si="68"/>
        <v>60</v>
      </c>
      <c r="N270" s="83"/>
      <c r="O270" s="85"/>
      <c r="P270" s="89"/>
      <c r="Q270" s="83"/>
      <c r="R270" s="85"/>
      <c r="S270" s="89"/>
      <c r="T270" s="86"/>
      <c r="U270" s="87"/>
      <c r="V270" s="94"/>
      <c r="W270" s="86">
        <v>4</v>
      </c>
      <c r="X270" s="87"/>
      <c r="Y270" s="94"/>
    </row>
    <row r="271" spans="1:38" s="18" customFormat="1" ht="48.75" customHeight="1" x14ac:dyDescent="0.2">
      <c r="A271" s="212" t="s">
        <v>318</v>
      </c>
      <c r="B271" s="279" t="s">
        <v>309</v>
      </c>
      <c r="C271" s="280"/>
      <c r="D271" s="289"/>
      <c r="E271" s="291"/>
      <c r="F271" s="282"/>
      <c r="G271" s="1629">
        <v>2</v>
      </c>
      <c r="H271" s="83">
        <f t="shared" si="67"/>
        <v>60</v>
      </c>
      <c r="I271" s="84">
        <f>SUM(J271:L271)</f>
        <v>27</v>
      </c>
      <c r="J271" s="87">
        <v>18</v>
      </c>
      <c r="K271" s="85"/>
      <c r="L271" s="85">
        <v>9</v>
      </c>
      <c r="M271" s="145">
        <f>H271-I271</f>
        <v>33</v>
      </c>
      <c r="N271" s="83"/>
      <c r="O271" s="85"/>
      <c r="P271" s="89"/>
      <c r="Q271" s="83"/>
      <c r="R271" s="85"/>
      <c r="S271" s="89"/>
      <c r="T271" s="86"/>
      <c r="U271" s="87"/>
      <c r="V271" s="94"/>
      <c r="W271" s="86"/>
      <c r="X271" s="87">
        <v>3</v>
      </c>
      <c r="Y271" s="94"/>
    </row>
    <row r="272" spans="1:38" s="18" customFormat="1" ht="31.5" customHeight="1" x14ac:dyDescent="0.2">
      <c r="A272" s="212" t="s">
        <v>319</v>
      </c>
      <c r="B272" s="279" t="s">
        <v>309</v>
      </c>
      <c r="C272" s="280">
        <v>12</v>
      </c>
      <c r="D272" s="289"/>
      <c r="E272" s="291"/>
      <c r="F272" s="282"/>
      <c r="G272" s="1268">
        <v>2</v>
      </c>
      <c r="H272" s="83">
        <f t="shared" si="67"/>
        <v>60</v>
      </c>
      <c r="I272" s="84">
        <f>SUM(J272:L272)</f>
        <v>24</v>
      </c>
      <c r="J272" s="87">
        <v>16</v>
      </c>
      <c r="K272" s="85"/>
      <c r="L272" s="85">
        <v>8</v>
      </c>
      <c r="M272" s="145">
        <f t="shared" si="68"/>
        <v>36</v>
      </c>
      <c r="N272" s="83"/>
      <c r="O272" s="85"/>
      <c r="P272" s="89"/>
      <c r="Q272" s="83"/>
      <c r="R272" s="85"/>
      <c r="S272" s="89"/>
      <c r="T272" s="86"/>
      <c r="U272" s="87"/>
      <c r="V272" s="94"/>
      <c r="W272" s="86"/>
      <c r="X272" s="87"/>
      <c r="Y272" s="94">
        <v>3</v>
      </c>
    </row>
    <row r="273" spans="1:38" s="18" customFormat="1" ht="37.5" customHeight="1" x14ac:dyDescent="0.2">
      <c r="A273" s="212" t="s">
        <v>431</v>
      </c>
      <c r="B273" s="279" t="s">
        <v>310</v>
      </c>
      <c r="C273" s="280"/>
      <c r="D273" s="289"/>
      <c r="E273" s="291">
        <v>10</v>
      </c>
      <c r="F273" s="282"/>
      <c r="G273" s="1268">
        <v>2</v>
      </c>
      <c r="H273" s="83">
        <f t="shared" si="67"/>
        <v>60</v>
      </c>
      <c r="I273" s="84">
        <f>SUM(J273:L273)</f>
        <v>30</v>
      </c>
      <c r="J273" s="87"/>
      <c r="K273" s="85"/>
      <c r="L273" s="85">
        <v>30</v>
      </c>
      <c r="M273" s="145">
        <f t="shared" si="68"/>
        <v>30</v>
      </c>
      <c r="N273" s="83"/>
      <c r="O273" s="85"/>
      <c r="P273" s="89"/>
      <c r="Q273" s="83"/>
      <c r="R273" s="85"/>
      <c r="S273" s="89"/>
      <c r="T273" s="86"/>
      <c r="U273" s="87"/>
      <c r="V273" s="94"/>
      <c r="W273" s="86">
        <v>2</v>
      </c>
      <c r="X273" s="87"/>
      <c r="Y273" s="94"/>
    </row>
    <row r="274" spans="1:38" s="18" customFormat="1" ht="47.25" customHeight="1" x14ac:dyDescent="0.2">
      <c r="A274" s="198" t="s">
        <v>422</v>
      </c>
      <c r="B274" s="283" t="s">
        <v>311</v>
      </c>
      <c r="C274" s="284"/>
      <c r="D274" s="285"/>
      <c r="E274" s="286"/>
      <c r="F274" s="287"/>
      <c r="G274" s="90">
        <f>G275+G276+G277+G278+G279</f>
        <v>15</v>
      </c>
      <c r="H274" s="130">
        <f t="shared" ref="H274:M274" si="69">H275+H276+H277+H278+H279</f>
        <v>450</v>
      </c>
      <c r="I274" s="109">
        <f t="shared" si="69"/>
        <v>203</v>
      </c>
      <c r="J274" s="109">
        <f t="shared" si="69"/>
        <v>106</v>
      </c>
      <c r="K274" s="109">
        <f t="shared" si="69"/>
        <v>10</v>
      </c>
      <c r="L274" s="109">
        <f t="shared" si="69"/>
        <v>87</v>
      </c>
      <c r="M274" s="110">
        <f t="shared" si="69"/>
        <v>247</v>
      </c>
      <c r="N274" s="91"/>
      <c r="O274" s="167"/>
      <c r="P274" s="125"/>
      <c r="Q274" s="91"/>
      <c r="R274" s="167"/>
      <c r="S274" s="125"/>
      <c r="T274" s="202"/>
      <c r="U274" s="171"/>
      <c r="V274" s="193"/>
      <c r="W274" s="202"/>
      <c r="X274" s="171"/>
      <c r="Y274" s="193"/>
    </row>
    <row r="275" spans="1:38" s="18" customFormat="1" ht="46.5" customHeight="1" x14ac:dyDescent="0.2">
      <c r="A275" s="212" t="s">
        <v>423</v>
      </c>
      <c r="B275" s="279" t="s">
        <v>311</v>
      </c>
      <c r="C275" s="280"/>
      <c r="D275" s="289">
        <v>8</v>
      </c>
      <c r="E275" s="291"/>
      <c r="F275" s="282"/>
      <c r="G275" s="1268">
        <v>3.5</v>
      </c>
      <c r="H275" s="83">
        <f t="shared" si="67"/>
        <v>105</v>
      </c>
      <c r="I275" s="84">
        <f>SUM(J275:L275)</f>
        <v>50</v>
      </c>
      <c r="J275" s="87">
        <v>30</v>
      </c>
      <c r="K275" s="85"/>
      <c r="L275" s="85">
        <v>20</v>
      </c>
      <c r="M275" s="145">
        <f t="shared" si="68"/>
        <v>55</v>
      </c>
      <c r="N275" s="83"/>
      <c r="O275" s="85"/>
      <c r="P275" s="89"/>
      <c r="Q275" s="83"/>
      <c r="R275" s="85"/>
      <c r="S275" s="89"/>
      <c r="T275" s="86"/>
      <c r="U275" s="87">
        <v>5</v>
      </c>
      <c r="V275" s="94"/>
      <c r="W275" s="86"/>
      <c r="X275" s="87"/>
      <c r="Y275" s="94"/>
    </row>
    <row r="276" spans="1:38" s="18" customFormat="1" ht="45" customHeight="1" x14ac:dyDescent="0.2">
      <c r="A276" s="212" t="s">
        <v>424</v>
      </c>
      <c r="B276" s="279" t="s">
        <v>311</v>
      </c>
      <c r="C276" s="292">
        <v>9</v>
      </c>
      <c r="D276" s="293"/>
      <c r="E276" s="293"/>
      <c r="F276" s="282"/>
      <c r="G276" s="1268">
        <v>3.5</v>
      </c>
      <c r="H276" s="83">
        <f t="shared" si="67"/>
        <v>105</v>
      </c>
      <c r="I276" s="84">
        <f>SUM(J276:L276)</f>
        <v>56</v>
      </c>
      <c r="J276" s="87">
        <v>28</v>
      </c>
      <c r="K276" s="85">
        <v>10</v>
      </c>
      <c r="L276" s="85">
        <v>18</v>
      </c>
      <c r="M276" s="145">
        <f t="shared" si="68"/>
        <v>49</v>
      </c>
      <c r="N276" s="83"/>
      <c r="O276" s="85"/>
      <c r="P276" s="89"/>
      <c r="Q276" s="83"/>
      <c r="R276" s="85"/>
      <c r="S276" s="89"/>
      <c r="T276" s="86"/>
      <c r="U276" s="87"/>
      <c r="V276" s="94">
        <v>6</v>
      </c>
      <c r="W276" s="86"/>
      <c r="X276" s="87"/>
      <c r="Y276" s="94"/>
    </row>
    <row r="277" spans="1:38" s="18" customFormat="1" ht="47.25" customHeight="1" x14ac:dyDescent="0.2">
      <c r="A277" s="212" t="s">
        <v>425</v>
      </c>
      <c r="B277" s="279" t="s">
        <v>311</v>
      </c>
      <c r="C277" s="280"/>
      <c r="D277" s="289">
        <v>10</v>
      </c>
      <c r="E277" s="291"/>
      <c r="F277" s="282"/>
      <c r="G277" s="1268">
        <v>4.5</v>
      </c>
      <c r="H277" s="83">
        <f t="shared" si="67"/>
        <v>135</v>
      </c>
      <c r="I277" s="84">
        <f>SUM(J277:L277)</f>
        <v>60</v>
      </c>
      <c r="J277" s="87">
        <v>30</v>
      </c>
      <c r="K277" s="85"/>
      <c r="L277" s="85">
        <v>30</v>
      </c>
      <c r="M277" s="145">
        <f t="shared" si="68"/>
        <v>75</v>
      </c>
      <c r="N277" s="83"/>
      <c r="O277" s="85"/>
      <c r="P277" s="89"/>
      <c r="Q277" s="83"/>
      <c r="R277" s="85"/>
      <c r="S277" s="89"/>
      <c r="T277" s="86"/>
      <c r="U277" s="87"/>
      <c r="V277" s="94"/>
      <c r="W277" s="86">
        <v>4</v>
      </c>
      <c r="X277" s="87"/>
      <c r="Y277" s="94"/>
    </row>
    <row r="278" spans="1:38" s="18" customFormat="1" ht="50.25" customHeight="1" x14ac:dyDescent="0.2">
      <c r="A278" s="212" t="s">
        <v>426</v>
      </c>
      <c r="B278" s="279" t="s">
        <v>311</v>
      </c>
      <c r="C278" s="280">
        <v>11</v>
      </c>
      <c r="D278" s="289"/>
      <c r="E278" s="291"/>
      <c r="F278" s="282"/>
      <c r="G278" s="165">
        <v>2.5</v>
      </c>
      <c r="H278" s="83">
        <f t="shared" si="67"/>
        <v>75</v>
      </c>
      <c r="I278" s="84">
        <f>SUM(J278:L278)</f>
        <v>27</v>
      </c>
      <c r="J278" s="87">
        <v>18</v>
      </c>
      <c r="K278" s="85"/>
      <c r="L278" s="85">
        <v>9</v>
      </c>
      <c r="M278" s="145">
        <f t="shared" si="68"/>
        <v>48</v>
      </c>
      <c r="N278" s="83"/>
      <c r="O278" s="85"/>
      <c r="P278" s="89"/>
      <c r="Q278" s="83"/>
      <c r="R278" s="85"/>
      <c r="S278" s="89"/>
      <c r="T278" s="86"/>
      <c r="U278" s="87"/>
      <c r="V278" s="94"/>
      <c r="W278" s="86"/>
      <c r="X278" s="87">
        <v>3</v>
      </c>
      <c r="Y278" s="94"/>
    </row>
    <row r="279" spans="1:38" s="18" customFormat="1" ht="51.75" customHeight="1" thickBot="1" x14ac:dyDescent="0.25">
      <c r="A279" s="294" t="s">
        <v>427</v>
      </c>
      <c r="B279" s="158" t="s">
        <v>437</v>
      </c>
      <c r="C279" s="295"/>
      <c r="D279" s="296"/>
      <c r="E279" s="297"/>
      <c r="F279" s="298">
        <v>11</v>
      </c>
      <c r="G279" s="299">
        <v>1</v>
      </c>
      <c r="H279" s="140">
        <f>G279*30</f>
        <v>30</v>
      </c>
      <c r="I279" s="300">
        <f>SUM(J279:L279)</f>
        <v>10</v>
      </c>
      <c r="J279" s="153"/>
      <c r="K279" s="138"/>
      <c r="L279" s="138">
        <v>10</v>
      </c>
      <c r="M279" s="301">
        <f>H279-I279</f>
        <v>20</v>
      </c>
      <c r="N279" s="140"/>
      <c r="O279" s="138"/>
      <c r="P279" s="139"/>
      <c r="Q279" s="140"/>
      <c r="R279" s="138"/>
      <c r="S279" s="139"/>
      <c r="T279" s="159"/>
      <c r="U279" s="153"/>
      <c r="V279" s="302"/>
      <c r="W279" s="159"/>
      <c r="X279" s="153">
        <v>1</v>
      </c>
      <c r="Y279" s="302"/>
    </row>
    <row r="280" spans="1:38" s="18" customFormat="1" ht="21" customHeight="1" thickBot="1" x14ac:dyDescent="0.25">
      <c r="A280" s="3235" t="s">
        <v>321</v>
      </c>
      <c r="B280" s="3236"/>
      <c r="C280" s="3236"/>
      <c r="D280" s="3236"/>
      <c r="E280" s="3236"/>
      <c r="F280" s="3237"/>
      <c r="G280" s="237">
        <f>G265+G268+G274+G246</f>
        <v>70.5</v>
      </c>
      <c r="H280" s="303">
        <f t="shared" ref="H280:M280" si="70">H265+H268+H274+H246</f>
        <v>2115</v>
      </c>
      <c r="I280" s="1065">
        <f t="shared" si="70"/>
        <v>925</v>
      </c>
      <c r="J280" s="304">
        <f t="shared" si="70"/>
        <v>499</v>
      </c>
      <c r="K280" s="304">
        <f t="shared" si="70"/>
        <v>171</v>
      </c>
      <c r="L280" s="304">
        <f t="shared" si="70"/>
        <v>255</v>
      </c>
      <c r="M280" s="305">
        <f t="shared" si="70"/>
        <v>1190</v>
      </c>
      <c r="N280" s="78"/>
      <c r="O280" s="80"/>
      <c r="P280" s="81"/>
      <c r="Q280" s="306"/>
      <c r="R280" s="307"/>
      <c r="S280" s="243">
        <f>S246+S266+S268+S275</f>
        <v>3</v>
      </c>
      <c r="T280" s="241">
        <f>T246+T266+T268+T275</f>
        <v>7</v>
      </c>
      <c r="U280" s="242">
        <f>U246+U267+U268+U275</f>
        <v>9</v>
      </c>
      <c r="V280" s="243">
        <f>V246+V266+V269+V276</f>
        <v>19</v>
      </c>
      <c r="W280" s="241">
        <f>W246+W273+W270+W277</f>
        <v>18</v>
      </c>
      <c r="X280" s="242">
        <f>X246+X279+X271+X278</f>
        <v>18</v>
      </c>
      <c r="Y280" s="243">
        <f>Y246+Y266+Y268+Y272</f>
        <v>11</v>
      </c>
    </row>
    <row r="281" spans="1:38" s="58" customFormat="1" ht="21" customHeight="1" thickBot="1" x14ac:dyDescent="0.25">
      <c r="A281" s="3020" t="s">
        <v>312</v>
      </c>
      <c r="B281" s="3311"/>
      <c r="C281" s="3311"/>
      <c r="D281" s="3311"/>
      <c r="E281" s="3311"/>
      <c r="F281" s="3311"/>
      <c r="G281" s="3311"/>
      <c r="H281" s="3311"/>
      <c r="I281" s="3311"/>
      <c r="J281" s="3311"/>
      <c r="K281" s="3311"/>
      <c r="L281" s="3311"/>
      <c r="M281" s="3311"/>
      <c r="N281" s="3311"/>
      <c r="O281" s="3311"/>
      <c r="P281" s="3311"/>
      <c r="Q281" s="3311"/>
      <c r="R281" s="3311"/>
      <c r="S281" s="3311"/>
      <c r="T281" s="3311"/>
      <c r="U281" s="3311"/>
      <c r="V281" s="3311"/>
      <c r="W281" s="3311"/>
      <c r="X281" s="3311"/>
      <c r="Y281" s="3312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</row>
    <row r="282" spans="1:38" s="18" customFormat="1" ht="35.25" customHeight="1" x14ac:dyDescent="0.2">
      <c r="A282" s="308" t="s">
        <v>305</v>
      </c>
      <c r="B282" s="309" t="s">
        <v>313</v>
      </c>
      <c r="C282" s="310"/>
      <c r="D282" s="311"/>
      <c r="E282" s="312"/>
      <c r="F282" s="77"/>
      <c r="G282" s="1269">
        <f>G283+G284+G285+G286</f>
        <v>10</v>
      </c>
      <c r="H282" s="274">
        <f t="shared" ref="H282:M282" si="71">H283+H284+H285+H286</f>
        <v>300</v>
      </c>
      <c r="I282" s="142">
        <f t="shared" si="71"/>
        <v>151</v>
      </c>
      <c r="J282" s="277">
        <f t="shared" si="71"/>
        <v>70</v>
      </c>
      <c r="K282" s="154">
        <f t="shared" si="71"/>
        <v>53</v>
      </c>
      <c r="L282" s="154">
        <f t="shared" si="71"/>
        <v>28</v>
      </c>
      <c r="M282" s="275">
        <f t="shared" si="71"/>
        <v>149</v>
      </c>
      <c r="N282" s="122"/>
      <c r="O282" s="120"/>
      <c r="P282" s="124"/>
      <c r="Q282" s="122"/>
      <c r="R282" s="120"/>
      <c r="S282" s="124"/>
      <c r="T282" s="143"/>
      <c r="U282" s="144"/>
      <c r="V282" s="123"/>
      <c r="W282" s="143"/>
      <c r="X282" s="144"/>
      <c r="Y282" s="123"/>
    </row>
    <row r="283" spans="1:38" s="18" customFormat="1" ht="21" customHeight="1" x14ac:dyDescent="0.2">
      <c r="A283" s="244" t="s">
        <v>316</v>
      </c>
      <c r="B283" s="245" t="s">
        <v>313</v>
      </c>
      <c r="C283" s="246"/>
      <c r="D283" s="247">
        <v>7</v>
      </c>
      <c r="E283" s="247"/>
      <c r="F283" s="248"/>
      <c r="G283" s="1267">
        <v>3</v>
      </c>
      <c r="H283" s="79">
        <f>G283*30</f>
        <v>90</v>
      </c>
      <c r="I283" s="168">
        <f t="shared" ref="I283:I293" si="72">SUM(J283:L283)</f>
        <v>45</v>
      </c>
      <c r="J283" s="114">
        <v>30</v>
      </c>
      <c r="K283" s="80">
        <v>15</v>
      </c>
      <c r="L283" s="80"/>
      <c r="M283" s="173">
        <f>H283-I283</f>
        <v>45</v>
      </c>
      <c r="N283" s="79"/>
      <c r="O283" s="80"/>
      <c r="P283" s="107"/>
      <c r="Q283" s="79"/>
      <c r="R283" s="80"/>
      <c r="S283" s="107"/>
      <c r="T283" s="115">
        <v>3</v>
      </c>
      <c r="U283" s="114"/>
      <c r="V283" s="116"/>
      <c r="W283" s="115"/>
      <c r="X283" s="114"/>
      <c r="Y283" s="116"/>
    </row>
    <row r="284" spans="1:38" s="18" customFormat="1" ht="21" customHeight="1" x14ac:dyDescent="0.2">
      <c r="A284" s="244" t="s">
        <v>317</v>
      </c>
      <c r="B284" s="249" t="s">
        <v>313</v>
      </c>
      <c r="C284" s="250"/>
      <c r="D284" s="251">
        <v>8</v>
      </c>
      <c r="E284" s="251"/>
      <c r="F284" s="252"/>
      <c r="G284" s="1268">
        <v>2.5</v>
      </c>
      <c r="H284" s="83">
        <f t="shared" ref="H284:H291" si="73">G284*30</f>
        <v>75</v>
      </c>
      <c r="I284" s="84">
        <f t="shared" si="72"/>
        <v>40</v>
      </c>
      <c r="J284" s="87">
        <v>20</v>
      </c>
      <c r="K284" s="85">
        <v>20</v>
      </c>
      <c r="L284" s="85"/>
      <c r="M284" s="145">
        <f t="shared" ref="M284:M293" si="74">H284-I284</f>
        <v>35</v>
      </c>
      <c r="N284" s="83"/>
      <c r="O284" s="85"/>
      <c r="P284" s="89"/>
      <c r="Q284" s="83"/>
      <c r="R284" s="85"/>
      <c r="S284" s="89"/>
      <c r="T284" s="86"/>
      <c r="U284" s="87">
        <v>4</v>
      </c>
      <c r="V284" s="94"/>
      <c r="W284" s="86"/>
      <c r="X284" s="87"/>
      <c r="Y284" s="94"/>
    </row>
    <row r="285" spans="1:38" s="18" customFormat="1" ht="21" customHeight="1" x14ac:dyDescent="0.2">
      <c r="A285" s="244" t="s">
        <v>318</v>
      </c>
      <c r="B285" s="249" t="s">
        <v>313</v>
      </c>
      <c r="C285" s="253">
        <v>9</v>
      </c>
      <c r="D285" s="254"/>
      <c r="E285" s="254"/>
      <c r="F285" s="252"/>
      <c r="G285" s="1629">
        <v>3.5</v>
      </c>
      <c r="H285" s="83">
        <f t="shared" si="73"/>
        <v>105</v>
      </c>
      <c r="I285" s="84">
        <f t="shared" si="72"/>
        <v>56</v>
      </c>
      <c r="J285" s="87">
        <v>20</v>
      </c>
      <c r="K285" s="85">
        <v>18</v>
      </c>
      <c r="L285" s="85">
        <v>18</v>
      </c>
      <c r="M285" s="145">
        <f t="shared" si="74"/>
        <v>49</v>
      </c>
      <c r="N285" s="83"/>
      <c r="O285" s="85"/>
      <c r="P285" s="89"/>
      <c r="Q285" s="83"/>
      <c r="R285" s="85"/>
      <c r="S285" s="89"/>
      <c r="T285" s="86"/>
      <c r="U285" s="87"/>
      <c r="V285" s="94">
        <v>6</v>
      </c>
      <c r="W285" s="86"/>
      <c r="X285" s="87"/>
      <c r="Y285" s="94"/>
    </row>
    <row r="286" spans="1:38" s="18" customFormat="1" ht="33" customHeight="1" x14ac:dyDescent="0.2">
      <c r="A286" s="244" t="s">
        <v>319</v>
      </c>
      <c r="B286" s="249" t="s">
        <v>314</v>
      </c>
      <c r="C286" s="253"/>
      <c r="D286" s="251"/>
      <c r="E286" s="251"/>
      <c r="F286" s="252">
        <v>11</v>
      </c>
      <c r="G286" s="1268">
        <v>1</v>
      </c>
      <c r="H286" s="83">
        <f t="shared" si="73"/>
        <v>30</v>
      </c>
      <c r="I286" s="84">
        <f t="shared" si="72"/>
        <v>10</v>
      </c>
      <c r="J286" s="87"/>
      <c r="K286" s="85"/>
      <c r="L286" s="85">
        <v>10</v>
      </c>
      <c r="M286" s="145">
        <f t="shared" si="74"/>
        <v>20</v>
      </c>
      <c r="N286" s="83"/>
      <c r="O286" s="85"/>
      <c r="P286" s="89"/>
      <c r="Q286" s="83"/>
      <c r="R286" s="85"/>
      <c r="S286" s="89"/>
      <c r="T286" s="86"/>
      <c r="U286" s="87"/>
      <c r="V286" s="94"/>
      <c r="W286" s="86"/>
      <c r="X286" s="87">
        <v>1</v>
      </c>
      <c r="Y286" s="94"/>
    </row>
    <row r="287" spans="1:38" s="18" customFormat="1" ht="21" customHeight="1" x14ac:dyDescent="0.2">
      <c r="A287" s="212" t="s">
        <v>422</v>
      </c>
      <c r="B287" s="313" t="s">
        <v>302</v>
      </c>
      <c r="C287" s="314"/>
      <c r="D287" s="315"/>
      <c r="E287" s="316"/>
      <c r="F287" s="252"/>
      <c r="G287" s="1256">
        <f>G288+G289</f>
        <v>7</v>
      </c>
      <c r="H287" s="91">
        <f t="shared" ref="H287:M287" si="75">H288+H289</f>
        <v>210</v>
      </c>
      <c r="I287" s="92">
        <f t="shared" si="75"/>
        <v>95</v>
      </c>
      <c r="J287" s="171">
        <f t="shared" si="75"/>
        <v>66</v>
      </c>
      <c r="K287" s="167">
        <f t="shared" si="75"/>
        <v>10</v>
      </c>
      <c r="L287" s="167">
        <f t="shared" si="75"/>
        <v>19</v>
      </c>
      <c r="M287" s="96">
        <f t="shared" si="75"/>
        <v>115</v>
      </c>
      <c r="N287" s="83"/>
      <c r="O287" s="85"/>
      <c r="P287" s="89"/>
      <c r="Q287" s="83"/>
      <c r="R287" s="85"/>
      <c r="S287" s="89"/>
      <c r="T287" s="86"/>
      <c r="U287" s="87"/>
      <c r="V287" s="94"/>
      <c r="W287" s="86"/>
      <c r="X287" s="87"/>
      <c r="Y287" s="94"/>
    </row>
    <row r="288" spans="1:38" s="18" customFormat="1" ht="21" customHeight="1" x14ac:dyDescent="0.2">
      <c r="A288" s="212" t="s">
        <v>423</v>
      </c>
      <c r="B288" s="259" t="s">
        <v>302</v>
      </c>
      <c r="C288" s="260"/>
      <c r="D288" s="185"/>
      <c r="E288" s="220"/>
      <c r="F288" s="252"/>
      <c r="G288" s="1268">
        <v>4</v>
      </c>
      <c r="H288" s="83">
        <f>G288*30</f>
        <v>120</v>
      </c>
      <c r="I288" s="84">
        <f t="shared" si="72"/>
        <v>50</v>
      </c>
      <c r="J288" s="87">
        <v>30</v>
      </c>
      <c r="K288" s="85">
        <v>10</v>
      </c>
      <c r="L288" s="85">
        <v>10</v>
      </c>
      <c r="M288" s="145">
        <f>H288-I288</f>
        <v>70</v>
      </c>
      <c r="N288" s="83"/>
      <c r="O288" s="85"/>
      <c r="P288" s="89"/>
      <c r="Q288" s="83"/>
      <c r="R288" s="85"/>
      <c r="S288" s="89"/>
      <c r="T288" s="86"/>
      <c r="U288" s="87">
        <v>5</v>
      </c>
      <c r="V288" s="94"/>
      <c r="W288" s="86"/>
      <c r="X288" s="87"/>
      <c r="Y288" s="94"/>
    </row>
    <row r="289" spans="1:25" s="18" customFormat="1" ht="21" customHeight="1" x14ac:dyDescent="0.2">
      <c r="A289" s="212" t="s">
        <v>424</v>
      </c>
      <c r="B289" s="259" t="s">
        <v>302</v>
      </c>
      <c r="C289" s="261">
        <v>9</v>
      </c>
      <c r="D289" s="185"/>
      <c r="E289" s="220"/>
      <c r="F289" s="252"/>
      <c r="G289" s="1268">
        <v>3</v>
      </c>
      <c r="H289" s="83">
        <f>G289*30</f>
        <v>90</v>
      </c>
      <c r="I289" s="84">
        <f t="shared" si="72"/>
        <v>45</v>
      </c>
      <c r="J289" s="87">
        <v>36</v>
      </c>
      <c r="K289" s="85"/>
      <c r="L289" s="85">
        <v>9</v>
      </c>
      <c r="M289" s="145">
        <f>H289-I289</f>
        <v>45</v>
      </c>
      <c r="N289" s="83"/>
      <c r="O289" s="85"/>
      <c r="P289" s="89"/>
      <c r="Q289" s="83"/>
      <c r="R289" s="85"/>
      <c r="S289" s="89"/>
      <c r="T289" s="86"/>
      <c r="U289" s="87"/>
      <c r="V289" s="94">
        <v>5</v>
      </c>
      <c r="W289" s="86"/>
      <c r="X289" s="87"/>
      <c r="Y289" s="94"/>
    </row>
    <row r="290" spans="1:25" s="18" customFormat="1" ht="36" customHeight="1" x14ac:dyDescent="0.2">
      <c r="A290" s="212" t="s">
        <v>428</v>
      </c>
      <c r="B290" s="313" t="s">
        <v>315</v>
      </c>
      <c r="C290" s="317"/>
      <c r="D290" s="186"/>
      <c r="E290" s="318"/>
      <c r="F290" s="319"/>
      <c r="G290" s="90">
        <f t="shared" ref="G290:M290" si="76">SUM(G291:G293)</f>
        <v>12.5</v>
      </c>
      <c r="H290" s="91">
        <f t="shared" si="76"/>
        <v>375</v>
      </c>
      <c r="I290" s="92">
        <f t="shared" si="76"/>
        <v>174</v>
      </c>
      <c r="J290" s="171">
        <f t="shared" si="76"/>
        <v>96</v>
      </c>
      <c r="K290" s="167">
        <f t="shared" si="76"/>
        <v>15</v>
      </c>
      <c r="L290" s="167">
        <f t="shared" si="76"/>
        <v>63</v>
      </c>
      <c r="M290" s="96">
        <f t="shared" si="76"/>
        <v>201</v>
      </c>
      <c r="N290" s="83"/>
      <c r="O290" s="85"/>
      <c r="P290" s="89"/>
      <c r="Q290" s="83"/>
      <c r="R290" s="85"/>
      <c r="S290" s="89"/>
      <c r="T290" s="86"/>
      <c r="U290" s="87"/>
      <c r="V290" s="94"/>
      <c r="W290" s="86"/>
      <c r="X290" s="87"/>
      <c r="Y290" s="94"/>
    </row>
    <row r="291" spans="1:25" s="18" customFormat="1" ht="28.5" customHeight="1" x14ac:dyDescent="0.2">
      <c r="A291" s="212" t="s">
        <v>432</v>
      </c>
      <c r="B291" s="259" t="s">
        <v>315</v>
      </c>
      <c r="C291" s="261"/>
      <c r="D291" s="185">
        <v>10</v>
      </c>
      <c r="E291" s="220"/>
      <c r="F291" s="252"/>
      <c r="G291" s="165">
        <v>6.5</v>
      </c>
      <c r="H291" s="83">
        <f t="shared" si="73"/>
        <v>195</v>
      </c>
      <c r="I291" s="84">
        <f t="shared" si="72"/>
        <v>90</v>
      </c>
      <c r="J291" s="87">
        <v>60</v>
      </c>
      <c r="K291" s="85">
        <v>15</v>
      </c>
      <c r="L291" s="85">
        <v>15</v>
      </c>
      <c r="M291" s="145">
        <f t="shared" si="74"/>
        <v>105</v>
      </c>
      <c r="N291" s="83"/>
      <c r="O291" s="85"/>
      <c r="P291" s="89"/>
      <c r="Q291" s="83"/>
      <c r="R291" s="85"/>
      <c r="S291" s="89"/>
      <c r="T291" s="86"/>
      <c r="U291" s="87"/>
      <c r="V291" s="94"/>
      <c r="W291" s="86">
        <v>6</v>
      </c>
      <c r="X291" s="87"/>
      <c r="Y291" s="94"/>
    </row>
    <row r="292" spans="1:25" s="18" customFormat="1" ht="29.25" customHeight="1" x14ac:dyDescent="0.2">
      <c r="A292" s="212" t="s">
        <v>433</v>
      </c>
      <c r="B292" s="259" t="s">
        <v>315</v>
      </c>
      <c r="C292" s="261">
        <v>11</v>
      </c>
      <c r="D292" s="185"/>
      <c r="E292" s="220"/>
      <c r="F292" s="252"/>
      <c r="G292" s="1630">
        <v>3.5</v>
      </c>
      <c r="H292" s="83">
        <f>G292*30</f>
        <v>105</v>
      </c>
      <c r="I292" s="84">
        <f t="shared" si="72"/>
        <v>54</v>
      </c>
      <c r="J292" s="87">
        <v>36</v>
      </c>
      <c r="K292" s="85"/>
      <c r="L292" s="85">
        <v>18</v>
      </c>
      <c r="M292" s="145">
        <f t="shared" si="74"/>
        <v>51</v>
      </c>
      <c r="N292" s="83"/>
      <c r="O292" s="85"/>
      <c r="P292" s="89"/>
      <c r="Q292" s="83"/>
      <c r="R292" s="85"/>
      <c r="S292" s="89"/>
      <c r="T292" s="86"/>
      <c r="U292" s="87"/>
      <c r="V292" s="94"/>
      <c r="W292" s="86"/>
      <c r="X292" s="87">
        <v>6</v>
      </c>
      <c r="Y292" s="94"/>
    </row>
    <row r="293" spans="1:25" s="18" customFormat="1" ht="31.5" customHeight="1" x14ac:dyDescent="0.2">
      <c r="A293" s="212" t="s">
        <v>434</v>
      </c>
      <c r="B293" s="259" t="s">
        <v>320</v>
      </c>
      <c r="C293" s="261"/>
      <c r="D293" s="185"/>
      <c r="E293" s="220">
        <v>10</v>
      </c>
      <c r="F293" s="252"/>
      <c r="G293" s="1630">
        <v>2.5</v>
      </c>
      <c r="H293" s="83">
        <f>G293*30</f>
        <v>75</v>
      </c>
      <c r="I293" s="84">
        <f t="shared" si="72"/>
        <v>30</v>
      </c>
      <c r="J293" s="87"/>
      <c r="K293" s="85"/>
      <c r="L293" s="85">
        <v>30</v>
      </c>
      <c r="M293" s="145">
        <f t="shared" si="74"/>
        <v>45</v>
      </c>
      <c r="N293" s="83"/>
      <c r="O293" s="85"/>
      <c r="P293" s="89"/>
      <c r="Q293" s="83"/>
      <c r="R293" s="85"/>
      <c r="S293" s="89"/>
      <c r="T293" s="86"/>
      <c r="U293" s="87"/>
      <c r="V293" s="94"/>
      <c r="W293" s="86">
        <v>2</v>
      </c>
      <c r="X293" s="87"/>
      <c r="Y293" s="94"/>
    </row>
    <row r="294" spans="1:25" s="18" customFormat="1" ht="36" customHeight="1" thickBot="1" x14ac:dyDescent="0.25">
      <c r="A294" s="320" t="s">
        <v>435</v>
      </c>
      <c r="B294" s="321" t="s">
        <v>240</v>
      </c>
      <c r="C294" s="322"/>
      <c r="D294" s="323">
        <v>12</v>
      </c>
      <c r="E294" s="324"/>
      <c r="F294" s="325"/>
      <c r="G294" s="326">
        <v>2</v>
      </c>
      <c r="H294" s="327">
        <f>G294*30</f>
        <v>60</v>
      </c>
      <c r="I294" s="328">
        <f>J294+K294</f>
        <v>24</v>
      </c>
      <c r="J294" s="329">
        <v>16</v>
      </c>
      <c r="K294" s="141">
        <v>8</v>
      </c>
      <c r="L294" s="141"/>
      <c r="M294" s="330">
        <f>H294-I294</f>
        <v>36</v>
      </c>
      <c r="N294" s="331"/>
      <c r="O294" s="332"/>
      <c r="P294" s="333"/>
      <c r="Q294" s="331"/>
      <c r="R294" s="332"/>
      <c r="S294" s="333"/>
      <c r="T294" s="334"/>
      <c r="U294" s="335"/>
      <c r="V294" s="336"/>
      <c r="W294" s="334"/>
      <c r="X294" s="335"/>
      <c r="Y294" s="336">
        <v>3</v>
      </c>
    </row>
    <row r="295" spans="1:25" s="18" customFormat="1" ht="21" customHeight="1" thickBot="1" x14ac:dyDescent="0.25">
      <c r="A295" s="3238" t="s">
        <v>321</v>
      </c>
      <c r="B295" s="3239"/>
      <c r="C295" s="3239"/>
      <c r="D295" s="3239"/>
      <c r="E295" s="3239"/>
      <c r="F295" s="3240"/>
      <c r="G295" s="337">
        <f>G246+G249+G282+G287+G290+G294</f>
        <v>70.5</v>
      </c>
      <c r="H295" s="338">
        <f t="shared" ref="H295:M295" si="77">H246+H249+H282+H287+H290+H294</f>
        <v>2115</v>
      </c>
      <c r="I295" s="1066">
        <f t="shared" si="77"/>
        <v>926</v>
      </c>
      <c r="J295" s="338">
        <f t="shared" si="77"/>
        <v>506</v>
      </c>
      <c r="K295" s="338">
        <f t="shared" si="77"/>
        <v>240</v>
      </c>
      <c r="L295" s="338">
        <f t="shared" si="77"/>
        <v>180</v>
      </c>
      <c r="M295" s="338">
        <f t="shared" si="77"/>
        <v>1189</v>
      </c>
      <c r="N295" s="339"/>
      <c r="O295" s="340"/>
      <c r="P295" s="341"/>
      <c r="Q295" s="339"/>
      <c r="R295" s="340"/>
      <c r="S295" s="342">
        <f>S246+S249+S283</f>
        <v>3</v>
      </c>
      <c r="T295" s="343">
        <f>T246+T249+T283</f>
        <v>7</v>
      </c>
      <c r="U295" s="344">
        <f>U246+U249+U284+U288</f>
        <v>9</v>
      </c>
      <c r="V295" s="342">
        <f>V246+V249+V285+V289</f>
        <v>19</v>
      </c>
      <c r="W295" s="343">
        <f>W246+W249+W291+W293</f>
        <v>18</v>
      </c>
      <c r="X295" s="344">
        <f>X246+X249+X286+X292</f>
        <v>18</v>
      </c>
      <c r="Y295" s="342">
        <f>Y246+Y249+Y294</f>
        <v>11</v>
      </c>
    </row>
    <row r="296" spans="1:25" s="18" customFormat="1" ht="24.75" customHeight="1" thickBot="1" x14ac:dyDescent="0.25">
      <c r="A296" s="3023" t="s">
        <v>280</v>
      </c>
      <c r="B296" s="3263"/>
      <c r="C296" s="3263"/>
      <c r="D296" s="3263"/>
      <c r="E296" s="3263"/>
      <c r="F296" s="3263"/>
      <c r="G296" s="3263"/>
      <c r="H296" s="3263"/>
      <c r="I296" s="3263"/>
      <c r="J296" s="3263"/>
      <c r="K296" s="3263"/>
      <c r="L296" s="3263"/>
      <c r="M296" s="3263"/>
      <c r="N296" s="3263"/>
      <c r="O296" s="3263"/>
      <c r="P296" s="3263"/>
      <c r="Q296" s="3263"/>
      <c r="R296" s="3263"/>
      <c r="S296" s="3263"/>
      <c r="T296" s="3263"/>
      <c r="U296" s="3263"/>
      <c r="V296" s="3263"/>
      <c r="W296" s="3263"/>
      <c r="X296" s="3263"/>
      <c r="Y296" s="3264"/>
    </row>
    <row r="297" spans="1:25" s="18" customFormat="1" ht="24.75" customHeight="1" thickBot="1" x14ac:dyDescent="0.25">
      <c r="A297" s="3023" t="s">
        <v>529</v>
      </c>
      <c r="B297" s="3263"/>
      <c r="C297" s="3263"/>
      <c r="D297" s="3263"/>
      <c r="E297" s="3263"/>
      <c r="F297" s="3263"/>
      <c r="G297" s="3263"/>
      <c r="H297" s="3263"/>
      <c r="I297" s="3263"/>
      <c r="J297" s="3263"/>
      <c r="K297" s="3263"/>
      <c r="L297" s="3263"/>
      <c r="M297" s="3263"/>
      <c r="N297" s="3263"/>
      <c r="O297" s="3263"/>
      <c r="P297" s="3263"/>
      <c r="Q297" s="3263"/>
      <c r="R297" s="3263"/>
      <c r="S297" s="3263"/>
      <c r="T297" s="3263"/>
      <c r="U297" s="3263"/>
      <c r="V297" s="3263"/>
      <c r="W297" s="3263"/>
      <c r="X297" s="3263"/>
      <c r="Y297" s="3264"/>
    </row>
    <row r="298" spans="1:25" s="1106" customFormat="1" ht="45" customHeight="1" x14ac:dyDescent="0.2">
      <c r="A298" s="1157" t="s">
        <v>360</v>
      </c>
      <c r="B298" s="1158" t="s">
        <v>261</v>
      </c>
      <c r="C298" s="1093"/>
      <c r="D298" s="1094">
        <v>12</v>
      </c>
      <c r="E298" s="1094"/>
      <c r="F298" s="1095"/>
      <c r="G298" s="1159">
        <v>4.5</v>
      </c>
      <c r="H298" s="1097">
        <f>G298*30</f>
        <v>135</v>
      </c>
      <c r="I298" s="1098">
        <v>54</v>
      </c>
      <c r="J298" s="1160">
        <v>20</v>
      </c>
      <c r="K298" s="1160">
        <v>34</v>
      </c>
      <c r="L298" s="1160"/>
      <c r="M298" s="1123">
        <f>H298-I298</f>
        <v>81</v>
      </c>
      <c r="N298" s="1100"/>
      <c r="O298" s="1094"/>
      <c r="P298" s="1101"/>
      <c r="Q298" s="1093"/>
      <c r="R298" s="1094"/>
      <c r="S298" s="1102"/>
      <c r="T298" s="1093"/>
      <c r="U298" s="1094"/>
      <c r="V298" s="1103"/>
      <c r="W298" s="1104"/>
      <c r="X298" s="1105"/>
      <c r="Y298" s="1103">
        <v>6</v>
      </c>
    </row>
    <row r="299" spans="1:25" s="1106" customFormat="1" ht="48" customHeight="1" x14ac:dyDescent="0.2">
      <c r="A299" s="1091" t="s">
        <v>361</v>
      </c>
      <c r="B299" s="1158" t="s">
        <v>530</v>
      </c>
      <c r="C299" s="1093"/>
      <c r="D299" s="1094"/>
      <c r="E299" s="1094"/>
      <c r="F299" s="1095"/>
      <c r="G299" s="1159">
        <f>G300+G301</f>
        <v>6</v>
      </c>
      <c r="H299" s="1161">
        <f>G299*30</f>
        <v>180</v>
      </c>
      <c r="I299" s="1098">
        <f>I300+I301</f>
        <v>75</v>
      </c>
      <c r="J299" s="1098">
        <f>J300+J301</f>
        <v>50</v>
      </c>
      <c r="K299" s="1160"/>
      <c r="L299" s="1098">
        <f>L300+L301</f>
        <v>25</v>
      </c>
      <c r="M299" s="1123">
        <f>H299-I299</f>
        <v>105</v>
      </c>
      <c r="N299" s="1100"/>
      <c r="O299" s="1094"/>
      <c r="P299" s="1101"/>
      <c r="Q299" s="1093"/>
      <c r="R299" s="1094"/>
      <c r="S299" s="1102"/>
      <c r="T299" s="1093"/>
      <c r="U299" s="1094"/>
      <c r="V299" s="1103"/>
      <c r="W299" s="1104"/>
      <c r="X299" s="1105"/>
      <c r="Y299" s="1103"/>
    </row>
    <row r="300" spans="1:25" s="18" customFormat="1" ht="28.5" customHeight="1" x14ac:dyDescent="0.2">
      <c r="A300" s="155" t="s">
        <v>531</v>
      </c>
      <c r="B300" s="112" t="s">
        <v>530</v>
      </c>
      <c r="C300" s="79"/>
      <c r="D300" s="80">
        <v>7</v>
      </c>
      <c r="E300" s="80"/>
      <c r="F300" s="188"/>
      <c r="G300" s="180">
        <v>3</v>
      </c>
      <c r="H300" s="345">
        <f>G300*30</f>
        <v>90</v>
      </c>
      <c r="I300" s="27">
        <v>45</v>
      </c>
      <c r="J300" s="27">
        <v>30</v>
      </c>
      <c r="K300" s="27"/>
      <c r="L300" s="27">
        <v>15</v>
      </c>
      <c r="M300" s="346">
        <f>H300-I300</f>
        <v>45</v>
      </c>
      <c r="N300" s="347"/>
      <c r="O300" s="80"/>
      <c r="P300" s="81"/>
      <c r="Q300" s="79"/>
      <c r="R300" s="80"/>
      <c r="S300" s="107"/>
      <c r="T300" s="79">
        <v>3</v>
      </c>
      <c r="U300" s="80"/>
      <c r="V300" s="116"/>
      <c r="W300" s="117"/>
      <c r="X300" s="114"/>
      <c r="Y300" s="116"/>
    </row>
    <row r="301" spans="1:25" s="18" customFormat="1" ht="21" customHeight="1" x14ac:dyDescent="0.2">
      <c r="A301" s="155" t="s">
        <v>532</v>
      </c>
      <c r="B301" s="112" t="s">
        <v>530</v>
      </c>
      <c r="C301" s="79">
        <v>8</v>
      </c>
      <c r="D301" s="80"/>
      <c r="E301" s="80"/>
      <c r="F301" s="188"/>
      <c r="G301" s="180">
        <v>3</v>
      </c>
      <c r="H301" s="345">
        <f>G301*30</f>
        <v>90</v>
      </c>
      <c r="I301" s="27">
        <v>30</v>
      </c>
      <c r="J301" s="27">
        <v>20</v>
      </c>
      <c r="K301" s="27"/>
      <c r="L301" s="27">
        <v>10</v>
      </c>
      <c r="M301" s="346">
        <f>H301-I301</f>
        <v>60</v>
      </c>
      <c r="N301" s="347"/>
      <c r="O301" s="80"/>
      <c r="P301" s="81"/>
      <c r="Q301" s="79"/>
      <c r="R301" s="80"/>
      <c r="S301" s="107"/>
      <c r="T301" s="79"/>
      <c r="U301" s="80">
        <v>3</v>
      </c>
      <c r="V301" s="116"/>
      <c r="W301" s="117"/>
      <c r="X301" s="114"/>
      <c r="Y301" s="116"/>
    </row>
    <row r="302" spans="1:25" s="1106" customFormat="1" ht="30.75" customHeight="1" x14ac:dyDescent="0.2">
      <c r="A302" s="1091" t="s">
        <v>362</v>
      </c>
      <c r="B302" s="1092" t="s">
        <v>243</v>
      </c>
      <c r="C302" s="1107"/>
      <c r="D302" s="1108"/>
      <c r="E302" s="1108"/>
      <c r="F302" s="1109"/>
      <c r="G302" s="1110">
        <f>G303+G304+G305</f>
        <v>8</v>
      </c>
      <c r="H302" s="1097">
        <f t="shared" ref="H302:H319" si="78">G302*30</f>
        <v>240</v>
      </c>
      <c r="I302" s="1098">
        <f>J302+K302+L302</f>
        <v>140</v>
      </c>
      <c r="J302" s="1126">
        <v>54</v>
      </c>
      <c r="K302" s="1126">
        <v>18</v>
      </c>
      <c r="L302" s="1126">
        <v>68</v>
      </c>
      <c r="M302" s="1123">
        <f t="shared" ref="M302:M307" si="79">H302-I302</f>
        <v>100</v>
      </c>
      <c r="N302" s="1111"/>
      <c r="O302" s="1108"/>
      <c r="P302" s="1112"/>
      <c r="Q302" s="1107"/>
      <c r="R302" s="1108"/>
      <c r="S302" s="1113"/>
      <c r="T302" s="1114"/>
      <c r="U302" s="1115"/>
      <c r="V302" s="1116"/>
      <c r="W302" s="1117"/>
      <c r="X302" s="1115"/>
      <c r="Y302" s="1116"/>
    </row>
    <row r="303" spans="1:25" s="1106" customFormat="1" ht="33.75" customHeight="1" x14ac:dyDescent="0.2">
      <c r="A303" s="1091" t="s">
        <v>533</v>
      </c>
      <c r="B303" s="1092" t="s">
        <v>243</v>
      </c>
      <c r="C303" s="1107"/>
      <c r="D303" s="1108">
        <v>8</v>
      </c>
      <c r="E303" s="1108"/>
      <c r="F303" s="1109"/>
      <c r="G303" s="1127">
        <v>3</v>
      </c>
      <c r="H303" s="1097">
        <f t="shared" si="78"/>
        <v>90</v>
      </c>
      <c r="I303" s="1098">
        <v>45</v>
      </c>
      <c r="J303" s="1115">
        <v>27</v>
      </c>
      <c r="K303" s="1108">
        <v>18</v>
      </c>
      <c r="L303" s="1108"/>
      <c r="M303" s="1123">
        <f t="shared" si="79"/>
        <v>45</v>
      </c>
      <c r="N303" s="1111"/>
      <c r="O303" s="1108"/>
      <c r="P303" s="1112"/>
      <c r="Q303" s="1107"/>
      <c r="R303" s="1108"/>
      <c r="S303" s="1113"/>
      <c r="T303" s="1114"/>
      <c r="U303" s="1115">
        <v>5</v>
      </c>
      <c r="V303" s="1116"/>
      <c r="W303" s="1117"/>
      <c r="X303" s="1115"/>
      <c r="Y303" s="1116"/>
    </row>
    <row r="304" spans="1:25" s="1106" customFormat="1" ht="30.75" customHeight="1" x14ac:dyDescent="0.2">
      <c r="A304" s="1091" t="s">
        <v>534</v>
      </c>
      <c r="B304" s="1092" t="s">
        <v>243</v>
      </c>
      <c r="C304" s="1107">
        <v>9</v>
      </c>
      <c r="D304" s="1108"/>
      <c r="E304" s="1108"/>
      <c r="F304" s="1109"/>
      <c r="G304" s="1127">
        <v>3</v>
      </c>
      <c r="H304" s="1097">
        <f t="shared" si="78"/>
        <v>90</v>
      </c>
      <c r="I304" s="1098">
        <f>J304+K304+L304</f>
        <v>45</v>
      </c>
      <c r="J304" s="1115">
        <v>27</v>
      </c>
      <c r="K304" s="1108"/>
      <c r="L304" s="1108">
        <v>18</v>
      </c>
      <c r="M304" s="1123">
        <f t="shared" si="79"/>
        <v>45</v>
      </c>
      <c r="N304" s="1111"/>
      <c r="O304" s="1108"/>
      <c r="P304" s="1112"/>
      <c r="Q304" s="1107"/>
      <c r="R304" s="1108"/>
      <c r="S304" s="1113"/>
      <c r="T304" s="1114"/>
      <c r="U304" s="1115"/>
      <c r="V304" s="1116">
        <v>5</v>
      </c>
      <c r="W304" s="1117"/>
      <c r="X304" s="1115"/>
      <c r="Y304" s="1116"/>
    </row>
    <row r="305" spans="1:25" s="1106" customFormat="1" ht="35.25" customHeight="1" x14ac:dyDescent="0.2">
      <c r="A305" s="1091" t="s">
        <v>535</v>
      </c>
      <c r="B305" s="1092" t="s">
        <v>244</v>
      </c>
      <c r="C305" s="1107"/>
      <c r="D305" s="1108"/>
      <c r="E305" s="1108">
        <v>10</v>
      </c>
      <c r="F305" s="1109"/>
      <c r="G305" s="1127">
        <v>2</v>
      </c>
      <c r="H305" s="1097">
        <f t="shared" si="78"/>
        <v>60</v>
      </c>
      <c r="I305" s="1098">
        <f>J305+K305+L305</f>
        <v>30</v>
      </c>
      <c r="J305" s="1115"/>
      <c r="K305" s="1108"/>
      <c r="L305" s="1108">
        <v>30</v>
      </c>
      <c r="M305" s="1123">
        <f t="shared" si="79"/>
        <v>30</v>
      </c>
      <c r="N305" s="1111"/>
      <c r="O305" s="1108"/>
      <c r="P305" s="1112"/>
      <c r="Q305" s="1107"/>
      <c r="R305" s="1108"/>
      <c r="S305" s="1113"/>
      <c r="T305" s="1114"/>
      <c r="U305" s="1115"/>
      <c r="V305" s="1116"/>
      <c r="W305" s="1117">
        <v>2</v>
      </c>
      <c r="X305" s="1115"/>
      <c r="Y305" s="1116"/>
    </row>
    <row r="306" spans="1:25" s="1106" customFormat="1" ht="39.75" customHeight="1" x14ac:dyDescent="0.2">
      <c r="A306" s="1091" t="s">
        <v>536</v>
      </c>
      <c r="B306" s="1128" t="s">
        <v>268</v>
      </c>
      <c r="C306" s="1107"/>
      <c r="D306" s="1108">
        <v>11</v>
      </c>
      <c r="E306" s="1108"/>
      <c r="F306" s="1109"/>
      <c r="G306" s="1129">
        <v>3</v>
      </c>
      <c r="H306" s="1097">
        <f t="shared" si="78"/>
        <v>90</v>
      </c>
      <c r="I306" s="1098">
        <v>30</v>
      </c>
      <c r="J306" s="1115">
        <v>20</v>
      </c>
      <c r="K306" s="1108">
        <v>10</v>
      </c>
      <c r="L306" s="1108"/>
      <c r="M306" s="1123">
        <f t="shared" si="79"/>
        <v>60</v>
      </c>
      <c r="N306" s="1111"/>
      <c r="O306" s="1108"/>
      <c r="P306" s="1112"/>
      <c r="Q306" s="1107"/>
      <c r="R306" s="1108"/>
      <c r="S306" s="1113"/>
      <c r="T306" s="1107"/>
      <c r="U306" s="1108"/>
      <c r="V306" s="1116"/>
      <c r="W306" s="1117"/>
      <c r="X306" s="1115">
        <v>3</v>
      </c>
      <c r="Y306" s="1116"/>
    </row>
    <row r="307" spans="1:25" s="1106" customFormat="1" ht="30.75" customHeight="1" x14ac:dyDescent="0.2">
      <c r="A307" s="1130" t="s">
        <v>537</v>
      </c>
      <c r="B307" s="1131" t="s">
        <v>245</v>
      </c>
      <c r="C307" s="1132">
        <v>11</v>
      </c>
      <c r="D307" s="1133"/>
      <c r="E307" s="1133"/>
      <c r="F307" s="1134"/>
      <c r="G307" s="1135">
        <v>3</v>
      </c>
      <c r="H307" s="1136">
        <f t="shared" si="78"/>
        <v>90</v>
      </c>
      <c r="I307" s="1137">
        <v>36</v>
      </c>
      <c r="J307" s="1138">
        <v>18</v>
      </c>
      <c r="K307" s="1139"/>
      <c r="L307" s="1139">
        <v>18</v>
      </c>
      <c r="M307" s="1140">
        <f t="shared" si="79"/>
        <v>54</v>
      </c>
      <c r="N307" s="1141"/>
      <c r="O307" s="1133"/>
      <c r="P307" s="1142"/>
      <c r="Q307" s="1143"/>
      <c r="R307" s="1133"/>
      <c r="S307" s="1144"/>
      <c r="T307" s="1145"/>
      <c r="U307" s="1146"/>
      <c r="V307" s="1147"/>
      <c r="W307" s="1148"/>
      <c r="X307" s="1146">
        <v>4</v>
      </c>
      <c r="Y307" s="1147"/>
    </row>
    <row r="308" spans="1:25" s="1106" customFormat="1" ht="39" customHeight="1" x14ac:dyDescent="0.2">
      <c r="A308" s="1091" t="s">
        <v>538</v>
      </c>
      <c r="B308" s="1149" t="s">
        <v>539</v>
      </c>
      <c r="C308" s="1150"/>
      <c r="D308" s="1150"/>
      <c r="E308" s="1150"/>
      <c r="F308" s="1151"/>
      <c r="G308" s="1152">
        <f>G309+G310</f>
        <v>6</v>
      </c>
      <c r="H308" s="1153">
        <f>G308*30</f>
        <v>180</v>
      </c>
      <c r="I308" s="1154">
        <f>I309+I310</f>
        <v>102</v>
      </c>
      <c r="J308" s="1154">
        <f>J309+J310</f>
        <v>63</v>
      </c>
      <c r="K308" s="1154">
        <f>K309+K310</f>
        <v>15</v>
      </c>
      <c r="L308" s="1154">
        <f>L309+L310</f>
        <v>24</v>
      </c>
      <c r="M308" s="1154">
        <f>H308-I308</f>
        <v>78</v>
      </c>
      <c r="N308" s="1150"/>
      <c r="O308" s="1150"/>
      <c r="P308" s="1150"/>
      <c r="Q308" s="1150"/>
      <c r="R308" s="1150"/>
      <c r="S308" s="1150"/>
      <c r="T308" s="1155"/>
      <c r="U308" s="1155"/>
      <c r="V308" s="1155"/>
      <c r="W308" s="1155"/>
      <c r="X308" s="1155"/>
      <c r="Y308" s="1119"/>
    </row>
    <row r="309" spans="1:25" s="1106" customFormat="1" ht="38.25" customHeight="1" x14ac:dyDescent="0.2">
      <c r="A309" s="1091" t="s">
        <v>540</v>
      </c>
      <c r="B309" s="1149" t="s">
        <v>539</v>
      </c>
      <c r="C309" s="1150"/>
      <c r="D309" s="1150">
        <v>9</v>
      </c>
      <c r="E309" s="1150"/>
      <c r="F309" s="1151"/>
      <c r="G309" s="1152">
        <v>2</v>
      </c>
      <c r="H309" s="1153">
        <f>G309*30</f>
        <v>60</v>
      </c>
      <c r="I309" s="1154">
        <v>27</v>
      </c>
      <c r="J309" s="1156">
        <v>18</v>
      </c>
      <c r="K309" s="1153"/>
      <c r="L309" s="1153">
        <v>9</v>
      </c>
      <c r="M309" s="1154">
        <f>H309-I309</f>
        <v>33</v>
      </c>
      <c r="N309" s="1150"/>
      <c r="O309" s="1150"/>
      <c r="P309" s="1150"/>
      <c r="Q309" s="1150"/>
      <c r="R309" s="1150"/>
      <c r="S309" s="1150"/>
      <c r="T309" s="1155"/>
      <c r="U309" s="1155"/>
      <c r="V309" s="1155">
        <v>3</v>
      </c>
      <c r="W309" s="1155"/>
      <c r="X309" s="1155"/>
      <c r="Y309" s="1119"/>
    </row>
    <row r="310" spans="1:25" s="18" customFormat="1" ht="38.25" customHeight="1" x14ac:dyDescent="0.2">
      <c r="A310" s="155" t="s">
        <v>541</v>
      </c>
      <c r="B310" s="352" t="s">
        <v>539</v>
      </c>
      <c r="C310" s="185">
        <v>10</v>
      </c>
      <c r="D310" s="185"/>
      <c r="E310" s="185"/>
      <c r="F310" s="353"/>
      <c r="G310" s="181">
        <v>4</v>
      </c>
      <c r="H310" s="186">
        <f>G310*30</f>
        <v>120</v>
      </c>
      <c r="I310" s="354">
        <v>75</v>
      </c>
      <c r="J310" s="356">
        <v>45</v>
      </c>
      <c r="K310" s="186">
        <v>15</v>
      </c>
      <c r="L310" s="186">
        <v>15</v>
      </c>
      <c r="M310" s="354">
        <v>45</v>
      </c>
      <c r="N310" s="185"/>
      <c r="O310" s="185"/>
      <c r="P310" s="185"/>
      <c r="Q310" s="185"/>
      <c r="R310" s="185"/>
      <c r="S310" s="185"/>
      <c r="T310" s="355"/>
      <c r="U310" s="355"/>
      <c r="V310" s="355"/>
      <c r="W310" s="355">
        <v>5</v>
      </c>
      <c r="X310" s="355"/>
      <c r="Y310" s="446"/>
    </row>
    <row r="311" spans="1:25" s="18" customFormat="1" ht="39" customHeight="1" x14ac:dyDescent="0.2">
      <c r="A311" s="357" t="s">
        <v>542</v>
      </c>
      <c r="B311" s="111" t="s">
        <v>248</v>
      </c>
      <c r="C311" s="79">
        <v>10</v>
      </c>
      <c r="D311" s="80"/>
      <c r="E311" s="80"/>
      <c r="F311" s="358"/>
      <c r="G311" s="182">
        <v>3</v>
      </c>
      <c r="H311" s="40">
        <f t="shared" si="78"/>
        <v>90</v>
      </c>
      <c r="I311" s="27">
        <f>J311+K311+L311</f>
        <v>60</v>
      </c>
      <c r="J311" s="114">
        <v>30</v>
      </c>
      <c r="K311" s="80">
        <v>15</v>
      </c>
      <c r="L311" s="80">
        <v>15</v>
      </c>
      <c r="M311" s="43">
        <f>H311-I311</f>
        <v>30</v>
      </c>
      <c r="N311" s="78"/>
      <c r="O311" s="80"/>
      <c r="P311" s="81"/>
      <c r="Q311" s="79"/>
      <c r="R311" s="80"/>
      <c r="S311" s="107"/>
      <c r="T311" s="115"/>
      <c r="U311" s="114"/>
      <c r="V311" s="116"/>
      <c r="W311" s="117">
        <v>4</v>
      </c>
      <c r="X311" s="114"/>
      <c r="Y311" s="359"/>
    </row>
    <row r="312" spans="1:25" s="18" customFormat="1" ht="33" customHeight="1" x14ac:dyDescent="0.2">
      <c r="A312" s="155" t="s">
        <v>543</v>
      </c>
      <c r="B312" s="112" t="s">
        <v>247</v>
      </c>
      <c r="C312" s="83"/>
      <c r="D312" s="85">
        <v>11</v>
      </c>
      <c r="E312" s="85"/>
      <c r="F312" s="128"/>
      <c r="G312" s="108">
        <v>2.5</v>
      </c>
      <c r="H312" s="345">
        <f t="shared" si="78"/>
        <v>75</v>
      </c>
      <c r="I312" s="27">
        <f>J312+K312+L312</f>
        <v>30</v>
      </c>
      <c r="J312" s="171">
        <v>20</v>
      </c>
      <c r="K312" s="167">
        <v>10</v>
      </c>
      <c r="L312" s="167"/>
      <c r="M312" s="346">
        <f>H312-I312</f>
        <v>45</v>
      </c>
      <c r="N312" s="82"/>
      <c r="O312" s="85"/>
      <c r="P312" s="88"/>
      <c r="Q312" s="83"/>
      <c r="R312" s="85"/>
      <c r="S312" s="89"/>
      <c r="T312" s="86"/>
      <c r="U312" s="87"/>
      <c r="V312" s="94"/>
      <c r="W312" s="95"/>
      <c r="X312" s="166">
        <v>3</v>
      </c>
      <c r="Y312" s="446"/>
    </row>
    <row r="313" spans="1:25" s="1106" customFormat="1" ht="33" customHeight="1" x14ac:dyDescent="0.2">
      <c r="A313" s="1091" t="s">
        <v>544</v>
      </c>
      <c r="B313" s="1092" t="s">
        <v>249</v>
      </c>
      <c r="C313" s="1107"/>
      <c r="D313" s="1108"/>
      <c r="E313" s="1108"/>
      <c r="F313" s="1109"/>
      <c r="G313" s="1270">
        <f>G314+G315</f>
        <v>5.5</v>
      </c>
      <c r="H313" s="1097">
        <f t="shared" si="78"/>
        <v>165</v>
      </c>
      <c r="I313" s="1098">
        <f>I314+I315</f>
        <v>68</v>
      </c>
      <c r="J313" s="1098">
        <f>J314+J315</f>
        <v>34</v>
      </c>
      <c r="K313" s="1098">
        <f>K314+K315</f>
        <v>9</v>
      </c>
      <c r="L313" s="1098">
        <f>L314+L315</f>
        <v>25</v>
      </c>
      <c r="M313" s="1098">
        <f>M314+M315</f>
        <v>97</v>
      </c>
      <c r="N313" s="1111"/>
      <c r="O313" s="1108"/>
      <c r="P313" s="1112"/>
      <c r="Q313" s="1107"/>
      <c r="R313" s="1108"/>
      <c r="S313" s="1113"/>
      <c r="T313" s="1114"/>
      <c r="U313" s="1115"/>
      <c r="V313" s="1116"/>
      <c r="W313" s="1117"/>
      <c r="X313" s="1118"/>
      <c r="Y313" s="1119"/>
    </row>
    <row r="314" spans="1:25" s="1106" customFormat="1" ht="33" customHeight="1" x14ac:dyDescent="0.2">
      <c r="A314" s="1091" t="s">
        <v>545</v>
      </c>
      <c r="B314" s="1120" t="s">
        <v>249</v>
      </c>
      <c r="C314" s="1107"/>
      <c r="D314" s="1108">
        <v>11</v>
      </c>
      <c r="E314" s="1108"/>
      <c r="F314" s="1109"/>
      <c r="G314" s="1270">
        <v>3</v>
      </c>
      <c r="H314" s="1097">
        <f t="shared" si="78"/>
        <v>90</v>
      </c>
      <c r="I314" s="1098">
        <f>J314+K314+L314</f>
        <v>36</v>
      </c>
      <c r="J314" s="1121">
        <v>18</v>
      </c>
      <c r="K314" s="1122">
        <v>9</v>
      </c>
      <c r="L314" s="1122">
        <v>9</v>
      </c>
      <c r="M314" s="1123">
        <f>H314-I314</f>
        <v>54</v>
      </c>
      <c r="N314" s="1111"/>
      <c r="O314" s="1108"/>
      <c r="P314" s="1112"/>
      <c r="Q314" s="1107"/>
      <c r="R314" s="1108"/>
      <c r="S314" s="1113"/>
      <c r="T314" s="1114"/>
      <c r="U314" s="1115"/>
      <c r="V314" s="1116"/>
      <c r="W314" s="1117"/>
      <c r="X314" s="1118">
        <v>4</v>
      </c>
      <c r="Y314" s="1119"/>
    </row>
    <row r="315" spans="1:25" s="1106" customFormat="1" ht="33" customHeight="1" x14ac:dyDescent="0.2">
      <c r="A315" s="1091" t="s">
        <v>546</v>
      </c>
      <c r="B315" s="1120" t="s">
        <v>249</v>
      </c>
      <c r="C315" s="1107">
        <v>12</v>
      </c>
      <c r="D315" s="1108"/>
      <c r="E315" s="1108"/>
      <c r="F315" s="1124"/>
      <c r="G315" s="1271">
        <v>2.5</v>
      </c>
      <c r="H315" s="1097">
        <f t="shared" si="78"/>
        <v>75</v>
      </c>
      <c r="I315" s="1098">
        <f>J315+K315+L315</f>
        <v>32</v>
      </c>
      <c r="J315" s="1122">
        <v>16</v>
      </c>
      <c r="K315" s="1122"/>
      <c r="L315" s="1122">
        <v>16</v>
      </c>
      <c r="M315" s="1123">
        <f>H315-I315</f>
        <v>43</v>
      </c>
      <c r="N315" s="1125"/>
      <c r="O315" s="1108"/>
      <c r="P315" s="1112"/>
      <c r="Q315" s="1107"/>
      <c r="R315" s="1108"/>
      <c r="S315" s="1113"/>
      <c r="T315" s="1107"/>
      <c r="U315" s="1108"/>
      <c r="V315" s="1116"/>
      <c r="W315" s="1117"/>
      <c r="X315" s="1115"/>
      <c r="Y315" s="1103">
        <v>4</v>
      </c>
    </row>
    <row r="316" spans="1:25" s="18" customFormat="1" ht="22.5" customHeight="1" x14ac:dyDescent="0.2">
      <c r="A316" s="155" t="s">
        <v>547</v>
      </c>
      <c r="B316" s="194" t="s">
        <v>548</v>
      </c>
      <c r="C316" s="83"/>
      <c r="D316" s="85">
        <v>6</v>
      </c>
      <c r="E316" s="85"/>
      <c r="F316" s="189"/>
      <c r="G316" s="180">
        <v>3</v>
      </c>
      <c r="H316" s="40">
        <f t="shared" si="78"/>
        <v>90</v>
      </c>
      <c r="I316" s="27">
        <v>30</v>
      </c>
      <c r="J316" s="167">
        <v>20</v>
      </c>
      <c r="K316" s="167"/>
      <c r="L316" s="167">
        <v>10</v>
      </c>
      <c r="M316" s="43">
        <f>H316-I316</f>
        <v>60</v>
      </c>
      <c r="N316" s="195"/>
      <c r="O316" s="85"/>
      <c r="P316" s="88"/>
      <c r="Q316" s="83"/>
      <c r="R316" s="85"/>
      <c r="S316" s="89">
        <v>3</v>
      </c>
      <c r="T316" s="83"/>
      <c r="U316" s="85"/>
      <c r="V316" s="94"/>
      <c r="W316" s="95"/>
      <c r="X316" s="87"/>
      <c r="Y316" s="94"/>
    </row>
    <row r="317" spans="1:25" s="18" customFormat="1" ht="33" customHeight="1" x14ac:dyDescent="0.2">
      <c r="A317" s="348" t="s">
        <v>549</v>
      </c>
      <c r="B317" s="170" t="s">
        <v>250</v>
      </c>
      <c r="C317" s="100"/>
      <c r="D317" s="98"/>
      <c r="E317" s="98"/>
      <c r="F317" s="169"/>
      <c r="G317" s="183">
        <f t="shared" ref="G317:M317" si="80">G318+G319</f>
        <v>5</v>
      </c>
      <c r="H317" s="178">
        <f t="shared" si="80"/>
        <v>150</v>
      </c>
      <c r="I317" s="350">
        <f t="shared" si="80"/>
        <v>87</v>
      </c>
      <c r="J317" s="227">
        <f t="shared" si="80"/>
        <v>48</v>
      </c>
      <c r="K317" s="105">
        <f t="shared" si="80"/>
        <v>15</v>
      </c>
      <c r="L317" s="105">
        <f t="shared" si="80"/>
        <v>24</v>
      </c>
      <c r="M317" s="172">
        <f t="shared" si="80"/>
        <v>63</v>
      </c>
      <c r="N317" s="174"/>
      <c r="O317" s="98"/>
      <c r="P317" s="106"/>
      <c r="Q317" s="100"/>
      <c r="R317" s="98"/>
      <c r="S317" s="101"/>
      <c r="T317" s="100"/>
      <c r="U317" s="98"/>
      <c r="V317" s="126"/>
      <c r="W317" s="119"/>
      <c r="X317" s="99"/>
      <c r="Y317" s="126"/>
    </row>
    <row r="318" spans="1:25" s="18" customFormat="1" ht="37.5" customHeight="1" x14ac:dyDescent="0.2">
      <c r="A318" s="348" t="s">
        <v>550</v>
      </c>
      <c r="B318" s="170" t="s">
        <v>250</v>
      </c>
      <c r="C318" s="100"/>
      <c r="D318" s="98">
        <v>9</v>
      </c>
      <c r="E318" s="98"/>
      <c r="F318" s="169"/>
      <c r="G318" s="183">
        <v>2</v>
      </c>
      <c r="H318" s="186">
        <f>G318*30</f>
        <v>60</v>
      </c>
      <c r="I318" s="354">
        <f>J318+K318+L318</f>
        <v>27</v>
      </c>
      <c r="J318" s="1067">
        <v>18</v>
      </c>
      <c r="K318" s="1068"/>
      <c r="L318" s="1069">
        <v>9</v>
      </c>
      <c r="M318" s="354">
        <f>H318-I318</f>
        <v>33</v>
      </c>
      <c r="N318" s="174"/>
      <c r="O318" s="98"/>
      <c r="P318" s="106"/>
      <c r="Q318" s="100"/>
      <c r="R318" s="98"/>
      <c r="S318" s="101"/>
      <c r="T318" s="100"/>
      <c r="U318" s="98"/>
      <c r="V318" s="126">
        <v>3</v>
      </c>
      <c r="W318" s="119"/>
      <c r="X318" s="99"/>
      <c r="Y318" s="126"/>
    </row>
    <row r="319" spans="1:25" s="18" customFormat="1" ht="33" customHeight="1" x14ac:dyDescent="0.2">
      <c r="A319" s="348" t="s">
        <v>551</v>
      </c>
      <c r="B319" s="113" t="s">
        <v>250</v>
      </c>
      <c r="C319" s="100"/>
      <c r="D319" s="98">
        <v>10</v>
      </c>
      <c r="E319" s="98"/>
      <c r="F319" s="129"/>
      <c r="G319" s="132">
        <v>3</v>
      </c>
      <c r="H319" s="349">
        <f t="shared" si="78"/>
        <v>90</v>
      </c>
      <c r="I319" s="350">
        <v>60</v>
      </c>
      <c r="J319" s="1070">
        <v>30</v>
      </c>
      <c r="K319" s="1071">
        <v>15</v>
      </c>
      <c r="L319" s="1071">
        <v>15</v>
      </c>
      <c r="M319" s="351">
        <f>H319-I319</f>
        <v>30</v>
      </c>
      <c r="N319" s="97"/>
      <c r="O319" s="98"/>
      <c r="P319" s="106"/>
      <c r="Q319" s="100"/>
      <c r="R319" s="98"/>
      <c r="S319" s="101"/>
      <c r="T319" s="102"/>
      <c r="U319" s="99"/>
      <c r="V319" s="126"/>
      <c r="W319" s="119">
        <v>4</v>
      </c>
      <c r="X319" s="99"/>
      <c r="Y319" s="126"/>
    </row>
    <row r="320" spans="1:25" s="18" customFormat="1" ht="33" customHeight="1" x14ac:dyDescent="0.2">
      <c r="A320" s="447" t="s">
        <v>582</v>
      </c>
      <c r="B320" s="352" t="s">
        <v>583</v>
      </c>
      <c r="C320" s="185"/>
      <c r="D320" s="185">
        <v>12</v>
      </c>
      <c r="E320" s="185"/>
      <c r="F320" s="353"/>
      <c r="G320" s="360">
        <v>3</v>
      </c>
      <c r="H320" s="361">
        <f>G320*30</f>
        <v>90</v>
      </c>
      <c r="I320" s="354">
        <v>30</v>
      </c>
      <c r="J320" s="355">
        <v>20</v>
      </c>
      <c r="K320" s="185">
        <v>10</v>
      </c>
      <c r="L320" s="185"/>
      <c r="M320" s="362">
        <v>60</v>
      </c>
      <c r="N320" s="185"/>
      <c r="O320" s="185"/>
      <c r="P320" s="185"/>
      <c r="Q320" s="185"/>
      <c r="R320" s="185"/>
      <c r="S320" s="185"/>
      <c r="T320" s="355"/>
      <c r="U320" s="355"/>
      <c r="V320" s="355"/>
      <c r="W320" s="355"/>
      <c r="X320" s="355"/>
      <c r="Y320" s="446">
        <v>3</v>
      </c>
    </row>
    <row r="321" spans="1:25" s="1081" customFormat="1" ht="33" customHeight="1" thickBot="1" x14ac:dyDescent="0.25">
      <c r="A321" s="1072" t="s">
        <v>601</v>
      </c>
      <c r="B321" s="1073" t="s">
        <v>653</v>
      </c>
      <c r="C321" s="1074"/>
      <c r="D321" s="1074">
        <v>11</v>
      </c>
      <c r="E321" s="1074"/>
      <c r="F321" s="1075"/>
      <c r="G321" s="1076">
        <v>3</v>
      </c>
      <c r="H321" s="1077">
        <f>G321*30</f>
        <v>90</v>
      </c>
      <c r="I321" s="1078">
        <v>30</v>
      </c>
      <c r="J321" s="1079">
        <v>20</v>
      </c>
      <c r="K321" s="1074">
        <v>10</v>
      </c>
      <c r="L321" s="1074"/>
      <c r="M321" s="1080">
        <v>60</v>
      </c>
      <c r="N321" s="1074"/>
      <c r="O321" s="1074"/>
      <c r="P321" s="1074"/>
      <c r="Q321" s="1074"/>
      <c r="R321" s="1074"/>
      <c r="S321" s="1074"/>
      <c r="T321" s="1079"/>
      <c r="U321" s="1079"/>
      <c r="V321" s="1079"/>
      <c r="W321" s="1079"/>
      <c r="X321" s="1079">
        <v>3</v>
      </c>
      <c r="Y321" s="1079"/>
    </row>
    <row r="322" spans="1:25" s="1399" customFormat="1" ht="33" customHeight="1" thickBot="1" x14ac:dyDescent="0.25">
      <c r="A322" s="1391"/>
      <c r="B322" s="1392" t="s">
        <v>552</v>
      </c>
      <c r="C322" s="1393"/>
      <c r="D322" s="1393"/>
      <c r="E322" s="1393"/>
      <c r="F322" s="1394"/>
      <c r="G322" s="1395">
        <f>G317+G316+G313+G312+G311+G308+G307+G306+G302+G299+G298+G320+G321</f>
        <v>55.5</v>
      </c>
      <c r="H322" s="1396">
        <f>H317+H316+H313+H312+H311+H308+H307+H306+H302+H299+H298+H320+H321</f>
        <v>1665</v>
      </c>
      <c r="I322" s="1396">
        <f>I317+I316+I313+I312+I311+I308+I307+I306+I302+I299+I298+I320+I321</f>
        <v>772</v>
      </c>
      <c r="J322" s="1396">
        <v>372</v>
      </c>
      <c r="K322" s="1396">
        <f>K317+K316+K313+K312+K311+K308+K307+K306+K302+K299+K298+K320+K321</f>
        <v>146</v>
      </c>
      <c r="L322" s="1396">
        <f>L317+L316+L313+L312+L311+L308+L307+L306+L302+L299+L298</f>
        <v>209</v>
      </c>
      <c r="M322" s="1396">
        <f>M317+M316+M313+M312+M311+M308+M307+M306+M302+M299+M298+M320+M321</f>
        <v>893</v>
      </c>
      <c r="N322" s="1397">
        <f t="shared" ref="N322:Y322" si="81">SUM(N298:N321)</f>
        <v>0</v>
      </c>
      <c r="O322" s="1397">
        <f t="shared" si="81"/>
        <v>0</v>
      </c>
      <c r="P322" s="1397">
        <f t="shared" si="81"/>
        <v>0</v>
      </c>
      <c r="Q322" s="1397">
        <f t="shared" si="81"/>
        <v>0</v>
      </c>
      <c r="R322" s="1397">
        <f t="shared" si="81"/>
        <v>0</v>
      </c>
      <c r="S322" s="1397">
        <f t="shared" si="81"/>
        <v>3</v>
      </c>
      <c r="T322" s="1397">
        <f t="shared" si="81"/>
        <v>3</v>
      </c>
      <c r="U322" s="1397">
        <f t="shared" si="81"/>
        <v>8</v>
      </c>
      <c r="V322" s="1397">
        <f t="shared" si="81"/>
        <v>11</v>
      </c>
      <c r="W322" s="1397">
        <f t="shared" si="81"/>
        <v>15</v>
      </c>
      <c r="X322" s="1397">
        <f t="shared" si="81"/>
        <v>17</v>
      </c>
      <c r="Y322" s="1397">
        <f t="shared" si="81"/>
        <v>13</v>
      </c>
    </row>
    <row r="323" spans="1:25" s="18" customFormat="1" ht="21" customHeight="1" x14ac:dyDescent="0.2">
      <c r="A323" s="449"/>
      <c r="B323" s="3316" t="s">
        <v>553</v>
      </c>
      <c r="C323" s="3316"/>
      <c r="D323" s="3316"/>
      <c r="E323" s="3316"/>
      <c r="F323" s="3316"/>
      <c r="G323" s="3316"/>
      <c r="H323" s="3316"/>
      <c r="I323" s="3316"/>
      <c r="J323" s="3316"/>
      <c r="K323" s="3316"/>
      <c r="L323" s="3316"/>
      <c r="M323" s="3316"/>
      <c r="N323" s="3316"/>
      <c r="O323" s="3316"/>
      <c r="P323" s="3316"/>
      <c r="Q323" s="3316"/>
      <c r="R323" s="3316"/>
      <c r="S323" s="3316"/>
      <c r="T323" s="3316"/>
      <c r="U323" s="3316"/>
      <c r="V323" s="3316"/>
      <c r="W323" s="3316"/>
      <c r="X323" s="3316"/>
      <c r="Y323" s="3317"/>
    </row>
    <row r="324" spans="1:25" s="1090" customFormat="1" ht="40.5" customHeight="1" x14ac:dyDescent="0.2">
      <c r="A324" s="1082" t="s">
        <v>554</v>
      </c>
      <c r="B324" s="1083" t="s">
        <v>555</v>
      </c>
      <c r="C324" s="1084"/>
      <c r="D324" s="1084"/>
      <c r="E324" s="1084"/>
      <c r="F324" s="1085">
        <v>9</v>
      </c>
      <c r="G324" s="1086">
        <v>1.5</v>
      </c>
      <c r="H324" s="1087">
        <f>G324*30</f>
        <v>45</v>
      </c>
      <c r="I324" s="1085">
        <v>30</v>
      </c>
      <c r="J324" s="1088"/>
      <c r="K324" s="1088"/>
      <c r="L324" s="1085">
        <v>30</v>
      </c>
      <c r="M324" s="1085">
        <f t="shared" ref="M324:M329" si="82">H324-I324</f>
        <v>15</v>
      </c>
      <c r="N324" s="1084"/>
      <c r="O324" s="1084"/>
      <c r="P324" s="1084"/>
      <c r="Q324" s="1084"/>
      <c r="R324" s="1084"/>
      <c r="S324" s="1084"/>
      <c r="T324" s="1088"/>
      <c r="U324" s="1088"/>
      <c r="V324" s="1085">
        <v>2</v>
      </c>
      <c r="W324" s="1085"/>
      <c r="X324" s="1088"/>
      <c r="Y324" s="1089"/>
    </row>
    <row r="325" spans="1:25" s="18" customFormat="1" ht="36" customHeight="1" x14ac:dyDescent="0.2">
      <c r="A325" s="357" t="s">
        <v>556</v>
      </c>
      <c r="B325" s="112" t="s">
        <v>246</v>
      </c>
      <c r="C325" s="79"/>
      <c r="D325" s="80">
        <v>7</v>
      </c>
      <c r="E325" s="80"/>
      <c r="F325" s="358"/>
      <c r="G325" s="182">
        <v>3</v>
      </c>
      <c r="H325" s="40">
        <f>G325*30</f>
        <v>90</v>
      </c>
      <c r="I325" s="27">
        <v>45</v>
      </c>
      <c r="J325" s="114">
        <v>30</v>
      </c>
      <c r="K325" s="80">
        <v>15</v>
      </c>
      <c r="L325" s="80"/>
      <c r="M325" s="187">
        <f t="shared" si="82"/>
        <v>45</v>
      </c>
      <c r="N325" s="78"/>
      <c r="O325" s="80"/>
      <c r="P325" s="81"/>
      <c r="Q325" s="79"/>
      <c r="R325" s="80"/>
      <c r="S325" s="107"/>
      <c r="T325" s="115">
        <v>3</v>
      </c>
      <c r="U325" s="114"/>
      <c r="V325" s="116"/>
      <c r="W325" s="117"/>
      <c r="X325" s="114"/>
      <c r="Y325" s="116"/>
    </row>
    <row r="326" spans="1:25" s="18" customFormat="1" ht="45.75" customHeight="1" x14ac:dyDescent="0.2">
      <c r="A326" s="357" t="s">
        <v>557</v>
      </c>
      <c r="B326" s="113" t="s">
        <v>558</v>
      </c>
      <c r="C326" s="79">
        <v>11</v>
      </c>
      <c r="D326" s="80"/>
      <c r="E326" s="80"/>
      <c r="F326" s="358"/>
      <c r="G326" s="182">
        <v>3</v>
      </c>
      <c r="H326" s="40">
        <f>G326*30</f>
        <v>90</v>
      </c>
      <c r="I326" s="27">
        <v>30</v>
      </c>
      <c r="J326" s="114">
        <v>20</v>
      </c>
      <c r="K326" s="80"/>
      <c r="L326" s="80">
        <v>10</v>
      </c>
      <c r="M326" s="187">
        <f t="shared" si="82"/>
        <v>60</v>
      </c>
      <c r="N326" s="78"/>
      <c r="O326" s="80"/>
      <c r="P326" s="81"/>
      <c r="Q326" s="79"/>
      <c r="R326" s="80"/>
      <c r="S326" s="107"/>
      <c r="T326" s="115"/>
      <c r="U326" s="114"/>
      <c r="V326" s="116"/>
      <c r="W326" s="117"/>
      <c r="X326" s="114">
        <v>3</v>
      </c>
      <c r="Y326" s="116"/>
    </row>
    <row r="327" spans="1:25" s="1106" customFormat="1" ht="21" customHeight="1" x14ac:dyDescent="0.2">
      <c r="A327" s="1091" t="s">
        <v>559</v>
      </c>
      <c r="B327" s="1092" t="s">
        <v>560</v>
      </c>
      <c r="C327" s="1093"/>
      <c r="D327" s="1094">
        <v>8</v>
      </c>
      <c r="E327" s="1094"/>
      <c r="F327" s="1095"/>
      <c r="G327" s="1096">
        <v>2</v>
      </c>
      <c r="H327" s="1097">
        <f>G327*30</f>
        <v>60</v>
      </c>
      <c r="I327" s="1098">
        <v>30</v>
      </c>
      <c r="J327" s="1098">
        <v>20</v>
      </c>
      <c r="K327" s="1098"/>
      <c r="L327" s="1098">
        <v>10</v>
      </c>
      <c r="M327" s="1099">
        <f t="shared" si="82"/>
        <v>30</v>
      </c>
      <c r="N327" s="1100"/>
      <c r="O327" s="1094"/>
      <c r="P327" s="1101"/>
      <c r="Q327" s="1093"/>
      <c r="R327" s="1094"/>
      <c r="S327" s="1102"/>
      <c r="T327" s="1093"/>
      <c r="U327" s="1094">
        <v>3</v>
      </c>
      <c r="V327" s="1103"/>
      <c r="W327" s="1104"/>
      <c r="X327" s="1105"/>
      <c r="Y327" s="1103"/>
    </row>
    <row r="328" spans="1:25" s="1106" customFormat="1" ht="21" customHeight="1" x14ac:dyDescent="0.2">
      <c r="A328" s="1091" t="s">
        <v>561</v>
      </c>
      <c r="B328" s="1092" t="s">
        <v>562</v>
      </c>
      <c r="C328" s="1093"/>
      <c r="D328" s="1094">
        <v>9</v>
      </c>
      <c r="E328" s="1094"/>
      <c r="F328" s="1095"/>
      <c r="G328" s="1096">
        <v>3</v>
      </c>
      <c r="H328" s="1097">
        <f>G328*30</f>
        <v>90</v>
      </c>
      <c r="I328" s="1098">
        <v>30</v>
      </c>
      <c r="J328" s="1098">
        <v>20</v>
      </c>
      <c r="K328" s="1098"/>
      <c r="L328" s="1098">
        <v>10</v>
      </c>
      <c r="M328" s="1099">
        <f t="shared" si="82"/>
        <v>60</v>
      </c>
      <c r="N328" s="1100"/>
      <c r="O328" s="1094"/>
      <c r="P328" s="1101"/>
      <c r="Q328" s="1093"/>
      <c r="R328" s="1094"/>
      <c r="S328" s="1102"/>
      <c r="T328" s="1093"/>
      <c r="U328" s="1094"/>
      <c r="V328" s="1103">
        <v>4</v>
      </c>
      <c r="W328" s="1104"/>
      <c r="X328" s="1105"/>
      <c r="Y328" s="1103"/>
    </row>
    <row r="329" spans="1:25" s="18" customFormat="1" ht="21" customHeight="1" thickBot="1" x14ac:dyDescent="0.25">
      <c r="A329" s="155" t="s">
        <v>563</v>
      </c>
      <c r="B329" s="112" t="s">
        <v>564</v>
      </c>
      <c r="C329" s="79"/>
      <c r="D329" s="80">
        <v>10</v>
      </c>
      <c r="E329" s="80"/>
      <c r="F329" s="188"/>
      <c r="G329" s="180">
        <v>2.5</v>
      </c>
      <c r="H329" s="40">
        <v>75</v>
      </c>
      <c r="I329" s="27">
        <v>45</v>
      </c>
      <c r="J329" s="27">
        <v>30</v>
      </c>
      <c r="K329" s="27"/>
      <c r="L329" s="27">
        <v>15</v>
      </c>
      <c r="M329" s="187">
        <f t="shared" si="82"/>
        <v>30</v>
      </c>
      <c r="N329" s="347"/>
      <c r="O329" s="80"/>
      <c r="P329" s="81"/>
      <c r="Q329" s="79"/>
      <c r="R329" s="80"/>
      <c r="S329" s="107"/>
      <c r="T329" s="79"/>
      <c r="U329" s="80"/>
      <c r="V329" s="116"/>
      <c r="W329" s="117">
        <v>3</v>
      </c>
      <c r="X329" s="114"/>
      <c r="Y329" s="116"/>
    </row>
    <row r="330" spans="1:25" s="18" customFormat="1" ht="21" customHeight="1" thickBot="1" x14ac:dyDescent="0.25">
      <c r="A330" s="448"/>
      <c r="B330" s="363" t="s">
        <v>565</v>
      </c>
      <c r="C330" s="364"/>
      <c r="D330" s="365"/>
      <c r="E330" s="365"/>
      <c r="F330" s="366"/>
      <c r="G330" s="367">
        <f>G324+G325+G326+G328+G327+G329</f>
        <v>15</v>
      </c>
      <c r="H330" s="368">
        <f>SUM(H324:H329)</f>
        <v>450</v>
      </c>
      <c r="I330" s="369">
        <f>SUM(I324:I329)</f>
        <v>210</v>
      </c>
      <c r="J330" s="369">
        <f>SUM(J324:J329)</f>
        <v>120</v>
      </c>
      <c r="K330" s="369">
        <f>SUM(K324:K329)</f>
        <v>15</v>
      </c>
      <c r="L330" s="369">
        <f>SUM(L324:L329)</f>
        <v>75</v>
      </c>
      <c r="M330" s="370">
        <f>M324+M325+M326+M327+M328+M329</f>
        <v>240</v>
      </c>
      <c r="N330" s="371"/>
      <c r="O330" s="365"/>
      <c r="P330" s="372"/>
      <c r="Q330" s="364"/>
      <c r="R330" s="365"/>
      <c r="S330" s="373"/>
      <c r="T330" s="374">
        <f>SUM(T324:T329)</f>
        <v>3</v>
      </c>
      <c r="U330" s="375">
        <f>SUM(U324:U329)</f>
        <v>3</v>
      </c>
      <c r="V330" s="376">
        <f>SUM(V324:V329)</f>
        <v>6</v>
      </c>
      <c r="W330" s="377">
        <f>SUM(W324:W329)</f>
        <v>3</v>
      </c>
      <c r="X330" s="378">
        <f>SUM(X324:X329)</f>
        <v>3</v>
      </c>
      <c r="Y330" s="376"/>
    </row>
    <row r="331" spans="1:25" s="18" customFormat="1" ht="21" customHeight="1" thickBot="1" x14ac:dyDescent="0.25">
      <c r="A331" s="448"/>
      <c r="B331" s="363" t="s">
        <v>566</v>
      </c>
      <c r="C331" s="364"/>
      <c r="D331" s="365"/>
      <c r="E331" s="365"/>
      <c r="F331" s="366"/>
      <c r="G331" s="367">
        <f>G322+G330</f>
        <v>70.5</v>
      </c>
      <c r="H331" s="379">
        <f>H322+H330</f>
        <v>2115</v>
      </c>
      <c r="I331" s="380">
        <f>I330+I322</f>
        <v>982</v>
      </c>
      <c r="J331" s="380">
        <f>J330+J322</f>
        <v>492</v>
      </c>
      <c r="K331" s="380">
        <f>K330+K322</f>
        <v>161</v>
      </c>
      <c r="L331" s="380">
        <f>L330+L322</f>
        <v>284</v>
      </c>
      <c r="M331" s="381">
        <f>M330+M322</f>
        <v>1133</v>
      </c>
      <c r="N331" s="371"/>
      <c r="O331" s="365"/>
      <c r="P331" s="372"/>
      <c r="Q331" s="364"/>
      <c r="R331" s="365"/>
      <c r="S331" s="373">
        <f t="shared" ref="S331:Y331" si="83">S322+S330</f>
        <v>3</v>
      </c>
      <c r="T331" s="374">
        <f t="shared" si="83"/>
        <v>6</v>
      </c>
      <c r="U331" s="375">
        <f t="shared" si="83"/>
        <v>11</v>
      </c>
      <c r="V331" s="376">
        <f t="shared" si="83"/>
        <v>17</v>
      </c>
      <c r="W331" s="377">
        <f t="shared" si="83"/>
        <v>18</v>
      </c>
      <c r="X331" s="378">
        <f t="shared" si="83"/>
        <v>20</v>
      </c>
      <c r="Y331" s="376">
        <f t="shared" si="83"/>
        <v>13</v>
      </c>
    </row>
    <row r="332" spans="1:25" s="18" customFormat="1" ht="21" customHeight="1" x14ac:dyDescent="0.2">
      <c r="A332" s="3242" t="s">
        <v>567</v>
      </c>
      <c r="B332" s="3243"/>
      <c r="C332" s="3243"/>
      <c r="D332" s="3243"/>
      <c r="E332" s="3243"/>
      <c r="F332" s="3243"/>
      <c r="G332" s="3243"/>
      <c r="H332" s="3243"/>
      <c r="I332" s="3243"/>
      <c r="J332" s="3243"/>
      <c r="K332" s="3243"/>
      <c r="L332" s="3243"/>
      <c r="M332" s="3243"/>
      <c r="N332" s="3243"/>
      <c r="O332" s="3243"/>
      <c r="P332" s="3243"/>
      <c r="Q332" s="3243"/>
      <c r="R332" s="3243"/>
      <c r="S332" s="3243"/>
      <c r="T332" s="3243"/>
      <c r="U332" s="3243"/>
      <c r="V332" s="3243"/>
      <c r="W332" s="3243"/>
      <c r="X332" s="3243"/>
      <c r="Y332" s="3244"/>
    </row>
    <row r="333" spans="1:25" s="1193" customFormat="1" ht="21" customHeight="1" x14ac:dyDescent="0.2">
      <c r="A333" s="1210" t="s">
        <v>257</v>
      </c>
      <c r="B333" s="1092" t="s">
        <v>568</v>
      </c>
      <c r="C333" s="1107"/>
      <c r="D333" s="1108"/>
      <c r="E333" s="1108"/>
      <c r="F333" s="1109"/>
      <c r="G333" s="1110">
        <f>G334+G335</f>
        <v>4.5</v>
      </c>
      <c r="H333" s="1153">
        <f t="shared" ref="H333:H339" si="84">G333*30</f>
        <v>135</v>
      </c>
      <c r="I333" s="1211">
        <f>I334+I335</f>
        <v>60</v>
      </c>
      <c r="J333" s="1212">
        <f>J334+J335</f>
        <v>20</v>
      </c>
      <c r="K333" s="1212"/>
      <c r="L333" s="1213">
        <f>L334+L335</f>
        <v>40</v>
      </c>
      <c r="M333" s="1154">
        <f>M334+M335</f>
        <v>60</v>
      </c>
      <c r="N333" s="1214"/>
      <c r="O333" s="1215"/>
      <c r="P333" s="1216"/>
      <c r="Q333" s="1217"/>
      <c r="R333" s="1215"/>
      <c r="S333" s="1218"/>
      <c r="T333" s="1219"/>
      <c r="U333" s="1220"/>
      <c r="V333" s="1221"/>
      <c r="W333" s="1222"/>
      <c r="X333" s="1220"/>
      <c r="Y333" s="1221"/>
    </row>
    <row r="334" spans="1:25" s="1193" customFormat="1" ht="21" customHeight="1" x14ac:dyDescent="0.2">
      <c r="A334" s="1223" t="s">
        <v>569</v>
      </c>
      <c r="B334" s="1149" t="s">
        <v>568</v>
      </c>
      <c r="C334" s="1224">
        <v>8</v>
      </c>
      <c r="D334" s="1149"/>
      <c r="E334" s="1149"/>
      <c r="F334" s="1149"/>
      <c r="G334" s="1225">
        <v>3</v>
      </c>
      <c r="H334" s="1153">
        <f t="shared" si="84"/>
        <v>90</v>
      </c>
      <c r="I334" s="1099">
        <v>30</v>
      </c>
      <c r="J334" s="1099">
        <v>20</v>
      </c>
      <c r="K334" s="1226"/>
      <c r="L334" s="1099">
        <v>10</v>
      </c>
      <c r="M334" s="1155">
        <v>45</v>
      </c>
      <c r="N334" s="1227"/>
      <c r="O334" s="1227"/>
      <c r="P334" s="1227"/>
      <c r="Q334" s="1227"/>
      <c r="R334" s="1227"/>
      <c r="S334" s="1227"/>
      <c r="T334" s="1227"/>
      <c r="U334" s="1228">
        <v>3</v>
      </c>
      <c r="V334" s="1227"/>
      <c r="W334" s="1229"/>
      <c r="X334" s="1228"/>
      <c r="Y334" s="1230"/>
    </row>
    <row r="335" spans="1:25" s="1193" customFormat="1" ht="21" customHeight="1" x14ac:dyDescent="0.2">
      <c r="A335" s="1210" t="s">
        <v>570</v>
      </c>
      <c r="B335" s="1149" t="s">
        <v>571</v>
      </c>
      <c r="C335" s="1150"/>
      <c r="D335" s="1150"/>
      <c r="E335" s="1150"/>
      <c r="F335" s="1231">
        <v>9</v>
      </c>
      <c r="G335" s="1232">
        <v>1.5</v>
      </c>
      <c r="H335" s="1153">
        <f t="shared" si="84"/>
        <v>45</v>
      </c>
      <c r="I335" s="1154">
        <v>30</v>
      </c>
      <c r="J335" s="1154"/>
      <c r="K335" s="1154"/>
      <c r="L335" s="1154">
        <v>30</v>
      </c>
      <c r="M335" s="1154">
        <f>H335-I335</f>
        <v>15</v>
      </c>
      <c r="N335" s="1233"/>
      <c r="O335" s="1234"/>
      <c r="P335" s="1234"/>
      <c r="Q335" s="1234"/>
      <c r="R335" s="1234"/>
      <c r="S335" s="1234"/>
      <c r="T335" s="1234"/>
      <c r="U335" s="1234"/>
      <c r="V335" s="1228">
        <v>2</v>
      </c>
      <c r="W335" s="1228"/>
      <c r="X335" s="1228"/>
      <c r="Y335" s="1235"/>
    </row>
    <row r="336" spans="1:25" s="18" customFormat="1" ht="21" customHeight="1" x14ac:dyDescent="0.2">
      <c r="A336" s="155" t="s">
        <v>258</v>
      </c>
      <c r="B336" s="352" t="s">
        <v>572</v>
      </c>
      <c r="C336" s="185"/>
      <c r="D336" s="185">
        <v>9</v>
      </c>
      <c r="E336" s="185"/>
      <c r="F336" s="353"/>
      <c r="G336" s="382">
        <v>3</v>
      </c>
      <c r="H336" s="186">
        <f t="shared" si="84"/>
        <v>90</v>
      </c>
      <c r="I336" s="383">
        <v>30</v>
      </c>
      <c r="J336" s="355">
        <v>20</v>
      </c>
      <c r="K336" s="185"/>
      <c r="L336" s="185">
        <v>10</v>
      </c>
      <c r="M336" s="354">
        <f>H336-I336</f>
        <v>60</v>
      </c>
      <c r="N336" s="185"/>
      <c r="O336" s="185"/>
      <c r="P336" s="185"/>
      <c r="Q336" s="185"/>
      <c r="R336" s="185"/>
      <c r="S336" s="185"/>
      <c r="T336" s="185"/>
      <c r="U336" s="185"/>
      <c r="V336" s="355">
        <v>4</v>
      </c>
      <c r="W336" s="355"/>
      <c r="X336" s="355"/>
      <c r="Y336" s="446"/>
    </row>
    <row r="337" spans="1:25" s="18" customFormat="1" ht="21" customHeight="1" x14ac:dyDescent="0.2">
      <c r="A337" s="447" t="s">
        <v>259</v>
      </c>
      <c r="B337" s="384" t="s">
        <v>573</v>
      </c>
      <c r="C337" s="196"/>
      <c r="D337" s="131">
        <v>10</v>
      </c>
      <c r="E337" s="131"/>
      <c r="F337" s="385"/>
      <c r="G337" s="386">
        <v>2.5</v>
      </c>
      <c r="H337" s="178">
        <f t="shared" si="84"/>
        <v>75</v>
      </c>
      <c r="I337" s="387">
        <v>45</v>
      </c>
      <c r="J337" s="177">
        <v>30</v>
      </c>
      <c r="K337" s="131"/>
      <c r="L337" s="131">
        <v>15</v>
      </c>
      <c r="M337" s="172">
        <v>30</v>
      </c>
      <c r="N337" s="196"/>
      <c r="O337" s="131"/>
      <c r="P337" s="175"/>
      <c r="Q337" s="133"/>
      <c r="R337" s="131"/>
      <c r="S337" s="135"/>
      <c r="T337" s="133"/>
      <c r="U337" s="131"/>
      <c r="V337" s="359"/>
      <c r="W337" s="176">
        <v>3</v>
      </c>
      <c r="X337" s="177"/>
      <c r="Y337" s="359"/>
    </row>
    <row r="338" spans="1:25" s="1106" customFormat="1" ht="21" customHeight="1" x14ac:dyDescent="0.2">
      <c r="A338" s="1091" t="s">
        <v>574</v>
      </c>
      <c r="B338" s="1149" t="s">
        <v>575</v>
      </c>
      <c r="C338" s="1150"/>
      <c r="D338" s="1150">
        <v>7</v>
      </c>
      <c r="E338" s="1150"/>
      <c r="F338" s="1151"/>
      <c r="G338" s="1236">
        <v>2</v>
      </c>
      <c r="H338" s="1153">
        <f t="shared" si="84"/>
        <v>60</v>
      </c>
      <c r="I338" s="1237">
        <v>30</v>
      </c>
      <c r="J338" s="1155">
        <v>20</v>
      </c>
      <c r="K338" s="1150">
        <v>10</v>
      </c>
      <c r="L338" s="1150"/>
      <c r="M338" s="1154">
        <f>H338-I338</f>
        <v>30</v>
      </c>
      <c r="N338" s="1150"/>
      <c r="O338" s="1150"/>
      <c r="P338" s="1150"/>
      <c r="Q338" s="1150"/>
      <c r="R338" s="1150"/>
      <c r="S338" s="1150"/>
      <c r="T338" s="1150">
        <v>3</v>
      </c>
      <c r="U338" s="1150"/>
      <c r="V338" s="1155"/>
      <c r="W338" s="1155"/>
      <c r="X338" s="1155"/>
      <c r="Y338" s="1119"/>
    </row>
    <row r="339" spans="1:25" s="18" customFormat="1" ht="43.5" customHeight="1" thickBot="1" x14ac:dyDescent="0.25">
      <c r="A339" s="155" t="s">
        <v>576</v>
      </c>
      <c r="B339" s="112" t="s">
        <v>577</v>
      </c>
      <c r="C339" s="79">
        <v>11</v>
      </c>
      <c r="D339" s="80"/>
      <c r="E339" s="80"/>
      <c r="F339" s="188"/>
      <c r="G339" s="180">
        <v>3</v>
      </c>
      <c r="H339" s="40">
        <f t="shared" si="84"/>
        <v>90</v>
      </c>
      <c r="I339" s="27">
        <v>30</v>
      </c>
      <c r="J339" s="27">
        <v>20</v>
      </c>
      <c r="K339" s="27"/>
      <c r="L339" s="27">
        <v>10</v>
      </c>
      <c r="M339" s="43">
        <v>60</v>
      </c>
      <c r="N339" s="347"/>
      <c r="O339" s="80"/>
      <c r="P339" s="81"/>
      <c r="Q339" s="79"/>
      <c r="R339" s="80"/>
      <c r="S339" s="107"/>
      <c r="T339" s="79"/>
      <c r="U339" s="80"/>
      <c r="V339" s="116"/>
      <c r="W339" s="117"/>
      <c r="X339" s="114">
        <v>3</v>
      </c>
      <c r="Y339" s="116"/>
    </row>
    <row r="340" spans="1:25" s="18" customFormat="1" ht="21" customHeight="1" thickBot="1" x14ac:dyDescent="0.25">
      <c r="A340" s="448"/>
      <c r="B340" s="388" t="s">
        <v>578</v>
      </c>
      <c r="C340" s="389"/>
      <c r="D340" s="389"/>
      <c r="E340" s="389"/>
      <c r="F340" s="390"/>
      <c r="G340" s="391">
        <f>G333+G336+G337+G338+G339</f>
        <v>15</v>
      </c>
      <c r="H340" s="392">
        <f>H333+H336+H337+H338+H339</f>
        <v>450</v>
      </c>
      <c r="I340" s="393">
        <f>I333+I336+I337+I338+I339</f>
        <v>195</v>
      </c>
      <c r="J340" s="394">
        <f>J333+J336+J337+J338+J339</f>
        <v>110</v>
      </c>
      <c r="K340" s="393">
        <f>K333+K336+K337+K338+K339</f>
        <v>10</v>
      </c>
      <c r="L340" s="393">
        <f>L333+L336+L337+L339</f>
        <v>75</v>
      </c>
      <c r="M340" s="395">
        <f>M333+M336+M337+M338+M339</f>
        <v>240</v>
      </c>
      <c r="N340" s="389">
        <f>SUM(N333:N339)</f>
        <v>0</v>
      </c>
      <c r="O340" s="389">
        <f t="shared" ref="O340:Y340" si="85">SUM(O333:O339)</f>
        <v>0</v>
      </c>
      <c r="P340" s="389">
        <f t="shared" si="85"/>
        <v>0</v>
      </c>
      <c r="Q340" s="389">
        <f t="shared" si="85"/>
        <v>0</v>
      </c>
      <c r="R340" s="389">
        <f t="shared" si="85"/>
        <v>0</v>
      </c>
      <c r="S340" s="389">
        <f t="shared" si="85"/>
        <v>0</v>
      </c>
      <c r="T340" s="389">
        <f t="shared" si="85"/>
        <v>3</v>
      </c>
      <c r="U340" s="389">
        <f t="shared" si="85"/>
        <v>3</v>
      </c>
      <c r="V340" s="389">
        <f t="shared" si="85"/>
        <v>6</v>
      </c>
      <c r="W340" s="389">
        <f t="shared" si="85"/>
        <v>3</v>
      </c>
      <c r="X340" s="389">
        <f t="shared" si="85"/>
        <v>3</v>
      </c>
      <c r="Y340" s="450">
        <f t="shared" si="85"/>
        <v>0</v>
      </c>
    </row>
    <row r="341" spans="1:25" s="18" customFormat="1" ht="21" customHeight="1" thickBot="1" x14ac:dyDescent="0.25">
      <c r="A341" s="448"/>
      <c r="B341" s="388" t="s">
        <v>579</v>
      </c>
      <c r="C341" s="389"/>
      <c r="D341" s="389"/>
      <c r="E341" s="389"/>
      <c r="F341" s="390"/>
      <c r="G341" s="391">
        <f>G322+G340</f>
        <v>70.5</v>
      </c>
      <c r="H341" s="137">
        <f t="shared" ref="H341:Y341" si="86">H322+H340</f>
        <v>2115</v>
      </c>
      <c r="I341" s="137">
        <f t="shared" si="86"/>
        <v>967</v>
      </c>
      <c r="J341" s="137">
        <f t="shared" si="86"/>
        <v>482</v>
      </c>
      <c r="K341" s="137">
        <f t="shared" si="86"/>
        <v>156</v>
      </c>
      <c r="L341" s="137">
        <f t="shared" si="86"/>
        <v>284</v>
      </c>
      <c r="M341" s="137">
        <f t="shared" si="86"/>
        <v>1133</v>
      </c>
      <c r="N341" s="136">
        <f t="shared" si="86"/>
        <v>0</v>
      </c>
      <c r="O341" s="136">
        <f t="shared" si="86"/>
        <v>0</v>
      </c>
      <c r="P341" s="136">
        <f t="shared" si="86"/>
        <v>0</v>
      </c>
      <c r="Q341" s="136">
        <f t="shared" si="86"/>
        <v>0</v>
      </c>
      <c r="R341" s="136">
        <f t="shared" si="86"/>
        <v>0</v>
      </c>
      <c r="S341" s="136">
        <f t="shared" si="86"/>
        <v>3</v>
      </c>
      <c r="T341" s="136">
        <f>T322+T340</f>
        <v>6</v>
      </c>
      <c r="U341" s="136">
        <f>U322+U340</f>
        <v>11</v>
      </c>
      <c r="V341" s="136">
        <f t="shared" si="86"/>
        <v>17</v>
      </c>
      <c r="W341" s="136">
        <f t="shared" si="86"/>
        <v>18</v>
      </c>
      <c r="X341" s="136">
        <f t="shared" si="86"/>
        <v>20</v>
      </c>
      <c r="Y341" s="444">
        <f t="shared" si="86"/>
        <v>13</v>
      </c>
    </row>
    <row r="342" spans="1:25" s="18" customFormat="1" ht="21" customHeight="1" thickBot="1" x14ac:dyDescent="0.25">
      <c r="A342" s="451"/>
      <c r="B342" s="396"/>
      <c r="C342" s="162"/>
      <c r="D342" s="162"/>
      <c r="E342" s="162"/>
      <c r="F342" s="397"/>
      <c r="G342" s="398"/>
      <c r="H342" s="399"/>
      <c r="I342" s="399"/>
      <c r="J342" s="399"/>
      <c r="K342" s="399"/>
      <c r="L342" s="399"/>
      <c r="M342" s="399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452"/>
    </row>
    <row r="343" spans="1:25" s="18" customFormat="1" ht="21" customHeight="1" thickBot="1" x14ac:dyDescent="0.25">
      <c r="A343" s="3026" t="s">
        <v>481</v>
      </c>
      <c r="B343" s="3027"/>
      <c r="C343" s="3027"/>
      <c r="D343" s="3027"/>
      <c r="E343" s="3027"/>
      <c r="F343" s="3027"/>
      <c r="G343" s="3027"/>
      <c r="H343" s="3027"/>
      <c r="I343" s="3027"/>
      <c r="J343" s="3027"/>
      <c r="K343" s="3027"/>
      <c r="L343" s="3027"/>
      <c r="M343" s="3027"/>
      <c r="N343" s="3027"/>
      <c r="O343" s="3027"/>
      <c r="P343" s="3027"/>
      <c r="Q343" s="3027"/>
      <c r="R343" s="3027"/>
      <c r="S343" s="3027"/>
      <c r="T343" s="3027"/>
      <c r="U343" s="3027"/>
      <c r="V343" s="3027"/>
      <c r="W343" s="3027"/>
      <c r="X343" s="3027"/>
      <c r="Y343" s="3028"/>
    </row>
    <row r="344" spans="1:25" s="18" customFormat="1" ht="21.75" customHeight="1" x14ac:dyDescent="0.2">
      <c r="A344" s="668" t="s">
        <v>172</v>
      </c>
      <c r="B344" s="111" t="s">
        <v>516</v>
      </c>
      <c r="C344" s="962"/>
      <c r="D344" s="963" t="s">
        <v>29</v>
      </c>
      <c r="E344" s="964"/>
      <c r="F344" s="965"/>
      <c r="G344" s="1260">
        <v>2</v>
      </c>
      <c r="H344" s="966">
        <f>G344*30</f>
        <v>60</v>
      </c>
      <c r="I344" s="142"/>
      <c r="J344" s="967"/>
      <c r="K344" s="968"/>
      <c r="L344" s="968"/>
      <c r="M344" s="278"/>
      <c r="N344" s="969"/>
      <c r="P344" s="970"/>
      <c r="Q344" s="971"/>
      <c r="R344" s="972"/>
      <c r="S344" s="973"/>
      <c r="T344" s="974"/>
      <c r="U344" s="972"/>
      <c r="V344" s="975"/>
      <c r="W344" s="976"/>
      <c r="X344" s="977"/>
      <c r="Y344" s="975"/>
    </row>
    <row r="345" spans="1:25" s="18" customFormat="1" ht="34.5" customHeight="1" x14ac:dyDescent="0.2">
      <c r="A345" s="576" t="s">
        <v>173</v>
      </c>
      <c r="B345" s="112" t="s">
        <v>482</v>
      </c>
      <c r="C345" s="978"/>
      <c r="D345" s="642">
        <v>7</v>
      </c>
      <c r="E345" s="979"/>
      <c r="F345" s="980"/>
      <c r="G345" s="1262">
        <v>4</v>
      </c>
      <c r="H345" s="190">
        <f>G345*30</f>
        <v>120</v>
      </c>
      <c r="I345" s="92"/>
      <c r="J345" s="191"/>
      <c r="K345" s="192"/>
      <c r="L345" s="192"/>
      <c r="M345" s="193"/>
      <c r="N345" s="981"/>
      <c r="O345" s="982"/>
      <c r="P345" s="983"/>
      <c r="Q345" s="984"/>
      <c r="R345" s="982"/>
      <c r="S345" s="985"/>
      <c r="T345" s="986"/>
      <c r="U345" s="982"/>
      <c r="V345" s="985"/>
      <c r="W345" s="984"/>
      <c r="X345" s="982"/>
      <c r="Y345" s="985"/>
    </row>
    <row r="346" spans="1:25" s="18" customFormat="1" ht="33.75" customHeight="1" x14ac:dyDescent="0.2">
      <c r="A346" s="576" t="s">
        <v>174</v>
      </c>
      <c r="B346" s="112" t="s">
        <v>61</v>
      </c>
      <c r="C346" s="978"/>
      <c r="D346" s="638" t="s">
        <v>273</v>
      </c>
      <c r="E346" s="979"/>
      <c r="F346" s="980"/>
      <c r="G346" s="1262">
        <v>2</v>
      </c>
      <c r="H346" s="190">
        <f>G346*30</f>
        <v>60</v>
      </c>
      <c r="I346" s="92"/>
      <c r="J346" s="191"/>
      <c r="K346" s="192"/>
      <c r="L346" s="192"/>
      <c r="M346" s="193"/>
      <c r="N346" s="981"/>
      <c r="O346" s="982"/>
      <c r="P346" s="983"/>
      <c r="Q346" s="984"/>
      <c r="R346" s="982"/>
      <c r="S346" s="985"/>
      <c r="T346" s="984"/>
      <c r="U346" s="982"/>
      <c r="V346" s="970"/>
      <c r="W346" s="984"/>
      <c r="X346" s="982"/>
      <c r="Y346" s="985"/>
    </row>
    <row r="347" spans="1:25" s="18" customFormat="1" ht="19.5" customHeight="1" x14ac:dyDescent="0.2">
      <c r="A347" s="576" t="s">
        <v>175</v>
      </c>
      <c r="B347" s="112" t="s">
        <v>31</v>
      </c>
      <c r="C347" s="978"/>
      <c r="D347" s="642">
        <v>12</v>
      </c>
      <c r="E347" s="979"/>
      <c r="F347" s="980"/>
      <c r="G347" s="1262">
        <v>5.5</v>
      </c>
      <c r="H347" s="190">
        <f>G347*30</f>
        <v>165</v>
      </c>
      <c r="I347" s="92"/>
      <c r="J347" s="191"/>
      <c r="K347" s="192"/>
      <c r="L347" s="192"/>
      <c r="M347" s="193"/>
      <c r="N347" s="981"/>
      <c r="O347" s="982"/>
      <c r="P347" s="983"/>
      <c r="Q347" s="984"/>
      <c r="R347" s="982"/>
      <c r="S347" s="985"/>
      <c r="T347" s="984"/>
      <c r="U347" s="982"/>
      <c r="V347" s="985"/>
      <c r="W347" s="987"/>
      <c r="X347" s="982"/>
      <c r="Y347" s="985"/>
    </row>
    <row r="348" spans="1:25" s="18" customFormat="1" ht="18.75" customHeight="1" thickBot="1" x14ac:dyDescent="0.25">
      <c r="A348" s="683" t="s">
        <v>176</v>
      </c>
      <c r="B348" s="988" t="s">
        <v>24</v>
      </c>
      <c r="C348" s="989"/>
      <c r="D348" s="990">
        <v>12</v>
      </c>
      <c r="E348" s="991"/>
      <c r="F348" s="992"/>
      <c r="G348" s="1265">
        <v>6</v>
      </c>
      <c r="H348" s="993">
        <f>G348*30</f>
        <v>180</v>
      </c>
      <c r="I348" s="92"/>
      <c r="J348" s="994"/>
      <c r="K348" s="995"/>
      <c r="L348" s="995"/>
      <c r="M348" s="689"/>
      <c r="N348" s="996"/>
      <c r="O348" s="997"/>
      <c r="P348" s="998"/>
      <c r="Q348" s="999"/>
      <c r="R348" s="997"/>
      <c r="S348" s="1000"/>
      <c r="T348" s="999"/>
      <c r="U348" s="997"/>
      <c r="V348" s="1000"/>
      <c r="W348" s="996"/>
      <c r="X348" s="997"/>
      <c r="Y348" s="1000"/>
    </row>
    <row r="349" spans="1:25" s="18" customFormat="1" ht="21.75" customHeight="1" thickBot="1" x14ac:dyDescent="0.25">
      <c r="A349" s="3029" t="s">
        <v>401</v>
      </c>
      <c r="B349" s="3030"/>
      <c r="C349" s="3030"/>
      <c r="D349" s="3030"/>
      <c r="E349" s="3030"/>
      <c r="F349" s="3438"/>
      <c r="G349" s="925">
        <f>G344+G345+G346+G347+G348</f>
        <v>19.5</v>
      </c>
      <c r="H349" s="586">
        <f>H344+H345+H346+H347+H348</f>
        <v>585</v>
      </c>
      <c r="I349" s="587"/>
      <c r="J349" s="587"/>
      <c r="K349" s="587"/>
      <c r="L349" s="587"/>
      <c r="M349" s="588"/>
      <c r="N349" s="1001"/>
      <c r="O349" s="1002"/>
      <c r="P349" s="1003"/>
      <c r="Q349" s="1001"/>
      <c r="R349" s="1002"/>
      <c r="S349" s="1003"/>
      <c r="T349" s="1001"/>
      <c r="U349" s="1002"/>
      <c r="V349" s="1004"/>
      <c r="W349" s="1005"/>
      <c r="X349" s="1002"/>
      <c r="Y349" s="1003"/>
    </row>
    <row r="350" spans="1:25" s="18" customFormat="1" ht="21.75" customHeight="1" thickBot="1" x14ac:dyDescent="0.25">
      <c r="A350" s="3029" t="s">
        <v>402</v>
      </c>
      <c r="B350" s="3030"/>
      <c r="C350" s="3030"/>
      <c r="D350" s="3030"/>
      <c r="E350" s="3030"/>
      <c r="F350" s="3438"/>
      <c r="G350" s="134">
        <f>G344+G346+G347+G348</f>
        <v>15.5</v>
      </c>
      <c r="H350" s="1006">
        <f>H344+H346+H347+H348</f>
        <v>465</v>
      </c>
      <c r="I350" s="1007"/>
      <c r="J350" s="1007"/>
      <c r="K350" s="1007"/>
      <c r="L350" s="1007"/>
      <c r="M350" s="1008"/>
      <c r="N350" s="1009"/>
      <c r="O350" s="1010"/>
      <c r="P350" s="1011"/>
      <c r="Q350" s="1009"/>
      <c r="R350" s="1010"/>
      <c r="S350" s="1011"/>
      <c r="T350" s="1009"/>
      <c r="U350" s="1010"/>
      <c r="V350" s="1011"/>
      <c r="W350" s="1009"/>
      <c r="X350" s="1010"/>
      <c r="Y350" s="1011"/>
    </row>
    <row r="351" spans="1:25" s="18" customFormat="1" ht="21.75" customHeight="1" thickBot="1" x14ac:dyDescent="0.25">
      <c r="A351" s="3026" t="s">
        <v>483</v>
      </c>
      <c r="B351" s="3027"/>
      <c r="C351" s="3027"/>
      <c r="D351" s="3027"/>
      <c r="E351" s="3027"/>
      <c r="F351" s="3027"/>
      <c r="G351" s="3027"/>
      <c r="H351" s="3027"/>
      <c r="I351" s="3027"/>
      <c r="J351" s="3027"/>
      <c r="K351" s="3027"/>
      <c r="L351" s="3027"/>
      <c r="M351" s="3027"/>
      <c r="N351" s="3027"/>
      <c r="O351" s="3027"/>
      <c r="P351" s="3027"/>
      <c r="Q351" s="3027"/>
      <c r="R351" s="3027"/>
      <c r="S351" s="3027"/>
      <c r="T351" s="3027"/>
      <c r="U351" s="3027"/>
      <c r="V351" s="3027"/>
      <c r="W351" s="3027"/>
      <c r="X351" s="3027"/>
      <c r="Y351" s="3028"/>
    </row>
    <row r="352" spans="1:25" s="18" customFormat="1" ht="36" customHeight="1" thickBot="1" x14ac:dyDescent="0.25">
      <c r="A352" s="1012" t="s">
        <v>177</v>
      </c>
      <c r="B352" s="1013" t="s">
        <v>28</v>
      </c>
      <c r="C352" s="1014">
        <v>12</v>
      </c>
      <c r="D352" s="1015"/>
      <c r="E352" s="1015"/>
      <c r="F352" s="1016"/>
      <c r="G352" s="134">
        <v>1.5</v>
      </c>
      <c r="H352" s="1017">
        <f>G352*30</f>
        <v>45</v>
      </c>
      <c r="I352" s="1018"/>
      <c r="J352" s="1019"/>
      <c r="K352" s="1020"/>
      <c r="L352" s="1020"/>
      <c r="M352" s="151"/>
      <c r="N352" s="1021"/>
      <c r="O352" s="1022"/>
      <c r="P352" s="1023"/>
      <c r="Q352" s="1024"/>
      <c r="R352" s="1022"/>
      <c r="S352" s="1025"/>
      <c r="T352" s="1024"/>
      <c r="U352" s="1022"/>
      <c r="V352" s="1025"/>
      <c r="W352" s="1021"/>
      <c r="X352" s="1022"/>
      <c r="Y352" s="1025"/>
    </row>
    <row r="353" spans="1:27" s="18" customFormat="1" ht="21" customHeight="1" thickBot="1" x14ac:dyDescent="0.25">
      <c r="A353" s="3015" t="s">
        <v>199</v>
      </c>
      <c r="B353" s="3016"/>
      <c r="C353" s="3016"/>
      <c r="D353" s="3016"/>
      <c r="E353" s="3016"/>
      <c r="F353" s="3017"/>
      <c r="G353" s="585">
        <f>G352</f>
        <v>1.5</v>
      </c>
      <c r="H353" s="1026">
        <f>H352</f>
        <v>45</v>
      </c>
      <c r="I353" s="1027"/>
      <c r="J353" s="1028"/>
      <c r="K353" s="1028"/>
      <c r="L353" s="1028"/>
      <c r="M353" s="1029"/>
      <c r="N353" s="586"/>
      <c r="O353" s="587"/>
      <c r="P353" s="588"/>
      <c r="Q353" s="586"/>
      <c r="R353" s="587"/>
      <c r="S353" s="588"/>
      <c r="T353" s="586"/>
      <c r="U353" s="587"/>
      <c r="V353" s="588"/>
      <c r="W353" s="586"/>
      <c r="X353" s="587"/>
      <c r="Y353" s="588"/>
    </row>
    <row r="354" spans="1:27" s="18" customFormat="1" ht="16.5" thickBot="1" x14ac:dyDescent="0.25">
      <c r="A354" s="53"/>
      <c r="B354" s="53"/>
      <c r="C354" s="53"/>
      <c r="D354" s="53"/>
      <c r="E354" s="53"/>
      <c r="F354" s="53"/>
      <c r="G354" s="52"/>
      <c r="H354" s="55"/>
      <c r="I354" s="52"/>
      <c r="J354" s="52"/>
      <c r="K354" s="52"/>
      <c r="L354" s="52"/>
      <c r="M354" s="52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</row>
    <row r="355" spans="1:27" s="18" customFormat="1" ht="19.5" customHeight="1" thickBot="1" x14ac:dyDescent="0.25">
      <c r="A355" s="3212" t="s">
        <v>405</v>
      </c>
      <c r="B355" s="3413"/>
      <c r="C355" s="3413"/>
      <c r="D355" s="3413"/>
      <c r="E355" s="3413"/>
      <c r="F355" s="3413"/>
      <c r="G355" s="3413"/>
      <c r="H355" s="3413"/>
      <c r="I355" s="3413"/>
      <c r="J355" s="3413"/>
      <c r="K355" s="3413"/>
      <c r="L355" s="3413"/>
      <c r="M355" s="3413"/>
      <c r="N355" s="3413"/>
      <c r="O355" s="3413"/>
      <c r="P355" s="3413"/>
      <c r="Q355" s="3413"/>
      <c r="R355" s="3413"/>
      <c r="S355" s="3413"/>
      <c r="T355" s="3413"/>
      <c r="U355" s="3413"/>
      <c r="V355" s="3413"/>
      <c r="W355" s="3413"/>
      <c r="X355" s="3413"/>
      <c r="Y355" s="3414"/>
    </row>
    <row r="356" spans="1:27" s="18" customFormat="1" ht="24.75" customHeight="1" thickBot="1" x14ac:dyDescent="0.25">
      <c r="A356" s="3223" t="s">
        <v>403</v>
      </c>
      <c r="B356" s="3223"/>
      <c r="C356" s="3223"/>
      <c r="D356" s="3223"/>
      <c r="E356" s="3223"/>
      <c r="F356" s="3223"/>
      <c r="G356" s="1030">
        <f>G83+G149+G153+G182+G349+G353+G93</f>
        <v>239.5</v>
      </c>
      <c r="H356" s="1030">
        <f t="shared" ref="H356:V356" si="87">H83+H149+H153+H182+H349+H353+H93</f>
        <v>7200</v>
      </c>
      <c r="I356" s="1030">
        <f t="shared" si="87"/>
        <v>3275</v>
      </c>
      <c r="J356" s="1030">
        <f t="shared" si="87"/>
        <v>1552</v>
      </c>
      <c r="K356" s="1030">
        <f t="shared" si="87"/>
        <v>532</v>
      </c>
      <c r="L356" s="1030">
        <f t="shared" si="87"/>
        <v>1183</v>
      </c>
      <c r="M356" s="1030">
        <f t="shared" si="87"/>
        <v>3310</v>
      </c>
      <c r="N356" s="1030">
        <f t="shared" si="87"/>
        <v>29</v>
      </c>
      <c r="O356" s="1030">
        <f t="shared" si="87"/>
        <v>27</v>
      </c>
      <c r="P356" s="1030">
        <f t="shared" si="87"/>
        <v>27</v>
      </c>
      <c r="Q356" s="1030">
        <f t="shared" si="87"/>
        <v>28</v>
      </c>
      <c r="R356" s="1030">
        <f t="shared" si="87"/>
        <v>28</v>
      </c>
      <c r="S356" s="1030">
        <f t="shared" si="87"/>
        <v>29</v>
      </c>
      <c r="T356" s="1030">
        <f t="shared" si="87"/>
        <v>24</v>
      </c>
      <c r="U356" s="1030">
        <f t="shared" si="87"/>
        <v>24</v>
      </c>
      <c r="V356" s="1030">
        <f t="shared" si="87"/>
        <v>24</v>
      </c>
      <c r="W356" s="1031">
        <f>W83+W149+W153+W182+W349+W353</f>
        <v>22</v>
      </c>
      <c r="X356" s="1032">
        <f>X83+X149+X153+X182+X349+X353</f>
        <v>20</v>
      </c>
      <c r="Y356" s="1033">
        <f>Y83+Y149+Y153+Y182+Y349+Y353</f>
        <v>15</v>
      </c>
    </row>
    <row r="357" spans="1:27" s="18" customFormat="1" ht="37.5" customHeight="1" thickBot="1" x14ac:dyDescent="0.25">
      <c r="A357" s="3054" t="s">
        <v>404</v>
      </c>
      <c r="B357" s="3055"/>
      <c r="C357" s="3055"/>
      <c r="D357" s="3055"/>
      <c r="E357" s="3055"/>
      <c r="F357" s="3056"/>
      <c r="G357" s="1030">
        <f>G83+G150+G153+G183+G349+G353+G93</f>
        <v>239.5</v>
      </c>
      <c r="H357" s="1030">
        <f>H83+H150+H153+H183+H349+H353+H93</f>
        <v>7200</v>
      </c>
      <c r="I357" s="1030">
        <f>I83+I150+I153+I183+I349+I353+I93</f>
        <v>3275</v>
      </c>
      <c r="J357" s="1030">
        <f>J83+J150+J153+J183+J349+J353+J93</f>
        <v>1489</v>
      </c>
      <c r="K357" s="1030">
        <f t="shared" ref="K357:V357" si="88">K83+K150+K153+K183+K349+K353+K93</f>
        <v>466</v>
      </c>
      <c r="L357" s="1030">
        <f t="shared" si="88"/>
        <v>1312</v>
      </c>
      <c r="M357" s="1030">
        <f t="shared" si="88"/>
        <v>3310</v>
      </c>
      <c r="N357" s="1030">
        <f t="shared" si="88"/>
        <v>29</v>
      </c>
      <c r="O357" s="1030">
        <f t="shared" si="88"/>
        <v>27</v>
      </c>
      <c r="P357" s="1030">
        <f t="shared" si="88"/>
        <v>27</v>
      </c>
      <c r="Q357" s="1030">
        <f t="shared" si="88"/>
        <v>28</v>
      </c>
      <c r="R357" s="1030">
        <f t="shared" si="88"/>
        <v>28</v>
      </c>
      <c r="S357" s="1030">
        <f t="shared" si="88"/>
        <v>29</v>
      </c>
      <c r="T357" s="1030">
        <f t="shared" si="88"/>
        <v>24</v>
      </c>
      <c r="U357" s="1030">
        <f t="shared" si="88"/>
        <v>24</v>
      </c>
      <c r="V357" s="1030">
        <f t="shared" si="88"/>
        <v>24</v>
      </c>
      <c r="W357" s="1031">
        <f>W83+W150+W153+W183+W349+W353</f>
        <v>22</v>
      </c>
      <c r="X357" s="1032">
        <f>X83+X150+X153+X183+X349+X353</f>
        <v>20</v>
      </c>
      <c r="Y357" s="1033">
        <f>Y83+Y150+Y153+Y183+Y349+Y353</f>
        <v>15</v>
      </c>
    </row>
    <row r="358" spans="1:27" s="18" customFormat="1" ht="21.75" customHeight="1" x14ac:dyDescent="0.2">
      <c r="A358" s="3202" t="s">
        <v>74</v>
      </c>
      <c r="B358" s="3203"/>
      <c r="C358" s="3203"/>
      <c r="D358" s="3203"/>
      <c r="E358" s="3203"/>
      <c r="F358" s="3203"/>
      <c r="G358" s="3203"/>
      <c r="H358" s="3203"/>
      <c r="I358" s="3203"/>
      <c r="J358" s="3203"/>
      <c r="K358" s="3203"/>
      <c r="L358" s="3203"/>
      <c r="M358" s="3204"/>
      <c r="N358" s="1034">
        <f>N356</f>
        <v>29</v>
      </c>
      <c r="O358" s="1035">
        <f t="shared" ref="O358:Y358" si="89">O356</f>
        <v>27</v>
      </c>
      <c r="P358" s="1036">
        <f t="shared" si="89"/>
        <v>27</v>
      </c>
      <c r="Q358" s="1034">
        <f t="shared" si="89"/>
        <v>28</v>
      </c>
      <c r="R358" s="1035">
        <f t="shared" si="89"/>
        <v>28</v>
      </c>
      <c r="S358" s="1036">
        <f t="shared" si="89"/>
        <v>29</v>
      </c>
      <c r="T358" s="1034">
        <f t="shared" si="89"/>
        <v>24</v>
      </c>
      <c r="U358" s="1035">
        <f t="shared" si="89"/>
        <v>24</v>
      </c>
      <c r="V358" s="1036">
        <f t="shared" si="89"/>
        <v>24</v>
      </c>
      <c r="W358" s="1034">
        <f t="shared" si="89"/>
        <v>22</v>
      </c>
      <c r="X358" s="1035">
        <f t="shared" si="89"/>
        <v>20</v>
      </c>
      <c r="Y358" s="1036">
        <f t="shared" si="89"/>
        <v>15</v>
      </c>
    </row>
    <row r="359" spans="1:27" s="16" customFormat="1" ht="18.75" customHeight="1" x14ac:dyDescent="0.2">
      <c r="A359" s="3185" t="s">
        <v>62</v>
      </c>
      <c r="B359" s="3186"/>
      <c r="C359" s="3186"/>
      <c r="D359" s="3186"/>
      <c r="E359" s="3186"/>
      <c r="F359" s="3186"/>
      <c r="G359" s="3186"/>
      <c r="H359" s="3186"/>
      <c r="I359" s="3186"/>
      <c r="J359" s="3186"/>
      <c r="K359" s="3186"/>
      <c r="L359" s="3186"/>
      <c r="M359" s="3187"/>
      <c r="N359" s="160">
        <v>3</v>
      </c>
      <c r="O359" s="786">
        <v>1</v>
      </c>
      <c r="P359" s="639">
        <v>3</v>
      </c>
      <c r="Q359" s="1037">
        <v>4</v>
      </c>
      <c r="R359" s="786">
        <v>2</v>
      </c>
      <c r="S359" s="639">
        <v>3</v>
      </c>
      <c r="T359" s="1037">
        <v>3</v>
      </c>
      <c r="U359" s="786">
        <v>2</v>
      </c>
      <c r="V359" s="639">
        <v>3</v>
      </c>
      <c r="W359" s="1037">
        <v>3</v>
      </c>
      <c r="X359" s="786">
        <v>1</v>
      </c>
      <c r="Y359" s="639">
        <v>2</v>
      </c>
    </row>
    <row r="360" spans="1:27" s="16" customFormat="1" ht="18.75" customHeight="1" x14ac:dyDescent="0.2">
      <c r="A360" s="3322" t="s">
        <v>408</v>
      </c>
      <c r="B360" s="3323"/>
      <c r="C360" s="3323"/>
      <c r="D360" s="3323"/>
      <c r="E360" s="3323"/>
      <c r="F360" s="3323"/>
      <c r="G360" s="3323"/>
      <c r="H360" s="3323"/>
      <c r="I360" s="3323"/>
      <c r="J360" s="3323"/>
      <c r="K360" s="3323"/>
      <c r="L360" s="3323"/>
      <c r="M360" s="3324"/>
      <c r="N360" s="160">
        <v>5</v>
      </c>
      <c r="O360" s="786">
        <v>2</v>
      </c>
      <c r="P360" s="639" t="s">
        <v>411</v>
      </c>
      <c r="Q360" s="1037">
        <v>3</v>
      </c>
      <c r="R360" s="786">
        <v>1</v>
      </c>
      <c r="S360" s="639" t="s">
        <v>599</v>
      </c>
      <c r="T360" s="1037" t="s">
        <v>202</v>
      </c>
      <c r="U360" s="786"/>
      <c r="V360" s="639" t="s">
        <v>598</v>
      </c>
      <c r="W360" s="1037">
        <v>4</v>
      </c>
      <c r="X360" s="786" t="s">
        <v>484</v>
      </c>
      <c r="Y360" s="639">
        <v>3</v>
      </c>
    </row>
    <row r="361" spans="1:27" s="16" customFormat="1" ht="18.75" customHeight="1" x14ac:dyDescent="0.2">
      <c r="A361" s="3322" t="s">
        <v>409</v>
      </c>
      <c r="B361" s="3323"/>
      <c r="C361" s="3323"/>
      <c r="D361" s="3323"/>
      <c r="E361" s="3323"/>
      <c r="F361" s="3323"/>
      <c r="G361" s="3323"/>
      <c r="H361" s="3323"/>
      <c r="I361" s="3323"/>
      <c r="J361" s="3323"/>
      <c r="K361" s="3323"/>
      <c r="L361" s="3323"/>
      <c r="M361" s="3324"/>
      <c r="N361" s="160">
        <v>5</v>
      </c>
      <c r="O361" s="786">
        <v>2</v>
      </c>
      <c r="P361" s="639" t="s">
        <v>411</v>
      </c>
      <c r="Q361" s="1037">
        <v>3</v>
      </c>
      <c r="R361" s="786">
        <v>1</v>
      </c>
      <c r="S361" s="639" t="s">
        <v>599</v>
      </c>
      <c r="T361" s="1037" t="s">
        <v>202</v>
      </c>
      <c r="U361" s="786"/>
      <c r="V361" s="639" t="s">
        <v>598</v>
      </c>
      <c r="W361" s="1037">
        <v>3</v>
      </c>
      <c r="X361" s="786" t="s">
        <v>484</v>
      </c>
      <c r="Y361" s="639">
        <v>3</v>
      </c>
    </row>
    <row r="362" spans="1:27" s="16" customFormat="1" ht="18.75" customHeight="1" x14ac:dyDescent="0.2">
      <c r="A362" s="3185" t="s">
        <v>77</v>
      </c>
      <c r="B362" s="3186"/>
      <c r="C362" s="3186"/>
      <c r="D362" s="3186"/>
      <c r="E362" s="3186"/>
      <c r="F362" s="3186"/>
      <c r="G362" s="3186"/>
      <c r="H362" s="3186"/>
      <c r="I362" s="3186"/>
      <c r="J362" s="3186"/>
      <c r="K362" s="3186"/>
      <c r="L362" s="3186"/>
      <c r="M362" s="3187"/>
      <c r="N362" s="1037"/>
      <c r="O362" s="786"/>
      <c r="P362" s="639"/>
      <c r="Q362" s="1037"/>
      <c r="R362" s="786"/>
      <c r="S362" s="639"/>
      <c r="T362" s="1037"/>
      <c r="U362" s="786"/>
      <c r="V362" s="639">
        <v>1</v>
      </c>
      <c r="W362" s="1037">
        <v>1</v>
      </c>
      <c r="X362" s="786"/>
      <c r="Y362" s="639"/>
    </row>
    <row r="363" spans="1:27" s="16" customFormat="1" ht="19.5" customHeight="1" thickBot="1" x14ac:dyDescent="0.25">
      <c r="A363" s="3245" t="s">
        <v>76</v>
      </c>
      <c r="B363" s="3246"/>
      <c r="C363" s="3246"/>
      <c r="D363" s="3246"/>
      <c r="E363" s="3246"/>
      <c r="F363" s="3246"/>
      <c r="G363" s="3246"/>
      <c r="H363" s="3246"/>
      <c r="I363" s="3246"/>
      <c r="J363" s="3246"/>
      <c r="K363" s="3246"/>
      <c r="L363" s="3246"/>
      <c r="M363" s="3247"/>
      <c r="N363" s="936"/>
      <c r="O363" s="937"/>
      <c r="P363" s="686"/>
      <c r="Q363" s="936"/>
      <c r="R363" s="937"/>
      <c r="S363" s="686"/>
      <c r="T363" s="936">
        <v>1</v>
      </c>
      <c r="U363" s="937"/>
      <c r="V363" s="686">
        <v>1</v>
      </c>
      <c r="W363" s="936"/>
      <c r="X363" s="937">
        <v>1</v>
      </c>
      <c r="Y363" s="686"/>
    </row>
    <row r="364" spans="1:27" s="16" customFormat="1" ht="19.5" customHeight="1" thickBot="1" x14ac:dyDescent="0.25">
      <c r="A364" s="3227"/>
      <c r="B364" s="3321"/>
      <c r="C364" s="3321"/>
      <c r="D364" s="3321"/>
      <c r="E364" s="3321"/>
      <c r="F364" s="3321"/>
      <c r="G364" s="3321"/>
      <c r="H364" s="3321"/>
      <c r="I364" s="3321"/>
      <c r="J364" s="3321"/>
      <c r="K364" s="3321"/>
      <c r="L364" s="3321"/>
      <c r="M364" s="3321"/>
      <c r="N364" s="3207">
        <f>G12+G13+G14+G17+G23+G24+G25+G36+G37+G38+G40+G51+G52+G53+G57+G58+G59+G65+G69+G78+G79+G81</f>
        <v>60</v>
      </c>
      <c r="O364" s="3208"/>
      <c r="P364" s="3208"/>
      <c r="Q364" s="3207">
        <f>G18+G19+G20+G26+G27+G28+G39+G46+G54+G61+G62+G63+G70+G71+G73+G74+G75+G76+G80+G152+G344+4</f>
        <v>60</v>
      </c>
      <c r="R364" s="3208"/>
      <c r="S364" s="3208"/>
      <c r="T364" s="3207">
        <f>G34+G41+G43+G44+G45+G48+G49+G129+G130+G131+G134+G135+G136+G141+G142+G171+G345+G346+6</f>
        <v>60</v>
      </c>
      <c r="U364" s="3208"/>
      <c r="V364" s="3208"/>
      <c r="W364" s="3207">
        <f>G16+G55+G66+G67+G132+G138+G139+G143+G167+G168+G169+G172+G173+G175+G176+G177+G347+G348+G352</f>
        <v>60</v>
      </c>
      <c r="X364" s="3208"/>
      <c r="Y364" s="3208"/>
      <c r="Z364" s="3225"/>
      <c r="AA364" s="3226"/>
    </row>
    <row r="365" spans="1:27" s="16" customFormat="1" ht="19.5" customHeight="1" thickBot="1" x14ac:dyDescent="0.25">
      <c r="A365" s="3224"/>
      <c r="B365" s="3224"/>
      <c r="C365" s="3224"/>
      <c r="D365" s="3224"/>
      <c r="E365" s="3224"/>
      <c r="F365" s="3224"/>
      <c r="G365" s="3224"/>
      <c r="H365" s="3224"/>
      <c r="I365" s="3224"/>
      <c r="J365" s="3224"/>
      <c r="K365" s="3224"/>
      <c r="L365" s="3224"/>
      <c r="M365" s="3224"/>
      <c r="N365" s="3176">
        <f>N364+Q364+T364+W364</f>
        <v>240</v>
      </c>
      <c r="O365" s="3197"/>
      <c r="P365" s="3197"/>
      <c r="Q365" s="3197"/>
      <c r="R365" s="3197"/>
      <c r="S365" s="3197"/>
      <c r="T365" s="3197"/>
      <c r="U365" s="3197"/>
      <c r="V365" s="3197"/>
      <c r="W365" s="3197"/>
      <c r="X365" s="3197"/>
      <c r="Y365" s="3222"/>
      <c r="Z365" s="69"/>
      <c r="AA365" s="453"/>
    </row>
    <row r="366" spans="1:27" s="16" customFormat="1" ht="19.5" customHeight="1" thickBot="1" x14ac:dyDescent="0.25">
      <c r="A366" s="400"/>
      <c r="B366" s="400"/>
      <c r="C366" s="400"/>
      <c r="D366" s="400"/>
      <c r="E366" s="400"/>
      <c r="F366" s="400"/>
      <c r="G366" s="400"/>
      <c r="H366" s="400"/>
      <c r="I366" s="400"/>
      <c r="J366" s="400"/>
      <c r="K366" s="400"/>
      <c r="L366" s="400"/>
      <c r="M366" s="400"/>
      <c r="N366" s="401"/>
      <c r="O366" s="401"/>
      <c r="P366" s="402"/>
      <c r="Q366" s="401"/>
      <c r="R366" s="401"/>
      <c r="S366" s="401"/>
      <c r="T366" s="401"/>
      <c r="U366" s="401"/>
      <c r="V366" s="402"/>
      <c r="W366" s="401"/>
      <c r="X366" s="401"/>
      <c r="Y366" s="402"/>
    </row>
    <row r="367" spans="1:27" s="16" customFormat="1" ht="19.5" customHeight="1" thickBot="1" x14ac:dyDescent="0.25">
      <c r="A367" s="3435" t="s">
        <v>406</v>
      </c>
      <c r="B367" s="3436"/>
      <c r="C367" s="3436"/>
      <c r="D367" s="3436"/>
      <c r="E367" s="3436"/>
      <c r="F367" s="3436"/>
      <c r="G367" s="3436"/>
      <c r="H367" s="3436"/>
      <c r="I367" s="3436"/>
      <c r="J367" s="3436"/>
      <c r="K367" s="3436"/>
      <c r="L367" s="3436"/>
      <c r="M367" s="3436"/>
      <c r="N367" s="3436"/>
      <c r="O367" s="3436"/>
      <c r="P367" s="3436"/>
      <c r="Q367" s="3436"/>
      <c r="R367" s="3436"/>
      <c r="S367" s="3436"/>
      <c r="T367" s="3436"/>
      <c r="U367" s="3436"/>
      <c r="V367" s="3436"/>
      <c r="W367" s="3436"/>
      <c r="X367" s="3436"/>
      <c r="Y367" s="3437"/>
    </row>
    <row r="368" spans="1:27" s="16" customFormat="1" ht="19.5" customHeight="1" thickBot="1" x14ac:dyDescent="0.25">
      <c r="A368" s="3223" t="s">
        <v>403</v>
      </c>
      <c r="B368" s="3223"/>
      <c r="C368" s="3223"/>
      <c r="D368" s="3223"/>
      <c r="E368" s="3223"/>
      <c r="F368" s="3223"/>
      <c r="G368" s="161">
        <f>G83+G149+G153+G158+G164+G194+G349+G353+G93</f>
        <v>239.5</v>
      </c>
      <c r="H368" s="161">
        <f t="shared" ref="H368:V368" si="90">H83+H149+H153+H158+H164+H194+H349+H353+H93</f>
        <v>7200</v>
      </c>
      <c r="I368" s="161">
        <f t="shared" si="90"/>
        <v>3275</v>
      </c>
      <c r="J368" s="161">
        <f t="shared" si="90"/>
        <v>1579</v>
      </c>
      <c r="K368" s="161">
        <f t="shared" si="90"/>
        <v>481</v>
      </c>
      <c r="L368" s="161">
        <f t="shared" si="90"/>
        <v>1207</v>
      </c>
      <c r="M368" s="161">
        <f t="shared" si="90"/>
        <v>3310</v>
      </c>
      <c r="N368" s="161">
        <f t="shared" si="90"/>
        <v>29</v>
      </c>
      <c r="O368" s="161">
        <f t="shared" si="90"/>
        <v>27</v>
      </c>
      <c r="P368" s="161">
        <f t="shared" si="90"/>
        <v>27</v>
      </c>
      <c r="Q368" s="161">
        <f>Q83+Q149+Q153+Q158+Q164+Q194+Q349+Q353+Q93</f>
        <v>28</v>
      </c>
      <c r="R368" s="161">
        <f t="shared" si="90"/>
        <v>28</v>
      </c>
      <c r="S368" s="161">
        <f t="shared" si="90"/>
        <v>29</v>
      </c>
      <c r="T368" s="161">
        <f>T83+T149+T153+T158+T164+T194+T349+T353+T93</f>
        <v>24</v>
      </c>
      <c r="U368" s="161">
        <f t="shared" si="90"/>
        <v>24</v>
      </c>
      <c r="V368" s="161">
        <f t="shared" si="90"/>
        <v>24</v>
      </c>
      <c r="W368" s="1038">
        <f>W83+W149+W153+W158+W164+W194+W349+W353</f>
        <v>22</v>
      </c>
      <c r="X368" s="1039">
        <f>X83+X149+X153+X158+X164+X194+X349+X353</f>
        <v>20</v>
      </c>
      <c r="Y368" s="1040">
        <f>Y83+Y149+Y153+Y158+Y164+Y194+Y349+Y353</f>
        <v>15</v>
      </c>
    </row>
    <row r="369" spans="1:27" s="16" customFormat="1" ht="36.75" customHeight="1" thickBot="1" x14ac:dyDescent="0.25">
      <c r="A369" s="3054" t="s">
        <v>404</v>
      </c>
      <c r="B369" s="3055"/>
      <c r="C369" s="3055"/>
      <c r="D369" s="3055"/>
      <c r="E369" s="3055"/>
      <c r="F369" s="3056"/>
      <c r="G369" s="161">
        <f>G83+G150+G153+G158+G164+G195+G349+G353+G93</f>
        <v>239.5</v>
      </c>
      <c r="H369" s="161">
        <f t="shared" ref="H369:U369" si="91">H83+H150+H153+H158+H164+H195+H349+H353+H93</f>
        <v>7200</v>
      </c>
      <c r="I369" s="161">
        <f t="shared" si="91"/>
        <v>3275</v>
      </c>
      <c r="J369" s="161">
        <f t="shared" si="91"/>
        <v>1498</v>
      </c>
      <c r="K369" s="161">
        <f t="shared" si="91"/>
        <v>442</v>
      </c>
      <c r="L369" s="161">
        <f t="shared" si="91"/>
        <v>1327</v>
      </c>
      <c r="M369" s="161">
        <f t="shared" si="91"/>
        <v>3310</v>
      </c>
      <c r="N369" s="161">
        <f t="shared" si="91"/>
        <v>29</v>
      </c>
      <c r="O369" s="161">
        <f t="shared" si="91"/>
        <v>27</v>
      </c>
      <c r="P369" s="161">
        <f t="shared" si="91"/>
        <v>27</v>
      </c>
      <c r="Q369" s="161">
        <f t="shared" si="91"/>
        <v>28</v>
      </c>
      <c r="R369" s="161">
        <f t="shared" si="91"/>
        <v>28</v>
      </c>
      <c r="S369" s="161">
        <f t="shared" si="91"/>
        <v>29</v>
      </c>
      <c r="T369" s="161">
        <f t="shared" si="91"/>
        <v>24</v>
      </c>
      <c r="U369" s="161">
        <f t="shared" si="91"/>
        <v>24</v>
      </c>
      <c r="V369" s="161">
        <f>V83+V150+V153+V158+V164+V195+V349+V353+V93</f>
        <v>24</v>
      </c>
      <c r="W369" s="1038">
        <f>W83+W150+W153+W158+W164+W195+W349+W353</f>
        <v>22</v>
      </c>
      <c r="X369" s="1039">
        <f>X83+X150+X153+X158+X164+X195+X349+X353</f>
        <v>20</v>
      </c>
      <c r="Y369" s="1040">
        <f>Y83+Y150+Y153+Y158+Y164+Y195+Y349+Y353</f>
        <v>15</v>
      </c>
    </row>
    <row r="370" spans="1:27" s="16" customFormat="1" ht="19.5" customHeight="1" x14ac:dyDescent="0.2">
      <c r="A370" s="3426" t="s">
        <v>74</v>
      </c>
      <c r="B370" s="3369"/>
      <c r="C370" s="3369"/>
      <c r="D370" s="3369"/>
      <c r="E370" s="3369"/>
      <c r="F370" s="3369"/>
      <c r="G370" s="3369"/>
      <c r="H370" s="3369"/>
      <c r="I370" s="3369"/>
      <c r="J370" s="3369"/>
      <c r="K370" s="3369"/>
      <c r="L370" s="3369"/>
      <c r="M370" s="3370"/>
      <c r="N370" s="54">
        <f>N368</f>
        <v>29</v>
      </c>
      <c r="O370" s="1041">
        <f t="shared" ref="O370:W370" si="92">O368</f>
        <v>27</v>
      </c>
      <c r="P370" s="1042">
        <f t="shared" si="92"/>
        <v>27</v>
      </c>
      <c r="Q370" s="54">
        <f t="shared" si="92"/>
        <v>28</v>
      </c>
      <c r="R370" s="1041">
        <f t="shared" si="92"/>
        <v>28</v>
      </c>
      <c r="S370" s="1042">
        <f t="shared" si="92"/>
        <v>29</v>
      </c>
      <c r="T370" s="54">
        <f t="shared" si="92"/>
        <v>24</v>
      </c>
      <c r="U370" s="1041">
        <f t="shared" si="92"/>
        <v>24</v>
      </c>
      <c r="V370" s="1042">
        <f t="shared" si="92"/>
        <v>24</v>
      </c>
      <c r="W370" s="54">
        <f t="shared" si="92"/>
        <v>22</v>
      </c>
      <c r="X370" s="1041">
        <f>X368</f>
        <v>20</v>
      </c>
      <c r="Y370" s="1042">
        <f>Y368</f>
        <v>15</v>
      </c>
    </row>
    <row r="371" spans="1:27" s="16" customFormat="1" ht="19.5" customHeight="1" x14ac:dyDescent="0.2">
      <c r="A371" s="3322" t="s">
        <v>62</v>
      </c>
      <c r="B371" s="3323"/>
      <c r="C371" s="3323"/>
      <c r="D371" s="3323"/>
      <c r="E371" s="3323"/>
      <c r="F371" s="3323"/>
      <c r="G371" s="3323"/>
      <c r="H371" s="3323"/>
      <c r="I371" s="3323"/>
      <c r="J371" s="3323"/>
      <c r="K371" s="3323"/>
      <c r="L371" s="3323"/>
      <c r="M371" s="3324"/>
      <c r="N371" s="160">
        <v>3</v>
      </c>
      <c r="O371" s="786">
        <v>1</v>
      </c>
      <c r="P371" s="639">
        <v>3</v>
      </c>
      <c r="Q371" s="1037">
        <v>4</v>
      </c>
      <c r="R371" s="786">
        <v>2</v>
      </c>
      <c r="S371" s="639">
        <v>3</v>
      </c>
      <c r="T371" s="1037">
        <v>3</v>
      </c>
      <c r="U371" s="786">
        <v>2</v>
      </c>
      <c r="V371" s="639">
        <v>3</v>
      </c>
      <c r="W371" s="1043">
        <v>3</v>
      </c>
      <c r="X371" s="1044">
        <v>1</v>
      </c>
      <c r="Y371" s="1045">
        <v>2</v>
      </c>
    </row>
    <row r="372" spans="1:27" s="16" customFormat="1" ht="19.5" customHeight="1" x14ac:dyDescent="0.2">
      <c r="A372" s="3322" t="s">
        <v>408</v>
      </c>
      <c r="B372" s="3323"/>
      <c r="C372" s="3323"/>
      <c r="D372" s="3323"/>
      <c r="E372" s="3323"/>
      <c r="F372" s="3323"/>
      <c r="G372" s="3323"/>
      <c r="H372" s="3323"/>
      <c r="I372" s="3323"/>
      <c r="J372" s="3323"/>
      <c r="K372" s="3323"/>
      <c r="L372" s="3323"/>
      <c r="M372" s="3324"/>
      <c r="N372" s="160">
        <v>5</v>
      </c>
      <c r="O372" s="786">
        <v>2</v>
      </c>
      <c r="P372" s="639" t="s">
        <v>411</v>
      </c>
      <c r="Q372" s="1037">
        <v>3</v>
      </c>
      <c r="R372" s="786">
        <v>1</v>
      </c>
      <c r="S372" s="639" t="s">
        <v>599</v>
      </c>
      <c r="T372" s="1037" t="s">
        <v>202</v>
      </c>
      <c r="U372" s="786"/>
      <c r="V372" s="639" t="s">
        <v>598</v>
      </c>
      <c r="W372" s="1037">
        <v>4</v>
      </c>
      <c r="X372" s="786" t="s">
        <v>484</v>
      </c>
      <c r="Y372" s="639">
        <v>3</v>
      </c>
    </row>
    <row r="373" spans="1:27" s="16" customFormat="1" ht="19.5" customHeight="1" x14ac:dyDescent="0.2">
      <c r="A373" s="3322" t="s">
        <v>409</v>
      </c>
      <c r="B373" s="3323"/>
      <c r="C373" s="3323"/>
      <c r="D373" s="3323"/>
      <c r="E373" s="3323"/>
      <c r="F373" s="3323"/>
      <c r="G373" s="3323"/>
      <c r="H373" s="3323"/>
      <c r="I373" s="3323"/>
      <c r="J373" s="3323"/>
      <c r="K373" s="3323"/>
      <c r="L373" s="3323"/>
      <c r="M373" s="3324"/>
      <c r="N373" s="160">
        <v>5</v>
      </c>
      <c r="O373" s="786">
        <v>2</v>
      </c>
      <c r="P373" s="639" t="s">
        <v>411</v>
      </c>
      <c r="Q373" s="1037">
        <v>3</v>
      </c>
      <c r="R373" s="786">
        <v>1</v>
      </c>
      <c r="S373" s="639" t="s">
        <v>599</v>
      </c>
      <c r="T373" s="1037" t="s">
        <v>202</v>
      </c>
      <c r="U373" s="786"/>
      <c r="V373" s="639" t="s">
        <v>598</v>
      </c>
      <c r="W373" s="1037">
        <v>3</v>
      </c>
      <c r="X373" s="786" t="s">
        <v>484</v>
      </c>
      <c r="Y373" s="639">
        <v>3</v>
      </c>
    </row>
    <row r="374" spans="1:27" s="16" customFormat="1" ht="19.5" customHeight="1" x14ac:dyDescent="0.2">
      <c r="A374" s="3322" t="s">
        <v>77</v>
      </c>
      <c r="B374" s="3323"/>
      <c r="C374" s="3323"/>
      <c r="D374" s="3323"/>
      <c r="E374" s="3323"/>
      <c r="F374" s="3323"/>
      <c r="G374" s="3323"/>
      <c r="H374" s="3323"/>
      <c r="I374" s="3323"/>
      <c r="J374" s="3323"/>
      <c r="K374" s="3323"/>
      <c r="L374" s="3323"/>
      <c r="M374" s="3324"/>
      <c r="N374" s="1037"/>
      <c r="O374" s="786"/>
      <c r="P374" s="639"/>
      <c r="Q374" s="1037"/>
      <c r="R374" s="786"/>
      <c r="S374" s="639"/>
      <c r="T374" s="1037"/>
      <c r="U374" s="786"/>
      <c r="V374" s="639">
        <v>1</v>
      </c>
      <c r="W374" s="1037">
        <v>1</v>
      </c>
      <c r="X374" s="786"/>
      <c r="Y374" s="639"/>
    </row>
    <row r="375" spans="1:27" s="16" customFormat="1" ht="18.75" customHeight="1" thickBot="1" x14ac:dyDescent="0.25">
      <c r="A375" s="3372" t="s">
        <v>76</v>
      </c>
      <c r="B375" s="3342"/>
      <c r="C375" s="3342"/>
      <c r="D375" s="3342"/>
      <c r="E375" s="3342"/>
      <c r="F375" s="3342"/>
      <c r="G375" s="3342"/>
      <c r="H375" s="3342"/>
      <c r="I375" s="3342"/>
      <c r="J375" s="3342"/>
      <c r="K375" s="3342"/>
      <c r="L375" s="3342"/>
      <c r="M375" s="3343"/>
      <c r="N375" s="936"/>
      <c r="O375" s="937"/>
      <c r="P375" s="686"/>
      <c r="Q375" s="936"/>
      <c r="R375" s="937"/>
      <c r="S375" s="686"/>
      <c r="T375" s="936">
        <v>1</v>
      </c>
      <c r="U375" s="937"/>
      <c r="V375" s="686">
        <v>1</v>
      </c>
      <c r="W375" s="936"/>
      <c r="X375" s="937">
        <v>1</v>
      </c>
      <c r="Y375" s="686"/>
    </row>
    <row r="376" spans="1:27" s="16" customFormat="1" ht="18.75" customHeight="1" thickBot="1" x14ac:dyDescent="0.25">
      <c r="A376" s="403"/>
      <c r="B376" s="404"/>
      <c r="C376" s="404"/>
      <c r="D376" s="404"/>
      <c r="E376" s="404"/>
      <c r="F376" s="404"/>
      <c r="G376" s="404"/>
      <c r="H376" s="404"/>
      <c r="I376" s="404"/>
      <c r="J376" s="404"/>
      <c r="K376" s="404"/>
      <c r="L376" s="404"/>
      <c r="M376" s="404"/>
      <c r="N376" s="3433">
        <f>G12+G13+G14+G17+G23+G24+G25+G36+G37+G38+G40+G51+G52+G53+G57+G58+G59+G65+G69+G78+G79+G81</f>
        <v>60</v>
      </c>
      <c r="O376" s="3208"/>
      <c r="P376" s="3208"/>
      <c r="Q376" s="3433">
        <f>G18+G19+G20+G26+G27+G28+G39+G46+G54+G61+G62+G63+G70+G71+G73+G74+G75+G76+G80+G152+G344+4</f>
        <v>60</v>
      </c>
      <c r="R376" s="3208"/>
      <c r="S376" s="3208"/>
      <c r="T376" s="3207">
        <f>G34+G41+G43+G44+G45+G48+G49+G129+G130+G131+G134+G135+G136+G141+G142+G161+G345+G346+6</f>
        <v>60</v>
      </c>
      <c r="U376" s="3208"/>
      <c r="V376" s="3208"/>
      <c r="W376" s="3207">
        <f>G16+G55+G66+G67+G132+G138+G139+G143+G156+G157+G162+G163+G185+G187+G188+G189+G347+G348+G352</f>
        <v>60</v>
      </c>
      <c r="X376" s="3208"/>
      <c r="Y376" s="3208"/>
      <c r="Z376" s="3205"/>
      <c r="AA376" s="3206"/>
    </row>
    <row r="377" spans="1:27" s="16" customFormat="1" ht="18.75" customHeight="1" thickBot="1" x14ac:dyDescent="0.25">
      <c r="A377" s="404"/>
      <c r="B377" s="404"/>
      <c r="C377" s="404"/>
      <c r="D377" s="404"/>
      <c r="E377" s="404"/>
      <c r="F377" s="404"/>
      <c r="G377" s="404"/>
      <c r="H377" s="404"/>
      <c r="I377" s="404"/>
      <c r="J377" s="404"/>
      <c r="K377" s="404"/>
      <c r="L377" s="404"/>
      <c r="M377" s="404"/>
      <c r="N377" s="3391">
        <f>N376+Q376+T376+W376</f>
        <v>240</v>
      </c>
      <c r="O377" s="3392"/>
      <c r="P377" s="3392"/>
      <c r="Q377" s="3392"/>
      <c r="R377" s="3392"/>
      <c r="S377" s="3392"/>
      <c r="T377" s="3392"/>
      <c r="U377" s="3392"/>
      <c r="V377" s="3392"/>
      <c r="W377" s="3392"/>
      <c r="X377" s="3392"/>
      <c r="Y377" s="3434"/>
      <c r="Z377" s="46"/>
      <c r="AA377" s="454"/>
    </row>
    <row r="378" spans="1:27" s="16" customFormat="1" ht="18.75" customHeight="1" thickBot="1" x14ac:dyDescent="0.25">
      <c r="A378" s="405"/>
      <c r="B378" s="405"/>
      <c r="C378" s="405"/>
      <c r="D378" s="405"/>
      <c r="E378" s="405"/>
      <c r="F378" s="405"/>
      <c r="G378" s="405"/>
      <c r="H378" s="405"/>
      <c r="I378" s="405"/>
      <c r="J378" s="405"/>
      <c r="K378" s="405"/>
      <c r="L378" s="405"/>
      <c r="M378" s="405"/>
      <c r="N378" s="406"/>
      <c r="O378" s="407"/>
      <c r="P378" s="408"/>
      <c r="Q378" s="406"/>
      <c r="R378" s="407"/>
      <c r="S378" s="407"/>
      <c r="T378" s="70"/>
      <c r="U378" s="71"/>
      <c r="V378" s="72"/>
      <c r="W378" s="70"/>
      <c r="X378" s="71"/>
      <c r="Y378" s="72"/>
      <c r="Z378" s="46"/>
      <c r="AA378" s="454"/>
    </row>
    <row r="379" spans="1:27" s="16" customFormat="1" ht="18.75" customHeight="1" thickBot="1" x14ac:dyDescent="0.25">
      <c r="A379" s="3430" t="s">
        <v>407</v>
      </c>
      <c r="B379" s="3431"/>
      <c r="C379" s="3431"/>
      <c r="D379" s="3431"/>
      <c r="E379" s="3431"/>
      <c r="F379" s="3431"/>
      <c r="G379" s="3431"/>
      <c r="H379" s="3431"/>
      <c r="I379" s="3431"/>
      <c r="J379" s="3431"/>
      <c r="K379" s="3431"/>
      <c r="L379" s="3431"/>
      <c r="M379" s="3431"/>
      <c r="N379" s="3431"/>
      <c r="O379" s="3431"/>
      <c r="P379" s="3431"/>
      <c r="Q379" s="3431"/>
      <c r="R379" s="3431"/>
      <c r="S379" s="3431"/>
      <c r="T379" s="3431"/>
      <c r="U379" s="3431"/>
      <c r="V379" s="3431"/>
      <c r="W379" s="3431"/>
      <c r="X379" s="3431"/>
      <c r="Y379" s="3432"/>
      <c r="Z379" s="46"/>
      <c r="AA379" s="454"/>
    </row>
    <row r="380" spans="1:27" s="16" customFormat="1" ht="24.75" customHeight="1" thickBot="1" x14ac:dyDescent="0.25">
      <c r="A380" s="3223" t="s">
        <v>403</v>
      </c>
      <c r="B380" s="3223"/>
      <c r="C380" s="3223"/>
      <c r="D380" s="3223"/>
      <c r="E380" s="3223"/>
      <c r="F380" s="3223"/>
      <c r="G380" s="1046">
        <f>G83+G149+G158+G213+G349+G353+G93</f>
        <v>239.5</v>
      </c>
      <c r="H380" s="1046">
        <f t="shared" ref="H380:V380" si="93">H83+H149+H158+H213+H349+H353+H93</f>
        <v>7200</v>
      </c>
      <c r="I380" s="1046">
        <f t="shared" si="93"/>
        <v>3285</v>
      </c>
      <c r="J380" s="1046">
        <f t="shared" si="93"/>
        <v>1589</v>
      </c>
      <c r="K380" s="1046">
        <f t="shared" si="93"/>
        <v>461</v>
      </c>
      <c r="L380" s="1046">
        <f t="shared" si="93"/>
        <v>1227</v>
      </c>
      <c r="M380" s="1046">
        <f t="shared" si="93"/>
        <v>3300</v>
      </c>
      <c r="N380" s="1046">
        <f t="shared" si="93"/>
        <v>29</v>
      </c>
      <c r="O380" s="1046">
        <f t="shared" si="93"/>
        <v>27</v>
      </c>
      <c r="P380" s="1046">
        <f t="shared" si="93"/>
        <v>27</v>
      </c>
      <c r="Q380" s="1046">
        <f t="shared" si="93"/>
        <v>28</v>
      </c>
      <c r="R380" s="1046">
        <f t="shared" si="93"/>
        <v>28</v>
      </c>
      <c r="S380" s="1626">
        <f>S83+S149+S158+S213+S349+S353+S93</f>
        <v>30</v>
      </c>
      <c r="T380" s="1046">
        <f t="shared" si="93"/>
        <v>24</v>
      </c>
      <c r="U380" s="1046">
        <f t="shared" si="93"/>
        <v>24</v>
      </c>
      <c r="V380" s="1046">
        <f t="shared" si="93"/>
        <v>24</v>
      </c>
      <c r="W380" s="1047">
        <f>W83+W149+W158+W213+W349+W353</f>
        <v>22</v>
      </c>
      <c r="X380" s="1048">
        <f>X83+X149+X158+X213+X349+X353</f>
        <v>20</v>
      </c>
      <c r="Y380" s="1049">
        <f>Y83+Y149+Y158+Y213+Y349+Y353</f>
        <v>15</v>
      </c>
      <c r="Z380" s="46"/>
      <c r="AA380" s="454"/>
    </row>
    <row r="381" spans="1:27" s="16" customFormat="1" ht="36" customHeight="1" thickBot="1" x14ac:dyDescent="0.25">
      <c r="A381" s="3054" t="s">
        <v>404</v>
      </c>
      <c r="B381" s="3055"/>
      <c r="C381" s="3055"/>
      <c r="D381" s="3055"/>
      <c r="E381" s="3055"/>
      <c r="F381" s="3056"/>
      <c r="G381" s="1050">
        <f>G83+G150+G158+G214+G349+G353+G93</f>
        <v>239.5</v>
      </c>
      <c r="H381" s="1050">
        <f t="shared" ref="H381:V381" si="94">H83+H150+H158+H214+H349+H353+H93</f>
        <v>7200</v>
      </c>
      <c r="I381" s="1050">
        <f t="shared" si="94"/>
        <v>3285</v>
      </c>
      <c r="J381" s="1050">
        <f t="shared" si="94"/>
        <v>1508</v>
      </c>
      <c r="K381" s="1050">
        <f t="shared" si="94"/>
        <v>422</v>
      </c>
      <c r="L381" s="1050">
        <f t="shared" si="94"/>
        <v>1347</v>
      </c>
      <c r="M381" s="1050">
        <f t="shared" si="94"/>
        <v>3300</v>
      </c>
      <c r="N381" s="1050">
        <f t="shared" si="94"/>
        <v>29</v>
      </c>
      <c r="O381" s="1050">
        <f t="shared" si="94"/>
        <v>27</v>
      </c>
      <c r="P381" s="1050">
        <f t="shared" si="94"/>
        <v>27</v>
      </c>
      <c r="Q381" s="1050">
        <f t="shared" si="94"/>
        <v>28</v>
      </c>
      <c r="R381" s="1050">
        <f t="shared" si="94"/>
        <v>28</v>
      </c>
      <c r="S381" s="1050">
        <f t="shared" si="94"/>
        <v>30</v>
      </c>
      <c r="T381" s="1050">
        <f t="shared" si="94"/>
        <v>24</v>
      </c>
      <c r="U381" s="1050">
        <f t="shared" si="94"/>
        <v>24</v>
      </c>
      <c r="V381" s="1050">
        <f t="shared" si="94"/>
        <v>24</v>
      </c>
      <c r="W381" s="1047">
        <f>W83+W150+W158+W214+W349+W353</f>
        <v>22</v>
      </c>
      <c r="X381" s="1048">
        <f>X83+X150+X158+X214+X349+X353</f>
        <v>20</v>
      </c>
      <c r="Y381" s="1049">
        <f>Y83+Y150+Y158+Y214+Y349+Y353</f>
        <v>15</v>
      </c>
      <c r="Z381" s="46"/>
      <c r="AA381" s="454"/>
    </row>
    <row r="382" spans="1:27" s="16" customFormat="1" ht="18.75" customHeight="1" x14ac:dyDescent="0.2">
      <c r="A382" s="3368" t="s">
        <v>74</v>
      </c>
      <c r="B382" s="3369"/>
      <c r="C382" s="3369"/>
      <c r="D382" s="3369"/>
      <c r="E382" s="3369"/>
      <c r="F382" s="3369"/>
      <c r="G382" s="3369"/>
      <c r="H382" s="3369"/>
      <c r="I382" s="3369"/>
      <c r="J382" s="3369"/>
      <c r="K382" s="3369"/>
      <c r="L382" s="3369"/>
      <c r="M382" s="3370"/>
      <c r="N382" s="1051">
        <f t="shared" ref="N382:Y382" si="95">N380</f>
        <v>29</v>
      </c>
      <c r="O382" s="1052">
        <f t="shared" si="95"/>
        <v>27</v>
      </c>
      <c r="P382" s="1053">
        <f t="shared" si="95"/>
        <v>27</v>
      </c>
      <c r="Q382" s="1051">
        <f t="shared" si="95"/>
        <v>28</v>
      </c>
      <c r="R382" s="1052">
        <f t="shared" si="95"/>
        <v>28</v>
      </c>
      <c r="S382" s="1053">
        <f t="shared" si="95"/>
        <v>30</v>
      </c>
      <c r="T382" s="1051">
        <f>T380</f>
        <v>24</v>
      </c>
      <c r="U382" s="144">
        <f t="shared" si="95"/>
        <v>24</v>
      </c>
      <c r="V382" s="123">
        <f t="shared" si="95"/>
        <v>24</v>
      </c>
      <c r="W382" s="1054">
        <f t="shared" si="95"/>
        <v>22</v>
      </c>
      <c r="X382" s="144">
        <f t="shared" si="95"/>
        <v>20</v>
      </c>
      <c r="Y382" s="123">
        <f t="shared" si="95"/>
        <v>15</v>
      </c>
      <c r="Z382" s="46"/>
      <c r="AA382" s="454"/>
    </row>
    <row r="383" spans="1:27" s="16" customFormat="1" ht="18.75" customHeight="1" x14ac:dyDescent="0.2">
      <c r="A383" s="3371" t="s">
        <v>62</v>
      </c>
      <c r="B383" s="3323"/>
      <c r="C383" s="3323"/>
      <c r="D383" s="3323"/>
      <c r="E383" s="3323"/>
      <c r="F383" s="3323"/>
      <c r="G383" s="3323"/>
      <c r="H383" s="3323"/>
      <c r="I383" s="3323"/>
      <c r="J383" s="3323"/>
      <c r="K383" s="3323"/>
      <c r="L383" s="3323"/>
      <c r="M383" s="3324"/>
      <c r="N383" s="160">
        <v>3</v>
      </c>
      <c r="O383" s="786">
        <v>1</v>
      </c>
      <c r="P383" s="639">
        <v>3</v>
      </c>
      <c r="Q383" s="1037">
        <v>4</v>
      </c>
      <c r="R383" s="786">
        <v>2</v>
      </c>
      <c r="S383" s="639">
        <v>3</v>
      </c>
      <c r="T383" s="1037">
        <v>3</v>
      </c>
      <c r="U383" s="786">
        <v>2</v>
      </c>
      <c r="V383" s="639">
        <v>3</v>
      </c>
      <c r="W383" s="1037">
        <v>3</v>
      </c>
      <c r="X383" s="786">
        <v>1</v>
      </c>
      <c r="Y383" s="639">
        <v>2</v>
      </c>
      <c r="Z383" s="46"/>
      <c r="AA383" s="454"/>
    </row>
    <row r="384" spans="1:27" s="16" customFormat="1" ht="18.75" customHeight="1" x14ac:dyDescent="0.2">
      <c r="A384" s="3322" t="s">
        <v>408</v>
      </c>
      <c r="B384" s="3323"/>
      <c r="C384" s="3323"/>
      <c r="D384" s="3323"/>
      <c r="E384" s="3323"/>
      <c r="F384" s="3323"/>
      <c r="G384" s="3323"/>
      <c r="H384" s="3323"/>
      <c r="I384" s="3323"/>
      <c r="J384" s="3323"/>
      <c r="K384" s="3323"/>
      <c r="L384" s="3323"/>
      <c r="M384" s="3324"/>
      <c r="N384" s="160">
        <v>5</v>
      </c>
      <c r="O384" s="786">
        <v>2</v>
      </c>
      <c r="P384" s="639" t="s">
        <v>411</v>
      </c>
      <c r="Q384" s="1037">
        <v>3</v>
      </c>
      <c r="R384" s="786">
        <v>1</v>
      </c>
      <c r="S384" s="639" t="s">
        <v>485</v>
      </c>
      <c r="T384" s="1037" t="s">
        <v>202</v>
      </c>
      <c r="U384" s="786"/>
      <c r="V384" s="639" t="s">
        <v>598</v>
      </c>
      <c r="W384" s="1037">
        <v>4</v>
      </c>
      <c r="X384" s="786" t="s">
        <v>484</v>
      </c>
      <c r="Y384" s="639">
        <v>3</v>
      </c>
      <c r="Z384" s="46"/>
      <c r="AA384" s="454"/>
    </row>
    <row r="385" spans="1:28" s="16" customFormat="1" ht="18.75" customHeight="1" x14ac:dyDescent="0.2">
      <c r="A385" s="3322" t="s">
        <v>409</v>
      </c>
      <c r="B385" s="3323"/>
      <c r="C385" s="3323"/>
      <c r="D385" s="3323"/>
      <c r="E385" s="3323"/>
      <c r="F385" s="3323"/>
      <c r="G385" s="3323"/>
      <c r="H385" s="3323"/>
      <c r="I385" s="3323"/>
      <c r="J385" s="3323"/>
      <c r="K385" s="3323"/>
      <c r="L385" s="3323"/>
      <c r="M385" s="3324"/>
      <c r="N385" s="160">
        <v>5</v>
      </c>
      <c r="O385" s="786">
        <v>2</v>
      </c>
      <c r="P385" s="639" t="s">
        <v>411</v>
      </c>
      <c r="Q385" s="1037">
        <v>3</v>
      </c>
      <c r="R385" s="786">
        <v>1</v>
      </c>
      <c r="S385" s="639" t="s">
        <v>485</v>
      </c>
      <c r="T385" s="1037" t="s">
        <v>202</v>
      </c>
      <c r="U385" s="786"/>
      <c r="V385" s="639" t="s">
        <v>598</v>
      </c>
      <c r="W385" s="1037">
        <v>3</v>
      </c>
      <c r="X385" s="786" t="s">
        <v>484</v>
      </c>
      <c r="Y385" s="639">
        <v>3</v>
      </c>
      <c r="Z385" s="46"/>
      <c r="AA385" s="454"/>
    </row>
    <row r="386" spans="1:28" s="16" customFormat="1" ht="18.75" customHeight="1" x14ac:dyDescent="0.2">
      <c r="A386" s="3322" t="s">
        <v>77</v>
      </c>
      <c r="B386" s="3323"/>
      <c r="C386" s="3323"/>
      <c r="D386" s="3323"/>
      <c r="E386" s="3323"/>
      <c r="F386" s="3323"/>
      <c r="G386" s="3323"/>
      <c r="H386" s="3323"/>
      <c r="I386" s="3323"/>
      <c r="J386" s="3323"/>
      <c r="K386" s="3323"/>
      <c r="L386" s="3323"/>
      <c r="M386" s="3324"/>
      <c r="N386" s="1037"/>
      <c r="O386" s="786"/>
      <c r="P386" s="639"/>
      <c r="Q386" s="1037"/>
      <c r="R386" s="786"/>
      <c r="S386" s="639"/>
      <c r="T386" s="1037"/>
      <c r="U386" s="786"/>
      <c r="V386" s="639">
        <v>1</v>
      </c>
      <c r="W386" s="1037">
        <v>1</v>
      </c>
      <c r="X386" s="786"/>
      <c r="Y386" s="639"/>
      <c r="Z386" s="46"/>
      <c r="AA386" s="454"/>
    </row>
    <row r="387" spans="1:28" s="16" customFormat="1" ht="18.75" customHeight="1" thickBot="1" x14ac:dyDescent="0.25">
      <c r="A387" s="3341" t="s">
        <v>76</v>
      </c>
      <c r="B387" s="3342"/>
      <c r="C387" s="3342"/>
      <c r="D387" s="3342"/>
      <c r="E387" s="3342"/>
      <c r="F387" s="3342"/>
      <c r="G387" s="3342"/>
      <c r="H387" s="3342"/>
      <c r="I387" s="3342"/>
      <c r="J387" s="3342"/>
      <c r="K387" s="3342"/>
      <c r="L387" s="3342"/>
      <c r="M387" s="3343"/>
      <c r="N387" s="936"/>
      <c r="O387" s="937"/>
      <c r="P387" s="686"/>
      <c r="Q387" s="936"/>
      <c r="R387" s="937"/>
      <c r="S387" s="686"/>
      <c r="T387" s="936">
        <v>1</v>
      </c>
      <c r="U387" s="937"/>
      <c r="V387" s="686">
        <v>1</v>
      </c>
      <c r="W387" s="936"/>
      <c r="X387" s="937">
        <v>1</v>
      </c>
      <c r="Y387" s="686"/>
      <c r="Z387" s="46"/>
      <c r="AA387" s="454"/>
    </row>
    <row r="388" spans="1:28" s="16" customFormat="1" ht="18.75" customHeight="1" thickBot="1" x14ac:dyDescent="0.25">
      <c r="A388" s="409"/>
      <c r="B388" s="409"/>
      <c r="C388" s="409"/>
      <c r="D388" s="409"/>
      <c r="E388" s="409"/>
      <c r="F388" s="409"/>
      <c r="G388" s="409"/>
      <c r="H388" s="409"/>
      <c r="I388" s="409"/>
      <c r="J388" s="409"/>
      <c r="K388" s="409"/>
      <c r="L388" s="409"/>
      <c r="M388" s="410"/>
      <c r="N388" s="3344">
        <f>G12+G13+G14+G17+G23+G24+G25+G36+G37+G38+G40+G51+G52+G53+G57+G58+G59+G65+G69+G78+G79+G81</f>
        <v>60</v>
      </c>
      <c r="O388" s="3344"/>
      <c r="P388" s="3344"/>
      <c r="Q388" s="3344">
        <f>G18+G19+G20+G26+G27+G28+G39+G46+G54+G61+G62+G63+G70+G71+G73+G74+G75+G76+G80+G203+G204+G344+4</f>
        <v>60</v>
      </c>
      <c r="R388" s="3344"/>
      <c r="S388" s="3344"/>
      <c r="T388" s="3018">
        <f>G34+G41+G43+G44+G45+G48+G49+G129+G130+G131+G134+G135+G136+G141+G142+G198+G345+G346+6</f>
        <v>60</v>
      </c>
      <c r="U388" s="3019"/>
      <c r="V388" s="3019"/>
      <c r="W388" s="3018">
        <f>G16+G55+G66+G67+G132+G138+G139+G143+G156+G157+G199+G200+G201+G206+G207+G208+G347+G348+G352</f>
        <v>60</v>
      </c>
      <c r="X388" s="3019"/>
      <c r="Y388" s="3019"/>
      <c r="Z388" s="46"/>
      <c r="AA388" s="455"/>
    </row>
    <row r="389" spans="1:28" s="16" customFormat="1" ht="18.75" customHeight="1" thickBot="1" x14ac:dyDescent="0.25">
      <c r="A389" s="404"/>
      <c r="B389" s="404"/>
      <c r="C389" s="404"/>
      <c r="D389" s="404"/>
      <c r="E389" s="404"/>
      <c r="F389" s="404"/>
      <c r="G389" s="404"/>
      <c r="H389" s="404"/>
      <c r="I389" s="404"/>
      <c r="J389" s="404"/>
      <c r="K389" s="404"/>
      <c r="L389" s="404"/>
      <c r="M389" s="404"/>
      <c r="N389" s="3360">
        <f>N388+Q388+T388+W388</f>
        <v>240</v>
      </c>
      <c r="O389" s="3361"/>
      <c r="P389" s="3361"/>
      <c r="Q389" s="3361"/>
      <c r="R389" s="3361"/>
      <c r="S389" s="3361"/>
      <c r="T389" s="3361"/>
      <c r="U389" s="3361"/>
      <c r="V389" s="3361"/>
      <c r="W389" s="3361"/>
      <c r="X389" s="3361"/>
      <c r="Y389" s="3362"/>
      <c r="Z389" s="46"/>
      <c r="AA389" s="455"/>
    </row>
    <row r="390" spans="1:28" s="16" customFormat="1" ht="18.75" customHeight="1" thickBot="1" x14ac:dyDescent="0.25">
      <c r="A390" s="411"/>
      <c r="B390" s="411"/>
      <c r="C390" s="411"/>
      <c r="D390" s="411"/>
      <c r="E390" s="411"/>
      <c r="F390" s="411"/>
      <c r="G390" s="411"/>
      <c r="H390" s="411"/>
      <c r="I390" s="411"/>
      <c r="J390" s="411"/>
      <c r="K390" s="411"/>
      <c r="L390" s="411"/>
      <c r="M390" s="411"/>
      <c r="N390" s="411"/>
      <c r="O390" s="411"/>
      <c r="P390" s="412"/>
      <c r="Q390" s="411"/>
      <c r="R390" s="411"/>
      <c r="S390" s="411"/>
      <c r="T390" s="412"/>
      <c r="U390" s="412"/>
      <c r="V390" s="412"/>
      <c r="W390" s="412"/>
      <c r="X390" s="412"/>
      <c r="Y390" s="412"/>
      <c r="Z390" s="46"/>
      <c r="AA390" s="454"/>
    </row>
    <row r="391" spans="1:28" s="16" customFormat="1" ht="18.75" customHeight="1" thickBot="1" x14ac:dyDescent="0.25">
      <c r="A391" s="3430" t="s">
        <v>410</v>
      </c>
      <c r="B391" s="3431"/>
      <c r="C391" s="3431"/>
      <c r="D391" s="3431"/>
      <c r="E391" s="3431"/>
      <c r="F391" s="3431"/>
      <c r="G391" s="3431"/>
      <c r="H391" s="3431"/>
      <c r="I391" s="3431"/>
      <c r="J391" s="3431"/>
      <c r="K391" s="3431"/>
      <c r="L391" s="3431"/>
      <c r="M391" s="3431"/>
      <c r="N391" s="3431"/>
      <c r="O391" s="3431"/>
      <c r="P391" s="3431"/>
      <c r="Q391" s="3431"/>
      <c r="R391" s="3431"/>
      <c r="S391" s="3431"/>
      <c r="T391" s="3431"/>
      <c r="U391" s="3431"/>
      <c r="V391" s="3431"/>
      <c r="W391" s="3431"/>
      <c r="X391" s="3431"/>
      <c r="Y391" s="3432"/>
      <c r="Z391" s="46"/>
      <c r="AA391" s="454"/>
    </row>
    <row r="392" spans="1:28" s="16" customFormat="1" ht="21.75" customHeight="1" thickBot="1" x14ac:dyDescent="0.25">
      <c r="A392" s="3223" t="s">
        <v>403</v>
      </c>
      <c r="B392" s="3223"/>
      <c r="C392" s="3223"/>
      <c r="D392" s="3223"/>
      <c r="E392" s="3223"/>
      <c r="F392" s="3223"/>
      <c r="G392" s="1055">
        <f>G83+G149+G153+G158+G164+G225+G349+G353+G93</f>
        <v>239.5</v>
      </c>
      <c r="H392" s="1055">
        <f t="shared" ref="H392:V392" si="96">H83+H149+H153+H158+H164+H225+H349+H353+H93</f>
        <v>7200</v>
      </c>
      <c r="I392" s="1055">
        <f t="shared" si="96"/>
        <v>3275</v>
      </c>
      <c r="J392" s="1055">
        <f t="shared" si="96"/>
        <v>1579</v>
      </c>
      <c r="K392" s="1055">
        <f t="shared" si="96"/>
        <v>481</v>
      </c>
      <c r="L392" s="1055">
        <f t="shared" si="96"/>
        <v>1207</v>
      </c>
      <c r="M392" s="1055">
        <f t="shared" si="96"/>
        <v>3310</v>
      </c>
      <c r="N392" s="1055">
        <f t="shared" si="96"/>
        <v>29</v>
      </c>
      <c r="O392" s="1055">
        <f t="shared" si="96"/>
        <v>27</v>
      </c>
      <c r="P392" s="1055">
        <f t="shared" si="96"/>
        <v>27</v>
      </c>
      <c r="Q392" s="1055">
        <f t="shared" si="96"/>
        <v>28</v>
      </c>
      <c r="R392" s="1055">
        <f t="shared" si="96"/>
        <v>28</v>
      </c>
      <c r="S392" s="1055">
        <f t="shared" si="96"/>
        <v>29</v>
      </c>
      <c r="T392" s="1055">
        <f t="shared" si="96"/>
        <v>24</v>
      </c>
      <c r="U392" s="1055">
        <f t="shared" si="96"/>
        <v>24</v>
      </c>
      <c r="V392" s="1055">
        <f t="shared" si="96"/>
        <v>24</v>
      </c>
      <c r="W392" s="1047">
        <f>W83+W149+W153+W158+W164+W225+W349+W353</f>
        <v>22</v>
      </c>
      <c r="X392" s="1048">
        <f>X83+X149+X153+X158+X164+X225+X349+X353</f>
        <v>20</v>
      </c>
      <c r="Y392" s="1049">
        <f>Y83+Y149+Y153+Y158+Y164+Y225+Y349+Y353</f>
        <v>15</v>
      </c>
      <c r="Z392" s="46"/>
      <c r="AA392" s="454"/>
    </row>
    <row r="393" spans="1:28" s="16" customFormat="1" ht="38.25" customHeight="1" thickBot="1" x14ac:dyDescent="0.25">
      <c r="A393" s="3054" t="s">
        <v>404</v>
      </c>
      <c r="B393" s="3055"/>
      <c r="C393" s="3055"/>
      <c r="D393" s="3055"/>
      <c r="E393" s="3055"/>
      <c r="F393" s="3056"/>
      <c r="G393" s="1055">
        <f>G83+G150+G153+G158+G164+G226+G349+G353+G93</f>
        <v>239.5</v>
      </c>
      <c r="H393" s="1055">
        <f t="shared" ref="H393:V393" si="97">H83+H150+H153+H158+H164+H226+H349+H353+H93</f>
        <v>7200</v>
      </c>
      <c r="I393" s="1055">
        <f t="shared" si="97"/>
        <v>3275</v>
      </c>
      <c r="J393" s="1055">
        <f t="shared" si="97"/>
        <v>1498</v>
      </c>
      <c r="K393" s="1055">
        <f t="shared" si="97"/>
        <v>442</v>
      </c>
      <c r="L393" s="1055">
        <f t="shared" si="97"/>
        <v>1327</v>
      </c>
      <c r="M393" s="1055">
        <f t="shared" si="97"/>
        <v>3310</v>
      </c>
      <c r="N393" s="1055">
        <f t="shared" si="97"/>
        <v>29</v>
      </c>
      <c r="O393" s="1055">
        <f t="shared" si="97"/>
        <v>27</v>
      </c>
      <c r="P393" s="1055">
        <f t="shared" si="97"/>
        <v>27</v>
      </c>
      <c r="Q393" s="1055">
        <f t="shared" si="97"/>
        <v>28</v>
      </c>
      <c r="R393" s="1055">
        <f t="shared" si="97"/>
        <v>28</v>
      </c>
      <c r="S393" s="1055">
        <f t="shared" si="97"/>
        <v>29</v>
      </c>
      <c r="T393" s="1055">
        <f t="shared" si="97"/>
        <v>24</v>
      </c>
      <c r="U393" s="1055">
        <f t="shared" si="97"/>
        <v>24</v>
      </c>
      <c r="V393" s="1055">
        <f t="shared" si="97"/>
        <v>24</v>
      </c>
      <c r="W393" s="1047">
        <f>W83+W150+W153+W158+W164+W226+W349+W353</f>
        <v>22</v>
      </c>
      <c r="X393" s="1048">
        <f>X83+X150+X153+X158+X164+X226+X349+X353</f>
        <v>20</v>
      </c>
      <c r="Y393" s="1049">
        <f>Y83+Y150+Y153+Y158+Y164+Y226+Y349+Y353</f>
        <v>15</v>
      </c>
      <c r="Z393" s="46"/>
      <c r="AA393" s="454"/>
    </row>
    <row r="394" spans="1:28" s="16" customFormat="1" ht="18.75" customHeight="1" x14ac:dyDescent="0.2">
      <c r="A394" s="3368" t="s">
        <v>74</v>
      </c>
      <c r="B394" s="3369"/>
      <c r="C394" s="3369"/>
      <c r="D394" s="3369"/>
      <c r="E394" s="3369"/>
      <c r="F394" s="3369"/>
      <c r="G394" s="3369"/>
      <c r="H394" s="3369"/>
      <c r="I394" s="3369"/>
      <c r="J394" s="3369"/>
      <c r="K394" s="3369"/>
      <c r="L394" s="3369"/>
      <c r="M394" s="3370"/>
      <c r="N394" s="1056">
        <f t="shared" ref="N394:Y394" si="98">N392</f>
        <v>29</v>
      </c>
      <c r="O394" s="1057">
        <f t="shared" si="98"/>
        <v>27</v>
      </c>
      <c r="P394" s="1058">
        <f t="shared" si="98"/>
        <v>27</v>
      </c>
      <c r="Q394" s="1059">
        <f t="shared" si="98"/>
        <v>28</v>
      </c>
      <c r="R394" s="1060">
        <f t="shared" si="98"/>
        <v>28</v>
      </c>
      <c r="S394" s="1061">
        <f t="shared" si="98"/>
        <v>29</v>
      </c>
      <c r="T394" s="1059">
        <f t="shared" si="98"/>
        <v>24</v>
      </c>
      <c r="U394" s="1060">
        <f t="shared" si="98"/>
        <v>24</v>
      </c>
      <c r="V394" s="1061">
        <f t="shared" si="98"/>
        <v>24</v>
      </c>
      <c r="W394" s="1062">
        <f t="shared" si="98"/>
        <v>22</v>
      </c>
      <c r="X394" s="1057">
        <f t="shared" si="98"/>
        <v>20</v>
      </c>
      <c r="Y394" s="1058">
        <f t="shared" si="98"/>
        <v>15</v>
      </c>
      <c r="Z394" s="46"/>
      <c r="AA394" s="454"/>
    </row>
    <row r="395" spans="1:28" s="16" customFormat="1" ht="18.75" customHeight="1" x14ac:dyDescent="0.2">
      <c r="A395" s="3322" t="s">
        <v>62</v>
      </c>
      <c r="B395" s="3323"/>
      <c r="C395" s="3323"/>
      <c r="D395" s="3323"/>
      <c r="E395" s="3323"/>
      <c r="F395" s="3323"/>
      <c r="G395" s="3323"/>
      <c r="H395" s="3323"/>
      <c r="I395" s="3323"/>
      <c r="J395" s="3323"/>
      <c r="K395" s="3323"/>
      <c r="L395" s="3323"/>
      <c r="M395" s="3324"/>
      <c r="N395" s="160">
        <v>3</v>
      </c>
      <c r="O395" s="786">
        <v>1</v>
      </c>
      <c r="P395" s="639">
        <v>3</v>
      </c>
      <c r="Q395" s="1037">
        <v>4</v>
      </c>
      <c r="R395" s="786">
        <v>2</v>
      </c>
      <c r="S395" s="639">
        <v>3</v>
      </c>
      <c r="T395" s="1037">
        <v>3</v>
      </c>
      <c r="U395" s="786">
        <v>2</v>
      </c>
      <c r="V395" s="639">
        <v>3</v>
      </c>
      <c r="W395" s="1037">
        <v>3</v>
      </c>
      <c r="X395" s="786">
        <v>1</v>
      </c>
      <c r="Y395" s="639">
        <v>2</v>
      </c>
      <c r="Z395" s="46"/>
      <c r="AA395" s="454"/>
    </row>
    <row r="396" spans="1:28" s="16" customFormat="1" ht="18.75" customHeight="1" x14ac:dyDescent="0.2">
      <c r="A396" s="3322" t="s">
        <v>408</v>
      </c>
      <c r="B396" s="3323"/>
      <c r="C396" s="3323"/>
      <c r="D396" s="3323"/>
      <c r="E396" s="3323"/>
      <c r="F396" s="3323"/>
      <c r="G396" s="3323"/>
      <c r="H396" s="3323"/>
      <c r="I396" s="3323"/>
      <c r="J396" s="3323"/>
      <c r="K396" s="3323"/>
      <c r="L396" s="3323"/>
      <c r="M396" s="3324"/>
      <c r="N396" s="160">
        <v>5</v>
      </c>
      <c r="O396" s="786">
        <v>2</v>
      </c>
      <c r="P396" s="639" t="s">
        <v>411</v>
      </c>
      <c r="Q396" s="1037">
        <v>3</v>
      </c>
      <c r="R396" s="786">
        <v>1</v>
      </c>
      <c r="S396" s="639" t="s">
        <v>599</v>
      </c>
      <c r="T396" s="1037" t="s">
        <v>202</v>
      </c>
      <c r="U396" s="786"/>
      <c r="V396" s="639" t="s">
        <v>598</v>
      </c>
      <c r="W396" s="1037">
        <v>4</v>
      </c>
      <c r="X396" s="786" t="s">
        <v>484</v>
      </c>
      <c r="Y396" s="639">
        <v>3</v>
      </c>
      <c r="Z396" s="46"/>
      <c r="AA396" s="454"/>
    </row>
    <row r="397" spans="1:28" s="16" customFormat="1" ht="18.75" customHeight="1" x14ac:dyDescent="0.2">
      <c r="A397" s="3322" t="s">
        <v>409</v>
      </c>
      <c r="B397" s="3323"/>
      <c r="C397" s="3323"/>
      <c r="D397" s="3323"/>
      <c r="E397" s="3323"/>
      <c r="F397" s="3323"/>
      <c r="G397" s="3323"/>
      <c r="H397" s="3323"/>
      <c r="I397" s="3323"/>
      <c r="J397" s="3323"/>
      <c r="K397" s="3323"/>
      <c r="L397" s="3323"/>
      <c r="M397" s="3324"/>
      <c r="N397" s="160">
        <v>5</v>
      </c>
      <c r="O397" s="786">
        <v>2</v>
      </c>
      <c r="P397" s="639" t="s">
        <v>411</v>
      </c>
      <c r="Q397" s="1037">
        <v>3</v>
      </c>
      <c r="R397" s="786">
        <v>1</v>
      </c>
      <c r="S397" s="639" t="s">
        <v>599</v>
      </c>
      <c r="T397" s="1037" t="s">
        <v>202</v>
      </c>
      <c r="U397" s="786"/>
      <c r="V397" s="639" t="s">
        <v>598</v>
      </c>
      <c r="W397" s="1037">
        <v>3</v>
      </c>
      <c r="X397" s="786" t="s">
        <v>484</v>
      </c>
      <c r="Y397" s="639">
        <v>3</v>
      </c>
      <c r="Z397" s="46"/>
      <c r="AA397" s="454"/>
    </row>
    <row r="398" spans="1:28" s="16" customFormat="1" ht="18.75" customHeight="1" x14ac:dyDescent="0.2">
      <c r="A398" s="3371" t="s">
        <v>77</v>
      </c>
      <c r="B398" s="3323"/>
      <c r="C398" s="3323"/>
      <c r="D398" s="3323"/>
      <c r="E398" s="3323"/>
      <c r="F398" s="3323"/>
      <c r="G398" s="3323"/>
      <c r="H398" s="3323"/>
      <c r="I398" s="3323"/>
      <c r="J398" s="3323"/>
      <c r="K398" s="3323"/>
      <c r="L398" s="3323"/>
      <c r="M398" s="3324"/>
      <c r="N398" s="1037"/>
      <c r="O398" s="786"/>
      <c r="P398" s="639"/>
      <c r="Q398" s="1037"/>
      <c r="R398" s="786"/>
      <c r="S398" s="639"/>
      <c r="T398" s="1037"/>
      <c r="U398" s="786"/>
      <c r="V398" s="639">
        <v>1</v>
      </c>
      <c r="W398" s="1037">
        <v>1</v>
      </c>
      <c r="X398" s="786"/>
      <c r="Y398" s="639"/>
      <c r="Z398" s="46"/>
      <c r="AA398" s="454"/>
    </row>
    <row r="399" spans="1:28" s="16" customFormat="1" ht="18.75" customHeight="1" thickBot="1" x14ac:dyDescent="0.25">
      <c r="A399" s="3372" t="s">
        <v>76</v>
      </c>
      <c r="B399" s="3342"/>
      <c r="C399" s="3342"/>
      <c r="D399" s="3342"/>
      <c r="E399" s="3342"/>
      <c r="F399" s="3342"/>
      <c r="G399" s="3342"/>
      <c r="H399" s="3342"/>
      <c r="I399" s="3342"/>
      <c r="J399" s="3342"/>
      <c r="K399" s="3342"/>
      <c r="L399" s="3342"/>
      <c r="M399" s="3343"/>
      <c r="N399" s="936"/>
      <c r="O399" s="937"/>
      <c r="P399" s="686"/>
      <c r="Q399" s="936"/>
      <c r="R399" s="937"/>
      <c r="S399" s="686"/>
      <c r="T399" s="936">
        <v>1</v>
      </c>
      <c r="U399" s="937"/>
      <c r="V399" s="686">
        <v>1</v>
      </c>
      <c r="W399" s="936"/>
      <c r="X399" s="937">
        <v>1</v>
      </c>
      <c r="Y399" s="686"/>
      <c r="Z399" s="46"/>
      <c r="AA399" s="454"/>
    </row>
    <row r="400" spans="1:28" s="16" customFormat="1" ht="18.75" customHeight="1" thickBot="1" x14ac:dyDescent="0.25">
      <c r="A400" s="403"/>
      <c r="B400" s="404"/>
      <c r="C400" s="404"/>
      <c r="D400" s="404"/>
      <c r="E400" s="404"/>
      <c r="F400" s="404"/>
      <c r="G400" s="404"/>
      <c r="H400" s="404"/>
      <c r="I400" s="404"/>
      <c r="J400" s="404"/>
      <c r="K400" s="404"/>
      <c r="L400" s="404"/>
      <c r="M400" s="404"/>
      <c r="N400" s="3344">
        <f>G12+G13+G14+G17+G23+G24+G25+G36+G37+G38+G40+G51+G52+G53+G57+G58+G59+G65+G69+G78+G79+G81</f>
        <v>60</v>
      </c>
      <c r="O400" s="3344"/>
      <c r="P400" s="3344"/>
      <c r="Q400" s="3344">
        <f>G18+G19+G20+G26+G27+G28+G39+G46+G54+G61+G62+G63+G70+G71+G73+G74+G75+G76+G80+G152+G344+4</f>
        <v>60</v>
      </c>
      <c r="R400" s="3344"/>
      <c r="S400" s="3344"/>
      <c r="T400" s="3018">
        <f>G34+G41+G43+G44+G45+G48+G49+G129+G130+G131+G134+G135+G136+G141+G142+G161+G345+G346+6</f>
        <v>60</v>
      </c>
      <c r="U400" s="3019"/>
      <c r="V400" s="3019"/>
      <c r="W400" s="3018">
        <f>G16+G55+G66+G67+G132+G138+G139+G143+G156+G157+G162+G163+G216+G218+G219+G220+G347+G348+G352</f>
        <v>60</v>
      </c>
      <c r="X400" s="3019"/>
      <c r="Y400" s="3019"/>
      <c r="Z400" s="46"/>
      <c r="AA400" s="455"/>
      <c r="AB400" s="47"/>
    </row>
    <row r="401" spans="1:38" s="16" customFormat="1" ht="18.75" customHeight="1" thickBot="1" x14ac:dyDescent="0.25">
      <c r="A401" s="404"/>
      <c r="B401" s="404"/>
      <c r="C401" s="404"/>
      <c r="D401" s="404"/>
      <c r="E401" s="404"/>
      <c r="F401" s="404"/>
      <c r="G401" s="404"/>
      <c r="H401" s="404"/>
      <c r="I401" s="404"/>
      <c r="J401" s="404"/>
      <c r="K401" s="404"/>
      <c r="L401" s="404"/>
      <c r="M401" s="404"/>
      <c r="N401" s="3360">
        <f>N400+Q400+T400+W400</f>
        <v>240</v>
      </c>
      <c r="O401" s="3361"/>
      <c r="P401" s="3361"/>
      <c r="Q401" s="3361"/>
      <c r="R401" s="3361"/>
      <c r="S401" s="3361"/>
      <c r="T401" s="3361"/>
      <c r="U401" s="3361"/>
      <c r="V401" s="3361"/>
      <c r="W401" s="3361"/>
      <c r="X401" s="3361"/>
      <c r="Y401" s="3362"/>
      <c r="Z401" s="46"/>
      <c r="AA401" s="455"/>
      <c r="AB401" s="47"/>
    </row>
    <row r="402" spans="1:38" s="16" customFormat="1" ht="27.75" customHeight="1" thickBot="1" x14ac:dyDescent="0.25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  <c r="L402" s="413"/>
      <c r="M402" s="413"/>
      <c r="N402" s="414"/>
      <c r="O402" s="414"/>
      <c r="P402" s="402"/>
      <c r="Q402" s="401"/>
      <c r="R402" s="401"/>
      <c r="S402" s="401"/>
      <c r="T402" s="401"/>
      <c r="U402" s="401"/>
      <c r="V402" s="415"/>
      <c r="W402" s="401"/>
      <c r="X402" s="401"/>
      <c r="Y402" s="415"/>
      <c r="AC402" s="47"/>
      <c r="AD402" s="47"/>
      <c r="AE402" s="47"/>
      <c r="AF402" s="47"/>
    </row>
    <row r="403" spans="1:38" s="16" customFormat="1" ht="30" customHeight="1" thickBot="1" x14ac:dyDescent="0.25">
      <c r="A403" s="3378" t="s">
        <v>323</v>
      </c>
      <c r="B403" s="3379"/>
      <c r="C403" s="3379"/>
      <c r="D403" s="3379"/>
      <c r="E403" s="3379"/>
      <c r="F403" s="3379"/>
      <c r="G403" s="3379"/>
      <c r="H403" s="3379"/>
      <c r="I403" s="3379"/>
      <c r="J403" s="3379"/>
      <c r="K403" s="3379"/>
      <c r="L403" s="3379"/>
      <c r="M403" s="3379"/>
      <c r="N403" s="3379"/>
      <c r="O403" s="3379"/>
      <c r="P403" s="3379"/>
      <c r="Q403" s="3379"/>
      <c r="R403" s="3379"/>
      <c r="S403" s="3379"/>
      <c r="T403" s="3379"/>
      <c r="U403" s="3379"/>
      <c r="V403" s="3379"/>
      <c r="W403" s="3379"/>
      <c r="X403" s="3379"/>
      <c r="Y403" s="3380"/>
    </row>
    <row r="404" spans="1:38" s="57" customFormat="1" ht="16.5" thickBot="1" x14ac:dyDescent="0.25">
      <c r="A404" s="3215"/>
      <c r="B404" s="3215"/>
      <c r="C404" s="3215"/>
      <c r="D404" s="3215"/>
      <c r="E404" s="3215"/>
      <c r="F404" s="3215"/>
      <c r="G404" s="3215"/>
      <c r="H404" s="3215"/>
      <c r="I404" s="3215"/>
      <c r="J404" s="3215"/>
      <c r="K404" s="3215"/>
      <c r="L404" s="3215"/>
      <c r="M404" s="3215"/>
      <c r="N404" s="3215"/>
      <c r="O404" s="3215"/>
      <c r="P404" s="3215"/>
      <c r="Q404" s="3215"/>
      <c r="R404" s="3215"/>
      <c r="S404" s="3215"/>
      <c r="T404" s="3215"/>
      <c r="U404" s="3215"/>
      <c r="V404" s="3215"/>
      <c r="W404" s="3215"/>
      <c r="X404" s="3215"/>
      <c r="Y404" s="3215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</row>
    <row r="405" spans="1:38" s="1064" customFormat="1" ht="15.75" customHeight="1" thickBot="1" x14ac:dyDescent="0.25">
      <c r="A405" s="3429" t="s">
        <v>75</v>
      </c>
      <c r="B405" s="3429"/>
      <c r="C405" s="3429"/>
      <c r="D405" s="3429"/>
      <c r="E405" s="3429"/>
      <c r="F405" s="3429"/>
      <c r="G405" s="1400">
        <f>G83+G124+G263+G350+G353+G118+G93</f>
        <v>241.5</v>
      </c>
      <c r="H405" s="1063">
        <f t="shared" ref="H405:M405" si="99">H83+H124+H263+H350+H353+H118</f>
        <v>6945</v>
      </c>
      <c r="I405" s="1063">
        <f t="shared" si="99"/>
        <v>3179</v>
      </c>
      <c r="J405" s="1063">
        <f t="shared" si="99"/>
        <v>1487</v>
      </c>
      <c r="K405" s="1063">
        <f t="shared" si="99"/>
        <v>486</v>
      </c>
      <c r="L405" s="1063">
        <f t="shared" si="99"/>
        <v>1206</v>
      </c>
      <c r="M405" s="1063">
        <f t="shared" si="99"/>
        <v>3256</v>
      </c>
      <c r="N405" s="1437">
        <f t="shared" ref="N405:S405" si="100">N83+N124+N263+N350+N353+N93</f>
        <v>29</v>
      </c>
      <c r="O405" s="1437">
        <f t="shared" si="100"/>
        <v>27</v>
      </c>
      <c r="P405" s="1437">
        <f t="shared" si="100"/>
        <v>27</v>
      </c>
      <c r="Q405" s="1437">
        <f t="shared" si="100"/>
        <v>28</v>
      </c>
      <c r="R405" s="1437">
        <f t="shared" si="100"/>
        <v>28</v>
      </c>
      <c r="S405" s="1437">
        <f t="shared" si="100"/>
        <v>29</v>
      </c>
      <c r="T405" s="1437">
        <f t="shared" ref="T405:Y405" si="101">T83+T124+T263+T350+T353+T93+T118</f>
        <v>25</v>
      </c>
      <c r="U405" s="1437">
        <f t="shared" si="101"/>
        <v>24</v>
      </c>
      <c r="V405" s="1437">
        <f t="shared" si="101"/>
        <v>23</v>
      </c>
      <c r="W405" s="1437">
        <f t="shared" si="101"/>
        <v>21</v>
      </c>
      <c r="X405" s="1437">
        <f t="shared" si="101"/>
        <v>21</v>
      </c>
      <c r="Y405" s="1437">
        <f t="shared" si="101"/>
        <v>16</v>
      </c>
    </row>
    <row r="406" spans="1:38" s="16" customFormat="1" ht="15.75" customHeight="1" x14ac:dyDescent="0.2">
      <c r="A406" s="3368" t="s">
        <v>74</v>
      </c>
      <c r="B406" s="3369"/>
      <c r="C406" s="3369"/>
      <c r="D406" s="3369"/>
      <c r="E406" s="3369"/>
      <c r="F406" s="3369"/>
      <c r="G406" s="3369"/>
      <c r="H406" s="3369"/>
      <c r="I406" s="3369"/>
      <c r="J406" s="3369"/>
      <c r="K406" s="3369"/>
      <c r="L406" s="3369"/>
      <c r="M406" s="3370"/>
      <c r="N406" s="1438">
        <f t="shared" ref="N406:Y406" si="102">N405</f>
        <v>29</v>
      </c>
      <c r="O406" s="1439">
        <f t="shared" si="102"/>
        <v>27</v>
      </c>
      <c r="P406" s="1440">
        <f t="shared" si="102"/>
        <v>27</v>
      </c>
      <c r="Q406" s="1438">
        <f t="shared" si="102"/>
        <v>28</v>
      </c>
      <c r="R406" s="1439">
        <f t="shared" si="102"/>
        <v>28</v>
      </c>
      <c r="S406" s="1440">
        <f t="shared" si="102"/>
        <v>29</v>
      </c>
      <c r="T406" s="1441">
        <f t="shared" si="102"/>
        <v>25</v>
      </c>
      <c r="U406" s="1442">
        <f t="shared" si="102"/>
        <v>24</v>
      </c>
      <c r="V406" s="1443">
        <f t="shared" si="102"/>
        <v>23</v>
      </c>
      <c r="W406" s="1441">
        <f t="shared" si="102"/>
        <v>21</v>
      </c>
      <c r="X406" s="1442">
        <f t="shared" si="102"/>
        <v>21</v>
      </c>
      <c r="Y406" s="420">
        <f t="shared" si="102"/>
        <v>16</v>
      </c>
    </row>
    <row r="407" spans="1:38" s="16" customFormat="1" ht="15.75" customHeight="1" x14ac:dyDescent="0.2">
      <c r="A407" s="3371" t="s">
        <v>62</v>
      </c>
      <c r="B407" s="3323"/>
      <c r="C407" s="3323"/>
      <c r="D407" s="3323"/>
      <c r="E407" s="3323"/>
      <c r="F407" s="3323"/>
      <c r="G407" s="3323"/>
      <c r="H407" s="3323"/>
      <c r="I407" s="3323"/>
      <c r="J407" s="3323"/>
      <c r="K407" s="3323"/>
      <c r="L407" s="3323"/>
      <c r="M407" s="3324"/>
      <c r="N407" s="1444">
        <v>3</v>
      </c>
      <c r="O407" s="1445">
        <v>1</v>
      </c>
      <c r="P407" s="1446">
        <v>3</v>
      </c>
      <c r="Q407" s="1447">
        <v>4</v>
      </c>
      <c r="R407" s="1445">
        <v>2</v>
      </c>
      <c r="S407" s="1446">
        <v>4</v>
      </c>
      <c r="T407" s="1448">
        <v>2</v>
      </c>
      <c r="U407" s="1449">
        <v>2</v>
      </c>
      <c r="V407" s="1450">
        <v>2</v>
      </c>
      <c r="W407" s="1451">
        <v>2</v>
      </c>
      <c r="X407" s="1449">
        <v>3</v>
      </c>
      <c r="Y407" s="422">
        <v>2</v>
      </c>
    </row>
    <row r="408" spans="1:38" s="16" customFormat="1" ht="15.75" customHeight="1" x14ac:dyDescent="0.2">
      <c r="A408" s="3371" t="s">
        <v>63</v>
      </c>
      <c r="B408" s="3323"/>
      <c r="C408" s="3323"/>
      <c r="D408" s="3323"/>
      <c r="E408" s="3323"/>
      <c r="F408" s="3323"/>
      <c r="G408" s="3323"/>
      <c r="H408" s="3323"/>
      <c r="I408" s="3323"/>
      <c r="J408" s="3323"/>
      <c r="K408" s="3323"/>
      <c r="L408" s="3323"/>
      <c r="M408" s="3324"/>
      <c r="N408" s="1444">
        <v>5</v>
      </c>
      <c r="O408" s="1452">
        <v>2</v>
      </c>
      <c r="P408" s="1453">
        <v>4</v>
      </c>
      <c r="Q408" s="1454">
        <v>5</v>
      </c>
      <c r="R408" s="1452">
        <v>1</v>
      </c>
      <c r="S408" s="1453">
        <v>6</v>
      </c>
      <c r="T408" s="1448" t="s">
        <v>322</v>
      </c>
      <c r="U408" s="1449">
        <v>1</v>
      </c>
      <c r="V408" s="1450" t="s">
        <v>436</v>
      </c>
      <c r="W408" s="1451">
        <v>2</v>
      </c>
      <c r="X408" s="1449" t="s">
        <v>202</v>
      </c>
      <c r="Y408" s="422">
        <v>4</v>
      </c>
    </row>
    <row r="409" spans="1:38" s="16" customFormat="1" ht="15.75" customHeight="1" x14ac:dyDescent="0.2">
      <c r="A409" s="3371" t="s">
        <v>77</v>
      </c>
      <c r="B409" s="3323"/>
      <c r="C409" s="3323"/>
      <c r="D409" s="3323"/>
      <c r="E409" s="3323"/>
      <c r="F409" s="3323"/>
      <c r="G409" s="3323"/>
      <c r="H409" s="3323"/>
      <c r="I409" s="3323"/>
      <c r="J409" s="3323"/>
      <c r="K409" s="3323"/>
      <c r="L409" s="3323"/>
      <c r="M409" s="3324"/>
      <c r="N409" s="1454"/>
      <c r="O409" s="1452"/>
      <c r="P409" s="1453"/>
      <c r="Q409" s="1454"/>
      <c r="R409" s="1452"/>
      <c r="S409" s="1453"/>
      <c r="T409" s="1448"/>
      <c r="U409" s="1449"/>
      <c r="V409" s="1450">
        <v>1</v>
      </c>
      <c r="W409" s="1451">
        <v>1</v>
      </c>
      <c r="X409" s="1449"/>
      <c r="Y409" s="422">
        <v>1</v>
      </c>
    </row>
    <row r="410" spans="1:38" s="16" customFormat="1" ht="15.75" customHeight="1" thickBot="1" x14ac:dyDescent="0.25">
      <c r="A410" s="3372" t="s">
        <v>76</v>
      </c>
      <c r="B410" s="3342"/>
      <c r="C410" s="3342"/>
      <c r="D410" s="3342"/>
      <c r="E410" s="3342"/>
      <c r="F410" s="3342"/>
      <c r="G410" s="3342"/>
      <c r="H410" s="3342"/>
      <c r="I410" s="3342"/>
      <c r="J410" s="3342"/>
      <c r="K410" s="3342"/>
      <c r="L410" s="3342"/>
      <c r="M410" s="3343"/>
      <c r="N410" s="423"/>
      <c r="O410" s="424"/>
      <c r="P410" s="425"/>
      <c r="Q410" s="423"/>
      <c r="R410" s="424"/>
      <c r="S410" s="425"/>
      <c r="T410" s="66">
        <v>1</v>
      </c>
      <c r="U410" s="426">
        <v>1</v>
      </c>
      <c r="V410" s="427"/>
      <c r="W410" s="67"/>
      <c r="X410" s="426">
        <v>1</v>
      </c>
      <c r="Y410" s="428"/>
    </row>
    <row r="411" spans="1:38" s="16" customFormat="1" ht="15.75" customHeight="1" thickBot="1" x14ac:dyDescent="0.25">
      <c r="A411" s="403"/>
      <c r="B411" s="404"/>
      <c r="C411" s="404"/>
      <c r="D411" s="404"/>
      <c r="E411" s="404"/>
      <c r="F411" s="404"/>
      <c r="G411" s="404"/>
      <c r="H411" s="404"/>
      <c r="I411" s="404"/>
      <c r="J411" s="404"/>
      <c r="K411" s="404"/>
      <c r="L411" s="404"/>
      <c r="M411" s="404"/>
      <c r="N411" s="3391">
        <f>G12+G13+G14+G17+G23+G24+G25+G36+G37+G38+G40+G51+G52+G53+G57+G58+G59+G65+G69+G78+G79+G81</f>
        <v>60</v>
      </c>
      <c r="O411" s="3392"/>
      <c r="P411" s="3393"/>
      <c r="Q411" s="3394">
        <f>G344+G18+G19+G20+G26+G27+G28+G39+G46+G54+G61+G62+G63+G70+G71+G73+G74+G75+G76+G80+G243+4</f>
        <v>60</v>
      </c>
      <c r="R411" s="3177"/>
      <c r="S411" s="3178"/>
      <c r="T411" s="3395">
        <f>G252+G253+G254+G257+G258+G34+G232+G41+G43+G44+G45+G48+G49+G242+G245++G123+G233+G346+6+G117</f>
        <v>60</v>
      </c>
      <c r="U411" s="3396"/>
      <c r="V411" s="3397"/>
      <c r="W411" s="3395">
        <f>G16+G55+G66+G67+G229+G230+G234+G235+G236+G238+G239+G240+G241+G244+G248+G255+G259+G260+G261+G262+G347+G348+G353</f>
        <v>61.5</v>
      </c>
      <c r="X411" s="3396"/>
      <c r="Y411" s="3406"/>
      <c r="Z411" s="46"/>
      <c r="AA411" s="453"/>
    </row>
    <row r="412" spans="1:38" s="16" customFormat="1" ht="15.75" customHeight="1" thickBot="1" x14ac:dyDescent="0.25">
      <c r="A412" s="403"/>
      <c r="B412" s="404"/>
      <c r="C412" s="404"/>
      <c r="D412" s="404"/>
      <c r="E412" s="404"/>
      <c r="F412" s="404"/>
      <c r="G412" s="404"/>
      <c r="H412" s="404"/>
      <c r="I412" s="404"/>
      <c r="J412" s="404"/>
      <c r="K412" s="404"/>
      <c r="L412" s="404"/>
      <c r="M412" s="404"/>
      <c r="N412" s="3391">
        <f>N411+Q411+T411+W411</f>
        <v>241.5</v>
      </c>
      <c r="O412" s="3398"/>
      <c r="P412" s="3398"/>
      <c r="Q412" s="3398"/>
      <c r="R412" s="3398"/>
      <c r="S412" s="3398"/>
      <c r="T412" s="3398"/>
      <c r="U412" s="3398"/>
      <c r="V412" s="3398"/>
      <c r="W412" s="3398"/>
      <c r="X412" s="3398"/>
      <c r="Y412" s="3399"/>
      <c r="Z412" s="46"/>
      <c r="AA412" s="453"/>
    </row>
    <row r="413" spans="1:38" s="16" customFormat="1" ht="15.75" customHeight="1" thickBot="1" x14ac:dyDescent="0.25">
      <c r="A413" s="429"/>
      <c r="B413" s="430"/>
      <c r="C413" s="430"/>
      <c r="D413" s="430"/>
      <c r="E413" s="430"/>
      <c r="F413" s="430"/>
      <c r="G413" s="430"/>
      <c r="H413" s="430"/>
      <c r="I413" s="430"/>
      <c r="J413" s="430"/>
      <c r="K413" s="430"/>
      <c r="L413" s="430"/>
      <c r="M413" s="430"/>
      <c r="N413" s="431"/>
      <c r="O413" s="431"/>
      <c r="P413" s="431"/>
      <c r="Q413" s="431"/>
      <c r="R413" s="431"/>
      <c r="S413" s="431"/>
      <c r="T413" s="431"/>
      <c r="U413" s="431"/>
      <c r="V413" s="431"/>
      <c r="W413" s="431"/>
      <c r="X413" s="431"/>
      <c r="Y413" s="432"/>
    </row>
    <row r="414" spans="1:38" s="16" customFormat="1" ht="27.75" customHeight="1" thickBot="1" x14ac:dyDescent="0.25">
      <c r="A414" s="3448" t="s">
        <v>324</v>
      </c>
      <c r="B414" s="3449"/>
      <c r="C414" s="3449"/>
      <c r="D414" s="3449"/>
      <c r="E414" s="3449"/>
      <c r="F414" s="3449"/>
      <c r="G414" s="3449"/>
      <c r="H414" s="3449"/>
      <c r="I414" s="3449"/>
      <c r="J414" s="3449"/>
      <c r="K414" s="3449"/>
      <c r="L414" s="3449"/>
      <c r="M414" s="3449"/>
      <c r="N414" s="3449"/>
      <c r="O414" s="3449"/>
      <c r="P414" s="3449"/>
      <c r="Q414" s="3449"/>
      <c r="R414" s="3449"/>
      <c r="S414" s="3449"/>
      <c r="T414" s="3449"/>
      <c r="U414" s="3449"/>
      <c r="V414" s="3449"/>
      <c r="W414" s="3449"/>
      <c r="X414" s="3449"/>
      <c r="Y414" s="3450"/>
    </row>
    <row r="415" spans="1:38" s="16" customFormat="1" ht="15.75" customHeight="1" thickBot="1" x14ac:dyDescent="0.25">
      <c r="A415" s="3451" t="s">
        <v>75</v>
      </c>
      <c r="B415" s="3452"/>
      <c r="C415" s="3452"/>
      <c r="D415" s="3452"/>
      <c r="E415" s="3452"/>
      <c r="F415" s="3453"/>
      <c r="G415" s="1469">
        <f>G83+G93+G118+G121+G331+G350+G353</f>
        <v>243.5</v>
      </c>
      <c r="H415" s="1469">
        <f t="shared" ref="H415:Y415" si="103">H83+H93+H118+H121+H331+H350+H353</f>
        <v>7305</v>
      </c>
      <c r="I415" s="1469">
        <f t="shared" si="103"/>
        <v>3394</v>
      </c>
      <c r="J415" s="1469">
        <f t="shared" si="103"/>
        <v>1595</v>
      </c>
      <c r="K415" s="1469">
        <f t="shared" si="103"/>
        <v>431</v>
      </c>
      <c r="L415" s="1469">
        <f t="shared" si="103"/>
        <v>1315</v>
      </c>
      <c r="M415" s="1469">
        <f t="shared" si="103"/>
        <v>3416</v>
      </c>
      <c r="N415" s="1469">
        <f t="shared" si="103"/>
        <v>29</v>
      </c>
      <c r="O415" s="1469">
        <f t="shared" si="103"/>
        <v>27</v>
      </c>
      <c r="P415" s="1469">
        <f t="shared" si="103"/>
        <v>27</v>
      </c>
      <c r="Q415" s="1469">
        <f t="shared" si="103"/>
        <v>28</v>
      </c>
      <c r="R415" s="1469">
        <f t="shared" si="103"/>
        <v>28</v>
      </c>
      <c r="S415" s="1469">
        <f>S83+S93+S118+S121+S331+S350+S353</f>
        <v>29</v>
      </c>
      <c r="T415" s="1469">
        <f t="shared" si="103"/>
        <v>24</v>
      </c>
      <c r="U415" s="1469">
        <f t="shared" si="103"/>
        <v>25</v>
      </c>
      <c r="V415" s="1469">
        <f t="shared" si="103"/>
        <v>26</v>
      </c>
      <c r="W415" s="1469">
        <f t="shared" si="103"/>
        <v>21</v>
      </c>
      <c r="X415" s="1469">
        <f t="shared" si="103"/>
        <v>23</v>
      </c>
      <c r="Y415" s="1469">
        <f t="shared" si="103"/>
        <v>18</v>
      </c>
    </row>
    <row r="416" spans="1:38" s="16" customFormat="1" ht="15.75" customHeight="1" thickBot="1" x14ac:dyDescent="0.25">
      <c r="A416" s="3454" t="s">
        <v>74</v>
      </c>
      <c r="B416" s="3455"/>
      <c r="C416" s="3455"/>
      <c r="D416" s="3455"/>
      <c r="E416" s="3455"/>
      <c r="F416" s="3455"/>
      <c r="G416" s="3455"/>
      <c r="H416" s="3455"/>
      <c r="I416" s="3455"/>
      <c r="J416" s="3455"/>
      <c r="K416" s="3455"/>
      <c r="L416" s="3455"/>
      <c r="M416" s="3456"/>
      <c r="N416" s="1455">
        <v>29</v>
      </c>
      <c r="O416" s="1456">
        <v>27</v>
      </c>
      <c r="P416" s="1456">
        <v>27</v>
      </c>
      <c r="Q416" s="1456">
        <v>27</v>
      </c>
      <c r="R416" s="1456">
        <v>26</v>
      </c>
      <c r="S416" s="1456">
        <v>27</v>
      </c>
      <c r="T416" s="1457">
        <v>21</v>
      </c>
      <c r="U416" s="1457">
        <v>23</v>
      </c>
      <c r="V416" s="1457">
        <v>24</v>
      </c>
      <c r="W416" s="1457">
        <v>21</v>
      </c>
      <c r="X416" s="1457">
        <v>23</v>
      </c>
      <c r="Y416" s="1457">
        <v>18</v>
      </c>
    </row>
    <row r="417" spans="1:27" s="16" customFormat="1" ht="15.75" customHeight="1" thickBot="1" x14ac:dyDescent="0.25">
      <c r="A417" s="3322" t="s">
        <v>62</v>
      </c>
      <c r="B417" s="3387"/>
      <c r="C417" s="3387"/>
      <c r="D417" s="3387"/>
      <c r="E417" s="3387"/>
      <c r="F417" s="3387"/>
      <c r="G417" s="3387"/>
      <c r="H417" s="3387"/>
      <c r="I417" s="3387"/>
      <c r="J417" s="3387"/>
      <c r="K417" s="3387"/>
      <c r="L417" s="3387"/>
      <c r="M417" s="3388"/>
      <c r="N417" s="1241">
        <v>3</v>
      </c>
      <c r="O417" s="1242">
        <v>1</v>
      </c>
      <c r="P417" s="1242">
        <v>3</v>
      </c>
      <c r="Q417" s="1242">
        <v>4</v>
      </c>
      <c r="R417" s="1242">
        <v>2</v>
      </c>
      <c r="S417" s="1242">
        <v>3</v>
      </c>
      <c r="T417" s="1242">
        <v>3</v>
      </c>
      <c r="U417" s="1242">
        <v>2</v>
      </c>
      <c r="V417" s="1243">
        <v>1</v>
      </c>
      <c r="W417" s="1241">
        <v>3</v>
      </c>
      <c r="X417" s="1242">
        <v>3</v>
      </c>
      <c r="Y417" s="1242">
        <v>1</v>
      </c>
    </row>
    <row r="418" spans="1:27" s="16" customFormat="1" ht="15.75" customHeight="1" thickBot="1" x14ac:dyDescent="0.25">
      <c r="A418" s="3322" t="s">
        <v>63</v>
      </c>
      <c r="B418" s="3387"/>
      <c r="C418" s="3387"/>
      <c r="D418" s="3387"/>
      <c r="E418" s="3387"/>
      <c r="F418" s="3387"/>
      <c r="G418" s="3387"/>
      <c r="H418" s="3387"/>
      <c r="I418" s="3387"/>
      <c r="J418" s="3387"/>
      <c r="K418" s="3387"/>
      <c r="L418" s="3387"/>
      <c r="M418" s="3388"/>
      <c r="N418" s="1241">
        <v>5</v>
      </c>
      <c r="O418" s="1242">
        <v>2</v>
      </c>
      <c r="P418" s="1242">
        <v>4</v>
      </c>
      <c r="Q418" s="1242">
        <v>4</v>
      </c>
      <c r="R418" s="1242">
        <v>1</v>
      </c>
      <c r="S418" s="1242">
        <v>3</v>
      </c>
      <c r="T418" s="1242" t="s">
        <v>266</v>
      </c>
      <c r="U418" s="1242" t="s">
        <v>260</v>
      </c>
      <c r="V418" s="1243" t="s">
        <v>267</v>
      </c>
      <c r="W418" s="1241">
        <v>2</v>
      </c>
      <c r="X418" s="1242" t="s">
        <v>269</v>
      </c>
      <c r="Y418" s="1242">
        <v>4</v>
      </c>
    </row>
    <row r="419" spans="1:27" s="16" customFormat="1" ht="15.75" customHeight="1" thickBot="1" x14ac:dyDescent="0.25">
      <c r="A419" s="3322" t="s">
        <v>77</v>
      </c>
      <c r="B419" s="3387"/>
      <c r="C419" s="3387"/>
      <c r="D419" s="3387"/>
      <c r="E419" s="3387"/>
      <c r="F419" s="3387"/>
      <c r="G419" s="3387"/>
      <c r="H419" s="3387"/>
      <c r="I419" s="3387"/>
      <c r="J419" s="3387"/>
      <c r="K419" s="3387"/>
      <c r="L419" s="3387"/>
      <c r="M419" s="3388"/>
      <c r="N419" s="1241"/>
      <c r="O419" s="1242"/>
      <c r="P419" s="1242"/>
      <c r="Q419" s="1242"/>
      <c r="R419" s="1242"/>
      <c r="S419" s="1242"/>
      <c r="T419" s="1242"/>
      <c r="U419" s="1242"/>
      <c r="V419" s="1243">
        <v>1</v>
      </c>
      <c r="W419" s="1241">
        <v>1</v>
      </c>
      <c r="X419" s="1242"/>
      <c r="Y419" s="1242"/>
    </row>
    <row r="420" spans="1:27" s="16" customFormat="1" ht="15.75" customHeight="1" thickBot="1" x14ac:dyDescent="0.25">
      <c r="A420" s="3341" t="s">
        <v>76</v>
      </c>
      <c r="B420" s="3389"/>
      <c r="C420" s="3389"/>
      <c r="D420" s="3389"/>
      <c r="E420" s="3389"/>
      <c r="F420" s="3389"/>
      <c r="G420" s="3389"/>
      <c r="H420" s="3389"/>
      <c r="I420" s="3389"/>
      <c r="J420" s="3389"/>
      <c r="K420" s="3389"/>
      <c r="L420" s="3389"/>
      <c r="M420" s="3390"/>
      <c r="N420" s="1244"/>
      <c r="O420" s="1245"/>
      <c r="P420" s="1245"/>
      <c r="Q420" s="1245"/>
      <c r="R420" s="1245"/>
      <c r="S420" s="1245"/>
      <c r="T420" s="1245">
        <v>1</v>
      </c>
      <c r="U420" s="1245"/>
      <c r="V420" s="1246"/>
      <c r="W420" s="1244"/>
      <c r="X420" s="1245"/>
      <c r="Y420" s="1245"/>
    </row>
    <row r="421" spans="1:27" s="16" customFormat="1" ht="15.75" customHeight="1" thickBot="1" x14ac:dyDescent="0.25">
      <c r="A421" s="433"/>
      <c r="B421" s="434"/>
      <c r="C421" s="434"/>
      <c r="D421" s="434"/>
      <c r="E421" s="434"/>
      <c r="F421" s="434"/>
      <c r="G421" s="434"/>
      <c r="H421" s="434"/>
      <c r="I421" s="434"/>
      <c r="J421" s="434"/>
      <c r="K421" s="434"/>
      <c r="L421" s="434"/>
      <c r="M421" s="434"/>
      <c r="N421" s="3176">
        <f>G12+G13+G14+G17+G23+G24+G25+G36+G37+G38+G40+G51+G52+G53+G57+G58+G59+G65+G69+G78+G79+G81</f>
        <v>60</v>
      </c>
      <c r="O421" s="3177"/>
      <c r="P421" s="3178"/>
      <c r="Q421" s="3195">
        <f>G344+G18+G19+G20+G26+G27+G28+G39+G46+G54+G61+G62+G63+G70+G71+G73+G74+G75+G76+G80+4+G316</f>
        <v>60</v>
      </c>
      <c r="R421" s="3177"/>
      <c r="S421" s="3178"/>
      <c r="T421" s="3395">
        <f>G34+G41+G43+G45+G48+G49+G118+G121+G300+G301+G303+G304+G309+G318+G324+G325+G327+G328+G346+6+G44</f>
        <v>59</v>
      </c>
      <c r="U421" s="3396"/>
      <c r="V421" s="3397"/>
      <c r="W421" s="3395">
        <f>G16+G55+G66+G67+G298+G305+G306+G307+G310+G311+G312+G314+G315+G319+G320+G321+G326+G329+G347+G348+G353</f>
        <v>64.5</v>
      </c>
      <c r="X421" s="3396"/>
      <c r="Y421" s="3406"/>
      <c r="Z421" s="3205"/>
      <c r="AA421" s="3206"/>
    </row>
    <row r="422" spans="1:27" s="16" customFormat="1" ht="15.75" customHeight="1" thickBot="1" x14ac:dyDescent="0.25">
      <c r="A422" s="433"/>
      <c r="B422" s="434"/>
      <c r="C422" s="434"/>
      <c r="D422" s="434"/>
      <c r="E422" s="434"/>
      <c r="F422" s="434"/>
      <c r="G422" s="434"/>
      <c r="H422" s="434"/>
      <c r="I422" s="434"/>
      <c r="J422" s="434"/>
      <c r="K422" s="434"/>
      <c r="L422" s="434"/>
      <c r="M422" s="434"/>
      <c r="N422" s="3176">
        <f>N421+Q421+T421+W421</f>
        <v>243.5</v>
      </c>
      <c r="O422" s="3177"/>
      <c r="P422" s="3177"/>
      <c r="Q422" s="3177"/>
      <c r="R422" s="3177"/>
      <c r="S422" s="3177"/>
      <c r="T422" s="3177"/>
      <c r="U422" s="3177"/>
      <c r="V422" s="3177"/>
      <c r="W422" s="3177"/>
      <c r="X422" s="3177"/>
      <c r="Y422" s="3196"/>
    </row>
    <row r="423" spans="1:27" s="16" customFormat="1" ht="15.75" customHeight="1" x14ac:dyDescent="0.2">
      <c r="A423" s="433"/>
      <c r="B423" s="434"/>
      <c r="C423" s="434"/>
      <c r="D423" s="434"/>
      <c r="E423" s="434"/>
      <c r="F423" s="434"/>
      <c r="G423" s="434"/>
      <c r="H423" s="434"/>
      <c r="I423" s="434"/>
      <c r="J423" s="434"/>
      <c r="K423" s="434"/>
      <c r="L423" s="434"/>
      <c r="M423" s="434"/>
      <c r="N423" s="12"/>
      <c r="O423" s="12"/>
      <c r="P423" s="12"/>
      <c r="Q423" s="12"/>
      <c r="R423" s="12"/>
      <c r="S423" s="12"/>
      <c r="T423" s="12"/>
      <c r="U423" s="12">
        <v>59</v>
      </c>
      <c r="V423" s="12"/>
      <c r="W423" s="12"/>
      <c r="X423" s="12"/>
      <c r="Y423" s="435"/>
    </row>
    <row r="424" spans="1:27" s="16" customFormat="1" x14ac:dyDescent="0.2">
      <c r="A424" s="436"/>
      <c r="B424" s="437" t="s">
        <v>204</v>
      </c>
      <c r="C424" s="434"/>
      <c r="D424" s="3182" t="s">
        <v>203</v>
      </c>
      <c r="E424" s="3183"/>
      <c r="F424" s="3183"/>
      <c r="G424" s="434"/>
      <c r="H424" s="3193" t="s">
        <v>587</v>
      </c>
      <c r="I424" s="3405"/>
      <c r="J424" s="3405"/>
      <c r="Y424" s="438"/>
    </row>
    <row r="425" spans="1:27" s="16" customFormat="1" x14ac:dyDescent="0.2">
      <c r="A425" s="436"/>
      <c r="B425" s="437"/>
      <c r="C425" s="434"/>
      <c r="D425" s="434"/>
      <c r="E425" s="164"/>
      <c r="F425" s="164"/>
      <c r="G425" s="434"/>
      <c r="H425" s="437"/>
      <c r="I425" s="163"/>
      <c r="J425" s="163"/>
      <c r="Y425" s="438"/>
    </row>
    <row r="426" spans="1:27" s="16" customFormat="1" x14ac:dyDescent="0.2">
      <c r="A426" s="436"/>
      <c r="B426" s="437" t="s">
        <v>487</v>
      </c>
      <c r="C426" s="434"/>
      <c r="D426" s="3182" t="s">
        <v>203</v>
      </c>
      <c r="E426" s="3183"/>
      <c r="F426" s="3183"/>
      <c r="G426" s="434"/>
      <c r="H426" s="3193" t="s">
        <v>489</v>
      </c>
      <c r="I426" s="3405"/>
      <c r="J426" s="3405"/>
      <c r="Y426" s="438"/>
    </row>
    <row r="427" spans="1:27" s="16" customFormat="1" x14ac:dyDescent="0.2">
      <c r="A427" s="436"/>
      <c r="B427" s="437"/>
      <c r="C427" s="434"/>
      <c r="D427" s="434"/>
      <c r="E427" s="164"/>
      <c r="F427" s="164"/>
      <c r="G427" s="434"/>
      <c r="H427" s="437"/>
      <c r="I427" s="163"/>
      <c r="J427" s="163"/>
      <c r="Y427" s="438"/>
    </row>
    <row r="428" spans="1:27" s="16" customFormat="1" x14ac:dyDescent="0.2">
      <c r="A428" s="436"/>
      <c r="B428" s="437" t="s">
        <v>488</v>
      </c>
      <c r="C428" s="434"/>
      <c r="D428" s="3182" t="s">
        <v>203</v>
      </c>
      <c r="E428" s="3183"/>
      <c r="F428" s="3183"/>
      <c r="G428" s="434"/>
      <c r="H428" s="3193" t="s">
        <v>490</v>
      </c>
      <c r="I428" s="3405"/>
      <c r="J428" s="3405"/>
      <c r="Y428" s="438"/>
    </row>
    <row r="429" spans="1:27" s="16" customFormat="1" x14ac:dyDescent="0.2">
      <c r="A429" s="436"/>
      <c r="B429" s="434"/>
      <c r="C429" s="434"/>
      <c r="D429" s="434"/>
      <c r="E429" s="434"/>
      <c r="F429" s="434"/>
      <c r="G429" s="434"/>
      <c r="H429" s="434"/>
      <c r="I429" s="434"/>
      <c r="J429" s="434"/>
      <c r="Y429" s="438"/>
    </row>
    <row r="430" spans="1:27" s="16" customFormat="1" ht="16.5" thickBot="1" x14ac:dyDescent="0.25">
      <c r="A430" s="439"/>
      <c r="B430" s="400" t="s">
        <v>200</v>
      </c>
      <c r="C430" s="400"/>
      <c r="D430" s="3174" t="s">
        <v>203</v>
      </c>
      <c r="E430" s="3403"/>
      <c r="F430" s="3403"/>
      <c r="G430" s="400"/>
      <c r="H430" s="3172" t="s">
        <v>201</v>
      </c>
      <c r="I430" s="3404"/>
      <c r="J430" s="3404"/>
      <c r="K430" s="440"/>
      <c r="L430" s="440"/>
      <c r="M430" s="440"/>
      <c r="N430" s="440"/>
      <c r="O430" s="440"/>
      <c r="P430" s="440"/>
      <c r="Q430" s="440"/>
      <c r="R430" s="440"/>
      <c r="S430" s="440"/>
      <c r="T430" s="440"/>
      <c r="U430" s="440"/>
      <c r="V430" s="440"/>
      <c r="W430" s="440"/>
      <c r="X430" s="440"/>
      <c r="Y430" s="441"/>
    </row>
    <row r="431" spans="1:27" s="16" customFormat="1" x14ac:dyDescent="0.2">
      <c r="A431" s="12"/>
    </row>
    <row r="432" spans="1:27" s="16" customFormat="1" ht="22.5" x14ac:dyDescent="0.2">
      <c r="A432" s="12"/>
      <c r="B432" s="442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</row>
  </sheetData>
  <sheetProtection selectLockedCells="1" selectUnlockedCells="1"/>
  <mergeCells count="192"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  <mergeCell ref="F5:F7"/>
    <mergeCell ref="J5:J7"/>
    <mergeCell ref="K5:K7"/>
    <mergeCell ref="L5:L7"/>
    <mergeCell ref="N6:Y6"/>
    <mergeCell ref="A9:Y9"/>
    <mergeCell ref="A10:Y10"/>
    <mergeCell ref="A21:F21"/>
    <mergeCell ref="A30:F30"/>
    <mergeCell ref="A31:F31"/>
    <mergeCell ref="A32:Y32"/>
    <mergeCell ref="A33:Y33"/>
    <mergeCell ref="A82:F82"/>
    <mergeCell ref="A83:F83"/>
    <mergeCell ref="A84:Y84"/>
    <mergeCell ref="A85:Y85"/>
    <mergeCell ref="A86:Y86"/>
    <mergeCell ref="A93:F93"/>
    <mergeCell ref="A115:Y115"/>
    <mergeCell ref="A116:Y116"/>
    <mergeCell ref="A118:F118"/>
    <mergeCell ref="A119:Y119"/>
    <mergeCell ref="A121:F121"/>
    <mergeCell ref="A122:Y122"/>
    <mergeCell ref="A124:F124"/>
    <mergeCell ref="A125:Y125"/>
    <mergeCell ref="A126:Y126"/>
    <mergeCell ref="A127:Y127"/>
    <mergeCell ref="A144:Y144"/>
    <mergeCell ref="A147:Y147"/>
    <mergeCell ref="A149:F149"/>
    <mergeCell ref="A150:F150"/>
    <mergeCell ref="A151:Y151"/>
    <mergeCell ref="A153:F153"/>
    <mergeCell ref="A154:Y154"/>
    <mergeCell ref="A158:F158"/>
    <mergeCell ref="A159:Y159"/>
    <mergeCell ref="A164:F164"/>
    <mergeCell ref="A165:Y165"/>
    <mergeCell ref="A178:Y178"/>
    <mergeCell ref="A180:Y180"/>
    <mergeCell ref="A182:F182"/>
    <mergeCell ref="A183:F183"/>
    <mergeCell ref="A184:Y184"/>
    <mergeCell ref="A190:Y190"/>
    <mergeCell ref="A192:Y192"/>
    <mergeCell ref="A194:F194"/>
    <mergeCell ref="A195:F195"/>
    <mergeCell ref="A196:Y196"/>
    <mergeCell ref="A209:Y209"/>
    <mergeCell ref="A211:Y211"/>
    <mergeCell ref="A213:F213"/>
    <mergeCell ref="A214:F214"/>
    <mergeCell ref="A215:Y215"/>
    <mergeCell ref="A221:Y221"/>
    <mergeCell ref="A223:Y223"/>
    <mergeCell ref="A225:F225"/>
    <mergeCell ref="A226:F226"/>
    <mergeCell ref="A227:Y227"/>
    <mergeCell ref="A228:Y228"/>
    <mergeCell ref="A246:F246"/>
    <mergeCell ref="A247:Y247"/>
    <mergeCell ref="A249:F249"/>
    <mergeCell ref="A250:Y250"/>
    <mergeCell ref="A263:F263"/>
    <mergeCell ref="A264:Y264"/>
    <mergeCell ref="A280:F280"/>
    <mergeCell ref="A281:Y281"/>
    <mergeCell ref="A295:F295"/>
    <mergeCell ref="A296:Y296"/>
    <mergeCell ref="A297:Y297"/>
    <mergeCell ref="B323:Y323"/>
    <mergeCell ref="A332:Y332"/>
    <mergeCell ref="A343:Y343"/>
    <mergeCell ref="A349:F349"/>
    <mergeCell ref="A350:F350"/>
    <mergeCell ref="A351:Y351"/>
    <mergeCell ref="A353:F353"/>
    <mergeCell ref="A355:Y355"/>
    <mergeCell ref="A356:F356"/>
    <mergeCell ref="A357:F357"/>
    <mergeCell ref="A358:M358"/>
    <mergeCell ref="A359:M359"/>
    <mergeCell ref="A360:M360"/>
    <mergeCell ref="A361:M361"/>
    <mergeCell ref="A362:M362"/>
    <mergeCell ref="A363:M363"/>
    <mergeCell ref="A364:M364"/>
    <mergeCell ref="N364:P364"/>
    <mergeCell ref="Q364:S364"/>
    <mergeCell ref="T364:V364"/>
    <mergeCell ref="W364:Y364"/>
    <mergeCell ref="Z364:AA364"/>
    <mergeCell ref="A365:M365"/>
    <mergeCell ref="N365:Y365"/>
    <mergeCell ref="A367:Y367"/>
    <mergeCell ref="A368:F368"/>
    <mergeCell ref="A369:F369"/>
    <mergeCell ref="A370:M370"/>
    <mergeCell ref="A371:M371"/>
    <mergeCell ref="A372:M372"/>
    <mergeCell ref="A373:M373"/>
    <mergeCell ref="A374:M374"/>
    <mergeCell ref="A375:M375"/>
    <mergeCell ref="N376:P376"/>
    <mergeCell ref="Q376:S376"/>
    <mergeCell ref="T376:V376"/>
    <mergeCell ref="W376:Y376"/>
    <mergeCell ref="Z376:AA376"/>
    <mergeCell ref="N377:Y377"/>
    <mergeCell ref="A379:Y379"/>
    <mergeCell ref="A380:F380"/>
    <mergeCell ref="A381:F381"/>
    <mergeCell ref="A382:M382"/>
    <mergeCell ref="A383:M383"/>
    <mergeCell ref="A384:M384"/>
    <mergeCell ref="A385:M385"/>
    <mergeCell ref="A386:M386"/>
    <mergeCell ref="A387:M387"/>
    <mergeCell ref="N388:P388"/>
    <mergeCell ref="Q388:S388"/>
    <mergeCell ref="T388:V388"/>
    <mergeCell ref="W388:Y388"/>
    <mergeCell ref="N389:Y389"/>
    <mergeCell ref="A391:Y391"/>
    <mergeCell ref="A392:F392"/>
    <mergeCell ref="A393:F393"/>
    <mergeCell ref="A394:M394"/>
    <mergeCell ref="A395:M395"/>
    <mergeCell ref="A396:M396"/>
    <mergeCell ref="A397:M397"/>
    <mergeCell ref="A398:M398"/>
    <mergeCell ref="A399:M399"/>
    <mergeCell ref="N400:P400"/>
    <mergeCell ref="Q400:S400"/>
    <mergeCell ref="T400:V400"/>
    <mergeCell ref="W400:Y400"/>
    <mergeCell ref="N401:Y401"/>
    <mergeCell ref="A403:Y403"/>
    <mergeCell ref="A404:Y404"/>
    <mergeCell ref="A405:F405"/>
    <mergeCell ref="A406:M406"/>
    <mergeCell ref="A407:M407"/>
    <mergeCell ref="A408:M408"/>
    <mergeCell ref="A409:M409"/>
    <mergeCell ref="A410:M410"/>
    <mergeCell ref="N411:P411"/>
    <mergeCell ref="Q411:S411"/>
    <mergeCell ref="T411:V411"/>
    <mergeCell ref="W411:Y411"/>
    <mergeCell ref="N412:Y412"/>
    <mergeCell ref="A414:Y414"/>
    <mergeCell ref="A415:F415"/>
    <mergeCell ref="A416:M416"/>
    <mergeCell ref="A417:M417"/>
    <mergeCell ref="A418:M418"/>
    <mergeCell ref="A419:M419"/>
    <mergeCell ref="A420:M420"/>
    <mergeCell ref="N421:P421"/>
    <mergeCell ref="Q421:S421"/>
    <mergeCell ref="T421:V421"/>
    <mergeCell ref="W421:Y421"/>
    <mergeCell ref="D428:F428"/>
    <mergeCell ref="H428:J428"/>
    <mergeCell ref="D430:F430"/>
    <mergeCell ref="H430:J430"/>
    <mergeCell ref="Z421:AA421"/>
    <mergeCell ref="N422:Y422"/>
    <mergeCell ref="D424:F424"/>
    <mergeCell ref="H424:J424"/>
    <mergeCell ref="D426:F426"/>
    <mergeCell ref="H426:J426"/>
  </mergeCells>
  <conditionalFormatting sqref="C277:F279 B265:F274 C276 F276 C254:C255 D255:E255 D252:E253 C285:C286 D286:E286 D283:E284 B251:E251 B283:B286 F251:F255 B282:F282 B287:E293 F283:F293 C275:F275 C256:F262 B252:B262 B275:B279 B294:F294 B236:E240 B229:F229 B241:F244 B232:F235 B248:F248">
    <cfRule type="cellIs" dxfId="7" priority="1" stopIfTrue="1" operator="lessThan">
      <formula>0</formula>
    </cfRule>
    <cfRule type="cellIs" dxfId="6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46" firstPageNumber="0" fitToHeight="11" orientation="landscape" r:id="rId1"/>
  <headerFooter alignWithMargins="0"/>
  <rowBreaks count="13" manualBreakCount="13">
    <brk id="32" max="16383" man="1"/>
    <brk id="59" max="16383" man="1"/>
    <brk id="121" max="24" man="1"/>
    <brk id="143" max="16383" man="1"/>
    <brk id="179" max="24" man="1"/>
    <brk id="200" max="24" man="1"/>
    <brk id="214" max="16383" man="1"/>
    <brk id="230" max="24" man="1"/>
    <brk id="263" max="16383" man="1"/>
    <brk id="289" max="24" man="1"/>
    <brk id="309" max="16383" man="1"/>
    <brk id="365" max="16383" man="1"/>
    <brk id="412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43"/>
  <sheetViews>
    <sheetView view="pageBreakPreview" zoomScale="75" zoomScaleNormal="50" zoomScaleSheetLayoutView="75" workbookViewId="0">
      <selection activeCell="D90" sqref="D90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2.285156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5" width="6.7109375" style="13" customWidth="1"/>
    <col min="16" max="17" width="8.85546875" style="13" customWidth="1"/>
    <col min="18" max="18" width="9.42578125" style="13" customWidth="1"/>
    <col min="19" max="19" width="12" style="13" customWidth="1"/>
    <col min="20" max="20" width="9.42578125" style="13" customWidth="1"/>
    <col min="21" max="21" width="7.42578125" style="13" customWidth="1"/>
    <col min="22" max="22" width="10.28515625" style="13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customWidth="1"/>
    <col min="27" max="27" width="8.85546875" style="13" customWidth="1"/>
    <col min="28" max="16384" width="9.140625" style="13"/>
  </cols>
  <sheetData>
    <row r="1" spans="1:26" s="16" customFormat="1" ht="21" thickBot="1" x14ac:dyDescent="0.25">
      <c r="A1" s="3115" t="s">
        <v>592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</row>
    <row r="2" spans="1:26" s="16" customFormat="1" ht="16.5" customHeight="1" thickBot="1" x14ac:dyDescent="0.25">
      <c r="A2" s="3152" t="s">
        <v>32</v>
      </c>
      <c r="B2" s="3159" t="s">
        <v>112</v>
      </c>
      <c r="C2" s="3161" t="s">
        <v>113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267"/>
      <c r="N2" s="3155" t="s">
        <v>127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</row>
    <row r="3" spans="1:26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</row>
    <row r="4" spans="1:26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268"/>
      <c r="G4" s="3135"/>
      <c r="H4" s="3140"/>
      <c r="I4" s="3137" t="s">
        <v>121</v>
      </c>
      <c r="J4" s="3124" t="s">
        <v>122</v>
      </c>
      <c r="K4" s="3269"/>
      <c r="L4" s="3270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</row>
    <row r="5" spans="1:26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>
        <v>2</v>
      </c>
      <c r="P5" s="517">
        <v>3</v>
      </c>
      <c r="Q5" s="515">
        <v>4</v>
      </c>
      <c r="R5" s="516">
        <v>5</v>
      </c>
      <c r="S5" s="517">
        <v>6</v>
      </c>
      <c r="T5" s="515">
        <v>7</v>
      </c>
      <c r="U5" s="516">
        <v>8</v>
      </c>
      <c r="V5" s="517">
        <v>9</v>
      </c>
      <c r="W5" s="515">
        <v>10</v>
      </c>
      <c r="X5" s="516">
        <v>11</v>
      </c>
      <c r="Y5" s="517">
        <v>12</v>
      </c>
    </row>
    <row r="6" spans="1:26" s="16" customFormat="1" ht="16.5" thickBot="1" x14ac:dyDescent="0.25">
      <c r="A6" s="3153"/>
      <c r="B6" s="3160"/>
      <c r="C6" s="3151"/>
      <c r="D6" s="3158"/>
      <c r="E6" s="3271"/>
      <c r="F6" s="3272"/>
      <c r="G6" s="3135"/>
      <c r="H6" s="3140"/>
      <c r="I6" s="3143"/>
      <c r="J6" s="3273"/>
      <c r="K6" s="3273"/>
      <c r="L6" s="3273"/>
      <c r="M6" s="3147"/>
      <c r="N6" s="3169" t="s">
        <v>186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</row>
    <row r="7" spans="1:26" s="16" customFormat="1" ht="50.25" customHeight="1" thickBot="1" x14ac:dyDescent="0.25">
      <c r="A7" s="3154"/>
      <c r="B7" s="3160"/>
      <c r="C7" s="3139"/>
      <c r="D7" s="3137"/>
      <c r="E7" s="3271"/>
      <c r="F7" s="3272"/>
      <c r="G7" s="3136"/>
      <c r="H7" s="3140"/>
      <c r="I7" s="3143"/>
      <c r="J7" s="3273"/>
      <c r="K7" s="3273"/>
      <c r="L7" s="3273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</row>
    <row r="8" spans="1:26" s="16" customFormat="1" ht="18.75" customHeight="1" thickBot="1" x14ac:dyDescent="0.25">
      <c r="A8" s="522">
        <v>1</v>
      </c>
      <c r="B8" s="523">
        <v>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</row>
    <row r="9" spans="1:26" s="16" customFormat="1" ht="23.25" hidden="1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</row>
    <row r="10" spans="1:26" s="16" customFormat="1" ht="21.75" hidden="1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</row>
    <row r="11" spans="1:26" s="16" customFormat="1" ht="36.75" hidden="1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</row>
    <row r="12" spans="1:26" s="16" customFormat="1" ht="36" hidden="1" customHeight="1" x14ac:dyDescent="0.2">
      <c r="A12" s="541" t="s">
        <v>135</v>
      </c>
      <c r="B12" s="542" t="s">
        <v>38</v>
      </c>
      <c r="C12" s="82"/>
      <c r="D12" s="543">
        <v>1</v>
      </c>
      <c r="E12" s="544"/>
      <c r="F12" s="514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</row>
    <row r="13" spans="1:26" s="16" customFormat="1" ht="36.75" hidden="1" customHeight="1" x14ac:dyDescent="0.2">
      <c r="A13" s="541" t="s">
        <v>136</v>
      </c>
      <c r="B13" s="542" t="s">
        <v>38</v>
      </c>
      <c r="C13" s="82"/>
      <c r="D13" s="544"/>
      <c r="E13" s="544"/>
      <c r="F13" s="514"/>
      <c r="G13" s="165">
        <v>1.5</v>
      </c>
      <c r="H13" s="83">
        <f t="shared" ref="H13:H20" si="0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1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</row>
    <row r="14" spans="1:26" s="16" customFormat="1" ht="36" hidden="1" customHeight="1" x14ac:dyDescent="0.2">
      <c r="A14" s="541" t="s">
        <v>137</v>
      </c>
      <c r="B14" s="542" t="s">
        <v>38</v>
      </c>
      <c r="C14" s="82">
        <v>3</v>
      </c>
      <c r="D14" s="544"/>
      <c r="E14" s="544"/>
      <c r="F14" s="514"/>
      <c r="G14" s="165">
        <v>1.5</v>
      </c>
      <c r="H14" s="83">
        <f t="shared" si="0"/>
        <v>45</v>
      </c>
      <c r="I14" s="84">
        <f>J14+K14+L14</f>
        <v>18</v>
      </c>
      <c r="J14" s="85"/>
      <c r="K14" s="85"/>
      <c r="L14" s="85">
        <v>18</v>
      </c>
      <c r="M14" s="545">
        <f t="shared" si="1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</row>
    <row r="15" spans="1:26" s="16" customFormat="1" ht="36" hidden="1" customHeight="1" x14ac:dyDescent="0.2">
      <c r="A15" s="547" t="s">
        <v>276</v>
      </c>
      <c r="B15" s="548" t="s">
        <v>277</v>
      </c>
      <c r="C15" s="549"/>
      <c r="D15" s="550" t="s">
        <v>438</v>
      </c>
      <c r="E15" s="550"/>
      <c r="F15" s="551"/>
      <c r="G15" s="552"/>
      <c r="H15" s="553"/>
      <c r="I15" s="554"/>
      <c r="J15" s="554"/>
      <c r="K15" s="554"/>
      <c r="L15" s="554"/>
      <c r="M15" s="555"/>
      <c r="N15" s="556"/>
      <c r="O15" s="557"/>
      <c r="P15" s="558"/>
      <c r="Q15" s="556" t="s">
        <v>278</v>
      </c>
      <c r="R15" s="557" t="s">
        <v>278</v>
      </c>
      <c r="S15" s="558" t="s">
        <v>278</v>
      </c>
      <c r="T15" s="549" t="s">
        <v>278</v>
      </c>
      <c r="U15" s="554" t="s">
        <v>278</v>
      </c>
      <c r="V15" s="555" t="s">
        <v>278</v>
      </c>
      <c r="W15" s="559" t="s">
        <v>278</v>
      </c>
      <c r="X15" s="560" t="s">
        <v>278</v>
      </c>
      <c r="Y15" s="561"/>
    </row>
    <row r="16" spans="1:26" s="16" customFormat="1" ht="36" hidden="1" customHeight="1" x14ac:dyDescent="0.2">
      <c r="A16" s="562" t="s">
        <v>287</v>
      </c>
      <c r="B16" s="563" t="s">
        <v>277</v>
      </c>
      <c r="C16" s="564"/>
      <c r="D16" s="565" t="s">
        <v>524</v>
      </c>
      <c r="E16" s="565"/>
      <c r="F16" s="566"/>
      <c r="G16" s="552">
        <v>1.5</v>
      </c>
      <c r="H16" s="567">
        <f>G16*30</f>
        <v>45</v>
      </c>
      <c r="I16" s="568">
        <f>J16+K16+L16</f>
        <v>16</v>
      </c>
      <c r="J16" s="568"/>
      <c r="K16" s="568"/>
      <c r="L16" s="568">
        <v>16</v>
      </c>
      <c r="M16" s="569">
        <f>H16-I16</f>
        <v>29</v>
      </c>
      <c r="N16" s="570"/>
      <c r="O16" s="571"/>
      <c r="P16" s="572"/>
      <c r="Q16" s="573"/>
      <c r="R16" s="574"/>
      <c r="S16" s="575"/>
      <c r="T16" s="564"/>
      <c r="U16" s="568"/>
      <c r="V16" s="569"/>
      <c r="W16" s="559"/>
      <c r="X16" s="560"/>
      <c r="Y16" s="561">
        <v>2</v>
      </c>
    </row>
    <row r="17" spans="1:25" s="16" customFormat="1" ht="23.25" hidden="1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1256">
        <v>4</v>
      </c>
      <c r="H17" s="91">
        <f t="shared" si="0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1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</row>
    <row r="18" spans="1:25" s="16" customFormat="1" ht="24" hidden="1" customHeight="1" x14ac:dyDescent="0.2">
      <c r="A18" s="576" t="s">
        <v>139</v>
      </c>
      <c r="B18" s="542" t="s">
        <v>589</v>
      </c>
      <c r="C18" s="82"/>
      <c r="D18" s="85">
        <v>6</v>
      </c>
      <c r="E18" s="85"/>
      <c r="F18" s="577"/>
      <c r="G18" s="1256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</row>
    <row r="19" spans="1:25" s="16" customFormat="1" ht="36.75" hidden="1" customHeight="1" x14ac:dyDescent="0.2">
      <c r="A19" s="578" t="s">
        <v>140</v>
      </c>
      <c r="B19" s="542" t="s">
        <v>40</v>
      </c>
      <c r="C19" s="97">
        <v>4</v>
      </c>
      <c r="D19" s="98"/>
      <c r="E19" s="98"/>
      <c r="F19" s="579"/>
      <c r="G19" s="90">
        <v>3</v>
      </c>
      <c r="H19" s="91">
        <f t="shared" si="0"/>
        <v>90</v>
      </c>
      <c r="I19" s="92">
        <f>J19+K19+L19</f>
        <v>30</v>
      </c>
      <c r="J19" s="92"/>
      <c r="K19" s="92"/>
      <c r="L19" s="92">
        <v>30</v>
      </c>
      <c r="M19" s="93">
        <f t="shared" si="1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</row>
    <row r="20" spans="1:25" s="16" customFormat="1" ht="23.25" hidden="1" customHeight="1" thickBot="1" x14ac:dyDescent="0.25">
      <c r="A20" s="581" t="s">
        <v>141</v>
      </c>
      <c r="B20" s="582" t="s">
        <v>41</v>
      </c>
      <c r="C20" s="97">
        <v>5</v>
      </c>
      <c r="D20" s="98"/>
      <c r="E20" s="98"/>
      <c r="F20" s="583"/>
      <c r="G20" s="1257">
        <v>3</v>
      </c>
      <c r="H20" s="91">
        <f t="shared" si="0"/>
        <v>90</v>
      </c>
      <c r="I20" s="104">
        <f>J20+K20+L20</f>
        <v>45</v>
      </c>
      <c r="J20" s="105">
        <v>27</v>
      </c>
      <c r="K20" s="105"/>
      <c r="L20" s="105">
        <v>18</v>
      </c>
      <c r="M20" s="93">
        <f t="shared" si="1"/>
        <v>45</v>
      </c>
      <c r="N20" s="584"/>
      <c r="O20" s="98"/>
      <c r="P20" s="106"/>
      <c r="Q20" s="100"/>
      <c r="R20" s="99">
        <v>5</v>
      </c>
      <c r="S20" s="106"/>
      <c r="T20" s="100"/>
      <c r="U20" s="98"/>
      <c r="V20" s="101"/>
      <c r="W20" s="97"/>
      <c r="X20" s="98"/>
      <c r="Y20" s="101"/>
    </row>
    <row r="21" spans="1:25" s="16" customFormat="1" ht="30" hidden="1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2">H11+H17+H18+H19+H20</f>
        <v>555</v>
      </c>
      <c r="I21" s="587">
        <f t="shared" si="2"/>
        <v>232</v>
      </c>
      <c r="J21" s="587">
        <f t="shared" si="2"/>
        <v>77</v>
      </c>
      <c r="K21" s="587"/>
      <c r="L21" s="587">
        <f t="shared" si="2"/>
        <v>155</v>
      </c>
      <c r="M21" s="588">
        <f t="shared" si="2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2</v>
      </c>
      <c r="R21" s="587">
        <f>SUM(R16:R20)</f>
        <v>5</v>
      </c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</row>
    <row r="22" spans="1:25" s="16" customFormat="1" ht="20.25" hidden="1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3">G23+G24+G25+G26+G27+G28</f>
        <v>13</v>
      </c>
      <c r="H22" s="591">
        <f t="shared" si="3"/>
        <v>390</v>
      </c>
      <c r="I22" s="27">
        <f t="shared" si="3"/>
        <v>252</v>
      </c>
      <c r="J22" s="27">
        <f t="shared" si="3"/>
        <v>12</v>
      </c>
      <c r="K22" s="27">
        <f t="shared" si="3"/>
        <v>0</v>
      </c>
      <c r="L22" s="27">
        <f t="shared" si="3"/>
        <v>240</v>
      </c>
      <c r="M22" s="27">
        <f t="shared" si="3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</row>
    <row r="23" spans="1:25" s="16" customFormat="1" ht="20.25" hidden="1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514"/>
      <c r="G23" s="601">
        <v>3</v>
      </c>
      <c r="H23" s="602">
        <f t="shared" ref="H23:H28" si="4">G23*30</f>
        <v>90</v>
      </c>
      <c r="I23" s="168">
        <f t="shared" ref="I23:I28" si="5">J23+K23+L23</f>
        <v>60</v>
      </c>
      <c r="J23" s="85">
        <v>8</v>
      </c>
      <c r="K23" s="85"/>
      <c r="L23" s="85">
        <v>52</v>
      </c>
      <c r="M23" s="545">
        <f t="shared" ref="M23:M28" si="6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</row>
    <row r="24" spans="1:25" s="16" customFormat="1" ht="18.75" hidden="1" customHeight="1" x14ac:dyDescent="0.2">
      <c r="A24" s="541" t="s">
        <v>144</v>
      </c>
      <c r="B24" s="542" t="s">
        <v>42</v>
      </c>
      <c r="C24" s="82"/>
      <c r="D24" s="600"/>
      <c r="E24" s="600"/>
      <c r="F24" s="514"/>
      <c r="G24" s="601">
        <v>2</v>
      </c>
      <c r="H24" s="602">
        <f t="shared" si="4"/>
        <v>60</v>
      </c>
      <c r="I24" s="168">
        <f t="shared" si="5"/>
        <v>36</v>
      </c>
      <c r="J24" s="85"/>
      <c r="K24" s="85"/>
      <c r="L24" s="85">
        <v>36</v>
      </c>
      <c r="M24" s="545">
        <f t="shared" si="6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</row>
    <row r="25" spans="1:25" s="16" customFormat="1" ht="18.75" hidden="1" customHeight="1" x14ac:dyDescent="0.2">
      <c r="A25" s="541" t="s">
        <v>145</v>
      </c>
      <c r="B25" s="542" t="s">
        <v>42</v>
      </c>
      <c r="C25" s="82"/>
      <c r="D25" s="543" t="s">
        <v>590</v>
      </c>
      <c r="E25" s="544"/>
      <c r="F25" s="514"/>
      <c r="G25" s="601">
        <v>2</v>
      </c>
      <c r="H25" s="602">
        <f t="shared" si="4"/>
        <v>60</v>
      </c>
      <c r="I25" s="168">
        <f t="shared" si="5"/>
        <v>36</v>
      </c>
      <c r="J25" s="85"/>
      <c r="K25" s="85"/>
      <c r="L25" s="85">
        <v>36</v>
      </c>
      <c r="M25" s="545">
        <f t="shared" si="6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</row>
    <row r="26" spans="1:25" s="16" customFormat="1" ht="18.75" hidden="1" customHeight="1" x14ac:dyDescent="0.2">
      <c r="A26" s="541" t="s">
        <v>146</v>
      </c>
      <c r="B26" s="542" t="s">
        <v>42</v>
      </c>
      <c r="C26" s="82"/>
      <c r="D26" s="543">
        <v>4</v>
      </c>
      <c r="E26" s="544"/>
      <c r="F26" s="514"/>
      <c r="G26" s="601">
        <v>3</v>
      </c>
      <c r="H26" s="602">
        <f t="shared" si="4"/>
        <v>90</v>
      </c>
      <c r="I26" s="168">
        <f t="shared" si="5"/>
        <v>60</v>
      </c>
      <c r="J26" s="85">
        <v>4</v>
      </c>
      <c r="K26" s="85"/>
      <c r="L26" s="85">
        <v>56</v>
      </c>
      <c r="M26" s="545">
        <f t="shared" si="6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</row>
    <row r="27" spans="1:25" s="16" customFormat="1" ht="18.75" hidden="1" customHeight="1" x14ac:dyDescent="0.2">
      <c r="A27" s="541" t="s">
        <v>147</v>
      </c>
      <c r="B27" s="542" t="s">
        <v>42</v>
      </c>
      <c r="C27" s="82"/>
      <c r="D27" s="544"/>
      <c r="E27" s="544"/>
      <c r="F27" s="514"/>
      <c r="G27" s="601">
        <v>1.5</v>
      </c>
      <c r="H27" s="602">
        <f t="shared" si="4"/>
        <v>45</v>
      </c>
      <c r="I27" s="168">
        <f t="shared" si="5"/>
        <v>30</v>
      </c>
      <c r="J27" s="85"/>
      <c r="K27" s="85"/>
      <c r="L27" s="85">
        <v>30</v>
      </c>
      <c r="M27" s="545">
        <f t="shared" si="6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</row>
    <row r="28" spans="1:25" s="16" customFormat="1" ht="18.75" hidden="1" customHeight="1" x14ac:dyDescent="0.2">
      <c r="A28" s="541" t="s">
        <v>148</v>
      </c>
      <c r="B28" s="542" t="s">
        <v>42</v>
      </c>
      <c r="C28" s="82"/>
      <c r="D28" s="543" t="s">
        <v>591</v>
      </c>
      <c r="E28" s="544"/>
      <c r="F28" s="514"/>
      <c r="G28" s="601">
        <v>1.5</v>
      </c>
      <c r="H28" s="602">
        <f t="shared" si="4"/>
        <v>45</v>
      </c>
      <c r="I28" s="168">
        <f t="shared" si="5"/>
        <v>30</v>
      </c>
      <c r="J28" s="85"/>
      <c r="K28" s="85"/>
      <c r="L28" s="85">
        <v>30</v>
      </c>
      <c r="M28" s="545">
        <f t="shared" si="6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</row>
    <row r="29" spans="1:25" s="16" customFormat="1" ht="70.5" hidden="1" customHeight="1" thickBot="1" x14ac:dyDescent="0.25">
      <c r="A29" s="607" t="s">
        <v>149</v>
      </c>
      <c r="B29" s="608" t="s">
        <v>42</v>
      </c>
      <c r="C29" s="549"/>
      <c r="D29" s="544" t="s">
        <v>593</v>
      </c>
      <c r="E29" s="544"/>
      <c r="F29" s="514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611" t="s">
        <v>43</v>
      </c>
      <c r="U29" s="611" t="s">
        <v>43</v>
      </c>
      <c r="V29" s="612" t="s">
        <v>43</v>
      </c>
      <c r="W29" s="611" t="s">
        <v>43</v>
      </c>
      <c r="X29" s="611" t="s">
        <v>43</v>
      </c>
      <c r="Y29" s="613"/>
    </row>
    <row r="30" spans="1:25" s="16" customFormat="1" ht="24" hidden="1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7">H22</f>
        <v>390</v>
      </c>
      <c r="I30" s="587">
        <f t="shared" si="7"/>
        <v>252</v>
      </c>
      <c r="J30" s="587">
        <f t="shared" si="7"/>
        <v>12</v>
      </c>
      <c r="K30" s="587"/>
      <c r="L30" s="587">
        <f t="shared" si="7"/>
        <v>240</v>
      </c>
      <c r="M30" s="588">
        <f t="shared" si="7"/>
        <v>138</v>
      </c>
      <c r="N30" s="614">
        <f t="shared" ref="N30:S30" si="8">SUM(N22:N29)</f>
        <v>4</v>
      </c>
      <c r="O30" s="615">
        <f t="shared" si="8"/>
        <v>4</v>
      </c>
      <c r="P30" s="616">
        <f t="shared" si="8"/>
        <v>4</v>
      </c>
      <c r="Q30" s="614">
        <f t="shared" si="8"/>
        <v>4</v>
      </c>
      <c r="R30" s="615">
        <f t="shared" si="8"/>
        <v>4</v>
      </c>
      <c r="S30" s="616">
        <f t="shared" si="8"/>
        <v>4</v>
      </c>
      <c r="T30" s="617"/>
      <c r="U30" s="618"/>
      <c r="V30" s="619"/>
      <c r="W30" s="617"/>
      <c r="X30" s="618"/>
      <c r="Y30" s="619"/>
    </row>
    <row r="31" spans="1:25" s="16" customFormat="1" ht="24.75" hidden="1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9">H21+H30</f>
        <v>945</v>
      </c>
      <c r="I31" s="587">
        <f t="shared" si="9"/>
        <v>484</v>
      </c>
      <c r="J31" s="587">
        <f t="shared" si="9"/>
        <v>89</v>
      </c>
      <c r="K31" s="587"/>
      <c r="L31" s="587">
        <f t="shared" si="9"/>
        <v>395</v>
      </c>
      <c r="M31" s="588">
        <f t="shared" si="9"/>
        <v>461</v>
      </c>
      <c r="N31" s="586">
        <f>N21+N30</f>
        <v>9</v>
      </c>
      <c r="O31" s="587">
        <f t="shared" ref="O31:Y31" si="10">O21+O30</f>
        <v>6</v>
      </c>
      <c r="P31" s="588">
        <f t="shared" si="10"/>
        <v>6</v>
      </c>
      <c r="Q31" s="620">
        <f t="shared" si="10"/>
        <v>6</v>
      </c>
      <c r="R31" s="587">
        <f t="shared" si="10"/>
        <v>9</v>
      </c>
      <c r="S31" s="588">
        <f t="shared" si="10"/>
        <v>7</v>
      </c>
      <c r="T31" s="586"/>
      <c r="U31" s="587"/>
      <c r="V31" s="588"/>
      <c r="W31" s="586"/>
      <c r="X31" s="587"/>
      <c r="Y31" s="588">
        <f t="shared" si="10"/>
        <v>2</v>
      </c>
    </row>
    <row r="32" spans="1:25" s="16" customFormat="1" ht="24" hidden="1" customHeight="1" thickBot="1" x14ac:dyDescent="0.25">
      <c r="A32" s="3276" t="s">
        <v>600</v>
      </c>
      <c r="B32" s="3277"/>
      <c r="C32" s="3277"/>
      <c r="D32" s="3277"/>
      <c r="E32" s="3277"/>
      <c r="F32" s="3277"/>
      <c r="G32" s="3277"/>
      <c r="H32" s="3277"/>
      <c r="I32" s="3277"/>
      <c r="J32" s="3277"/>
      <c r="K32" s="3277"/>
      <c r="L32" s="3277"/>
      <c r="M32" s="3277"/>
      <c r="N32" s="3277"/>
      <c r="O32" s="3277"/>
      <c r="P32" s="3277"/>
      <c r="Q32" s="3277"/>
      <c r="R32" s="3277"/>
      <c r="S32" s="3277"/>
      <c r="T32" s="3277"/>
      <c r="U32" s="3277"/>
      <c r="V32" s="3277"/>
      <c r="W32" s="3277"/>
      <c r="X32" s="3277"/>
      <c r="Y32" s="3278"/>
    </row>
    <row r="33" spans="1:65" s="16" customFormat="1" ht="24" hidden="1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</row>
    <row r="34" spans="1:65" s="16" customFormat="1" ht="43.5" hidden="1" customHeight="1" x14ac:dyDescent="0.2">
      <c r="A34" s="621" t="s">
        <v>150</v>
      </c>
      <c r="B34" s="622" t="s">
        <v>46</v>
      </c>
      <c r="C34" s="623">
        <v>7</v>
      </c>
      <c r="D34" s="624"/>
      <c r="E34" s="625"/>
      <c r="F34" s="626"/>
      <c r="G34" s="1258">
        <v>4</v>
      </c>
      <c r="H34" s="627">
        <f>G34*30</f>
        <v>120</v>
      </c>
      <c r="I34" s="628">
        <f>J34+K34+L34</f>
        <v>60</v>
      </c>
      <c r="J34" s="629">
        <v>30</v>
      </c>
      <c r="K34" s="630">
        <v>15</v>
      </c>
      <c r="L34" s="630">
        <v>15</v>
      </c>
      <c r="M34" s="631">
        <f>H34-I34</f>
        <v>60</v>
      </c>
      <c r="N34" s="632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</row>
    <row r="35" spans="1:65" s="16" customFormat="1" ht="21" hidden="1" customHeight="1" x14ac:dyDescent="0.2">
      <c r="A35" s="576" t="s">
        <v>151</v>
      </c>
      <c r="B35" s="112" t="s">
        <v>274</v>
      </c>
      <c r="C35" s="637"/>
      <c r="D35" s="638"/>
      <c r="E35" s="638"/>
      <c r="F35" s="639"/>
      <c r="G35" s="1260">
        <f>G36+G37+G38+G39</f>
        <v>16</v>
      </c>
      <c r="H35" s="640">
        <f>H36+H37+H38+H39</f>
        <v>480</v>
      </c>
      <c r="I35" s="535">
        <f>I36+I37+I38+I39</f>
        <v>258</v>
      </c>
      <c r="J35" s="535">
        <f>J36+J37+J38+J39</f>
        <v>129</v>
      </c>
      <c r="K35" s="535"/>
      <c r="L35" s="535">
        <f>L36+L37+L38+L39</f>
        <v>129</v>
      </c>
      <c r="M35" s="641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</row>
    <row r="36" spans="1:65" s="16" customFormat="1" ht="21" hidden="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639"/>
      <c r="G36" s="643">
        <v>5.5</v>
      </c>
      <c r="H36" s="644">
        <f>G36*30</f>
        <v>165</v>
      </c>
      <c r="I36" s="84">
        <f t="shared" ref="I36:I41" si="11">J36+K36+L36</f>
        <v>90</v>
      </c>
      <c r="J36" s="645">
        <v>45</v>
      </c>
      <c r="K36" s="642"/>
      <c r="L36" s="642">
        <v>45</v>
      </c>
      <c r="M36" s="94">
        <f t="shared" ref="M36:M41" si="12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</row>
    <row r="37" spans="1:65" s="16" customFormat="1" ht="21" hidden="1" customHeight="1" x14ac:dyDescent="0.2">
      <c r="A37" s="541" t="s">
        <v>492</v>
      </c>
      <c r="B37" s="112" t="s">
        <v>274</v>
      </c>
      <c r="C37" s="646">
        <v>2</v>
      </c>
      <c r="D37" s="638"/>
      <c r="E37" s="638"/>
      <c r="F37" s="639"/>
      <c r="G37" s="643">
        <v>3.5</v>
      </c>
      <c r="H37" s="644">
        <f>G37*30</f>
        <v>105</v>
      </c>
      <c r="I37" s="84">
        <f t="shared" si="11"/>
        <v>54</v>
      </c>
      <c r="J37" s="645">
        <v>27</v>
      </c>
      <c r="K37" s="642"/>
      <c r="L37" s="642">
        <v>27</v>
      </c>
      <c r="M37" s="94">
        <f t="shared" si="12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</row>
    <row r="38" spans="1:65" s="16" customFormat="1" ht="21" hidden="1" customHeight="1" x14ac:dyDescent="0.2">
      <c r="A38" s="541" t="s">
        <v>493</v>
      </c>
      <c r="B38" s="112" t="s">
        <v>274</v>
      </c>
      <c r="C38" s="637"/>
      <c r="D38" s="642">
        <v>3</v>
      </c>
      <c r="E38" s="638"/>
      <c r="F38" s="639"/>
      <c r="G38" s="643">
        <v>3.5</v>
      </c>
      <c r="H38" s="644">
        <f>G38*30</f>
        <v>105</v>
      </c>
      <c r="I38" s="84">
        <f t="shared" si="11"/>
        <v>54</v>
      </c>
      <c r="J38" s="645">
        <v>27</v>
      </c>
      <c r="K38" s="642"/>
      <c r="L38" s="642">
        <v>27</v>
      </c>
      <c r="M38" s="94">
        <f t="shared" si="12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</row>
    <row r="39" spans="1:65" s="16" customFormat="1" ht="21" hidden="1" customHeight="1" x14ac:dyDescent="0.2">
      <c r="A39" s="541" t="s">
        <v>494</v>
      </c>
      <c r="B39" s="112" t="s">
        <v>274</v>
      </c>
      <c r="C39" s="646">
        <v>4</v>
      </c>
      <c r="D39" s="638"/>
      <c r="E39" s="638"/>
      <c r="F39" s="639"/>
      <c r="G39" s="1259">
        <v>3.5</v>
      </c>
      <c r="H39" s="644">
        <f>G39*30</f>
        <v>105</v>
      </c>
      <c r="I39" s="84">
        <f t="shared" si="11"/>
        <v>60</v>
      </c>
      <c r="J39" s="645">
        <v>30</v>
      </c>
      <c r="K39" s="642"/>
      <c r="L39" s="642">
        <v>30</v>
      </c>
      <c r="M39" s="94">
        <f t="shared" si="12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</row>
    <row r="40" spans="1:65" s="44" customFormat="1" ht="21" hidden="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1261">
        <v>2</v>
      </c>
      <c r="H40" s="653">
        <f>G40*30</f>
        <v>60</v>
      </c>
      <c r="I40" s="654">
        <f t="shared" si="11"/>
        <v>30</v>
      </c>
      <c r="J40" s="655">
        <v>15</v>
      </c>
      <c r="K40" s="656"/>
      <c r="L40" s="657">
        <v>15</v>
      </c>
      <c r="M40" s="658">
        <f t="shared" si="12"/>
        <v>30</v>
      </c>
      <c r="N40" s="659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s="16" customFormat="1" ht="31.5" hidden="1" customHeight="1" x14ac:dyDescent="0.2">
      <c r="A41" s="668" t="s">
        <v>153</v>
      </c>
      <c r="B41" s="111" t="s">
        <v>47</v>
      </c>
      <c r="C41" s="669">
        <v>8</v>
      </c>
      <c r="D41" s="80"/>
      <c r="E41" s="80"/>
      <c r="F41" s="188"/>
      <c r="G41" s="1260">
        <v>3</v>
      </c>
      <c r="H41" s="640">
        <f t="shared" ref="H41:H46" si="13">G41*30</f>
        <v>90</v>
      </c>
      <c r="I41" s="27">
        <f t="shared" si="11"/>
        <v>45</v>
      </c>
      <c r="J41" s="670">
        <v>27</v>
      </c>
      <c r="K41" s="671">
        <v>9</v>
      </c>
      <c r="L41" s="671">
        <v>9</v>
      </c>
      <c r="M41" s="672">
        <f t="shared" si="12"/>
        <v>45</v>
      </c>
      <c r="N41" s="659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</row>
    <row r="42" spans="1:65" s="16" customFormat="1" ht="21.75" hidden="1" customHeight="1" x14ac:dyDescent="0.2">
      <c r="A42" s="576" t="s">
        <v>154</v>
      </c>
      <c r="B42" s="112" t="s">
        <v>48</v>
      </c>
      <c r="C42" s="646"/>
      <c r="D42" s="85"/>
      <c r="E42" s="85"/>
      <c r="F42" s="189"/>
      <c r="G42" s="1262">
        <f>G43+G44+G45</f>
        <v>7.5</v>
      </c>
      <c r="H42" s="130">
        <f t="shared" ref="H42:M42" si="14">H43+H44+H45</f>
        <v>225</v>
      </c>
      <c r="I42" s="109">
        <f t="shared" si="14"/>
        <v>126</v>
      </c>
      <c r="J42" s="109">
        <f t="shared" si="14"/>
        <v>60</v>
      </c>
      <c r="K42" s="109">
        <f t="shared" si="14"/>
        <v>15</v>
      </c>
      <c r="L42" s="109">
        <f t="shared" si="14"/>
        <v>51</v>
      </c>
      <c r="M42" s="673">
        <f t="shared" si="14"/>
        <v>99</v>
      </c>
      <c r="N42" s="659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</row>
    <row r="43" spans="1:65" s="16" customFormat="1" ht="22.5" hidden="1" customHeight="1" x14ac:dyDescent="0.2">
      <c r="A43" s="576" t="s">
        <v>495</v>
      </c>
      <c r="B43" s="112" t="s">
        <v>48</v>
      </c>
      <c r="C43" s="646">
        <v>7</v>
      </c>
      <c r="D43" s="638"/>
      <c r="E43" s="638"/>
      <c r="F43" s="639"/>
      <c r="G43" s="1259">
        <v>5.5</v>
      </c>
      <c r="H43" s="644">
        <f t="shared" si="13"/>
        <v>165</v>
      </c>
      <c r="I43" s="84">
        <f>J43+K43+L43</f>
        <v>90</v>
      </c>
      <c r="J43" s="645">
        <v>60</v>
      </c>
      <c r="K43" s="642">
        <v>15</v>
      </c>
      <c r="L43" s="642">
        <v>15</v>
      </c>
      <c r="M43" s="94">
        <f>H43-I43</f>
        <v>75</v>
      </c>
      <c r="N43" s="659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</row>
    <row r="44" spans="1:65" s="16" customFormat="1" ht="23.25" hidden="1" customHeight="1" x14ac:dyDescent="0.2">
      <c r="A44" s="83" t="s">
        <v>496</v>
      </c>
      <c r="B44" s="112" t="s">
        <v>49</v>
      </c>
      <c r="C44" s="646"/>
      <c r="D44" s="638"/>
      <c r="E44" s="638"/>
      <c r="F44" s="639"/>
      <c r="G44" s="1259">
        <v>1</v>
      </c>
      <c r="H44" s="644">
        <f t="shared" si="13"/>
        <v>30</v>
      </c>
      <c r="I44" s="84">
        <f>J44+K44+L44</f>
        <v>18</v>
      </c>
      <c r="J44" s="645"/>
      <c r="K44" s="642"/>
      <c r="L44" s="642">
        <v>18</v>
      </c>
      <c r="M44" s="94">
        <f>H44-I44</f>
        <v>12</v>
      </c>
      <c r="N44" s="659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</row>
    <row r="45" spans="1:65" s="16" customFormat="1" ht="24" hidden="1" customHeight="1" x14ac:dyDescent="0.2">
      <c r="A45" s="83" t="s">
        <v>497</v>
      </c>
      <c r="B45" s="112" t="s">
        <v>49</v>
      </c>
      <c r="C45" s="646"/>
      <c r="D45" s="638"/>
      <c r="E45" s="642">
        <v>9</v>
      </c>
      <c r="F45" s="639"/>
      <c r="G45" s="1259">
        <v>1</v>
      </c>
      <c r="H45" s="644">
        <f t="shared" si="13"/>
        <v>30</v>
      </c>
      <c r="I45" s="84">
        <f>J45+K45+L45</f>
        <v>18</v>
      </c>
      <c r="J45" s="645"/>
      <c r="K45" s="642"/>
      <c r="L45" s="642">
        <v>18</v>
      </c>
      <c r="M45" s="94">
        <f>H45-I45</f>
        <v>12</v>
      </c>
      <c r="N45" s="659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</row>
    <row r="46" spans="1:65" s="16" customFormat="1" ht="20.25" hidden="1" customHeight="1" x14ac:dyDescent="0.2">
      <c r="A46" s="576" t="s">
        <v>155</v>
      </c>
      <c r="B46" s="112" t="s">
        <v>584</v>
      </c>
      <c r="C46" s="637"/>
      <c r="D46" s="642">
        <v>5</v>
      </c>
      <c r="E46" s="642"/>
      <c r="F46" s="189"/>
      <c r="G46" s="1262">
        <v>2</v>
      </c>
      <c r="H46" s="190">
        <f t="shared" si="13"/>
        <v>60</v>
      </c>
      <c r="I46" s="92">
        <f>J46+K46+L46</f>
        <v>30</v>
      </c>
      <c r="J46" s="191">
        <v>20</v>
      </c>
      <c r="K46" s="192"/>
      <c r="L46" s="192">
        <v>10</v>
      </c>
      <c r="M46" s="193">
        <f>H46-I46</f>
        <v>30</v>
      </c>
      <c r="N46" s="659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</row>
    <row r="47" spans="1:65" s="16" customFormat="1" ht="36.75" hidden="1" customHeight="1" x14ac:dyDescent="0.2">
      <c r="A47" s="576" t="s">
        <v>156</v>
      </c>
      <c r="B47" s="112" t="s">
        <v>50</v>
      </c>
      <c r="C47" s="646"/>
      <c r="D47" s="642"/>
      <c r="E47" s="642"/>
      <c r="F47" s="639"/>
      <c r="G47" s="1262">
        <v>7</v>
      </c>
      <c r="H47" s="190">
        <f t="shared" ref="H47:M47" si="15">H48+H49</f>
        <v>210</v>
      </c>
      <c r="I47" s="109">
        <f t="shared" si="15"/>
        <v>105</v>
      </c>
      <c r="J47" s="109">
        <f t="shared" si="15"/>
        <v>57</v>
      </c>
      <c r="K47" s="109">
        <f t="shared" si="15"/>
        <v>33</v>
      </c>
      <c r="L47" s="109">
        <f t="shared" si="15"/>
        <v>15</v>
      </c>
      <c r="M47" s="110">
        <f t="shared" si="15"/>
        <v>105</v>
      </c>
      <c r="N47" s="659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</row>
    <row r="48" spans="1:65" s="16" customFormat="1" ht="36" hidden="1" customHeight="1" x14ac:dyDescent="0.2">
      <c r="A48" s="576" t="s">
        <v>335</v>
      </c>
      <c r="B48" s="112" t="s">
        <v>50</v>
      </c>
      <c r="C48" s="646"/>
      <c r="D48" s="642">
        <v>7</v>
      </c>
      <c r="E48" s="642"/>
      <c r="F48" s="639"/>
      <c r="G48" s="1259">
        <v>4</v>
      </c>
      <c r="H48" s="644">
        <f>G48*30</f>
        <v>120</v>
      </c>
      <c r="I48" s="84">
        <f>J48+K48+L48</f>
        <v>60</v>
      </c>
      <c r="J48" s="645">
        <v>30</v>
      </c>
      <c r="K48" s="642">
        <v>15</v>
      </c>
      <c r="L48" s="642">
        <v>15</v>
      </c>
      <c r="M48" s="94">
        <f>H48-I48</f>
        <v>60</v>
      </c>
      <c r="N48" s="659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</row>
    <row r="49" spans="1:25" s="16" customFormat="1" ht="34.5" hidden="1" customHeight="1" x14ac:dyDescent="0.2">
      <c r="A49" s="576" t="s">
        <v>336</v>
      </c>
      <c r="B49" s="112" t="s">
        <v>50</v>
      </c>
      <c r="C49" s="646">
        <v>8</v>
      </c>
      <c r="D49" s="642"/>
      <c r="E49" s="642"/>
      <c r="F49" s="639"/>
      <c r="G49" s="1259">
        <v>3</v>
      </c>
      <c r="H49" s="644">
        <f>G49*30</f>
        <v>90</v>
      </c>
      <c r="I49" s="84">
        <f>J49+K49+L49</f>
        <v>45</v>
      </c>
      <c r="J49" s="645">
        <v>27</v>
      </c>
      <c r="K49" s="642">
        <v>18</v>
      </c>
      <c r="L49" s="642"/>
      <c r="M49" s="94">
        <f>H49-I49</f>
        <v>45</v>
      </c>
      <c r="N49" s="659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</row>
    <row r="50" spans="1:25" s="16" customFormat="1" ht="21" hidden="1" customHeight="1" x14ac:dyDescent="0.2">
      <c r="A50" s="576" t="s">
        <v>157</v>
      </c>
      <c r="B50" s="112" t="s">
        <v>51</v>
      </c>
      <c r="C50" s="646"/>
      <c r="D50" s="638"/>
      <c r="E50" s="638"/>
      <c r="F50" s="639"/>
      <c r="G50" s="108">
        <f t="shared" ref="G50:M50" si="16">G51+G52+G53</f>
        <v>6.5</v>
      </c>
      <c r="H50" s="190">
        <f t="shared" si="16"/>
        <v>195</v>
      </c>
      <c r="I50" s="92">
        <f t="shared" si="16"/>
        <v>99</v>
      </c>
      <c r="J50" s="92">
        <f t="shared" si="16"/>
        <v>33</v>
      </c>
      <c r="K50" s="92">
        <f t="shared" si="16"/>
        <v>66</v>
      </c>
      <c r="L50" s="92">
        <f t="shared" si="16"/>
        <v>0</v>
      </c>
      <c r="M50" s="96">
        <f t="shared" si="16"/>
        <v>96</v>
      </c>
      <c r="N50" s="659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</row>
    <row r="51" spans="1:25" s="16" customFormat="1" ht="21.75" hidden="1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639"/>
      <c r="G51" s="643">
        <v>3</v>
      </c>
      <c r="H51" s="644">
        <f>G51*30</f>
        <v>90</v>
      </c>
      <c r="I51" s="84">
        <f>J51+K51+L51</f>
        <v>45</v>
      </c>
      <c r="J51" s="645">
        <v>15</v>
      </c>
      <c r="K51" s="642">
        <v>30</v>
      </c>
      <c r="L51" s="642"/>
      <c r="M51" s="94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</row>
    <row r="52" spans="1:25" s="16" customFormat="1" ht="22.5" hidden="1" customHeight="1" x14ac:dyDescent="0.2">
      <c r="A52" s="576" t="s">
        <v>499</v>
      </c>
      <c r="B52" s="112" t="s">
        <v>51</v>
      </c>
      <c r="C52" s="646"/>
      <c r="D52" s="638"/>
      <c r="E52" s="638"/>
      <c r="F52" s="639"/>
      <c r="G52" s="643">
        <v>1.5</v>
      </c>
      <c r="H52" s="644">
        <f>G52*30</f>
        <v>45</v>
      </c>
      <c r="I52" s="84">
        <f>J52+K52+L52</f>
        <v>27</v>
      </c>
      <c r="J52" s="645">
        <v>9</v>
      </c>
      <c r="K52" s="642">
        <v>18</v>
      </c>
      <c r="L52" s="642"/>
      <c r="M52" s="94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</row>
    <row r="53" spans="1:25" s="16" customFormat="1" ht="21.75" hidden="1" customHeight="1" x14ac:dyDescent="0.2">
      <c r="A53" s="576" t="s">
        <v>500</v>
      </c>
      <c r="B53" s="112" t="s">
        <v>51</v>
      </c>
      <c r="C53" s="646">
        <v>3</v>
      </c>
      <c r="D53" s="638"/>
      <c r="E53" s="638"/>
      <c r="F53" s="639"/>
      <c r="G53" s="643">
        <v>2</v>
      </c>
      <c r="H53" s="644">
        <f>G53*30</f>
        <v>60</v>
      </c>
      <c r="I53" s="84">
        <f>J53+K53+L53</f>
        <v>27</v>
      </c>
      <c r="J53" s="645">
        <v>9</v>
      </c>
      <c r="K53" s="642">
        <v>18</v>
      </c>
      <c r="L53" s="642"/>
      <c r="M53" s="94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</row>
    <row r="54" spans="1:25" s="16" customFormat="1" ht="22.5" hidden="1" customHeight="1" x14ac:dyDescent="0.2">
      <c r="A54" s="576" t="s">
        <v>158</v>
      </c>
      <c r="B54" s="112" t="s">
        <v>52</v>
      </c>
      <c r="C54" s="646">
        <v>6</v>
      </c>
      <c r="D54" s="638"/>
      <c r="E54" s="638"/>
      <c r="F54" s="639"/>
      <c r="G54" s="108">
        <v>3</v>
      </c>
      <c r="H54" s="190">
        <f>G54*30</f>
        <v>90</v>
      </c>
      <c r="I54" s="92">
        <f>J54+K54+L54</f>
        <v>54</v>
      </c>
      <c r="J54" s="191">
        <v>36</v>
      </c>
      <c r="K54" s="192">
        <v>18</v>
      </c>
      <c r="L54" s="192"/>
      <c r="M54" s="193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</row>
    <row r="55" spans="1:25" s="16" customFormat="1" ht="39" hidden="1" customHeight="1" x14ac:dyDescent="0.2">
      <c r="A55" s="541" t="s">
        <v>159</v>
      </c>
      <c r="B55" s="194" t="s">
        <v>86</v>
      </c>
      <c r="C55" s="674"/>
      <c r="D55" s="642">
        <v>12</v>
      </c>
      <c r="E55" s="675"/>
      <c r="F55" s="676"/>
      <c r="G55" s="108">
        <v>3</v>
      </c>
      <c r="H55" s="190">
        <f>G55*30</f>
        <v>90</v>
      </c>
      <c r="I55" s="92">
        <f>J55+K55+L55</f>
        <v>30</v>
      </c>
      <c r="J55" s="191">
        <v>20</v>
      </c>
      <c r="K55" s="192"/>
      <c r="L55" s="192">
        <v>10</v>
      </c>
      <c r="M55" s="193">
        <f>H55-I55</f>
        <v>60</v>
      </c>
      <c r="N55" s="606"/>
      <c r="O55" s="543"/>
      <c r="P55" s="604"/>
      <c r="Q55" s="677"/>
      <c r="R55" s="543"/>
      <c r="S55" s="605"/>
      <c r="T55" s="603"/>
      <c r="U55" s="543"/>
      <c r="V55" s="605"/>
      <c r="W55" s="606"/>
      <c r="X55" s="543"/>
      <c r="Y55" s="94">
        <v>3</v>
      </c>
    </row>
    <row r="56" spans="1:25" s="16" customFormat="1" ht="37.5" hidden="1" customHeight="1" x14ac:dyDescent="0.2">
      <c r="A56" s="576" t="s">
        <v>160</v>
      </c>
      <c r="B56" s="112" t="s">
        <v>53</v>
      </c>
      <c r="C56" s="646"/>
      <c r="D56" s="638"/>
      <c r="E56" s="638"/>
      <c r="F56" s="639"/>
      <c r="G56" s="108">
        <f>G57+G58+G59</f>
        <v>8</v>
      </c>
      <c r="H56" s="190">
        <f>H57+H58+H59</f>
        <v>240</v>
      </c>
      <c r="I56" s="109">
        <f>I57+I58+I59</f>
        <v>123</v>
      </c>
      <c r="J56" s="109">
        <f>J57+J58+J59</f>
        <v>30</v>
      </c>
      <c r="K56" s="109"/>
      <c r="L56" s="109">
        <f>L57+L58+L59</f>
        <v>93</v>
      </c>
      <c r="M56" s="11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</row>
    <row r="57" spans="1:25" s="16" customFormat="1" ht="42" hidden="1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639"/>
      <c r="G57" s="643">
        <v>4</v>
      </c>
      <c r="H57" s="644">
        <f>G57*30</f>
        <v>120</v>
      </c>
      <c r="I57" s="84">
        <f>J57+K57+L57</f>
        <v>60</v>
      </c>
      <c r="J57" s="645">
        <v>30</v>
      </c>
      <c r="K57" s="642"/>
      <c r="L57" s="642">
        <v>30</v>
      </c>
      <c r="M57" s="94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</row>
    <row r="58" spans="1:25" s="16" customFormat="1" ht="36.75" hidden="1" customHeight="1" x14ac:dyDescent="0.2">
      <c r="A58" s="83" t="s">
        <v>209</v>
      </c>
      <c r="B58" s="112" t="s">
        <v>53</v>
      </c>
      <c r="C58" s="646"/>
      <c r="D58" s="642">
        <v>2</v>
      </c>
      <c r="E58" s="675"/>
      <c r="F58" s="639"/>
      <c r="G58" s="643">
        <v>2</v>
      </c>
      <c r="H58" s="644">
        <f>G58*30</f>
        <v>60</v>
      </c>
      <c r="I58" s="84">
        <f>J58+K58+L58</f>
        <v>36</v>
      </c>
      <c r="J58" s="645"/>
      <c r="K58" s="642"/>
      <c r="L58" s="642">
        <v>36</v>
      </c>
      <c r="M58" s="94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</row>
    <row r="59" spans="1:25" s="16" customFormat="1" ht="36.75" hidden="1" customHeight="1" x14ac:dyDescent="0.2">
      <c r="A59" s="83" t="s">
        <v>337</v>
      </c>
      <c r="B59" s="112" t="s">
        <v>53</v>
      </c>
      <c r="C59" s="646"/>
      <c r="D59" s="642" t="s">
        <v>270</v>
      </c>
      <c r="E59" s="638"/>
      <c r="F59" s="639"/>
      <c r="G59" s="643">
        <v>2</v>
      </c>
      <c r="H59" s="644">
        <f>G59*30</f>
        <v>60</v>
      </c>
      <c r="I59" s="84">
        <f>J59+K59+L59</f>
        <v>27</v>
      </c>
      <c r="J59" s="645"/>
      <c r="K59" s="642"/>
      <c r="L59" s="642">
        <v>27</v>
      </c>
      <c r="M59" s="94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</row>
    <row r="60" spans="1:25" s="16" customFormat="1" ht="21" hidden="1" customHeight="1" x14ac:dyDescent="0.2">
      <c r="A60" s="576" t="s">
        <v>161</v>
      </c>
      <c r="B60" s="112" t="s">
        <v>54</v>
      </c>
      <c r="C60" s="637"/>
      <c r="D60" s="638"/>
      <c r="E60" s="638"/>
      <c r="F60" s="639"/>
      <c r="G60" s="1262">
        <f>G61+G62+G63</f>
        <v>7.5</v>
      </c>
      <c r="H60" s="190">
        <f>H61+H62+H63</f>
        <v>225</v>
      </c>
      <c r="I60" s="109">
        <f>I61+I62+I63</f>
        <v>132</v>
      </c>
      <c r="J60" s="109">
        <f>J61+J62+J63</f>
        <v>66</v>
      </c>
      <c r="K60" s="109"/>
      <c r="L60" s="109">
        <f>L61+L62+L63</f>
        <v>66</v>
      </c>
      <c r="M60" s="11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</row>
    <row r="61" spans="1:25" s="16" customFormat="1" ht="22.5" hidden="1" customHeight="1" x14ac:dyDescent="0.2">
      <c r="A61" s="576" t="s">
        <v>338</v>
      </c>
      <c r="B61" s="112" t="s">
        <v>54</v>
      </c>
      <c r="C61" s="637"/>
      <c r="D61" s="642">
        <v>4</v>
      </c>
      <c r="E61" s="638"/>
      <c r="F61" s="639"/>
      <c r="G61" s="1259">
        <v>3.5</v>
      </c>
      <c r="H61" s="644">
        <f t="shared" ref="H61:H67" si="17">G61*30</f>
        <v>105</v>
      </c>
      <c r="I61" s="84">
        <f>J61+K61+L61</f>
        <v>60</v>
      </c>
      <c r="J61" s="645">
        <v>30</v>
      </c>
      <c r="K61" s="642"/>
      <c r="L61" s="642">
        <v>30</v>
      </c>
      <c r="M61" s="94">
        <f t="shared" ref="M61:M67" si="18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</row>
    <row r="62" spans="1:25" s="16" customFormat="1" ht="21" hidden="1" customHeight="1" x14ac:dyDescent="0.2">
      <c r="A62" s="576" t="s">
        <v>339</v>
      </c>
      <c r="B62" s="112" t="s">
        <v>54</v>
      </c>
      <c r="C62" s="637"/>
      <c r="D62" s="638"/>
      <c r="E62" s="638"/>
      <c r="F62" s="639"/>
      <c r="G62" s="1259">
        <v>2</v>
      </c>
      <c r="H62" s="644">
        <f t="shared" si="17"/>
        <v>60</v>
      </c>
      <c r="I62" s="84">
        <f>J62+K62+L62</f>
        <v>36</v>
      </c>
      <c r="J62" s="645">
        <v>18</v>
      </c>
      <c r="K62" s="642"/>
      <c r="L62" s="642">
        <v>18</v>
      </c>
      <c r="M62" s="94">
        <f t="shared" si="18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</row>
    <row r="63" spans="1:25" s="16" customFormat="1" ht="21" hidden="1" customHeight="1" x14ac:dyDescent="0.2">
      <c r="A63" s="576" t="s">
        <v>501</v>
      </c>
      <c r="B63" s="112" t="s">
        <v>54</v>
      </c>
      <c r="C63" s="646">
        <v>6</v>
      </c>
      <c r="D63" s="638"/>
      <c r="E63" s="638"/>
      <c r="F63" s="639"/>
      <c r="G63" s="1259">
        <v>2</v>
      </c>
      <c r="H63" s="644">
        <f>G63*30</f>
        <v>60</v>
      </c>
      <c r="I63" s="84">
        <f>J63+K63+L63</f>
        <v>36</v>
      </c>
      <c r="J63" s="645">
        <v>18</v>
      </c>
      <c r="K63" s="642"/>
      <c r="L63" s="642">
        <v>18</v>
      </c>
      <c r="M63" s="94">
        <f t="shared" si="18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</row>
    <row r="64" spans="1:25" s="16" customFormat="1" ht="35.25" hidden="1" customHeight="1" x14ac:dyDescent="0.2">
      <c r="A64" s="576" t="s">
        <v>162</v>
      </c>
      <c r="B64" s="112" t="s">
        <v>207</v>
      </c>
      <c r="C64" s="646"/>
      <c r="D64" s="638"/>
      <c r="E64" s="638"/>
      <c r="F64" s="639"/>
      <c r="G64" s="108">
        <f t="shared" ref="G64:M64" si="19">G65+G66</f>
        <v>4</v>
      </c>
      <c r="H64" s="130">
        <f t="shared" si="19"/>
        <v>120</v>
      </c>
      <c r="I64" s="109">
        <f t="shared" si="19"/>
        <v>51</v>
      </c>
      <c r="J64" s="109">
        <f t="shared" si="19"/>
        <v>34</v>
      </c>
      <c r="K64" s="109">
        <f t="shared" si="19"/>
        <v>9</v>
      </c>
      <c r="L64" s="109">
        <f t="shared" si="19"/>
        <v>8</v>
      </c>
      <c r="M64" s="110">
        <f t="shared" si="19"/>
        <v>69</v>
      </c>
      <c r="N64" s="603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</row>
    <row r="65" spans="1:25" s="16" customFormat="1" ht="22.5" hidden="1" customHeight="1" x14ac:dyDescent="0.2">
      <c r="A65" s="576" t="s">
        <v>502</v>
      </c>
      <c r="B65" s="112" t="s">
        <v>275</v>
      </c>
      <c r="C65" s="646"/>
      <c r="D65" s="642">
        <v>2</v>
      </c>
      <c r="E65" s="638"/>
      <c r="F65" s="189"/>
      <c r="G65" s="643">
        <v>2</v>
      </c>
      <c r="H65" s="644">
        <f t="shared" si="17"/>
        <v>60</v>
      </c>
      <c r="I65" s="84">
        <f>J65+K65+L65</f>
        <v>24</v>
      </c>
      <c r="J65" s="645">
        <v>16</v>
      </c>
      <c r="K65" s="642"/>
      <c r="L65" s="642">
        <v>8</v>
      </c>
      <c r="M65" s="166">
        <f t="shared" si="18"/>
        <v>36</v>
      </c>
      <c r="N65" s="677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</row>
    <row r="66" spans="1:25" s="16" customFormat="1" ht="25.5" hidden="1" customHeight="1" x14ac:dyDescent="0.2">
      <c r="A66" s="576" t="s">
        <v>503</v>
      </c>
      <c r="B66" s="112" t="s">
        <v>210</v>
      </c>
      <c r="C66" s="646">
        <v>11</v>
      </c>
      <c r="D66" s="638"/>
      <c r="E66" s="638"/>
      <c r="F66" s="189"/>
      <c r="G66" s="643">
        <v>2</v>
      </c>
      <c r="H66" s="644">
        <f t="shared" si="17"/>
        <v>60</v>
      </c>
      <c r="I66" s="84">
        <f>J66+K66+L66</f>
        <v>27</v>
      </c>
      <c r="J66" s="645">
        <v>18</v>
      </c>
      <c r="K66" s="642">
        <v>9</v>
      </c>
      <c r="L66" s="642"/>
      <c r="M66" s="166">
        <f t="shared" si="18"/>
        <v>33</v>
      </c>
      <c r="N66" s="603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</row>
    <row r="67" spans="1:25" s="16" customFormat="1" ht="34.5" hidden="1" customHeight="1" x14ac:dyDescent="0.2">
      <c r="A67" s="576" t="s">
        <v>163</v>
      </c>
      <c r="B67" s="112" t="s">
        <v>85</v>
      </c>
      <c r="C67" s="646">
        <v>10</v>
      </c>
      <c r="D67" s="638"/>
      <c r="E67" s="638"/>
      <c r="F67" s="189"/>
      <c r="G67" s="108">
        <v>3</v>
      </c>
      <c r="H67" s="190">
        <f t="shared" si="17"/>
        <v>90</v>
      </c>
      <c r="I67" s="92">
        <f>J67+K67+L67</f>
        <v>45</v>
      </c>
      <c r="J67" s="191">
        <v>30</v>
      </c>
      <c r="K67" s="192"/>
      <c r="L67" s="192">
        <v>15</v>
      </c>
      <c r="M67" s="679">
        <f t="shared" si="18"/>
        <v>45</v>
      </c>
      <c r="N67" s="603"/>
      <c r="O67" s="543"/>
      <c r="P67" s="604"/>
      <c r="Q67" s="603"/>
      <c r="R67" s="543"/>
      <c r="S67" s="605"/>
      <c r="T67" s="603"/>
      <c r="U67" s="543"/>
      <c r="V67" s="605"/>
      <c r="W67" s="95">
        <v>3</v>
      </c>
      <c r="X67" s="87"/>
      <c r="Y67" s="605"/>
    </row>
    <row r="68" spans="1:25" s="16" customFormat="1" ht="21" hidden="1" customHeight="1" x14ac:dyDescent="0.2">
      <c r="A68" s="576" t="s">
        <v>164</v>
      </c>
      <c r="B68" s="112" t="s">
        <v>55</v>
      </c>
      <c r="C68" s="637"/>
      <c r="D68" s="638"/>
      <c r="E68" s="638"/>
      <c r="F68" s="639"/>
      <c r="G68" s="108">
        <f t="shared" ref="G68:M68" si="20">G69+G70+G71</f>
        <v>8.5</v>
      </c>
      <c r="H68" s="190">
        <f t="shared" si="20"/>
        <v>255</v>
      </c>
      <c r="I68" s="92">
        <f t="shared" si="20"/>
        <v>156</v>
      </c>
      <c r="J68" s="92">
        <f t="shared" si="20"/>
        <v>66</v>
      </c>
      <c r="K68" s="92">
        <f t="shared" si="20"/>
        <v>0</v>
      </c>
      <c r="L68" s="92">
        <f t="shared" si="20"/>
        <v>90</v>
      </c>
      <c r="M68" s="93">
        <f t="shared" si="20"/>
        <v>99</v>
      </c>
      <c r="N68" s="603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</row>
    <row r="69" spans="1:25" s="16" customFormat="1" ht="21.75" hidden="1" customHeight="1" x14ac:dyDescent="0.2">
      <c r="A69" s="576" t="s">
        <v>340</v>
      </c>
      <c r="B69" s="112" t="s">
        <v>55</v>
      </c>
      <c r="C69" s="637"/>
      <c r="D69" s="642">
        <v>3</v>
      </c>
      <c r="E69" s="638"/>
      <c r="F69" s="639"/>
      <c r="G69" s="643">
        <v>2</v>
      </c>
      <c r="H69" s="644">
        <f>G69*30</f>
        <v>60</v>
      </c>
      <c r="I69" s="84">
        <f>J69+K69+L69</f>
        <v>36</v>
      </c>
      <c r="J69" s="645">
        <v>18</v>
      </c>
      <c r="K69" s="642"/>
      <c r="L69" s="642">
        <v>18</v>
      </c>
      <c r="M69" s="166">
        <f>H69-I69</f>
        <v>24</v>
      </c>
      <c r="N69" s="603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</row>
    <row r="70" spans="1:25" s="16" customFormat="1" ht="22.5" hidden="1" customHeight="1" x14ac:dyDescent="0.2">
      <c r="A70" s="576" t="s">
        <v>341</v>
      </c>
      <c r="B70" s="112" t="s">
        <v>55</v>
      </c>
      <c r="C70" s="637"/>
      <c r="D70" s="642">
        <v>4</v>
      </c>
      <c r="E70" s="638"/>
      <c r="F70" s="639"/>
      <c r="G70" s="1259">
        <v>4</v>
      </c>
      <c r="H70" s="644">
        <f>G70*30</f>
        <v>120</v>
      </c>
      <c r="I70" s="84">
        <f>J70+K70+L70</f>
        <v>75</v>
      </c>
      <c r="J70" s="645">
        <v>30</v>
      </c>
      <c r="K70" s="642"/>
      <c r="L70" s="642">
        <v>45</v>
      </c>
      <c r="M70" s="166">
        <f>H70-I70</f>
        <v>45</v>
      </c>
      <c r="N70" s="603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</row>
    <row r="71" spans="1:25" s="16" customFormat="1" ht="23.25" hidden="1" customHeight="1" x14ac:dyDescent="0.2">
      <c r="A71" s="576" t="s">
        <v>504</v>
      </c>
      <c r="B71" s="112" t="s">
        <v>55</v>
      </c>
      <c r="C71" s="646">
        <v>5</v>
      </c>
      <c r="D71" s="638"/>
      <c r="E71" s="638"/>
      <c r="F71" s="639"/>
      <c r="G71" s="643">
        <v>2.5</v>
      </c>
      <c r="H71" s="644">
        <f>G71*30</f>
        <v>75</v>
      </c>
      <c r="I71" s="84">
        <f>J71+K71+L71</f>
        <v>45</v>
      </c>
      <c r="J71" s="645">
        <v>18</v>
      </c>
      <c r="K71" s="642"/>
      <c r="L71" s="642">
        <v>27</v>
      </c>
      <c r="M71" s="166">
        <f>H71-I71</f>
        <v>30</v>
      </c>
      <c r="N71" s="603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</row>
    <row r="72" spans="1:25" s="16" customFormat="1" ht="24" hidden="1" customHeight="1" x14ac:dyDescent="0.2">
      <c r="A72" s="576" t="s">
        <v>165</v>
      </c>
      <c r="B72" s="112" t="s">
        <v>56</v>
      </c>
      <c r="C72" s="646"/>
      <c r="D72" s="638"/>
      <c r="E72" s="638"/>
      <c r="F72" s="639"/>
      <c r="G72" s="108">
        <f t="shared" ref="G72:M72" si="21">G73+G74</f>
        <v>4.5</v>
      </c>
      <c r="H72" s="190">
        <f t="shared" si="21"/>
        <v>135</v>
      </c>
      <c r="I72" s="191">
        <f t="shared" si="21"/>
        <v>81</v>
      </c>
      <c r="J72" s="191">
        <f t="shared" si="21"/>
        <v>45</v>
      </c>
      <c r="K72" s="191">
        <f t="shared" si="21"/>
        <v>9</v>
      </c>
      <c r="L72" s="191">
        <f t="shared" si="21"/>
        <v>27</v>
      </c>
      <c r="M72" s="680">
        <f t="shared" si="21"/>
        <v>54</v>
      </c>
      <c r="N72" s="603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</row>
    <row r="73" spans="1:25" s="16" customFormat="1" ht="22.5" hidden="1" customHeight="1" x14ac:dyDescent="0.2">
      <c r="A73" s="576" t="s">
        <v>505</v>
      </c>
      <c r="B73" s="112" t="s">
        <v>56</v>
      </c>
      <c r="C73" s="646"/>
      <c r="D73" s="638"/>
      <c r="E73" s="638"/>
      <c r="F73" s="639"/>
      <c r="G73" s="1259">
        <v>2.5</v>
      </c>
      <c r="H73" s="644">
        <f>G73*30</f>
        <v>75</v>
      </c>
      <c r="I73" s="84">
        <f>J73+K73+L73</f>
        <v>45</v>
      </c>
      <c r="J73" s="645">
        <v>27</v>
      </c>
      <c r="K73" s="642"/>
      <c r="L73" s="642">
        <v>18</v>
      </c>
      <c r="M73" s="94">
        <f>H73-I73</f>
        <v>30</v>
      </c>
      <c r="N73" s="606"/>
      <c r="O73" s="543"/>
      <c r="P73" s="166"/>
      <c r="Q73" s="86"/>
      <c r="R73" s="87">
        <v>5</v>
      </c>
      <c r="S73" s="681"/>
      <c r="T73" s="86"/>
      <c r="U73" s="543"/>
      <c r="V73" s="605"/>
      <c r="W73" s="606"/>
      <c r="X73" s="543"/>
      <c r="Y73" s="605"/>
    </row>
    <row r="74" spans="1:25" s="16" customFormat="1" ht="23.25" hidden="1" customHeight="1" x14ac:dyDescent="0.2">
      <c r="A74" s="576" t="s">
        <v>506</v>
      </c>
      <c r="B74" s="112" t="s">
        <v>56</v>
      </c>
      <c r="C74" s="646">
        <v>6</v>
      </c>
      <c r="D74" s="638"/>
      <c r="E74" s="638"/>
      <c r="F74" s="639"/>
      <c r="G74" s="643">
        <v>2</v>
      </c>
      <c r="H74" s="644">
        <f>G74*30</f>
        <v>60</v>
      </c>
      <c r="I74" s="84">
        <f>J74+K74+L74</f>
        <v>36</v>
      </c>
      <c r="J74" s="645">
        <v>18</v>
      </c>
      <c r="K74" s="642">
        <v>9</v>
      </c>
      <c r="L74" s="642">
        <v>9</v>
      </c>
      <c r="M74" s="94">
        <f>H74-I74</f>
        <v>24</v>
      </c>
      <c r="N74" s="606"/>
      <c r="O74" s="543"/>
      <c r="P74" s="166"/>
      <c r="Q74" s="86"/>
      <c r="R74" s="682"/>
      <c r="S74" s="94">
        <v>4</v>
      </c>
      <c r="T74" s="86"/>
      <c r="U74" s="543"/>
      <c r="V74" s="605"/>
      <c r="W74" s="606"/>
      <c r="X74" s="543"/>
      <c r="Y74" s="605"/>
    </row>
    <row r="75" spans="1:25" s="16" customFormat="1" ht="23.25" hidden="1" customHeight="1" x14ac:dyDescent="0.2">
      <c r="A75" s="576" t="s">
        <v>166</v>
      </c>
      <c r="B75" s="112" t="s">
        <v>508</v>
      </c>
      <c r="C75" s="646"/>
      <c r="D75" s="642">
        <v>6</v>
      </c>
      <c r="E75" s="638"/>
      <c r="F75" s="639"/>
      <c r="G75" s="1262">
        <v>2</v>
      </c>
      <c r="H75" s="190">
        <f>G75*30</f>
        <v>60</v>
      </c>
      <c r="I75" s="92">
        <f>J75+K75+L75</f>
        <v>30</v>
      </c>
      <c r="J75" s="191">
        <v>20</v>
      </c>
      <c r="K75" s="192"/>
      <c r="L75" s="192">
        <v>10</v>
      </c>
      <c r="M75" s="193">
        <f>H75-I75</f>
        <v>30</v>
      </c>
      <c r="N75" s="606"/>
      <c r="O75" s="543"/>
      <c r="P75" s="166"/>
      <c r="Q75" s="86"/>
      <c r="R75" s="682"/>
      <c r="S75" s="94">
        <v>3</v>
      </c>
      <c r="T75" s="86"/>
      <c r="U75" s="543"/>
      <c r="V75" s="605"/>
      <c r="W75" s="606"/>
      <c r="X75" s="543"/>
      <c r="Y75" s="605"/>
    </row>
    <row r="76" spans="1:25" s="16" customFormat="1" ht="39.75" hidden="1" customHeight="1" x14ac:dyDescent="0.2">
      <c r="A76" s="576" t="s">
        <v>326</v>
      </c>
      <c r="B76" s="112" t="s">
        <v>585</v>
      </c>
      <c r="C76" s="646">
        <v>4</v>
      </c>
      <c r="D76" s="642"/>
      <c r="E76" s="642"/>
      <c r="F76" s="639"/>
      <c r="G76" s="1262">
        <v>3</v>
      </c>
      <c r="H76" s="190">
        <f>G76*30</f>
        <v>90</v>
      </c>
      <c r="I76" s="92">
        <f>J76+K76+L76</f>
        <v>45</v>
      </c>
      <c r="J76" s="191">
        <v>30</v>
      </c>
      <c r="K76" s="192">
        <v>15</v>
      </c>
      <c r="L76" s="192"/>
      <c r="M76" s="193">
        <f>H76-I76</f>
        <v>45</v>
      </c>
      <c r="N76" s="606"/>
      <c r="O76" s="543"/>
      <c r="P76" s="604"/>
      <c r="Q76" s="603">
        <v>3</v>
      </c>
      <c r="R76" s="87"/>
      <c r="S76" s="94"/>
      <c r="T76" s="86"/>
      <c r="U76" s="543"/>
      <c r="V76" s="605"/>
      <c r="W76" s="606"/>
      <c r="X76" s="543"/>
      <c r="Y76" s="605"/>
    </row>
    <row r="77" spans="1:25" s="16" customFormat="1" ht="21" hidden="1" customHeight="1" x14ac:dyDescent="0.2">
      <c r="A77" s="576" t="s">
        <v>507</v>
      </c>
      <c r="B77" s="112" t="s">
        <v>57</v>
      </c>
      <c r="C77" s="637"/>
      <c r="D77" s="638"/>
      <c r="E77" s="638"/>
      <c r="F77" s="639"/>
      <c r="G77" s="2029">
        <f t="shared" ref="G77:M77" si="22">G78+G79+G80</f>
        <v>11</v>
      </c>
      <c r="H77" s="190">
        <f t="shared" si="22"/>
        <v>330</v>
      </c>
      <c r="I77" s="92">
        <f t="shared" si="22"/>
        <v>165</v>
      </c>
      <c r="J77" s="92">
        <f t="shared" si="22"/>
        <v>99</v>
      </c>
      <c r="K77" s="92">
        <f t="shared" si="22"/>
        <v>33</v>
      </c>
      <c r="L77" s="92">
        <f t="shared" si="22"/>
        <v>33</v>
      </c>
      <c r="M77" s="96">
        <f t="shared" si="22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</row>
    <row r="78" spans="1:25" s="16" customFormat="1" ht="21.75" hidden="1" customHeight="1" x14ac:dyDescent="0.2">
      <c r="A78" s="576" t="s">
        <v>509</v>
      </c>
      <c r="B78" s="112" t="s">
        <v>57</v>
      </c>
      <c r="C78" s="637"/>
      <c r="D78" s="638"/>
      <c r="E78" s="638"/>
      <c r="F78" s="639"/>
      <c r="G78" s="643">
        <v>3</v>
      </c>
      <c r="H78" s="644">
        <f>G78*30</f>
        <v>90</v>
      </c>
      <c r="I78" s="84">
        <f>J78+K78+L78</f>
        <v>45</v>
      </c>
      <c r="J78" s="645">
        <v>27</v>
      </c>
      <c r="K78" s="642">
        <v>9</v>
      </c>
      <c r="L78" s="642">
        <v>9</v>
      </c>
      <c r="M78" s="94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</row>
    <row r="79" spans="1:25" s="16" customFormat="1" ht="22.5" hidden="1" customHeight="1" x14ac:dyDescent="0.2">
      <c r="A79" s="576" t="s">
        <v>510</v>
      </c>
      <c r="B79" s="112" t="s">
        <v>57</v>
      </c>
      <c r="C79" s="646">
        <v>3</v>
      </c>
      <c r="D79" s="638"/>
      <c r="E79" s="638"/>
      <c r="F79" s="639"/>
      <c r="G79" s="643">
        <v>3</v>
      </c>
      <c r="H79" s="644">
        <f>G79*30</f>
        <v>90</v>
      </c>
      <c r="I79" s="84">
        <f>J79+K79+L79</f>
        <v>45</v>
      </c>
      <c r="J79" s="645">
        <v>27</v>
      </c>
      <c r="K79" s="642">
        <v>9</v>
      </c>
      <c r="L79" s="642">
        <v>9</v>
      </c>
      <c r="M79" s="94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</row>
    <row r="80" spans="1:25" s="16" customFormat="1" ht="23.25" hidden="1" customHeight="1" x14ac:dyDescent="0.2">
      <c r="A80" s="576" t="s">
        <v>511</v>
      </c>
      <c r="B80" s="112" t="s">
        <v>57</v>
      </c>
      <c r="C80" s="646">
        <v>4</v>
      </c>
      <c r="D80" s="638"/>
      <c r="E80" s="638"/>
      <c r="F80" s="639"/>
      <c r="G80" s="1259">
        <v>5</v>
      </c>
      <c r="H80" s="644">
        <f>G80*30</f>
        <v>150</v>
      </c>
      <c r="I80" s="84">
        <f>J80+K80+L80</f>
        <v>75</v>
      </c>
      <c r="J80" s="645">
        <v>45</v>
      </c>
      <c r="K80" s="642">
        <v>15</v>
      </c>
      <c r="L80" s="642">
        <v>15</v>
      </c>
      <c r="M80" s="94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</row>
    <row r="81" spans="1:25" s="16" customFormat="1" ht="22.5" hidden="1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686"/>
      <c r="G81" s="118">
        <v>5</v>
      </c>
      <c r="H81" s="190">
        <f>G81*30</f>
        <v>150</v>
      </c>
      <c r="I81" s="104">
        <f>J81+K81+L81</f>
        <v>75</v>
      </c>
      <c r="J81" s="687">
        <v>45</v>
      </c>
      <c r="K81" s="688">
        <v>30</v>
      </c>
      <c r="L81" s="688"/>
      <c r="M81" s="689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4"/>
    </row>
    <row r="82" spans="1:25" s="16" customFormat="1" ht="24.75" hidden="1" customHeight="1" thickBot="1" x14ac:dyDescent="0.25">
      <c r="A82" s="3081" t="s">
        <v>439</v>
      </c>
      <c r="B82" s="3082"/>
      <c r="C82" s="3082"/>
      <c r="D82" s="3082"/>
      <c r="E82" s="3082"/>
      <c r="F82" s="3274"/>
      <c r="G82" s="695">
        <f>G34+G35+G40+G41+G42+G46+G47+G50+G54+G55+G56+G60+G64+G67+G68+G72+G75+G76+G77+G81</f>
        <v>110.5</v>
      </c>
      <c r="H82" s="696">
        <f t="shared" ref="H82:M82" si="23">H34+H35+H40+H41+H42+H46+H47+H50+H54+H55+H56+H60+H64+H67+H68+H72+H75+H76+H77+H81</f>
        <v>3315</v>
      </c>
      <c r="I82" s="697">
        <f t="shared" si="23"/>
        <v>1740</v>
      </c>
      <c r="J82" s="697">
        <f t="shared" si="23"/>
        <v>892</v>
      </c>
      <c r="K82" s="697">
        <f t="shared" si="23"/>
        <v>252</v>
      </c>
      <c r="L82" s="697">
        <f t="shared" si="23"/>
        <v>596</v>
      </c>
      <c r="M82" s="698">
        <f t="shared" si="23"/>
        <v>1575</v>
      </c>
      <c r="N82" s="696">
        <f>SUM(N34:N81)</f>
        <v>20</v>
      </c>
      <c r="O82" s="697">
        <f t="shared" ref="O82:Y82" si="24">SUM(O34:O81)</f>
        <v>21</v>
      </c>
      <c r="P82" s="698">
        <f t="shared" si="24"/>
        <v>21</v>
      </c>
      <c r="Q82" s="696">
        <f t="shared" si="24"/>
        <v>21</v>
      </c>
      <c r="R82" s="697">
        <f t="shared" si="24"/>
        <v>17</v>
      </c>
      <c r="S82" s="698">
        <f t="shared" si="24"/>
        <v>17</v>
      </c>
      <c r="T82" s="696">
        <f t="shared" si="24"/>
        <v>14</v>
      </c>
      <c r="U82" s="697">
        <f t="shared" si="24"/>
        <v>12</v>
      </c>
      <c r="V82" s="698">
        <f t="shared" si="24"/>
        <v>2</v>
      </c>
      <c r="W82" s="696">
        <f t="shared" si="24"/>
        <v>3</v>
      </c>
      <c r="X82" s="697">
        <f t="shared" si="24"/>
        <v>3</v>
      </c>
      <c r="Y82" s="698">
        <f t="shared" si="24"/>
        <v>3</v>
      </c>
    </row>
    <row r="83" spans="1:25" s="16" customFormat="1" ht="24.75" hidden="1" customHeight="1" thickBot="1" x14ac:dyDescent="0.25">
      <c r="A83" s="3068" t="s">
        <v>514</v>
      </c>
      <c r="B83" s="3069"/>
      <c r="C83" s="3069"/>
      <c r="D83" s="3069"/>
      <c r="E83" s="3069"/>
      <c r="F83" s="3275"/>
      <c r="G83" s="699">
        <f t="shared" ref="G83:Y83" si="25">G31+G82</f>
        <v>142</v>
      </c>
      <c r="H83" s="700">
        <f t="shared" si="25"/>
        <v>4260</v>
      </c>
      <c r="I83" s="701">
        <f t="shared" si="25"/>
        <v>2224</v>
      </c>
      <c r="J83" s="701">
        <f t="shared" si="25"/>
        <v>981</v>
      </c>
      <c r="K83" s="701">
        <f t="shared" si="25"/>
        <v>252</v>
      </c>
      <c r="L83" s="701">
        <f t="shared" si="25"/>
        <v>991</v>
      </c>
      <c r="M83" s="702">
        <f t="shared" si="25"/>
        <v>2036</v>
      </c>
      <c r="N83" s="700">
        <f t="shared" si="25"/>
        <v>29</v>
      </c>
      <c r="O83" s="701">
        <f t="shared" si="25"/>
        <v>27</v>
      </c>
      <c r="P83" s="702">
        <f t="shared" si="25"/>
        <v>27</v>
      </c>
      <c r="Q83" s="700">
        <f t="shared" si="25"/>
        <v>27</v>
      </c>
      <c r="R83" s="701">
        <f t="shared" si="25"/>
        <v>26</v>
      </c>
      <c r="S83" s="702">
        <f t="shared" si="25"/>
        <v>24</v>
      </c>
      <c r="T83" s="700">
        <f t="shared" si="25"/>
        <v>14</v>
      </c>
      <c r="U83" s="701">
        <f t="shared" si="25"/>
        <v>12</v>
      </c>
      <c r="V83" s="702">
        <f t="shared" si="25"/>
        <v>2</v>
      </c>
      <c r="W83" s="700">
        <f t="shared" si="25"/>
        <v>3</v>
      </c>
      <c r="X83" s="701">
        <f t="shared" si="25"/>
        <v>3</v>
      </c>
      <c r="Y83" s="702">
        <f t="shared" si="25"/>
        <v>5</v>
      </c>
    </row>
    <row r="84" spans="1:25" s="16" customFormat="1" ht="24.75" hidden="1" customHeight="1" thickBot="1" x14ac:dyDescent="0.25">
      <c r="A84" s="3276" t="s">
        <v>486</v>
      </c>
      <c r="B84" s="3277"/>
      <c r="C84" s="3277"/>
      <c r="D84" s="3277"/>
      <c r="E84" s="3277"/>
      <c r="F84" s="3277"/>
      <c r="G84" s="3277"/>
      <c r="H84" s="3277"/>
      <c r="I84" s="3277"/>
      <c r="J84" s="3277"/>
      <c r="K84" s="3277"/>
      <c r="L84" s="3277"/>
      <c r="M84" s="3277"/>
      <c r="N84" s="3277"/>
      <c r="O84" s="3277"/>
      <c r="P84" s="3277"/>
      <c r="Q84" s="3277"/>
      <c r="R84" s="3277"/>
      <c r="S84" s="3277"/>
      <c r="T84" s="3277"/>
      <c r="U84" s="3277"/>
      <c r="V84" s="3277"/>
      <c r="W84" s="3277"/>
      <c r="X84" s="3277"/>
      <c r="Y84" s="3278"/>
    </row>
    <row r="85" spans="1:25" s="16" customFormat="1" ht="24.75" customHeight="1" thickBot="1" x14ac:dyDescent="0.25">
      <c r="A85" s="3279" t="s">
        <v>211</v>
      </c>
      <c r="B85" s="3280"/>
      <c r="C85" s="3280"/>
      <c r="D85" s="3280"/>
      <c r="E85" s="3280"/>
      <c r="F85" s="3280"/>
      <c r="G85" s="3280"/>
      <c r="H85" s="3280"/>
      <c r="I85" s="3280"/>
      <c r="J85" s="3280"/>
      <c r="K85" s="3280"/>
      <c r="L85" s="3280"/>
      <c r="M85" s="3280"/>
      <c r="N85" s="3280"/>
      <c r="O85" s="3280"/>
      <c r="P85" s="3280"/>
      <c r="Q85" s="3280"/>
      <c r="R85" s="3280"/>
      <c r="S85" s="3280"/>
      <c r="T85" s="3280"/>
      <c r="U85" s="3280"/>
      <c r="V85" s="3280"/>
      <c r="W85" s="3280"/>
      <c r="X85" s="3280"/>
      <c r="Y85" s="3281"/>
    </row>
    <row r="86" spans="1:25" s="16" customFormat="1" ht="24" customHeight="1" thickBot="1" x14ac:dyDescent="0.25">
      <c r="A86" s="3288" t="s">
        <v>212</v>
      </c>
      <c r="B86" s="3415"/>
      <c r="C86" s="3415"/>
      <c r="D86" s="3415"/>
      <c r="E86" s="3415"/>
      <c r="F86" s="3415"/>
      <c r="G86" s="3415"/>
      <c r="H86" s="3415"/>
      <c r="I86" s="3415"/>
      <c r="J86" s="3415"/>
      <c r="K86" s="3415"/>
      <c r="L86" s="3415"/>
      <c r="M86" s="3415"/>
      <c r="N86" s="3415"/>
      <c r="O86" s="3415"/>
      <c r="P86" s="3415"/>
      <c r="Q86" s="3415"/>
      <c r="R86" s="3415"/>
      <c r="S86" s="3415"/>
      <c r="T86" s="3415"/>
      <c r="U86" s="3415"/>
      <c r="V86" s="3415"/>
      <c r="W86" s="3415"/>
      <c r="X86" s="3415"/>
      <c r="Y86" s="3416"/>
    </row>
    <row r="87" spans="1:25" s="16" customFormat="1" ht="20.25" customHeight="1" thickBot="1" x14ac:dyDescent="0.3">
      <c r="A87" s="1985">
        <v>1</v>
      </c>
      <c r="B87" s="1986" t="s">
        <v>603</v>
      </c>
      <c r="C87" s="1987"/>
      <c r="D87" s="1988">
        <v>4</v>
      </c>
      <c r="E87" s="1988"/>
      <c r="F87" s="1989"/>
      <c r="G87" s="1990">
        <v>1</v>
      </c>
      <c r="H87" s="1991">
        <f t="shared" ref="H87:H92" si="26">G87*30</f>
        <v>30</v>
      </c>
      <c r="I87" s="1992">
        <f>J87+K87+L87</f>
        <v>14</v>
      </c>
      <c r="J87" s="1993">
        <v>10</v>
      </c>
      <c r="K87" s="1993"/>
      <c r="L87" s="1994">
        <v>4</v>
      </c>
      <c r="M87" s="1944">
        <f t="shared" ref="M87:M92" si="27">H87-I87</f>
        <v>16</v>
      </c>
      <c r="N87" s="1995"/>
      <c r="O87" s="1995"/>
      <c r="P87" s="1995"/>
      <c r="Q87" s="1996">
        <v>1</v>
      </c>
      <c r="R87" s="1996"/>
      <c r="S87" s="1996"/>
      <c r="T87" s="1996"/>
      <c r="U87" s="1996"/>
      <c r="V87" s="1996"/>
      <c r="W87" s="1997"/>
      <c r="X87" s="1998"/>
      <c r="Y87" s="1999"/>
    </row>
    <row r="88" spans="1:25" s="16" customFormat="1" ht="21" customHeight="1" thickBot="1" x14ac:dyDescent="0.3">
      <c r="A88" s="2000">
        <v>2</v>
      </c>
      <c r="B88" s="1986" t="s">
        <v>604</v>
      </c>
      <c r="C88" s="1987"/>
      <c r="D88" s="1988">
        <v>5</v>
      </c>
      <c r="E88" s="1988"/>
      <c r="F88" s="1989"/>
      <c r="G88" s="1990">
        <v>1.5</v>
      </c>
      <c r="H88" s="1991">
        <f t="shared" si="26"/>
        <v>45</v>
      </c>
      <c r="I88" s="1992">
        <f>J88+K88+L88</f>
        <v>16</v>
      </c>
      <c r="J88" s="1993">
        <v>16</v>
      </c>
      <c r="K88" s="1993"/>
      <c r="L88" s="1994"/>
      <c r="M88" s="1944">
        <f t="shared" si="27"/>
        <v>29</v>
      </c>
      <c r="N88" s="1995"/>
      <c r="O88" s="1995"/>
      <c r="P88" s="1995"/>
      <c r="Q88" s="1996"/>
      <c r="R88" s="1996">
        <v>2</v>
      </c>
      <c r="S88" s="1996"/>
      <c r="T88" s="1996"/>
      <c r="U88" s="1996"/>
      <c r="V88" s="1996"/>
      <c r="W88" s="2001"/>
      <c r="X88" s="2002"/>
      <c r="Y88" s="2003"/>
    </row>
    <row r="89" spans="1:25" s="16" customFormat="1" ht="18.75" customHeight="1" thickBot="1" x14ac:dyDescent="0.3">
      <c r="A89" s="2000">
        <v>3</v>
      </c>
      <c r="B89" s="1986" t="s">
        <v>605</v>
      </c>
      <c r="C89" s="2004"/>
      <c r="D89" s="2005">
        <v>6</v>
      </c>
      <c r="E89" s="2005"/>
      <c r="F89" s="2006"/>
      <c r="G89" s="2007">
        <v>1.5</v>
      </c>
      <c r="H89" s="1991">
        <f t="shared" si="26"/>
        <v>45</v>
      </c>
      <c r="I89" s="1992">
        <v>16</v>
      </c>
      <c r="J89" s="1996">
        <v>16</v>
      </c>
      <c r="K89" s="1996"/>
      <c r="L89" s="2008"/>
      <c r="M89" s="1944">
        <f t="shared" si="27"/>
        <v>29</v>
      </c>
      <c r="N89" s="1995"/>
      <c r="O89" s="1995"/>
      <c r="P89" s="1995"/>
      <c r="Q89" s="1996"/>
      <c r="R89" s="1996"/>
      <c r="S89" s="1996">
        <v>2</v>
      </c>
      <c r="T89" s="1996"/>
      <c r="U89" s="1996"/>
      <c r="V89" s="1996"/>
      <c r="W89" s="1855"/>
      <c r="X89" s="1836"/>
      <c r="Y89" s="1837"/>
    </row>
    <row r="90" spans="1:25" s="16" customFormat="1" ht="18.75" customHeight="1" thickBot="1" x14ac:dyDescent="0.3">
      <c r="A90" s="2000">
        <v>4</v>
      </c>
      <c r="B90" s="1986" t="s">
        <v>606</v>
      </c>
      <c r="C90" s="2004"/>
      <c r="D90" s="2005">
        <v>7.7</v>
      </c>
      <c r="E90" s="2005"/>
      <c r="F90" s="2006"/>
      <c r="G90" s="2007">
        <v>3</v>
      </c>
      <c r="H90" s="1991">
        <f t="shared" si="26"/>
        <v>90</v>
      </c>
      <c r="I90" s="1992">
        <f>J90+K90+L90</f>
        <v>40</v>
      </c>
      <c r="J90" s="1996">
        <v>28</v>
      </c>
      <c r="K90" s="1996"/>
      <c r="L90" s="2008">
        <v>12</v>
      </c>
      <c r="M90" s="1944">
        <f t="shared" si="27"/>
        <v>50</v>
      </c>
      <c r="N90" s="1995"/>
      <c r="O90" s="1995"/>
      <c r="P90" s="1995"/>
      <c r="Q90" s="1996"/>
      <c r="R90" s="1996"/>
      <c r="S90" s="1996"/>
      <c r="T90" s="1996">
        <v>3</v>
      </c>
      <c r="U90" s="1996"/>
      <c r="V90" s="1996"/>
      <c r="W90" s="1855"/>
      <c r="X90" s="1836"/>
      <c r="Y90" s="1837"/>
    </row>
    <row r="91" spans="1:25" s="16" customFormat="1" ht="19.5" customHeight="1" thickBot="1" x14ac:dyDescent="0.3">
      <c r="A91" s="2009">
        <v>5</v>
      </c>
      <c r="B91" s="2010" t="s">
        <v>607</v>
      </c>
      <c r="C91" s="2011"/>
      <c r="D91" s="2012">
        <v>8</v>
      </c>
      <c r="E91" s="2012"/>
      <c r="F91" s="2013"/>
      <c r="G91" s="2014">
        <v>1.5</v>
      </c>
      <c r="H91" s="2015">
        <f t="shared" si="26"/>
        <v>45</v>
      </c>
      <c r="I91" s="2016">
        <f>J91+K91+L91</f>
        <v>16</v>
      </c>
      <c r="J91" s="2017">
        <v>16</v>
      </c>
      <c r="K91" s="2017"/>
      <c r="L91" s="2018"/>
      <c r="M91" s="1944">
        <f t="shared" si="27"/>
        <v>29</v>
      </c>
      <c r="N91" s="1995"/>
      <c r="O91" s="1995"/>
      <c r="P91" s="1995"/>
      <c r="Q91" s="1996"/>
      <c r="R91" s="1996"/>
      <c r="S91" s="1996"/>
      <c r="T91" s="1996"/>
      <c r="U91" s="1996">
        <v>2</v>
      </c>
      <c r="V91" s="1996"/>
      <c r="W91" s="1855"/>
      <c r="X91" s="1836"/>
      <c r="Y91" s="1837"/>
    </row>
    <row r="92" spans="1:25" s="16" customFormat="1" ht="20.25" customHeight="1" x14ac:dyDescent="0.25">
      <c r="A92" s="2019">
        <v>6</v>
      </c>
      <c r="B92" s="2028" t="s">
        <v>608</v>
      </c>
      <c r="C92" s="2020"/>
      <c r="D92" s="2019">
        <v>9</v>
      </c>
      <c r="E92" s="2019"/>
      <c r="F92" s="2020"/>
      <c r="G92" s="2021">
        <v>1.5</v>
      </c>
      <c r="H92" s="2022">
        <f t="shared" si="26"/>
        <v>45</v>
      </c>
      <c r="I92" s="1965">
        <v>18</v>
      </c>
      <c r="J92" s="2023">
        <v>9</v>
      </c>
      <c r="K92" s="2023"/>
      <c r="L92" s="2023">
        <v>9</v>
      </c>
      <c r="M92" s="1944">
        <f t="shared" si="27"/>
        <v>27</v>
      </c>
      <c r="N92" s="2024"/>
      <c r="O92" s="2024"/>
      <c r="P92" s="2024"/>
      <c r="Q92" s="2023"/>
      <c r="R92" s="2023"/>
      <c r="S92" s="2023"/>
      <c r="T92" s="2023"/>
      <c r="U92" s="2023"/>
      <c r="V92" s="2023">
        <v>2</v>
      </c>
      <c r="W92" s="2025"/>
      <c r="X92" s="2026"/>
      <c r="Y92" s="2027"/>
    </row>
    <row r="93" spans="1:25" s="16" customFormat="1" ht="20.25" customHeight="1" thickBot="1" x14ac:dyDescent="0.25">
      <c r="A93" s="3292" t="s">
        <v>609</v>
      </c>
      <c r="B93" s="3293"/>
      <c r="C93" s="3293"/>
      <c r="D93" s="3293"/>
      <c r="E93" s="3293"/>
      <c r="F93" s="3293"/>
      <c r="G93" s="1311">
        <f>SUM(G87:G92)</f>
        <v>10</v>
      </c>
      <c r="H93" s="1311">
        <f>SUM(H87:H92)</f>
        <v>300</v>
      </c>
      <c r="I93" s="1311">
        <f>SUM(I87:I92)</f>
        <v>120</v>
      </c>
      <c r="J93" s="1311">
        <f>SUM(J87:J92)</f>
        <v>95</v>
      </c>
      <c r="K93" s="1311">
        <f>SUM(K87:K91)</f>
        <v>0</v>
      </c>
      <c r="L93" s="1311">
        <f>SUM(L87:L92)</f>
        <v>25</v>
      </c>
      <c r="M93" s="1311">
        <f>SUM(M87:M92)</f>
        <v>180</v>
      </c>
      <c r="N93" s="1311"/>
      <c r="O93" s="1311"/>
      <c r="P93" s="1311"/>
      <c r="Q93" s="1311">
        <f>SUM(Q87:Q91)</f>
        <v>1</v>
      </c>
      <c r="R93" s="1311">
        <f>SUM(R87:R91)</f>
        <v>2</v>
      </c>
      <c r="S93" s="1311">
        <f>SUM(S87:S91)</f>
        <v>2</v>
      </c>
      <c r="T93" s="1311">
        <f>SUM(T87:T91)</f>
        <v>3</v>
      </c>
      <c r="U93" s="1311">
        <f>SUM(U87:U91)</f>
        <v>2</v>
      </c>
      <c r="V93" s="1311" t="s">
        <v>612</v>
      </c>
      <c r="W93" s="82"/>
      <c r="X93" s="85"/>
      <c r="Y93" s="89"/>
    </row>
    <row r="94" spans="1:25" s="16" customFormat="1" ht="19.5" customHeight="1" thickBot="1" x14ac:dyDescent="0.3">
      <c r="A94" s="1312" t="s">
        <v>167</v>
      </c>
      <c r="B94" s="1313" t="s">
        <v>613</v>
      </c>
      <c r="C94" s="1314"/>
      <c r="D94" s="1315">
        <v>4</v>
      </c>
      <c r="E94" s="1315"/>
      <c r="F94" s="1316"/>
      <c r="G94" s="2037">
        <v>1</v>
      </c>
      <c r="H94" s="2037">
        <f>G94*30</f>
        <v>30</v>
      </c>
      <c r="I94" s="1322">
        <f>J94+K94+L94</f>
        <v>14</v>
      </c>
      <c r="J94" s="1323">
        <v>10</v>
      </c>
      <c r="K94" s="1323"/>
      <c r="L94" s="1323">
        <v>4</v>
      </c>
      <c r="M94" s="1318">
        <f>H94-I94</f>
        <v>16</v>
      </c>
      <c r="N94" s="1319"/>
      <c r="O94" s="1320"/>
      <c r="P94" s="1321"/>
      <c r="Q94" s="1322">
        <v>1</v>
      </c>
      <c r="R94" s="1323"/>
      <c r="S94" s="1318"/>
      <c r="T94" s="1324"/>
      <c r="U94" s="1323"/>
      <c r="V94" s="1318"/>
      <c r="W94" s="82"/>
      <c r="X94" s="709"/>
      <c r="Y94" s="705"/>
    </row>
    <row r="95" spans="1:25" s="16" customFormat="1" ht="21.75" customHeight="1" thickBot="1" x14ac:dyDescent="0.3">
      <c r="A95" s="1312" t="s">
        <v>168</v>
      </c>
      <c r="B95" s="704" t="s">
        <v>70</v>
      </c>
      <c r="C95" s="1314"/>
      <c r="D95" s="1315">
        <v>4</v>
      </c>
      <c r="E95" s="1315"/>
      <c r="F95" s="1316"/>
      <c r="G95" s="1279">
        <v>1</v>
      </c>
      <c r="H95" s="1279">
        <f>G95*30</f>
        <v>30</v>
      </c>
      <c r="I95" s="1280">
        <f>J95+K95+L95</f>
        <v>14</v>
      </c>
      <c r="J95" s="1317">
        <v>10</v>
      </c>
      <c r="K95" s="1317"/>
      <c r="L95" s="1317">
        <v>4</v>
      </c>
      <c r="M95" s="1318">
        <f>H95-I95</f>
        <v>16</v>
      </c>
      <c r="N95" s="1319"/>
      <c r="O95" s="1320"/>
      <c r="P95" s="1321"/>
      <c r="Q95" s="1322">
        <v>1</v>
      </c>
      <c r="R95" s="1323"/>
      <c r="S95" s="1318"/>
      <c r="T95" s="1324"/>
      <c r="U95" s="1323"/>
      <c r="V95" s="1318"/>
      <c r="W95" s="97"/>
      <c r="X95" s="98"/>
      <c r="Y95" s="101"/>
    </row>
    <row r="96" spans="1:25" s="16" customFormat="1" ht="21.75" customHeight="1" thickBot="1" x14ac:dyDescent="0.3">
      <c r="A96" s="1325" t="s">
        <v>169</v>
      </c>
      <c r="B96" s="1326" t="s">
        <v>614</v>
      </c>
      <c r="C96" s="1327"/>
      <c r="D96" s="1328">
        <v>8</v>
      </c>
      <c r="E96" s="1329"/>
      <c r="F96" s="1330"/>
      <c r="G96" s="1331">
        <v>1.5</v>
      </c>
      <c r="H96" s="1332">
        <v>45</v>
      </c>
      <c r="I96" s="1332">
        <v>16</v>
      </c>
      <c r="J96" s="1328">
        <v>16</v>
      </c>
      <c r="K96" s="1328"/>
      <c r="L96" s="1328"/>
      <c r="M96" s="1329">
        <v>29</v>
      </c>
      <c r="N96" s="1333"/>
      <c r="O96" s="1327"/>
      <c r="P96" s="1334"/>
      <c r="Q96" s="1331"/>
      <c r="R96" s="1328"/>
      <c r="S96" s="1335"/>
      <c r="T96" s="1335"/>
      <c r="U96" s="1328">
        <v>2</v>
      </c>
      <c r="V96" s="1329"/>
      <c r="W96" s="185"/>
      <c r="X96" s="185"/>
      <c r="Y96" s="185"/>
    </row>
    <row r="97" spans="1:25" s="16" customFormat="1" ht="21.75" customHeight="1" thickBot="1" x14ac:dyDescent="0.3">
      <c r="A97" s="1325" t="s">
        <v>170</v>
      </c>
      <c r="B97" s="1336" t="s">
        <v>44</v>
      </c>
      <c r="C97" s="1337"/>
      <c r="D97" s="1332">
        <v>5</v>
      </c>
      <c r="E97" s="1338"/>
      <c r="F97" s="1339"/>
      <c r="G97" s="1340">
        <v>1.5</v>
      </c>
      <c r="H97" s="1332">
        <v>45</v>
      </c>
      <c r="I97" s="1332">
        <v>16</v>
      </c>
      <c r="J97" s="1332">
        <v>16</v>
      </c>
      <c r="K97" s="1332"/>
      <c r="L97" s="1332"/>
      <c r="M97" s="1338">
        <v>29</v>
      </c>
      <c r="N97" s="1341"/>
      <c r="O97" s="1337"/>
      <c r="P97" s="1342"/>
      <c r="Q97" s="1340"/>
      <c r="R97" s="1332">
        <v>2</v>
      </c>
      <c r="S97" s="1332"/>
      <c r="T97" s="1332"/>
      <c r="U97" s="1332"/>
      <c r="V97" s="1338"/>
      <c r="W97" s="185"/>
      <c r="X97" s="185"/>
      <c r="Y97" s="185"/>
    </row>
    <row r="98" spans="1:25" s="16" customFormat="1" ht="21.75" customHeight="1" thickBot="1" x14ac:dyDescent="0.3">
      <c r="A98" s="1325" t="s">
        <v>217</v>
      </c>
      <c r="B98" s="1343" t="s">
        <v>615</v>
      </c>
      <c r="C98" s="1337"/>
      <c r="D98" s="1332"/>
      <c r="E98" s="1338"/>
      <c r="F98" s="1339"/>
      <c r="G98" s="1344">
        <f>6.5+G104</f>
        <v>8</v>
      </c>
      <c r="H98" s="1345">
        <f>195+H104</f>
        <v>240</v>
      </c>
      <c r="I98" s="1345">
        <f>78+I104</f>
        <v>96</v>
      </c>
      <c r="J98" s="1345"/>
      <c r="K98" s="1345"/>
      <c r="L98" s="1345">
        <f>78+L104</f>
        <v>96</v>
      </c>
      <c r="M98" s="1345">
        <f>117+M104</f>
        <v>144</v>
      </c>
      <c r="N98" s="1337"/>
      <c r="O98" s="1337"/>
      <c r="P98" s="1342"/>
      <c r="Q98" s="1340"/>
      <c r="R98" s="1332"/>
      <c r="S98" s="1332"/>
      <c r="T98" s="1332"/>
      <c r="U98" s="1332"/>
      <c r="V98" s="1342"/>
      <c r="W98" s="185"/>
      <c r="X98" s="185"/>
      <c r="Y98" s="185"/>
    </row>
    <row r="99" spans="1:25" s="16" customFormat="1" ht="21.75" customHeight="1" thickBot="1" x14ac:dyDescent="0.3">
      <c r="A99" s="1325" t="s">
        <v>625</v>
      </c>
      <c r="B99" s="1346" t="s">
        <v>615</v>
      </c>
      <c r="C99" s="1337"/>
      <c r="D99" s="1350">
        <v>4</v>
      </c>
      <c r="E99" s="1338"/>
      <c r="F99" s="1339"/>
      <c r="G99" s="1340">
        <v>1</v>
      </c>
      <c r="H99" s="1332">
        <v>30</v>
      </c>
      <c r="I99" s="1332">
        <v>14</v>
      </c>
      <c r="J99" s="1332"/>
      <c r="K99" s="1332"/>
      <c r="L99" s="1332">
        <v>14</v>
      </c>
      <c r="M99" s="1338">
        <v>16</v>
      </c>
      <c r="N99" s="1341"/>
      <c r="O99" s="1337"/>
      <c r="P99" s="1342"/>
      <c r="Q99" s="1340">
        <v>1</v>
      </c>
      <c r="R99" s="1332"/>
      <c r="S99" s="1332"/>
      <c r="T99" s="1332"/>
      <c r="U99" s="1332"/>
      <c r="V99" s="1338"/>
      <c r="W99" s="185"/>
      <c r="X99" s="185"/>
      <c r="Y99" s="185"/>
    </row>
    <row r="100" spans="1:25" s="16" customFormat="1" ht="21.75" customHeight="1" thickBot="1" x14ac:dyDescent="0.3">
      <c r="A100" s="1914" t="s">
        <v>626</v>
      </c>
      <c r="B100" s="1915" t="s">
        <v>615</v>
      </c>
      <c r="C100" s="1916"/>
      <c r="D100" s="1917"/>
      <c r="E100" s="1918"/>
      <c r="F100" s="1919"/>
      <c r="G100" s="1920">
        <v>1.5</v>
      </c>
      <c r="H100" s="1917">
        <v>45</v>
      </c>
      <c r="I100" s="1917">
        <v>16</v>
      </c>
      <c r="J100" s="1917"/>
      <c r="K100" s="1917"/>
      <c r="L100" s="1917">
        <v>16</v>
      </c>
      <c r="M100" s="1918">
        <v>29</v>
      </c>
      <c r="N100" s="1921"/>
      <c r="O100" s="1916"/>
      <c r="P100" s="1922"/>
      <c r="Q100" s="1920"/>
      <c r="R100" s="1917">
        <v>2</v>
      </c>
      <c r="S100" s="1917"/>
      <c r="T100" s="1917"/>
      <c r="U100" s="1917"/>
      <c r="V100" s="1918"/>
      <c r="W100" s="1843"/>
      <c r="X100" s="1843"/>
      <c r="Y100" s="1843"/>
    </row>
    <row r="101" spans="1:25" s="16" customFormat="1" ht="21.75" customHeight="1" thickBot="1" x14ac:dyDescent="0.3">
      <c r="A101" s="1914" t="s">
        <v>627</v>
      </c>
      <c r="B101" s="1915" t="s">
        <v>615</v>
      </c>
      <c r="C101" s="1916"/>
      <c r="D101" s="1917">
        <v>6</v>
      </c>
      <c r="E101" s="1918"/>
      <c r="F101" s="1919"/>
      <c r="G101" s="1920">
        <v>1.5</v>
      </c>
      <c r="H101" s="1917">
        <v>45</v>
      </c>
      <c r="I101" s="1917">
        <v>16</v>
      </c>
      <c r="J101" s="1917"/>
      <c r="K101" s="1917"/>
      <c r="L101" s="1917">
        <v>16</v>
      </c>
      <c r="M101" s="1918">
        <f>H101-I101</f>
        <v>29</v>
      </c>
      <c r="N101" s="1921"/>
      <c r="O101" s="1916"/>
      <c r="P101" s="1922"/>
      <c r="Q101" s="1920"/>
      <c r="R101" s="1917"/>
      <c r="S101" s="1917">
        <v>2</v>
      </c>
      <c r="T101" s="1917"/>
      <c r="U101" s="1917"/>
      <c r="V101" s="1918"/>
      <c r="W101" s="1843"/>
      <c r="X101" s="1843"/>
      <c r="Y101" s="1843"/>
    </row>
    <row r="102" spans="1:25" s="16" customFormat="1" ht="21.75" customHeight="1" thickBot="1" x14ac:dyDescent="0.3">
      <c r="A102" s="1914" t="s">
        <v>628</v>
      </c>
      <c r="B102" s="1915" t="s">
        <v>615</v>
      </c>
      <c r="C102" s="1916"/>
      <c r="D102" s="1917"/>
      <c r="E102" s="1918"/>
      <c r="F102" s="1919"/>
      <c r="G102" s="1920">
        <v>1.5</v>
      </c>
      <c r="H102" s="1917">
        <v>45</v>
      </c>
      <c r="I102" s="1917">
        <v>20</v>
      </c>
      <c r="J102" s="1917"/>
      <c r="K102" s="1917"/>
      <c r="L102" s="1917">
        <v>20</v>
      </c>
      <c r="M102" s="1918">
        <v>25</v>
      </c>
      <c r="N102" s="1921"/>
      <c r="O102" s="1916"/>
      <c r="P102" s="1922"/>
      <c r="Q102" s="1920"/>
      <c r="R102" s="1917"/>
      <c r="S102" s="1917"/>
      <c r="T102" s="1917">
        <v>1.5</v>
      </c>
      <c r="U102" s="1917"/>
      <c r="V102" s="1918"/>
      <c r="W102" s="1843"/>
      <c r="X102" s="1843"/>
      <c r="Y102" s="1843"/>
    </row>
    <row r="103" spans="1:25" s="16" customFormat="1" ht="21.75" customHeight="1" thickBot="1" x14ac:dyDescent="0.3">
      <c r="A103" s="1914" t="s">
        <v>629</v>
      </c>
      <c r="B103" s="1915" t="s">
        <v>615</v>
      </c>
      <c r="C103" s="1916"/>
      <c r="D103" s="1917">
        <v>8</v>
      </c>
      <c r="E103" s="1918"/>
      <c r="F103" s="1919"/>
      <c r="G103" s="1920">
        <v>1.5</v>
      </c>
      <c r="H103" s="1917">
        <v>45</v>
      </c>
      <c r="I103" s="1917">
        <v>16</v>
      </c>
      <c r="J103" s="1917"/>
      <c r="K103" s="1917"/>
      <c r="L103" s="1917">
        <v>16</v>
      </c>
      <c r="M103" s="1918">
        <v>29</v>
      </c>
      <c r="N103" s="1921"/>
      <c r="O103" s="1916"/>
      <c r="P103" s="1922"/>
      <c r="Q103" s="1920"/>
      <c r="R103" s="1917"/>
      <c r="S103" s="1917"/>
      <c r="T103" s="1917"/>
      <c r="U103" s="1917">
        <v>2</v>
      </c>
      <c r="V103" s="1918"/>
      <c r="W103" s="1843"/>
      <c r="X103" s="1843"/>
      <c r="Y103" s="1843"/>
    </row>
    <row r="104" spans="1:25" s="16" customFormat="1" ht="21.75" customHeight="1" thickBot="1" x14ac:dyDescent="0.3">
      <c r="A104" s="1914" t="s">
        <v>630</v>
      </c>
      <c r="B104" s="1923" t="s">
        <v>615</v>
      </c>
      <c r="C104" s="1924"/>
      <c r="D104" s="1925">
        <v>9</v>
      </c>
      <c r="E104" s="1926"/>
      <c r="F104" s="1927"/>
      <c r="G104" s="1928">
        <v>1.5</v>
      </c>
      <c r="H104" s="1925">
        <v>45</v>
      </c>
      <c r="I104" s="1925">
        <v>18</v>
      </c>
      <c r="J104" s="1925"/>
      <c r="K104" s="1925"/>
      <c r="L104" s="1925">
        <v>18</v>
      </c>
      <c r="M104" s="1926">
        <v>27</v>
      </c>
      <c r="N104" s="1929"/>
      <c r="O104" s="1924"/>
      <c r="P104" s="1930"/>
      <c r="Q104" s="1928"/>
      <c r="R104" s="1925"/>
      <c r="S104" s="1925"/>
      <c r="T104" s="1925"/>
      <c r="U104" s="1925"/>
      <c r="V104" s="1926">
        <v>2</v>
      </c>
      <c r="W104" s="1843"/>
      <c r="X104" s="1843"/>
      <c r="Y104" s="1843"/>
    </row>
    <row r="105" spans="1:25" s="16" customFormat="1" ht="21.75" customHeight="1" thickBot="1" x14ac:dyDescent="0.3">
      <c r="A105" s="1931" t="s">
        <v>218</v>
      </c>
      <c r="B105" s="1932" t="s">
        <v>616</v>
      </c>
      <c r="C105" s="1933"/>
      <c r="D105" s="1925">
        <v>6</v>
      </c>
      <c r="E105" s="1926"/>
      <c r="F105" s="1934"/>
      <c r="G105" s="1928">
        <v>1.5</v>
      </c>
      <c r="H105" s="1925">
        <f>G105*30</f>
        <v>45</v>
      </c>
      <c r="I105" s="1925">
        <v>16</v>
      </c>
      <c r="J105" s="1925">
        <v>16</v>
      </c>
      <c r="K105" s="1925"/>
      <c r="L105" s="1925"/>
      <c r="M105" s="1926">
        <f>H105-I105</f>
        <v>29</v>
      </c>
      <c r="N105" s="1935"/>
      <c r="O105" s="1933"/>
      <c r="P105" s="1936"/>
      <c r="Q105" s="1928"/>
      <c r="R105" s="1925"/>
      <c r="S105" s="1925">
        <v>2</v>
      </c>
      <c r="T105" s="1925"/>
      <c r="U105" s="1925"/>
      <c r="V105" s="1926"/>
      <c r="W105" s="1843"/>
      <c r="X105" s="1843"/>
      <c r="Y105" s="1843"/>
    </row>
    <row r="106" spans="1:25" s="16" customFormat="1" ht="32.25" customHeight="1" thickBot="1" x14ac:dyDescent="0.3">
      <c r="A106" s="1931" t="s">
        <v>213</v>
      </c>
      <c r="B106" s="1937" t="s">
        <v>617</v>
      </c>
      <c r="C106" s="1938"/>
      <c r="D106" s="1939">
        <v>8</v>
      </c>
      <c r="E106" s="1939"/>
      <c r="F106" s="1940"/>
      <c r="G106" s="1941">
        <v>1.5</v>
      </c>
      <c r="H106" s="1942">
        <f>G106*30</f>
        <v>45</v>
      </c>
      <c r="I106" s="1943">
        <v>16</v>
      </c>
      <c r="J106" s="1944">
        <v>16</v>
      </c>
      <c r="K106" s="1944"/>
      <c r="L106" s="1944"/>
      <c r="M106" s="1945">
        <v>29</v>
      </c>
      <c r="N106" s="1938"/>
      <c r="O106" s="1939"/>
      <c r="P106" s="1940"/>
      <c r="Q106" s="1946"/>
      <c r="R106" s="1944"/>
      <c r="S106" s="1945"/>
      <c r="T106" s="1947"/>
      <c r="U106" s="1948">
        <v>1.5</v>
      </c>
      <c r="V106" s="1918"/>
      <c r="W106" s="1843"/>
      <c r="X106" s="1843"/>
      <c r="Y106" s="1843"/>
    </row>
    <row r="107" spans="1:25" s="16" customFormat="1" ht="21.75" customHeight="1" thickBot="1" x14ac:dyDescent="0.3">
      <c r="A107" s="1931" t="s">
        <v>214</v>
      </c>
      <c r="B107" s="1949" t="s">
        <v>133</v>
      </c>
      <c r="C107" s="1950"/>
      <c r="D107" s="1917">
        <v>7</v>
      </c>
      <c r="E107" s="1918"/>
      <c r="F107" s="1951"/>
      <c r="G107" s="1920">
        <v>1.5</v>
      </c>
      <c r="H107" s="1917">
        <v>45</v>
      </c>
      <c r="I107" s="1917">
        <v>20</v>
      </c>
      <c r="J107" s="1917">
        <v>14</v>
      </c>
      <c r="K107" s="1917"/>
      <c r="L107" s="1917">
        <v>6</v>
      </c>
      <c r="M107" s="1918">
        <v>25</v>
      </c>
      <c r="N107" s="1952"/>
      <c r="O107" s="1950"/>
      <c r="P107" s="1953"/>
      <c r="Q107" s="1920"/>
      <c r="R107" s="1917"/>
      <c r="S107" s="1917"/>
      <c r="T107" s="1917">
        <v>1.5</v>
      </c>
      <c r="U107" s="1917"/>
      <c r="V107" s="1918"/>
      <c r="W107" s="1843"/>
      <c r="X107" s="1843"/>
      <c r="Y107" s="1843"/>
    </row>
    <row r="108" spans="1:25" s="16" customFormat="1" ht="21.75" customHeight="1" thickBot="1" x14ac:dyDescent="0.3">
      <c r="A108" s="1931" t="s">
        <v>215</v>
      </c>
      <c r="B108" s="1954" t="s">
        <v>45</v>
      </c>
      <c r="C108" s="1950"/>
      <c r="D108" s="1917">
        <v>7</v>
      </c>
      <c r="E108" s="1918"/>
      <c r="F108" s="1951"/>
      <c r="G108" s="1920">
        <v>1.5</v>
      </c>
      <c r="H108" s="1917">
        <v>45</v>
      </c>
      <c r="I108" s="1917">
        <v>20</v>
      </c>
      <c r="J108" s="1917">
        <v>14</v>
      </c>
      <c r="K108" s="1917"/>
      <c r="L108" s="1917">
        <v>6</v>
      </c>
      <c r="M108" s="1918">
        <v>25</v>
      </c>
      <c r="N108" s="1952"/>
      <c r="O108" s="1950"/>
      <c r="P108" s="1953"/>
      <c r="Q108" s="1920"/>
      <c r="R108" s="1917"/>
      <c r="S108" s="1917"/>
      <c r="T108" s="1917">
        <v>1.5</v>
      </c>
      <c r="U108" s="1917"/>
      <c r="V108" s="1918"/>
      <c r="W108" s="1843"/>
      <c r="X108" s="1843"/>
      <c r="Y108" s="1843"/>
    </row>
    <row r="109" spans="1:25" s="16" customFormat="1" ht="21.75" customHeight="1" thickBot="1" x14ac:dyDescent="0.3">
      <c r="A109" s="1931" t="s">
        <v>216</v>
      </c>
      <c r="B109" s="1954" t="s">
        <v>618</v>
      </c>
      <c r="C109" s="1950"/>
      <c r="D109" s="1917">
        <v>7</v>
      </c>
      <c r="E109" s="1918"/>
      <c r="F109" s="1951"/>
      <c r="G109" s="1920">
        <v>1.5</v>
      </c>
      <c r="H109" s="1917">
        <v>45</v>
      </c>
      <c r="I109" s="1917">
        <v>20</v>
      </c>
      <c r="J109" s="1917">
        <v>14</v>
      </c>
      <c r="K109" s="1917"/>
      <c r="L109" s="1917">
        <v>6</v>
      </c>
      <c r="M109" s="1918">
        <v>25</v>
      </c>
      <c r="N109" s="1952"/>
      <c r="O109" s="1950"/>
      <c r="P109" s="1953"/>
      <c r="Q109" s="1920"/>
      <c r="R109" s="1917"/>
      <c r="S109" s="1917"/>
      <c r="T109" s="1917">
        <v>1.5</v>
      </c>
      <c r="U109" s="1916"/>
      <c r="V109" s="1922"/>
      <c r="W109" s="1843"/>
      <c r="X109" s="1843"/>
      <c r="Y109" s="1843"/>
    </row>
    <row r="110" spans="1:25" s="16" customFormat="1" ht="21.75" customHeight="1" x14ac:dyDescent="0.25">
      <c r="A110" s="1931" t="s">
        <v>619</v>
      </c>
      <c r="B110" s="1955" t="s">
        <v>197</v>
      </c>
      <c r="C110" s="1956"/>
      <c r="D110" s="1957">
        <v>6</v>
      </c>
      <c r="E110" s="1958"/>
      <c r="F110" s="1959"/>
      <c r="G110" s="1960">
        <v>1.5</v>
      </c>
      <c r="H110" s="1957">
        <f>30*G110</f>
        <v>45</v>
      </c>
      <c r="I110" s="1957">
        <v>16</v>
      </c>
      <c r="J110" s="1957">
        <v>16</v>
      </c>
      <c r="K110" s="1957"/>
      <c r="L110" s="1957"/>
      <c r="M110" s="1958">
        <v>29</v>
      </c>
      <c r="N110" s="1961"/>
      <c r="O110" s="1956"/>
      <c r="P110" s="1962"/>
      <c r="Q110" s="1960"/>
      <c r="R110" s="1957"/>
      <c r="S110" s="1957">
        <v>2</v>
      </c>
      <c r="T110" s="1957"/>
      <c r="U110" s="1957"/>
      <c r="V110" s="1958"/>
      <c r="W110" s="1843"/>
      <c r="X110" s="1843"/>
      <c r="Y110" s="1843"/>
    </row>
    <row r="111" spans="1:25" s="16" customFormat="1" ht="21.75" customHeight="1" x14ac:dyDescent="0.25">
      <c r="A111" s="1931" t="s">
        <v>621</v>
      </c>
      <c r="B111" s="1963" t="s">
        <v>620</v>
      </c>
      <c r="C111" s="1964"/>
      <c r="D111" s="1965">
        <v>9</v>
      </c>
      <c r="E111" s="1965"/>
      <c r="F111" s="1966"/>
      <c r="G111" s="1965">
        <v>1.5</v>
      </c>
      <c r="H111" s="1965">
        <v>45</v>
      </c>
      <c r="I111" s="1965">
        <v>18</v>
      </c>
      <c r="J111" s="1965">
        <v>9</v>
      </c>
      <c r="K111" s="1965"/>
      <c r="L111" s="1965">
        <v>9</v>
      </c>
      <c r="M111" s="1965">
        <v>27</v>
      </c>
      <c r="N111" s="1964"/>
      <c r="O111" s="1964"/>
      <c r="P111" s="1964"/>
      <c r="Q111" s="1965"/>
      <c r="R111" s="1965"/>
      <c r="S111" s="1965"/>
      <c r="T111" s="1965"/>
      <c r="U111" s="1965"/>
      <c r="V111" s="1967">
        <v>2</v>
      </c>
      <c r="W111" s="1843"/>
      <c r="X111" s="1843"/>
      <c r="Y111" s="1843"/>
    </row>
    <row r="112" spans="1:25" s="1410" customFormat="1" ht="21.75" customHeight="1" x14ac:dyDescent="0.25">
      <c r="A112" s="1968" t="s">
        <v>623</v>
      </c>
      <c r="B112" s="1969" t="s">
        <v>622</v>
      </c>
      <c r="C112" s="1970"/>
      <c r="D112" s="1971">
        <v>9</v>
      </c>
      <c r="E112" s="1971"/>
      <c r="F112" s="1972"/>
      <c r="G112" s="1971">
        <v>1.5</v>
      </c>
      <c r="H112" s="1971">
        <v>45</v>
      </c>
      <c r="I112" s="1971">
        <v>18</v>
      </c>
      <c r="J112" s="1971">
        <v>9</v>
      </c>
      <c r="K112" s="1971"/>
      <c r="L112" s="1971">
        <v>9</v>
      </c>
      <c r="M112" s="1971">
        <v>27</v>
      </c>
      <c r="N112" s="1970"/>
      <c r="O112" s="1970"/>
      <c r="P112" s="1970"/>
      <c r="Q112" s="1971"/>
      <c r="R112" s="1971"/>
      <c r="S112" s="1971"/>
      <c r="T112" s="1971"/>
      <c r="U112" s="1971"/>
      <c r="V112" s="1971">
        <v>2</v>
      </c>
      <c r="W112" s="1973"/>
      <c r="X112" s="1973"/>
      <c r="Y112" s="1973"/>
    </row>
    <row r="113" spans="1:38" s="16" customFormat="1" ht="21.75" customHeight="1" thickBot="1" x14ac:dyDescent="0.3">
      <c r="A113" s="1974" t="s">
        <v>624</v>
      </c>
      <c r="B113" s="1975" t="s">
        <v>71</v>
      </c>
      <c r="C113" s="1843"/>
      <c r="D113" s="1843">
        <v>9</v>
      </c>
      <c r="E113" s="1843"/>
      <c r="F113" s="1976"/>
      <c r="G113" s="1965">
        <v>1.5</v>
      </c>
      <c r="H113" s="1965">
        <v>45</v>
      </c>
      <c r="I113" s="1965">
        <v>18</v>
      </c>
      <c r="J113" s="1965">
        <v>9</v>
      </c>
      <c r="K113" s="1965"/>
      <c r="L113" s="1965">
        <v>9</v>
      </c>
      <c r="M113" s="1965">
        <v>27</v>
      </c>
      <c r="N113" s="1964"/>
      <c r="O113" s="1964"/>
      <c r="P113" s="1964"/>
      <c r="Q113" s="1965"/>
      <c r="R113" s="1965"/>
      <c r="S113" s="1965"/>
      <c r="T113" s="1965"/>
      <c r="U113" s="1965"/>
      <c r="V113" s="1965">
        <v>2</v>
      </c>
      <c r="W113" s="1843"/>
      <c r="X113" s="1843"/>
      <c r="Y113" s="1843"/>
    </row>
    <row r="114" spans="1:38" s="16" customFormat="1" ht="21.75" customHeight="1" thickBot="1" x14ac:dyDescent="0.3">
      <c r="A114" s="1974" t="s">
        <v>648</v>
      </c>
      <c r="B114" s="1975" t="s">
        <v>649</v>
      </c>
      <c r="C114" s="1843"/>
      <c r="D114" s="1843">
        <v>5</v>
      </c>
      <c r="E114" s="1843"/>
      <c r="F114" s="1976"/>
      <c r="G114" s="1977">
        <v>1.5</v>
      </c>
      <c r="H114" s="1917">
        <v>45</v>
      </c>
      <c r="I114" s="1917">
        <v>16</v>
      </c>
      <c r="J114" s="1978">
        <v>16</v>
      </c>
      <c r="K114" s="1978"/>
      <c r="L114" s="1978"/>
      <c r="M114" s="1979">
        <v>29</v>
      </c>
      <c r="N114" s="1980"/>
      <c r="O114" s="1981"/>
      <c r="P114" s="1982"/>
      <c r="Q114" s="1977"/>
      <c r="R114" s="1978">
        <v>2</v>
      </c>
      <c r="S114" s="1983"/>
      <c r="T114" s="1983"/>
      <c r="U114" s="1984"/>
      <c r="V114" s="1979"/>
      <c r="W114" s="1843"/>
      <c r="X114" s="1843"/>
      <c r="Y114" s="1843"/>
    </row>
    <row r="115" spans="1:38" s="16" customFormat="1" ht="24" hidden="1" customHeight="1" thickBot="1" x14ac:dyDescent="0.25">
      <c r="A115" s="3294" t="s">
        <v>342</v>
      </c>
      <c r="B115" s="3295"/>
      <c r="C115" s="3295"/>
      <c r="D115" s="3295"/>
      <c r="E115" s="3295"/>
      <c r="F115" s="3295"/>
      <c r="G115" s="3295"/>
      <c r="H115" s="3295"/>
      <c r="I115" s="3295"/>
      <c r="J115" s="3295"/>
      <c r="K115" s="3295"/>
      <c r="L115" s="3295"/>
      <c r="M115" s="3295"/>
      <c r="N115" s="3295"/>
      <c r="O115" s="3295"/>
      <c r="P115" s="3295"/>
      <c r="Q115" s="3295"/>
      <c r="R115" s="3295"/>
      <c r="S115" s="3295"/>
      <c r="T115" s="3295"/>
      <c r="U115" s="3295"/>
      <c r="V115" s="3295"/>
      <c r="W115" s="3295"/>
      <c r="X115" s="3295"/>
      <c r="Y115" s="3296"/>
    </row>
    <row r="116" spans="1:38" s="16" customFormat="1" ht="24" hidden="1" customHeight="1" thickBot="1" x14ac:dyDescent="0.25">
      <c r="A116" s="3297" t="s">
        <v>595</v>
      </c>
      <c r="B116" s="3298"/>
      <c r="C116" s="3298"/>
      <c r="D116" s="3298"/>
      <c r="E116" s="3298"/>
      <c r="F116" s="3298"/>
      <c r="G116" s="3298"/>
      <c r="H116" s="3298"/>
      <c r="I116" s="3298"/>
      <c r="J116" s="3298"/>
      <c r="K116" s="3298"/>
      <c r="L116" s="3298"/>
      <c r="M116" s="3298"/>
      <c r="N116" s="3298"/>
      <c r="O116" s="3298"/>
      <c r="P116" s="3298"/>
      <c r="Q116" s="3298"/>
      <c r="R116" s="3298"/>
      <c r="S116" s="3298"/>
      <c r="T116" s="3298"/>
      <c r="U116" s="3298"/>
      <c r="V116" s="3298"/>
      <c r="W116" s="3298"/>
      <c r="X116" s="3298"/>
      <c r="Y116" s="3299"/>
    </row>
    <row r="117" spans="1:38" s="16" customFormat="1" ht="46.5" hidden="1" customHeight="1" thickBot="1" x14ac:dyDescent="0.25">
      <c r="A117" s="710" t="s">
        <v>515</v>
      </c>
      <c r="B117" s="711" t="s">
        <v>525</v>
      </c>
      <c r="C117" s="684"/>
      <c r="D117" s="685"/>
      <c r="E117" s="685"/>
      <c r="F117" s="686">
        <v>7</v>
      </c>
      <c r="G117" s="108">
        <v>1</v>
      </c>
      <c r="H117" s="712">
        <f>G117*30</f>
        <v>30</v>
      </c>
      <c r="I117" s="713">
        <f>J117+K117+L117</f>
        <v>15</v>
      </c>
      <c r="J117" s="713"/>
      <c r="K117" s="713"/>
      <c r="L117" s="713">
        <v>15</v>
      </c>
      <c r="M117" s="714">
        <f>H117-I117</f>
        <v>15</v>
      </c>
      <c r="N117" s="715"/>
      <c r="O117" s="332"/>
      <c r="P117" s="716"/>
      <c r="Q117" s="717"/>
      <c r="R117" s="718"/>
      <c r="S117" s="719"/>
      <c r="T117" s="717">
        <v>1</v>
      </c>
      <c r="U117" s="720"/>
      <c r="V117" s="721"/>
      <c r="W117" s="722"/>
      <c r="X117" s="723"/>
      <c r="Y117" s="724"/>
    </row>
    <row r="118" spans="1:38" s="16" customFormat="1" ht="24" hidden="1" customHeight="1" thickBot="1" x14ac:dyDescent="0.25">
      <c r="A118" s="3081" t="s">
        <v>580</v>
      </c>
      <c r="B118" s="3082"/>
      <c r="C118" s="3082"/>
      <c r="D118" s="3082"/>
      <c r="E118" s="3082"/>
      <c r="F118" s="3274"/>
      <c r="G118" s="725">
        <f>G117</f>
        <v>1</v>
      </c>
      <c r="H118" s="327">
        <f>H117</f>
        <v>30</v>
      </c>
      <c r="I118" s="141">
        <f>I117</f>
        <v>15</v>
      </c>
      <c r="J118" s="141"/>
      <c r="K118" s="141"/>
      <c r="L118" s="141">
        <f>L117</f>
        <v>15</v>
      </c>
      <c r="M118" s="726">
        <f>M117</f>
        <v>15</v>
      </c>
      <c r="N118" s="727"/>
      <c r="O118" s="332"/>
      <c r="P118" s="716"/>
      <c r="Q118" s="331"/>
      <c r="R118" s="332"/>
      <c r="S118" s="333"/>
      <c r="T118" s="327">
        <f>T117</f>
        <v>1</v>
      </c>
      <c r="U118" s="723"/>
      <c r="V118" s="724"/>
      <c r="W118" s="722"/>
      <c r="X118" s="723"/>
      <c r="Y118" s="724"/>
    </row>
    <row r="119" spans="1:38" s="16" customFormat="1" ht="24" hidden="1" customHeight="1" thickBot="1" x14ac:dyDescent="0.25">
      <c r="A119" s="3417" t="s">
        <v>596</v>
      </c>
      <c r="B119" s="3418"/>
      <c r="C119" s="3418"/>
      <c r="D119" s="3418"/>
      <c r="E119" s="3418"/>
      <c r="F119" s="3418"/>
      <c r="G119" s="3418"/>
      <c r="H119" s="3418"/>
      <c r="I119" s="3418"/>
      <c r="J119" s="3418"/>
      <c r="K119" s="3418"/>
      <c r="L119" s="3418"/>
      <c r="M119" s="3418"/>
      <c r="N119" s="3418"/>
      <c r="O119" s="3418"/>
      <c r="P119" s="3418"/>
      <c r="Q119" s="3418"/>
      <c r="R119" s="3418"/>
      <c r="S119" s="3418"/>
      <c r="T119" s="3418"/>
      <c r="U119" s="3418"/>
      <c r="V119" s="3418"/>
      <c r="W119" s="3418"/>
      <c r="X119" s="3418"/>
      <c r="Y119" s="3419"/>
    </row>
    <row r="120" spans="1:38" s="16" customFormat="1" ht="39.75" hidden="1" customHeight="1" thickBot="1" x14ac:dyDescent="0.25">
      <c r="A120" s="728" t="s">
        <v>581</v>
      </c>
      <c r="B120" s="729" t="s">
        <v>221</v>
      </c>
      <c r="C120" s="730"/>
      <c r="D120" s="731">
        <v>9</v>
      </c>
      <c r="E120" s="732"/>
      <c r="F120" s="733"/>
      <c r="G120" s="1263">
        <v>3</v>
      </c>
      <c r="H120" s="734">
        <f>G120*30</f>
        <v>90</v>
      </c>
      <c r="I120" s="735">
        <f>J120+K120+L120</f>
        <v>45</v>
      </c>
      <c r="J120" s="735">
        <v>27</v>
      </c>
      <c r="K120" s="735">
        <v>18</v>
      </c>
      <c r="L120" s="735"/>
      <c r="M120" s="736">
        <f>H120-I120</f>
        <v>45</v>
      </c>
      <c r="N120" s="737"/>
      <c r="O120" s="732"/>
      <c r="P120" s="738"/>
      <c r="Q120" s="739"/>
      <c r="R120" s="740"/>
      <c r="S120" s="741"/>
      <c r="T120" s="737"/>
      <c r="U120" s="732"/>
      <c r="V120" s="742">
        <v>5</v>
      </c>
      <c r="W120" s="739"/>
      <c r="X120" s="740"/>
      <c r="Y120" s="743"/>
    </row>
    <row r="121" spans="1:38" s="16" customFormat="1" ht="24" hidden="1" customHeight="1" thickBot="1" x14ac:dyDescent="0.25">
      <c r="A121" s="3081" t="s">
        <v>440</v>
      </c>
      <c r="B121" s="3082"/>
      <c r="C121" s="3082"/>
      <c r="D121" s="3082"/>
      <c r="E121" s="3082"/>
      <c r="F121" s="3274"/>
      <c r="G121" s="744">
        <f>G120</f>
        <v>3</v>
      </c>
      <c r="H121" s="745">
        <f>H120</f>
        <v>90</v>
      </c>
      <c r="I121" s="746">
        <f>I120</f>
        <v>45</v>
      </c>
      <c r="J121" s="746">
        <f>J120</f>
        <v>27</v>
      </c>
      <c r="K121" s="746">
        <f>K120</f>
        <v>18</v>
      </c>
      <c r="L121" s="746"/>
      <c r="M121" s="747">
        <f>M120</f>
        <v>45</v>
      </c>
      <c r="N121" s="748"/>
      <c r="O121" s="749"/>
      <c r="P121" s="750"/>
      <c r="Q121" s="751"/>
      <c r="R121" s="749"/>
      <c r="S121" s="752"/>
      <c r="T121" s="748"/>
      <c r="U121" s="749"/>
      <c r="V121" s="753">
        <f>V120</f>
        <v>5</v>
      </c>
      <c r="W121" s="751"/>
      <c r="X121" s="749"/>
      <c r="Y121" s="750"/>
    </row>
    <row r="122" spans="1:38" s="56" customFormat="1" ht="23.25" hidden="1" customHeight="1" thickBot="1" x14ac:dyDescent="0.25">
      <c r="A122" s="3285" t="s">
        <v>597</v>
      </c>
      <c r="B122" s="3286"/>
      <c r="C122" s="3286"/>
      <c r="D122" s="3286"/>
      <c r="E122" s="3286"/>
      <c r="F122" s="3286"/>
      <c r="G122" s="3286"/>
      <c r="H122" s="3286"/>
      <c r="I122" s="3286"/>
      <c r="J122" s="3286"/>
      <c r="K122" s="3286"/>
      <c r="L122" s="3286"/>
      <c r="M122" s="3286"/>
      <c r="N122" s="3286"/>
      <c r="O122" s="3286"/>
      <c r="P122" s="3286"/>
      <c r="Q122" s="3286"/>
      <c r="R122" s="3286"/>
      <c r="S122" s="3286"/>
      <c r="T122" s="3286"/>
      <c r="U122" s="3286"/>
      <c r="V122" s="3286"/>
      <c r="W122" s="3286"/>
      <c r="X122" s="3286"/>
      <c r="Y122" s="3287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</row>
    <row r="123" spans="1:38" s="16" customFormat="1" ht="43.5" hidden="1" customHeight="1" thickBot="1" x14ac:dyDescent="0.25">
      <c r="A123" s="710" t="s">
        <v>526</v>
      </c>
      <c r="B123" s="754" t="s">
        <v>219</v>
      </c>
      <c r="C123" s="684"/>
      <c r="D123" s="685"/>
      <c r="E123" s="685"/>
      <c r="F123" s="686">
        <v>8</v>
      </c>
      <c r="G123" s="108">
        <v>1</v>
      </c>
      <c r="H123" s="190">
        <f>G123*30</f>
        <v>30</v>
      </c>
      <c r="I123" s="92">
        <f>J123+K123+L123</f>
        <v>10</v>
      </c>
      <c r="J123" s="171"/>
      <c r="K123" s="167"/>
      <c r="L123" s="167">
        <v>10</v>
      </c>
      <c r="M123" s="206">
        <f>H123-I123</f>
        <v>20</v>
      </c>
      <c r="N123" s="755"/>
      <c r="O123" s="756"/>
      <c r="P123" s="757"/>
      <c r="Q123" s="758"/>
      <c r="R123" s="759"/>
      <c r="S123" s="760"/>
      <c r="T123" s="761"/>
      <c r="U123" s="756">
        <v>1</v>
      </c>
      <c r="V123" s="762"/>
      <c r="W123" s="755"/>
      <c r="X123" s="763"/>
      <c r="Y123" s="764"/>
    </row>
    <row r="124" spans="1:38" s="16" customFormat="1" ht="23.25" hidden="1" customHeight="1" thickBot="1" x14ac:dyDescent="0.25">
      <c r="A124" s="3081" t="s">
        <v>441</v>
      </c>
      <c r="B124" s="3082"/>
      <c r="C124" s="3082"/>
      <c r="D124" s="3082"/>
      <c r="E124" s="3082"/>
      <c r="F124" s="3274"/>
      <c r="G124" s="725">
        <f>G123</f>
        <v>1</v>
      </c>
      <c r="H124" s="765">
        <f t="shared" ref="H124:M124" si="28">H123</f>
        <v>30</v>
      </c>
      <c r="I124" s="766">
        <f t="shared" si="28"/>
        <v>10</v>
      </c>
      <c r="J124" s="766"/>
      <c r="K124" s="766"/>
      <c r="L124" s="766">
        <f t="shared" si="28"/>
        <v>10</v>
      </c>
      <c r="M124" s="767">
        <f t="shared" si="28"/>
        <v>20</v>
      </c>
      <c r="N124" s="768"/>
      <c r="O124" s="769"/>
      <c r="P124" s="770"/>
      <c r="Q124" s="771"/>
      <c r="R124" s="769"/>
      <c r="S124" s="513"/>
      <c r="T124" s="765"/>
      <c r="U124" s="766">
        <f>U123</f>
        <v>1</v>
      </c>
      <c r="V124" s="767"/>
      <c r="W124" s="772"/>
      <c r="X124" s="773"/>
      <c r="Y124" s="774"/>
      <c r="Z124" s="45"/>
    </row>
    <row r="125" spans="1:38" s="16" customFormat="1" ht="24" hidden="1" customHeight="1" thickBot="1" x14ac:dyDescent="0.25">
      <c r="A125" s="3288" t="s">
        <v>222</v>
      </c>
      <c r="B125" s="3289"/>
      <c r="C125" s="3289"/>
      <c r="D125" s="3289"/>
      <c r="E125" s="3289"/>
      <c r="F125" s="3289"/>
      <c r="G125" s="3289"/>
      <c r="H125" s="3289"/>
      <c r="I125" s="3289"/>
      <c r="J125" s="3289"/>
      <c r="K125" s="3289"/>
      <c r="L125" s="3289"/>
      <c r="M125" s="3289"/>
      <c r="N125" s="3289"/>
      <c r="O125" s="3289"/>
      <c r="P125" s="3289"/>
      <c r="Q125" s="3289"/>
      <c r="R125" s="3289"/>
      <c r="S125" s="3289"/>
      <c r="T125" s="3289"/>
      <c r="U125" s="3289"/>
      <c r="V125" s="3289"/>
      <c r="W125" s="3289"/>
      <c r="X125" s="3289"/>
      <c r="Y125" s="3290"/>
    </row>
    <row r="126" spans="1:38" s="16" customFormat="1" ht="24" hidden="1" customHeight="1" thickBot="1" x14ac:dyDescent="0.25">
      <c r="A126" s="3023" t="s">
        <v>594</v>
      </c>
      <c r="B126" s="3034"/>
      <c r="C126" s="3034"/>
      <c r="D126" s="3034"/>
      <c r="E126" s="3034"/>
      <c r="F126" s="3034"/>
      <c r="G126" s="3034"/>
      <c r="H126" s="3034"/>
      <c r="I126" s="3034"/>
      <c r="J126" s="3034"/>
      <c r="K126" s="3034"/>
      <c r="L126" s="3034"/>
      <c r="M126" s="3034"/>
      <c r="N126" s="3034"/>
      <c r="O126" s="3034"/>
      <c r="P126" s="3034"/>
      <c r="Q126" s="3034"/>
      <c r="R126" s="3034"/>
      <c r="S126" s="3034"/>
      <c r="T126" s="3034"/>
      <c r="U126" s="3034"/>
      <c r="V126" s="3034"/>
      <c r="W126" s="3034"/>
      <c r="X126" s="3034"/>
      <c r="Y126" s="3035"/>
    </row>
    <row r="127" spans="1:38" s="16" customFormat="1" ht="41.25" hidden="1" customHeight="1" thickBot="1" x14ac:dyDescent="0.25">
      <c r="A127" s="3291" t="s">
        <v>345</v>
      </c>
      <c r="B127" s="3101"/>
      <c r="C127" s="3101"/>
      <c r="D127" s="3101"/>
      <c r="E127" s="3101"/>
      <c r="F127" s="3101"/>
      <c r="G127" s="3101"/>
      <c r="H127" s="3101"/>
      <c r="I127" s="3101"/>
      <c r="J127" s="3101"/>
      <c r="K127" s="3101"/>
      <c r="L127" s="3101"/>
      <c r="M127" s="3101"/>
      <c r="N127" s="3101"/>
      <c r="O127" s="3101"/>
      <c r="P127" s="3101"/>
      <c r="Q127" s="3101"/>
      <c r="R127" s="3101"/>
      <c r="S127" s="3101"/>
      <c r="T127" s="3101"/>
      <c r="U127" s="3101"/>
      <c r="V127" s="3101"/>
      <c r="W127" s="3101"/>
      <c r="X127" s="3101"/>
      <c r="Y127" s="3102"/>
    </row>
    <row r="128" spans="1:38" s="16" customFormat="1" ht="38.25" hidden="1" customHeight="1" x14ac:dyDescent="0.2">
      <c r="A128" s="683" t="s">
        <v>347</v>
      </c>
      <c r="B128" s="112" t="s">
        <v>188</v>
      </c>
      <c r="C128" s="83"/>
      <c r="D128" s="85"/>
      <c r="E128" s="85"/>
      <c r="F128" s="128"/>
      <c r="G128" s="1743">
        <f>G129+G130</f>
        <v>8</v>
      </c>
      <c r="H128" s="776">
        <f>H129+H130</f>
        <v>240</v>
      </c>
      <c r="I128" s="109">
        <f>I129+I130</f>
        <v>90</v>
      </c>
      <c r="J128" s="109">
        <f>J129+J130</f>
        <v>63</v>
      </c>
      <c r="K128" s="109">
        <f>K129+K130</f>
        <v>27</v>
      </c>
      <c r="L128" s="109"/>
      <c r="M128" s="777">
        <f>M129+M130</f>
        <v>150</v>
      </c>
      <c r="N128" s="83"/>
      <c r="O128" s="85"/>
      <c r="P128" s="89"/>
      <c r="Q128" s="83"/>
      <c r="R128" s="85"/>
      <c r="S128" s="89"/>
      <c r="T128" s="86"/>
      <c r="U128" s="87"/>
      <c r="V128" s="94"/>
      <c r="W128" s="95"/>
      <c r="X128" s="87"/>
      <c r="Y128" s="94"/>
    </row>
    <row r="129" spans="1:25" s="16" customFormat="1" ht="40.5" hidden="1" customHeight="1" x14ac:dyDescent="0.2">
      <c r="A129" s="683" t="s">
        <v>348</v>
      </c>
      <c r="B129" s="112" t="s">
        <v>188</v>
      </c>
      <c r="C129" s="83"/>
      <c r="D129" s="85"/>
      <c r="E129" s="85"/>
      <c r="F129" s="128"/>
      <c r="G129" s="1913">
        <v>4</v>
      </c>
      <c r="H129" s="779">
        <f>G129*30</f>
        <v>120</v>
      </c>
      <c r="I129" s="84">
        <f>J129+K129+L129</f>
        <v>45</v>
      </c>
      <c r="J129" s="87">
        <v>36</v>
      </c>
      <c r="K129" s="85">
        <v>9</v>
      </c>
      <c r="L129" s="85"/>
      <c r="M129" s="545">
        <f>H129-I129</f>
        <v>75</v>
      </c>
      <c r="N129" s="83"/>
      <c r="O129" s="85"/>
      <c r="P129" s="89"/>
      <c r="Q129" s="83"/>
      <c r="R129" s="85"/>
      <c r="S129" s="89"/>
      <c r="T129" s="86"/>
      <c r="U129" s="87">
        <v>5</v>
      </c>
      <c r="V129" s="94"/>
      <c r="W129" s="95"/>
      <c r="X129" s="87"/>
      <c r="Y129" s="94"/>
    </row>
    <row r="130" spans="1:25" s="16" customFormat="1" ht="42" hidden="1" customHeight="1" x14ac:dyDescent="0.2">
      <c r="A130" s="683" t="s">
        <v>349</v>
      </c>
      <c r="B130" s="112" t="s">
        <v>188</v>
      </c>
      <c r="C130" s="83">
        <v>9</v>
      </c>
      <c r="D130" s="85"/>
      <c r="E130" s="85"/>
      <c r="F130" s="128"/>
      <c r="G130" s="1913">
        <v>4</v>
      </c>
      <c r="H130" s="83">
        <f>G130*30</f>
        <v>120</v>
      </c>
      <c r="I130" s="84">
        <f>J130+K130+L130</f>
        <v>45</v>
      </c>
      <c r="J130" s="87">
        <v>27</v>
      </c>
      <c r="K130" s="85">
        <v>18</v>
      </c>
      <c r="L130" s="85"/>
      <c r="M130" s="545">
        <f>H130-I130</f>
        <v>75</v>
      </c>
      <c r="N130" s="83"/>
      <c r="O130" s="85"/>
      <c r="P130" s="89"/>
      <c r="Q130" s="83"/>
      <c r="R130" s="85"/>
      <c r="S130" s="89"/>
      <c r="T130" s="86"/>
      <c r="U130" s="87"/>
      <c r="V130" s="94">
        <v>5</v>
      </c>
      <c r="W130" s="95"/>
      <c r="X130" s="87"/>
      <c r="Y130" s="94"/>
    </row>
    <row r="131" spans="1:25" s="16" customFormat="1" ht="28.5" hidden="1" customHeight="1" x14ac:dyDescent="0.2">
      <c r="A131" s="683" t="s">
        <v>350</v>
      </c>
      <c r="B131" s="112" t="s">
        <v>189</v>
      </c>
      <c r="C131" s="83">
        <v>9</v>
      </c>
      <c r="D131" s="85"/>
      <c r="E131" s="85"/>
      <c r="F131" s="128"/>
      <c r="G131" s="1262">
        <v>3</v>
      </c>
      <c r="H131" s="91">
        <f>G131*30</f>
        <v>90</v>
      </c>
      <c r="I131" s="92">
        <f>J131+K131+L131</f>
        <v>45</v>
      </c>
      <c r="J131" s="171">
        <v>27</v>
      </c>
      <c r="K131" s="167">
        <v>9</v>
      </c>
      <c r="L131" s="167">
        <v>9</v>
      </c>
      <c r="M131" s="96">
        <f>H131-I131</f>
        <v>45</v>
      </c>
      <c r="N131" s="82"/>
      <c r="O131" s="85"/>
      <c r="P131" s="88"/>
      <c r="Q131" s="83"/>
      <c r="R131" s="85"/>
      <c r="S131" s="89"/>
      <c r="T131" s="86"/>
      <c r="U131" s="87"/>
      <c r="V131" s="94">
        <v>5</v>
      </c>
      <c r="W131" s="95"/>
      <c r="X131" s="87"/>
      <c r="Y131" s="94"/>
    </row>
    <row r="132" spans="1:25" s="16" customFormat="1" ht="55.5" hidden="1" customHeight="1" x14ac:dyDescent="0.2">
      <c r="A132" s="683" t="s">
        <v>223</v>
      </c>
      <c r="B132" s="780" t="s">
        <v>192</v>
      </c>
      <c r="C132" s="100"/>
      <c r="D132" s="98">
        <v>10</v>
      </c>
      <c r="E132" s="98"/>
      <c r="F132" s="169"/>
      <c r="G132" s="118">
        <v>3</v>
      </c>
      <c r="H132" s="40">
        <f>G132*30</f>
        <v>90</v>
      </c>
      <c r="I132" s="27">
        <f>J132+K132+L132</f>
        <v>30</v>
      </c>
      <c r="J132" s="105">
        <v>15</v>
      </c>
      <c r="K132" s="105"/>
      <c r="L132" s="105">
        <v>15</v>
      </c>
      <c r="M132" s="172">
        <f>H132-I132</f>
        <v>60</v>
      </c>
      <c r="N132" s="97"/>
      <c r="O132" s="98"/>
      <c r="P132" s="106"/>
      <c r="Q132" s="100"/>
      <c r="R132" s="98"/>
      <c r="S132" s="101"/>
      <c r="T132" s="100"/>
      <c r="U132" s="98"/>
      <c r="V132" s="126"/>
      <c r="W132" s="119">
        <v>2</v>
      </c>
      <c r="X132" s="99"/>
      <c r="Y132" s="126"/>
    </row>
    <row r="133" spans="1:25" s="16" customFormat="1" ht="53.25" hidden="1" customHeight="1" x14ac:dyDescent="0.2">
      <c r="A133" s="683" t="s">
        <v>224</v>
      </c>
      <c r="B133" s="112" t="s">
        <v>190</v>
      </c>
      <c r="C133" s="83"/>
      <c r="D133" s="85"/>
      <c r="E133" s="85"/>
      <c r="F133" s="128"/>
      <c r="G133" s="108">
        <f>G134+G135+G136</f>
        <v>6.5</v>
      </c>
      <c r="H133" s="130">
        <f t="shared" ref="H133:M133" si="29">H134+H135+H136</f>
        <v>195</v>
      </c>
      <c r="I133" s="109">
        <f t="shared" si="29"/>
        <v>99</v>
      </c>
      <c r="J133" s="109">
        <f t="shared" si="29"/>
        <v>54</v>
      </c>
      <c r="K133" s="109">
        <f t="shared" si="29"/>
        <v>18</v>
      </c>
      <c r="L133" s="109">
        <f t="shared" si="29"/>
        <v>27</v>
      </c>
      <c r="M133" s="110">
        <f t="shared" si="29"/>
        <v>96</v>
      </c>
      <c r="N133" s="83"/>
      <c r="O133" s="85"/>
      <c r="P133" s="88"/>
      <c r="Q133" s="83"/>
      <c r="R133" s="85"/>
      <c r="S133" s="89"/>
      <c r="T133" s="86"/>
      <c r="U133" s="87"/>
      <c r="V133" s="94"/>
      <c r="W133" s="95"/>
      <c r="X133" s="87"/>
      <c r="Y133" s="94"/>
    </row>
    <row r="134" spans="1:25" s="16" customFormat="1" ht="54.75" hidden="1" customHeight="1" x14ac:dyDescent="0.2">
      <c r="A134" s="683" t="s">
        <v>288</v>
      </c>
      <c r="B134" s="112" t="s">
        <v>190</v>
      </c>
      <c r="C134" s="100"/>
      <c r="D134" s="98"/>
      <c r="E134" s="98"/>
      <c r="F134" s="129"/>
      <c r="G134" s="1264">
        <v>3</v>
      </c>
      <c r="H134" s="83">
        <f t="shared" ref="H134:H142" si="30">G134*30</f>
        <v>90</v>
      </c>
      <c r="I134" s="781">
        <f t="shared" ref="I134:I142" si="31">J134+K134+L134</f>
        <v>45</v>
      </c>
      <c r="J134" s="99">
        <v>27</v>
      </c>
      <c r="K134" s="98">
        <v>9</v>
      </c>
      <c r="L134" s="98">
        <v>9</v>
      </c>
      <c r="M134" s="782">
        <f>H134-I134</f>
        <v>45</v>
      </c>
      <c r="N134" s="97"/>
      <c r="O134" s="98"/>
      <c r="P134" s="106"/>
      <c r="Q134" s="100"/>
      <c r="R134" s="98"/>
      <c r="S134" s="101"/>
      <c r="T134" s="102"/>
      <c r="U134" s="99">
        <v>5</v>
      </c>
      <c r="V134" s="126"/>
      <c r="W134" s="119"/>
      <c r="X134" s="99"/>
      <c r="Y134" s="126"/>
    </row>
    <row r="135" spans="1:25" s="16" customFormat="1" ht="54" hidden="1" customHeight="1" x14ac:dyDescent="0.2">
      <c r="A135" s="683" t="s">
        <v>225</v>
      </c>
      <c r="B135" s="112" t="s">
        <v>190</v>
      </c>
      <c r="C135" s="100">
        <v>9</v>
      </c>
      <c r="D135" s="98"/>
      <c r="E135" s="98"/>
      <c r="F135" s="129"/>
      <c r="G135" s="1264">
        <v>2.5</v>
      </c>
      <c r="H135" s="83">
        <f t="shared" si="30"/>
        <v>75</v>
      </c>
      <c r="I135" s="781">
        <f t="shared" si="31"/>
        <v>36</v>
      </c>
      <c r="J135" s="99">
        <v>27</v>
      </c>
      <c r="K135" s="98">
        <v>9</v>
      </c>
      <c r="L135" s="98"/>
      <c r="M135" s="782">
        <f>H135-I135</f>
        <v>39</v>
      </c>
      <c r="N135" s="97"/>
      <c r="O135" s="98"/>
      <c r="P135" s="106"/>
      <c r="Q135" s="100"/>
      <c r="R135" s="98"/>
      <c r="S135" s="101"/>
      <c r="T135" s="102"/>
      <c r="U135" s="99"/>
      <c r="V135" s="126">
        <v>4</v>
      </c>
      <c r="W135" s="119"/>
      <c r="X135" s="99"/>
      <c r="Y135" s="126"/>
    </row>
    <row r="136" spans="1:25" s="16" customFormat="1" ht="69.75" hidden="1" customHeight="1" x14ac:dyDescent="0.2">
      <c r="A136" s="683" t="s">
        <v>226</v>
      </c>
      <c r="B136" s="112" t="s">
        <v>586</v>
      </c>
      <c r="C136" s="100"/>
      <c r="D136" s="98"/>
      <c r="E136" s="98"/>
      <c r="F136" s="129">
        <v>9</v>
      </c>
      <c r="G136" s="1264">
        <v>1</v>
      </c>
      <c r="H136" s="83">
        <f t="shared" si="30"/>
        <v>30</v>
      </c>
      <c r="I136" s="781">
        <f t="shared" si="31"/>
        <v>18</v>
      </c>
      <c r="J136" s="99"/>
      <c r="K136" s="98"/>
      <c r="L136" s="98">
        <v>18</v>
      </c>
      <c r="M136" s="782">
        <f>H136-I136</f>
        <v>12</v>
      </c>
      <c r="N136" s="97"/>
      <c r="O136" s="98"/>
      <c r="P136" s="106"/>
      <c r="Q136" s="100"/>
      <c r="R136" s="98"/>
      <c r="S136" s="101"/>
      <c r="T136" s="102"/>
      <c r="U136" s="99"/>
      <c r="V136" s="126">
        <v>2</v>
      </c>
      <c r="W136" s="119"/>
      <c r="X136" s="99"/>
      <c r="Y136" s="126"/>
    </row>
    <row r="137" spans="1:25" s="16" customFormat="1" ht="51" hidden="1" customHeight="1" x14ac:dyDescent="0.2">
      <c r="A137" s="683" t="s">
        <v>227</v>
      </c>
      <c r="B137" s="170" t="s">
        <v>193</v>
      </c>
      <c r="C137" s="100"/>
      <c r="D137" s="98"/>
      <c r="E137" s="98"/>
      <c r="F137" s="169"/>
      <c r="G137" s="1265">
        <v>4.5</v>
      </c>
      <c r="H137" s="130">
        <f t="shared" ref="H137:M137" si="32">H138+H139</f>
        <v>135</v>
      </c>
      <c r="I137" s="109">
        <f t="shared" si="32"/>
        <v>59</v>
      </c>
      <c r="J137" s="109">
        <f t="shared" si="32"/>
        <v>42</v>
      </c>
      <c r="K137" s="109">
        <f t="shared" si="32"/>
        <v>9</v>
      </c>
      <c r="L137" s="109">
        <f t="shared" si="32"/>
        <v>8</v>
      </c>
      <c r="M137" s="110">
        <f t="shared" si="32"/>
        <v>76</v>
      </c>
      <c r="N137" s="97"/>
      <c r="O137" s="98"/>
      <c r="P137" s="106"/>
      <c r="Q137" s="100"/>
      <c r="R137" s="98"/>
      <c r="S137" s="101"/>
      <c r="T137" s="100"/>
      <c r="U137" s="98"/>
      <c r="V137" s="126"/>
      <c r="W137" s="119"/>
      <c r="X137" s="99"/>
      <c r="Y137" s="126"/>
    </row>
    <row r="138" spans="1:25" s="16" customFormat="1" ht="48.75" hidden="1" customHeight="1" x14ac:dyDescent="0.2">
      <c r="A138" s="683" t="s">
        <v>351</v>
      </c>
      <c r="B138" s="170" t="s">
        <v>193</v>
      </c>
      <c r="C138" s="100"/>
      <c r="D138" s="98"/>
      <c r="E138" s="98"/>
      <c r="F138" s="169"/>
      <c r="G138" s="1264">
        <v>2</v>
      </c>
      <c r="H138" s="79">
        <f>G138*30</f>
        <v>60</v>
      </c>
      <c r="I138" s="168">
        <f>J138+K138+L138</f>
        <v>27</v>
      </c>
      <c r="J138" s="131">
        <v>18</v>
      </c>
      <c r="K138" s="131">
        <v>9</v>
      </c>
      <c r="L138" s="131"/>
      <c r="M138" s="173">
        <f>H138-I138</f>
        <v>33</v>
      </c>
      <c r="N138" s="97"/>
      <c r="O138" s="98"/>
      <c r="P138" s="106"/>
      <c r="Q138" s="100"/>
      <c r="R138" s="98"/>
      <c r="S138" s="101"/>
      <c r="T138" s="100"/>
      <c r="U138" s="98"/>
      <c r="V138" s="126"/>
      <c r="W138" s="119"/>
      <c r="X138" s="99">
        <v>3</v>
      </c>
      <c r="Y138" s="126"/>
    </row>
    <row r="139" spans="1:25" s="16" customFormat="1" ht="51" hidden="1" customHeight="1" x14ac:dyDescent="0.2">
      <c r="A139" s="683" t="s">
        <v>352</v>
      </c>
      <c r="B139" s="170" t="s">
        <v>193</v>
      </c>
      <c r="C139" s="100">
        <v>12</v>
      </c>
      <c r="D139" s="98"/>
      <c r="E139" s="98"/>
      <c r="F139" s="169"/>
      <c r="G139" s="1264">
        <v>2.5</v>
      </c>
      <c r="H139" s="79">
        <f>G139*30</f>
        <v>75</v>
      </c>
      <c r="I139" s="168">
        <f>J139+K139+L139</f>
        <v>32</v>
      </c>
      <c r="J139" s="98">
        <v>24</v>
      </c>
      <c r="K139" s="98"/>
      <c r="L139" s="98">
        <v>8</v>
      </c>
      <c r="M139" s="173">
        <f>H139-I139</f>
        <v>43</v>
      </c>
      <c r="N139" s="174"/>
      <c r="O139" s="98"/>
      <c r="P139" s="106"/>
      <c r="Q139" s="100"/>
      <c r="R139" s="98"/>
      <c r="S139" s="101"/>
      <c r="T139" s="100"/>
      <c r="U139" s="98"/>
      <c r="V139" s="126"/>
      <c r="W139" s="119"/>
      <c r="X139" s="99"/>
      <c r="Y139" s="126">
        <v>4</v>
      </c>
    </row>
    <row r="140" spans="1:25" s="16" customFormat="1" ht="24" hidden="1" customHeight="1" x14ac:dyDescent="0.2">
      <c r="A140" s="683" t="s">
        <v>228</v>
      </c>
      <c r="B140" s="113" t="s">
        <v>59</v>
      </c>
      <c r="C140" s="100"/>
      <c r="D140" s="98"/>
      <c r="E140" s="98"/>
      <c r="F140" s="169"/>
      <c r="G140" s="118">
        <f>G141+G142</f>
        <v>7</v>
      </c>
      <c r="H140" s="130">
        <f t="shared" ref="H140:M140" si="33">H141+H142</f>
        <v>210</v>
      </c>
      <c r="I140" s="109">
        <f t="shared" si="33"/>
        <v>105</v>
      </c>
      <c r="J140" s="109">
        <f t="shared" si="33"/>
        <v>60</v>
      </c>
      <c r="K140" s="109">
        <f t="shared" si="33"/>
        <v>15</v>
      </c>
      <c r="L140" s="109">
        <f t="shared" si="33"/>
        <v>30</v>
      </c>
      <c r="M140" s="110">
        <f t="shared" si="33"/>
        <v>105</v>
      </c>
      <c r="N140" s="174"/>
      <c r="O140" s="98"/>
      <c r="P140" s="106"/>
      <c r="Q140" s="100"/>
      <c r="R140" s="98"/>
      <c r="S140" s="101"/>
      <c r="T140" s="100"/>
      <c r="U140" s="98"/>
      <c r="V140" s="126"/>
      <c r="W140" s="119"/>
      <c r="X140" s="99"/>
      <c r="Y140" s="126"/>
    </row>
    <row r="141" spans="1:25" s="16" customFormat="1" ht="26.25" hidden="1" customHeight="1" x14ac:dyDescent="0.2">
      <c r="A141" s="683" t="s">
        <v>353</v>
      </c>
      <c r="B141" s="113" t="s">
        <v>59</v>
      </c>
      <c r="C141" s="100">
        <v>7</v>
      </c>
      <c r="D141" s="98"/>
      <c r="E141" s="98"/>
      <c r="F141" s="129"/>
      <c r="G141" s="132">
        <v>6</v>
      </c>
      <c r="H141" s="83">
        <f t="shared" si="30"/>
        <v>180</v>
      </c>
      <c r="I141" s="781">
        <f t="shared" si="31"/>
        <v>90</v>
      </c>
      <c r="J141" s="99">
        <v>60</v>
      </c>
      <c r="K141" s="98">
        <v>15</v>
      </c>
      <c r="L141" s="98">
        <v>15</v>
      </c>
      <c r="M141" s="782">
        <f>H141-I141</f>
        <v>90</v>
      </c>
      <c r="N141" s="97"/>
      <c r="O141" s="98"/>
      <c r="P141" s="106"/>
      <c r="Q141" s="100"/>
      <c r="R141" s="98"/>
      <c r="S141" s="101"/>
      <c r="T141" s="102">
        <v>6</v>
      </c>
      <c r="U141" s="99"/>
      <c r="V141" s="126"/>
      <c r="W141" s="119"/>
      <c r="X141" s="99"/>
      <c r="Y141" s="126"/>
    </row>
    <row r="142" spans="1:25" s="16" customFormat="1" ht="24" hidden="1" customHeight="1" x14ac:dyDescent="0.2">
      <c r="A142" s="683" t="s">
        <v>354</v>
      </c>
      <c r="B142" s="113" t="s">
        <v>346</v>
      </c>
      <c r="C142" s="100"/>
      <c r="D142" s="98"/>
      <c r="E142" s="98"/>
      <c r="F142" s="129">
        <v>7</v>
      </c>
      <c r="G142" s="132">
        <v>1</v>
      </c>
      <c r="H142" s="83">
        <f t="shared" si="30"/>
        <v>30</v>
      </c>
      <c r="I142" s="781">
        <f t="shared" si="31"/>
        <v>15</v>
      </c>
      <c r="J142" s="99"/>
      <c r="K142" s="98"/>
      <c r="L142" s="98">
        <v>15</v>
      </c>
      <c r="M142" s="782">
        <f>H142-I142</f>
        <v>15</v>
      </c>
      <c r="N142" s="97"/>
      <c r="O142" s="98"/>
      <c r="P142" s="106"/>
      <c r="Q142" s="100"/>
      <c r="R142" s="98"/>
      <c r="S142" s="101"/>
      <c r="T142" s="102">
        <v>1</v>
      </c>
      <c r="U142" s="99"/>
      <c r="V142" s="126"/>
      <c r="W142" s="119"/>
      <c r="X142" s="99"/>
      <c r="Y142" s="126"/>
    </row>
    <row r="143" spans="1:25" s="16" customFormat="1" ht="35.25" hidden="1" customHeight="1" thickBot="1" x14ac:dyDescent="0.25">
      <c r="A143" s="783" t="s">
        <v>229</v>
      </c>
      <c r="B143" s="704" t="s">
        <v>282</v>
      </c>
      <c r="C143" s="784"/>
      <c r="D143" s="785" t="s">
        <v>194</v>
      </c>
      <c r="E143" s="786"/>
      <c r="F143" s="639"/>
      <c r="G143" s="108">
        <v>6</v>
      </c>
      <c r="H143" s="91">
        <f>G143*30</f>
        <v>180</v>
      </c>
      <c r="I143" s="167">
        <f>J143+K143+L143</f>
        <v>90</v>
      </c>
      <c r="J143" s="787">
        <v>45</v>
      </c>
      <c r="K143" s="787">
        <v>30</v>
      </c>
      <c r="L143" s="787">
        <v>15</v>
      </c>
      <c r="M143" s="125">
        <f>H143-I143</f>
        <v>90</v>
      </c>
      <c r="N143" s="91"/>
      <c r="O143" s="167"/>
      <c r="P143" s="125"/>
      <c r="Q143" s="91"/>
      <c r="R143" s="167"/>
      <c r="S143" s="125"/>
      <c r="T143" s="91"/>
      <c r="U143" s="167"/>
      <c r="V143" s="125"/>
      <c r="W143" s="86">
        <v>6</v>
      </c>
      <c r="X143" s="171"/>
      <c r="Y143" s="125"/>
    </row>
    <row r="144" spans="1:25" s="16" customFormat="1" ht="20.25" hidden="1" customHeight="1" thickBot="1" x14ac:dyDescent="0.25">
      <c r="A144" s="3041" t="s">
        <v>365</v>
      </c>
      <c r="B144" s="3042"/>
      <c r="C144" s="3042"/>
      <c r="D144" s="3042"/>
      <c r="E144" s="3042"/>
      <c r="F144" s="3042"/>
      <c r="G144" s="3042"/>
      <c r="H144" s="3042"/>
      <c r="I144" s="3042"/>
      <c r="J144" s="3042"/>
      <c r="K144" s="3042"/>
      <c r="L144" s="3042"/>
      <c r="M144" s="3042"/>
      <c r="N144" s="3042"/>
      <c r="O144" s="3042"/>
      <c r="P144" s="3042"/>
      <c r="Q144" s="3042"/>
      <c r="R144" s="3042"/>
      <c r="S144" s="3042"/>
      <c r="T144" s="3042"/>
      <c r="U144" s="3042"/>
      <c r="V144" s="3042"/>
      <c r="W144" s="3042"/>
      <c r="X144" s="3042"/>
      <c r="Y144" s="3043"/>
    </row>
    <row r="145" spans="1:25" s="16" customFormat="1" ht="35.25" hidden="1" customHeight="1" x14ac:dyDescent="0.2">
      <c r="A145" s="668" t="s">
        <v>230</v>
      </c>
      <c r="B145" s="788" t="s">
        <v>195</v>
      </c>
      <c r="C145" s="133"/>
      <c r="D145" s="131">
        <v>10</v>
      </c>
      <c r="E145" s="131"/>
      <c r="F145" s="789"/>
      <c r="G145" s="134">
        <v>3</v>
      </c>
      <c r="H145" s="40">
        <f>G145*30</f>
        <v>90</v>
      </c>
      <c r="I145" s="27">
        <f>J145+K145+L145</f>
        <v>45</v>
      </c>
      <c r="J145" s="735">
        <v>15</v>
      </c>
      <c r="K145" s="735">
        <v>30</v>
      </c>
      <c r="L145" s="735"/>
      <c r="M145" s="790">
        <f>H145-I145</f>
        <v>45</v>
      </c>
      <c r="N145" s="791"/>
      <c r="O145" s="131"/>
      <c r="P145" s="175"/>
      <c r="Q145" s="133"/>
      <c r="R145" s="131"/>
      <c r="S145" s="135"/>
      <c r="T145" s="133"/>
      <c r="U145" s="131"/>
      <c r="V145" s="135"/>
      <c r="W145" s="176">
        <v>3</v>
      </c>
      <c r="X145" s="177"/>
      <c r="Y145" s="135"/>
    </row>
    <row r="146" spans="1:25" s="16" customFormat="1" ht="35.25" hidden="1" customHeight="1" thickBot="1" x14ac:dyDescent="0.25">
      <c r="A146" s="683" t="s">
        <v>231</v>
      </c>
      <c r="B146" s="792" t="s">
        <v>196</v>
      </c>
      <c r="C146" s="100"/>
      <c r="D146" s="98">
        <v>10</v>
      </c>
      <c r="E146" s="98"/>
      <c r="F146" s="169"/>
      <c r="G146" s="118">
        <v>3</v>
      </c>
      <c r="H146" s="178">
        <f>G146*30</f>
        <v>90</v>
      </c>
      <c r="I146" s="104">
        <f>J146+K146+L146</f>
        <v>45</v>
      </c>
      <c r="J146" s="105">
        <v>30</v>
      </c>
      <c r="K146" s="105"/>
      <c r="L146" s="105">
        <v>15</v>
      </c>
      <c r="M146" s="127">
        <f>H146-I146</f>
        <v>45</v>
      </c>
      <c r="N146" s="174"/>
      <c r="O146" s="98"/>
      <c r="P146" s="106"/>
      <c r="Q146" s="100"/>
      <c r="R146" s="98"/>
      <c r="S146" s="101"/>
      <c r="T146" s="100"/>
      <c r="U146" s="98"/>
      <c r="V146" s="101"/>
      <c r="W146" s="102">
        <v>3</v>
      </c>
      <c r="X146" s="99"/>
      <c r="Y146" s="101"/>
    </row>
    <row r="147" spans="1:25" s="18" customFormat="1" ht="22.5" hidden="1" customHeight="1" thickBot="1" x14ac:dyDescent="0.25">
      <c r="A147" s="3036" t="s">
        <v>198</v>
      </c>
      <c r="B147" s="3037"/>
      <c r="C147" s="3037"/>
      <c r="D147" s="3037"/>
      <c r="E147" s="3037"/>
      <c r="F147" s="3037"/>
      <c r="G147" s="3037"/>
      <c r="H147" s="3037"/>
      <c r="I147" s="3037"/>
      <c r="J147" s="3037"/>
      <c r="K147" s="3037"/>
      <c r="L147" s="3037"/>
      <c r="M147" s="3037"/>
      <c r="N147" s="3037"/>
      <c r="O147" s="3037"/>
      <c r="P147" s="3037"/>
      <c r="Q147" s="3037"/>
      <c r="R147" s="3037"/>
      <c r="S147" s="3037"/>
      <c r="T147" s="3037"/>
      <c r="U147" s="3037"/>
      <c r="V147" s="3037"/>
      <c r="W147" s="3037"/>
      <c r="X147" s="3037"/>
      <c r="Y147" s="3038"/>
    </row>
    <row r="148" spans="1:25" s="18" customFormat="1" ht="22.5" hidden="1" customHeight="1" thickBot="1" x14ac:dyDescent="0.25">
      <c r="A148" s="576" t="s">
        <v>355</v>
      </c>
      <c r="B148" s="793" t="s">
        <v>60</v>
      </c>
      <c r="C148" s="83"/>
      <c r="D148" s="85">
        <v>10</v>
      </c>
      <c r="E148" s="85"/>
      <c r="F148" s="179" t="s">
        <v>171</v>
      </c>
      <c r="G148" s="90">
        <v>6</v>
      </c>
      <c r="H148" s="91">
        <f>G148*30</f>
        <v>180</v>
      </c>
      <c r="I148" s="92">
        <f>J148+K148+L148</f>
        <v>90</v>
      </c>
      <c r="J148" s="167"/>
      <c r="K148" s="167"/>
      <c r="L148" s="167">
        <v>90</v>
      </c>
      <c r="M148" s="125">
        <f>H148-I148</f>
        <v>90</v>
      </c>
      <c r="N148" s="546"/>
      <c r="O148" s="85"/>
      <c r="P148" s="89"/>
      <c r="Q148" s="83"/>
      <c r="R148" s="85"/>
      <c r="S148" s="89"/>
      <c r="T148" s="83"/>
      <c r="U148" s="85"/>
      <c r="V148" s="89" t="s">
        <v>87</v>
      </c>
      <c r="W148" s="86">
        <v>6</v>
      </c>
      <c r="X148" s="87"/>
      <c r="Y148" s="89"/>
    </row>
    <row r="149" spans="1:25" s="18" customFormat="1" ht="21" hidden="1" customHeight="1" thickBot="1" x14ac:dyDescent="0.25">
      <c r="A149" s="3306" t="s">
        <v>393</v>
      </c>
      <c r="B149" s="3307"/>
      <c r="C149" s="3307"/>
      <c r="D149" s="3307"/>
      <c r="E149" s="3307"/>
      <c r="F149" s="3307"/>
      <c r="G149" s="794">
        <f>G128+G131+G132+G133+G137+G140+G145+G146</f>
        <v>38</v>
      </c>
      <c r="H149" s="795">
        <f t="shared" ref="H149:M149" si="34">H128+H131+H132+H133+H137+H140+H145+H146</f>
        <v>1140</v>
      </c>
      <c r="I149" s="137">
        <f t="shared" si="34"/>
        <v>518</v>
      </c>
      <c r="J149" s="137">
        <f t="shared" si="34"/>
        <v>306</v>
      </c>
      <c r="K149" s="137">
        <f t="shared" si="34"/>
        <v>108</v>
      </c>
      <c r="L149" s="137">
        <f t="shared" si="34"/>
        <v>104</v>
      </c>
      <c r="M149" s="796">
        <f t="shared" si="34"/>
        <v>622</v>
      </c>
      <c r="N149" s="797"/>
      <c r="O149" s="136"/>
      <c r="P149" s="798"/>
      <c r="Q149" s="797"/>
      <c r="R149" s="136"/>
      <c r="S149" s="796"/>
      <c r="T149" s="795">
        <f>T141+T142</f>
        <v>7</v>
      </c>
      <c r="U149" s="137">
        <f>U129+U134</f>
        <v>10</v>
      </c>
      <c r="V149" s="796">
        <f>V130+V131+V135+V136</f>
        <v>16</v>
      </c>
      <c r="W149" s="795">
        <f>W132+W145+W146</f>
        <v>8</v>
      </c>
      <c r="X149" s="137">
        <f>X138</f>
        <v>3</v>
      </c>
      <c r="Y149" s="799">
        <f>Y139</f>
        <v>4</v>
      </c>
    </row>
    <row r="150" spans="1:25" s="18" customFormat="1" ht="41.25" hidden="1" customHeight="1" thickBot="1" x14ac:dyDescent="0.25">
      <c r="A150" s="3306" t="s">
        <v>394</v>
      </c>
      <c r="B150" s="3307"/>
      <c r="C150" s="3307"/>
      <c r="D150" s="3307"/>
      <c r="E150" s="3307"/>
      <c r="F150" s="3307"/>
      <c r="G150" s="800">
        <f>G128+G131+G132+G133+G137+G140+G148</f>
        <v>38</v>
      </c>
      <c r="H150" s="801">
        <f t="shared" ref="H150:M150" si="35">H128+H131+H132+H133+H137+H140+H148</f>
        <v>1140</v>
      </c>
      <c r="I150" s="802">
        <f t="shared" si="35"/>
        <v>518</v>
      </c>
      <c r="J150" s="802">
        <f t="shared" si="35"/>
        <v>261</v>
      </c>
      <c r="K150" s="802">
        <f t="shared" si="35"/>
        <v>78</v>
      </c>
      <c r="L150" s="802">
        <f t="shared" si="35"/>
        <v>179</v>
      </c>
      <c r="M150" s="803">
        <f t="shared" si="35"/>
        <v>622</v>
      </c>
      <c r="N150" s="804"/>
      <c r="O150" s="805"/>
      <c r="P150" s="806"/>
      <c r="Q150" s="807"/>
      <c r="R150" s="805"/>
      <c r="S150" s="808"/>
      <c r="T150" s="801">
        <f>T141+T142</f>
        <v>7</v>
      </c>
      <c r="U150" s="802">
        <f>U129+U134</f>
        <v>10</v>
      </c>
      <c r="V150" s="803">
        <f>V130+V131+V135+V136</f>
        <v>16</v>
      </c>
      <c r="W150" s="809">
        <f>W132+W148</f>
        <v>8</v>
      </c>
      <c r="X150" s="802">
        <f>X138</f>
        <v>3</v>
      </c>
      <c r="Y150" s="803">
        <f>Y139</f>
        <v>4</v>
      </c>
    </row>
    <row r="151" spans="1:25" s="18" customFormat="1" ht="25.5" hidden="1" customHeight="1" thickBot="1" x14ac:dyDescent="0.25">
      <c r="A151" s="3291" t="s">
        <v>356</v>
      </c>
      <c r="B151" s="3101"/>
      <c r="C151" s="3101"/>
      <c r="D151" s="3101"/>
      <c r="E151" s="3101"/>
      <c r="F151" s="3101"/>
      <c r="G151" s="3101"/>
      <c r="H151" s="3101"/>
      <c r="I151" s="3101"/>
      <c r="J151" s="3101"/>
      <c r="K151" s="3101"/>
      <c r="L151" s="3101"/>
      <c r="M151" s="3101"/>
      <c r="N151" s="3101"/>
      <c r="O151" s="3101"/>
      <c r="P151" s="3101"/>
      <c r="Q151" s="3101"/>
      <c r="R151" s="3101"/>
      <c r="S151" s="3101"/>
      <c r="T151" s="3101"/>
      <c r="U151" s="3101"/>
      <c r="V151" s="3101"/>
      <c r="W151" s="3101"/>
      <c r="X151" s="3101"/>
      <c r="Y151" s="3102"/>
    </row>
    <row r="152" spans="1:25" s="1792" customFormat="1" ht="37.5" hidden="1" customHeight="1" thickBot="1" x14ac:dyDescent="0.25">
      <c r="A152" s="1899" t="s">
        <v>289</v>
      </c>
      <c r="B152" s="1900" t="s">
        <v>357</v>
      </c>
      <c r="C152" s="1901"/>
      <c r="D152" s="1902">
        <v>6</v>
      </c>
      <c r="E152" s="1903"/>
      <c r="F152" s="1904"/>
      <c r="G152" s="1905">
        <v>3</v>
      </c>
      <c r="H152" s="1906">
        <f>G152*30</f>
        <v>90</v>
      </c>
      <c r="I152" s="1907">
        <f>J152+K152+L152</f>
        <v>30</v>
      </c>
      <c r="J152" s="1907">
        <v>10</v>
      </c>
      <c r="K152" s="1907">
        <v>20</v>
      </c>
      <c r="L152" s="1907"/>
      <c r="M152" s="1908">
        <f>H152-I152</f>
        <v>60</v>
      </c>
      <c r="N152" s="1909"/>
      <c r="O152" s="1902"/>
      <c r="P152" s="1910"/>
      <c r="Q152" s="1911"/>
      <c r="R152" s="1902"/>
      <c r="S152" s="1912">
        <v>3</v>
      </c>
      <c r="T152" s="1909"/>
      <c r="U152" s="1902"/>
      <c r="V152" s="1910"/>
      <c r="W152" s="1911"/>
      <c r="X152" s="1902"/>
      <c r="Y152" s="1910"/>
    </row>
    <row r="153" spans="1:25" s="18" customFormat="1" ht="22.5" hidden="1" customHeight="1" thickBot="1" x14ac:dyDescent="0.25">
      <c r="A153" s="3044" t="s">
        <v>263</v>
      </c>
      <c r="B153" s="3052"/>
      <c r="C153" s="3052"/>
      <c r="D153" s="3052"/>
      <c r="E153" s="3052"/>
      <c r="F153" s="3053"/>
      <c r="G153" s="810">
        <f>G152</f>
        <v>3</v>
      </c>
      <c r="H153" s="734">
        <f t="shared" ref="H153:M153" si="36">H152</f>
        <v>90</v>
      </c>
      <c r="I153" s="735">
        <f t="shared" si="36"/>
        <v>30</v>
      </c>
      <c r="J153" s="735">
        <f t="shared" si="36"/>
        <v>10</v>
      </c>
      <c r="K153" s="735">
        <f t="shared" si="36"/>
        <v>20</v>
      </c>
      <c r="L153" s="735"/>
      <c r="M153" s="735">
        <f t="shared" si="36"/>
        <v>60</v>
      </c>
      <c r="N153" s="178"/>
      <c r="O153" s="735"/>
      <c r="P153" s="811"/>
      <c r="Q153" s="734"/>
      <c r="R153" s="735"/>
      <c r="S153" s="736">
        <f>S152</f>
        <v>3</v>
      </c>
      <c r="T153" s="133"/>
      <c r="U153" s="131"/>
      <c r="V153" s="135"/>
      <c r="W153" s="196"/>
      <c r="X153" s="131"/>
      <c r="Y153" s="135"/>
    </row>
    <row r="154" spans="1:25" s="18" customFormat="1" ht="27" hidden="1" customHeight="1" thickBot="1" x14ac:dyDescent="0.25">
      <c r="A154" s="3023" t="s">
        <v>447</v>
      </c>
      <c r="B154" s="3034"/>
      <c r="C154" s="3034"/>
      <c r="D154" s="3034"/>
      <c r="E154" s="3034"/>
      <c r="F154" s="3034"/>
      <c r="G154" s="3034"/>
      <c r="H154" s="3034"/>
      <c r="I154" s="3034"/>
      <c r="J154" s="3034"/>
      <c r="K154" s="3034"/>
      <c r="L154" s="3034"/>
      <c r="M154" s="3034"/>
      <c r="N154" s="3034"/>
      <c r="O154" s="3034"/>
      <c r="P154" s="3034"/>
      <c r="Q154" s="3034"/>
      <c r="R154" s="3034"/>
      <c r="S154" s="3034"/>
      <c r="T154" s="3034"/>
      <c r="U154" s="3034"/>
      <c r="V154" s="3034"/>
      <c r="W154" s="3034"/>
      <c r="X154" s="3034"/>
      <c r="Y154" s="3035"/>
    </row>
    <row r="155" spans="1:25" s="18" customFormat="1" ht="84.75" hidden="1" customHeight="1" x14ac:dyDescent="0.2">
      <c r="A155" s="530" t="s">
        <v>290</v>
      </c>
      <c r="B155" s="812" t="s">
        <v>446</v>
      </c>
      <c r="C155" s="78"/>
      <c r="D155" s="80"/>
      <c r="E155" s="80"/>
      <c r="F155" s="81"/>
      <c r="G155" s="813">
        <f>G156+G157</f>
        <v>7</v>
      </c>
      <c r="H155" s="40">
        <f>H156+H157</f>
        <v>210</v>
      </c>
      <c r="I155" s="42">
        <f>I156+I157</f>
        <v>84</v>
      </c>
      <c r="J155" s="42">
        <f>J156+J157</f>
        <v>33</v>
      </c>
      <c r="K155" s="42">
        <f>K156+K157</f>
        <v>51</v>
      </c>
      <c r="L155" s="42"/>
      <c r="M155" s="790">
        <f>M156+M157</f>
        <v>126</v>
      </c>
      <c r="N155" s="79"/>
      <c r="O155" s="80"/>
      <c r="P155" s="107"/>
      <c r="Q155" s="79"/>
      <c r="R155" s="80"/>
      <c r="S155" s="107"/>
      <c r="T155" s="79"/>
      <c r="U155" s="80"/>
      <c r="V155" s="107"/>
      <c r="W155" s="79"/>
      <c r="X155" s="80"/>
      <c r="Y155" s="107"/>
    </row>
    <row r="156" spans="1:25" s="18" customFormat="1" ht="83.25" hidden="1" customHeight="1" x14ac:dyDescent="0.2">
      <c r="A156" s="576" t="s">
        <v>358</v>
      </c>
      <c r="B156" s="704" t="s">
        <v>446</v>
      </c>
      <c r="C156" s="82"/>
      <c r="D156" s="85">
        <v>10</v>
      </c>
      <c r="E156" s="85"/>
      <c r="F156" s="88"/>
      <c r="G156" s="814">
        <v>3</v>
      </c>
      <c r="H156" s="83">
        <f>G156*30</f>
        <v>90</v>
      </c>
      <c r="I156" s="85">
        <f>J156+K156+L156</f>
        <v>30</v>
      </c>
      <c r="J156" s="85">
        <v>15</v>
      </c>
      <c r="K156" s="85">
        <v>15</v>
      </c>
      <c r="L156" s="85"/>
      <c r="M156" s="89">
        <f>H156-I156</f>
        <v>60</v>
      </c>
      <c r="N156" s="83"/>
      <c r="O156" s="85"/>
      <c r="P156" s="89"/>
      <c r="Q156" s="83"/>
      <c r="R156" s="85"/>
      <c r="S156" s="89"/>
      <c r="T156" s="83"/>
      <c r="U156" s="85"/>
      <c r="V156" s="89"/>
      <c r="W156" s="83">
        <v>2</v>
      </c>
      <c r="X156" s="85"/>
      <c r="Y156" s="89"/>
    </row>
    <row r="157" spans="1:25" s="18" customFormat="1" ht="84.75" hidden="1" customHeight="1" thickBot="1" x14ac:dyDescent="0.25">
      <c r="A157" s="581" t="s">
        <v>359</v>
      </c>
      <c r="B157" s="815" t="s">
        <v>446</v>
      </c>
      <c r="C157" s="97"/>
      <c r="D157" s="98">
        <v>11</v>
      </c>
      <c r="E157" s="98"/>
      <c r="F157" s="106"/>
      <c r="G157" s="816">
        <v>4</v>
      </c>
      <c r="H157" s="83">
        <f>G157*30</f>
        <v>120</v>
      </c>
      <c r="I157" s="85">
        <f>J157+K157+L157</f>
        <v>54</v>
      </c>
      <c r="J157" s="138">
        <v>18</v>
      </c>
      <c r="K157" s="138">
        <v>36</v>
      </c>
      <c r="L157" s="138"/>
      <c r="M157" s="139">
        <f>H157-I157</f>
        <v>66</v>
      </c>
      <c r="N157" s="140"/>
      <c r="O157" s="138"/>
      <c r="P157" s="139"/>
      <c r="Q157" s="140"/>
      <c r="R157" s="138"/>
      <c r="S157" s="139"/>
      <c r="T157" s="140"/>
      <c r="U157" s="138"/>
      <c r="V157" s="139"/>
      <c r="W157" s="140"/>
      <c r="X157" s="138">
        <v>6</v>
      </c>
      <c r="Y157" s="139"/>
    </row>
    <row r="158" spans="1:25" s="18" customFormat="1" ht="22.5" hidden="1" customHeight="1" thickBot="1" x14ac:dyDescent="0.25">
      <c r="A158" s="3044" t="s">
        <v>292</v>
      </c>
      <c r="B158" s="3052"/>
      <c r="C158" s="3052"/>
      <c r="D158" s="3052"/>
      <c r="E158" s="3052"/>
      <c r="F158" s="3053"/>
      <c r="G158" s="817">
        <f>G155</f>
        <v>7</v>
      </c>
      <c r="H158" s="818">
        <f t="shared" ref="H158:M158" si="37">H155</f>
        <v>210</v>
      </c>
      <c r="I158" s="819">
        <f t="shared" si="37"/>
        <v>84</v>
      </c>
      <c r="J158" s="819">
        <f t="shared" si="37"/>
        <v>33</v>
      </c>
      <c r="K158" s="819">
        <f t="shared" si="37"/>
        <v>51</v>
      </c>
      <c r="L158" s="819"/>
      <c r="M158" s="820">
        <f t="shared" si="37"/>
        <v>126</v>
      </c>
      <c r="N158" s="821"/>
      <c r="O158" s="822"/>
      <c r="P158" s="823"/>
      <c r="Q158" s="727"/>
      <c r="R158" s="141"/>
      <c r="S158" s="824"/>
      <c r="T158" s="821"/>
      <c r="U158" s="822"/>
      <c r="V158" s="823"/>
      <c r="W158" s="727">
        <f>SUM(W155:W157)</f>
        <v>2</v>
      </c>
      <c r="X158" s="141">
        <f>SUM(X155:X157)</f>
        <v>6</v>
      </c>
      <c r="Y158" s="726"/>
    </row>
    <row r="159" spans="1:25" s="18" customFormat="1" ht="24" hidden="1" customHeight="1" thickBot="1" x14ac:dyDescent="0.25">
      <c r="A159" s="3291" t="s">
        <v>448</v>
      </c>
      <c r="B159" s="3101"/>
      <c r="C159" s="3101"/>
      <c r="D159" s="3101"/>
      <c r="E159" s="3101"/>
      <c r="F159" s="3101"/>
      <c r="G159" s="3101"/>
      <c r="H159" s="3101"/>
      <c r="I159" s="3101"/>
      <c r="J159" s="3101"/>
      <c r="K159" s="3101"/>
      <c r="L159" s="3101"/>
      <c r="M159" s="3101"/>
      <c r="N159" s="3101"/>
      <c r="O159" s="3101"/>
      <c r="P159" s="3101"/>
      <c r="Q159" s="3101"/>
      <c r="R159" s="3101"/>
      <c r="S159" s="3101"/>
      <c r="T159" s="3101"/>
      <c r="U159" s="3101"/>
      <c r="V159" s="3101"/>
      <c r="W159" s="3101"/>
      <c r="X159" s="3101"/>
      <c r="Y159" s="3102"/>
    </row>
    <row r="160" spans="1:25" s="18" customFormat="1" ht="38.25" hidden="1" customHeight="1" x14ac:dyDescent="0.2">
      <c r="A160" s="825" t="s">
        <v>256</v>
      </c>
      <c r="B160" s="111" t="s">
        <v>187</v>
      </c>
      <c r="C160" s="122"/>
      <c r="D160" s="120"/>
      <c r="E160" s="120"/>
      <c r="F160" s="826"/>
      <c r="G160" s="197">
        <f t="shared" ref="G160:M160" si="38">G161+G162+G163</f>
        <v>6</v>
      </c>
      <c r="H160" s="827">
        <f t="shared" si="38"/>
        <v>180</v>
      </c>
      <c r="I160" s="142">
        <f t="shared" si="38"/>
        <v>96</v>
      </c>
      <c r="J160" s="142">
        <f t="shared" si="38"/>
        <v>57</v>
      </c>
      <c r="K160" s="142">
        <f t="shared" si="38"/>
        <v>9</v>
      </c>
      <c r="L160" s="142">
        <f t="shared" si="38"/>
        <v>30</v>
      </c>
      <c r="M160" s="828">
        <f t="shared" si="38"/>
        <v>84</v>
      </c>
      <c r="N160" s="122"/>
      <c r="O160" s="120"/>
      <c r="P160" s="124"/>
      <c r="Q160" s="122"/>
      <c r="R160" s="120"/>
      <c r="S160" s="124"/>
      <c r="T160" s="143"/>
      <c r="U160" s="144"/>
      <c r="V160" s="123"/>
      <c r="W160" s="829"/>
      <c r="X160" s="144"/>
      <c r="Y160" s="123"/>
    </row>
    <row r="161" spans="1:28" s="18" customFormat="1" ht="36" hidden="1" customHeight="1" x14ac:dyDescent="0.2">
      <c r="A161" s="830" t="s">
        <v>360</v>
      </c>
      <c r="B161" s="112" t="s">
        <v>187</v>
      </c>
      <c r="C161" s="83"/>
      <c r="D161" s="85">
        <v>9</v>
      </c>
      <c r="E161" s="85"/>
      <c r="F161" s="831"/>
      <c r="G161" s="165">
        <v>2</v>
      </c>
      <c r="H161" s="83">
        <f>G161*30</f>
        <v>60</v>
      </c>
      <c r="I161" s="84">
        <f>J161+K161+L161</f>
        <v>36</v>
      </c>
      <c r="J161" s="87">
        <v>27</v>
      </c>
      <c r="K161" s="85">
        <v>9</v>
      </c>
      <c r="L161" s="85"/>
      <c r="M161" s="145">
        <f>H161-I161</f>
        <v>24</v>
      </c>
      <c r="N161" s="83"/>
      <c r="O161" s="85"/>
      <c r="P161" s="89"/>
      <c r="Q161" s="83"/>
      <c r="R161" s="85"/>
      <c r="S161" s="89"/>
      <c r="T161" s="86"/>
      <c r="U161" s="87"/>
      <c r="V161" s="94">
        <v>4</v>
      </c>
      <c r="W161" s="95"/>
      <c r="X161" s="87"/>
      <c r="Y161" s="94"/>
    </row>
    <row r="162" spans="1:28" s="18" customFormat="1" ht="39.75" hidden="1" customHeight="1" x14ac:dyDescent="0.2">
      <c r="A162" s="830" t="s">
        <v>361</v>
      </c>
      <c r="B162" s="112" t="s">
        <v>187</v>
      </c>
      <c r="C162" s="83">
        <v>10</v>
      </c>
      <c r="D162" s="85"/>
      <c r="E162" s="85"/>
      <c r="F162" s="831"/>
      <c r="G162" s="165">
        <v>2.5</v>
      </c>
      <c r="H162" s="83">
        <f>G162*30</f>
        <v>75</v>
      </c>
      <c r="I162" s="84">
        <f>J162+K162+L162</f>
        <v>45</v>
      </c>
      <c r="J162" s="87">
        <v>30</v>
      </c>
      <c r="K162" s="85"/>
      <c r="L162" s="85">
        <v>15</v>
      </c>
      <c r="M162" s="145">
        <f>H162-I162</f>
        <v>30</v>
      </c>
      <c r="N162" s="83"/>
      <c r="O162" s="85"/>
      <c r="P162" s="89"/>
      <c r="Q162" s="83"/>
      <c r="R162" s="85"/>
      <c r="S162" s="89"/>
      <c r="T162" s="86"/>
      <c r="U162" s="87"/>
      <c r="V162" s="94"/>
      <c r="W162" s="95">
        <v>3</v>
      </c>
      <c r="X162" s="87"/>
      <c r="Y162" s="94"/>
      <c r="AB162" s="184"/>
    </row>
    <row r="163" spans="1:28" s="18" customFormat="1" ht="55.5" hidden="1" customHeight="1" thickBot="1" x14ac:dyDescent="0.25">
      <c r="A163" s="832" t="s">
        <v>362</v>
      </c>
      <c r="B163" s="113" t="s">
        <v>442</v>
      </c>
      <c r="C163" s="100"/>
      <c r="D163" s="98"/>
      <c r="E163" s="98">
        <v>10</v>
      </c>
      <c r="F163" s="579"/>
      <c r="G163" s="833">
        <v>1.5</v>
      </c>
      <c r="H163" s="100">
        <f>G163*30</f>
        <v>45</v>
      </c>
      <c r="I163" s="84">
        <f>J163+K163+L163</f>
        <v>15</v>
      </c>
      <c r="J163" s="99"/>
      <c r="K163" s="98"/>
      <c r="L163" s="98">
        <v>15</v>
      </c>
      <c r="M163" s="782">
        <f>H163-I163</f>
        <v>30</v>
      </c>
      <c r="N163" s="100"/>
      <c r="O163" s="98"/>
      <c r="P163" s="101"/>
      <c r="Q163" s="100"/>
      <c r="R163" s="98"/>
      <c r="S163" s="101"/>
      <c r="T163" s="102"/>
      <c r="U163" s="99"/>
      <c r="V163" s="126"/>
      <c r="W163" s="119">
        <v>1</v>
      </c>
      <c r="X163" s="99"/>
      <c r="Y163" s="126"/>
      <c r="AB163" s="184"/>
    </row>
    <row r="164" spans="1:28" s="18" customFormat="1" ht="24" hidden="1" customHeight="1" thickBot="1" x14ac:dyDescent="0.25">
      <c r="A164" s="3106" t="s">
        <v>449</v>
      </c>
      <c r="B164" s="3107"/>
      <c r="C164" s="3107"/>
      <c r="D164" s="3107"/>
      <c r="E164" s="3107"/>
      <c r="F164" s="3108"/>
      <c r="G164" s="585">
        <f>G160</f>
        <v>6</v>
      </c>
      <c r="H164" s="821">
        <f t="shared" ref="H164:M164" si="39">H160</f>
        <v>180</v>
      </c>
      <c r="I164" s="615">
        <f t="shared" si="39"/>
        <v>96</v>
      </c>
      <c r="J164" s="615">
        <f t="shared" si="39"/>
        <v>57</v>
      </c>
      <c r="K164" s="615">
        <f t="shared" si="39"/>
        <v>9</v>
      </c>
      <c r="L164" s="615">
        <f t="shared" si="39"/>
        <v>30</v>
      </c>
      <c r="M164" s="834">
        <f t="shared" si="39"/>
        <v>84</v>
      </c>
      <c r="N164" s="146"/>
      <c r="O164" s="147"/>
      <c r="P164" s="148"/>
      <c r="Q164" s="146"/>
      <c r="R164" s="147"/>
      <c r="S164" s="835"/>
      <c r="T164" s="149"/>
      <c r="U164" s="150"/>
      <c r="V164" s="820">
        <f>SUM(V160:V163)</f>
        <v>4</v>
      </c>
      <c r="W164" s="836">
        <f>SUM(W160:W163)</f>
        <v>4</v>
      </c>
      <c r="X164" s="150"/>
      <c r="Y164" s="151"/>
    </row>
    <row r="165" spans="1:28" s="18" customFormat="1" ht="23.25" hidden="1" customHeight="1" thickBot="1" x14ac:dyDescent="0.25">
      <c r="A165" s="3291" t="s">
        <v>450</v>
      </c>
      <c r="B165" s="3101"/>
      <c r="C165" s="3101"/>
      <c r="D165" s="3101"/>
      <c r="E165" s="3101"/>
      <c r="F165" s="3101"/>
      <c r="G165" s="3101"/>
      <c r="H165" s="3101"/>
      <c r="I165" s="3101"/>
      <c r="J165" s="3101"/>
      <c r="K165" s="3101"/>
      <c r="L165" s="3101"/>
      <c r="M165" s="3101"/>
      <c r="N165" s="3101"/>
      <c r="O165" s="3101"/>
      <c r="P165" s="3101"/>
      <c r="Q165" s="3101"/>
      <c r="R165" s="3101"/>
      <c r="S165" s="3101"/>
      <c r="T165" s="3101"/>
      <c r="U165" s="3101"/>
      <c r="V165" s="3101"/>
      <c r="W165" s="3101"/>
      <c r="X165" s="3101"/>
      <c r="Y165" s="3102"/>
      <c r="AB165" s="184"/>
    </row>
    <row r="166" spans="1:28" s="18" customFormat="1" ht="23.25" hidden="1" customHeight="1" x14ac:dyDescent="0.2">
      <c r="A166" s="837" t="s">
        <v>368</v>
      </c>
      <c r="B166" s="838" t="s">
        <v>445</v>
      </c>
      <c r="C166" s="839"/>
      <c r="D166" s="840"/>
      <c r="E166" s="840"/>
      <c r="F166" s="841"/>
      <c r="G166" s="842">
        <f>G167+G168+G169</f>
        <v>10</v>
      </c>
      <c r="H166" s="843">
        <f>H167+H168+H169</f>
        <v>300</v>
      </c>
      <c r="I166" s="844">
        <f>I167+I168+I169</f>
        <v>132</v>
      </c>
      <c r="J166" s="844">
        <f>J167+J168+J169</f>
        <v>49</v>
      </c>
      <c r="K166" s="844">
        <f>K167+K168+K169</f>
        <v>83</v>
      </c>
      <c r="L166" s="844"/>
      <c r="M166" s="845">
        <f>M167+M168+M169</f>
        <v>168</v>
      </c>
      <c r="N166" s="839"/>
      <c r="O166" s="840"/>
      <c r="P166" s="846"/>
      <c r="Q166" s="839"/>
      <c r="R166" s="840"/>
      <c r="S166" s="846"/>
      <c r="T166" s="847"/>
      <c r="U166" s="848"/>
      <c r="V166" s="849"/>
      <c r="W166" s="850"/>
      <c r="X166" s="848"/>
      <c r="Y166" s="849"/>
    </row>
    <row r="167" spans="1:28" s="18" customFormat="1" ht="23.25" hidden="1" customHeight="1" x14ac:dyDescent="0.2">
      <c r="A167" s="830" t="s">
        <v>369</v>
      </c>
      <c r="B167" s="112" t="s">
        <v>445</v>
      </c>
      <c r="C167" s="83"/>
      <c r="D167" s="85">
        <v>10</v>
      </c>
      <c r="E167" s="85"/>
      <c r="F167" s="128"/>
      <c r="G167" s="643">
        <v>3</v>
      </c>
      <c r="H167" s="83">
        <f>G167*30</f>
        <v>90</v>
      </c>
      <c r="I167" s="84">
        <f>J167+K167+L167</f>
        <v>30</v>
      </c>
      <c r="J167" s="87">
        <v>15</v>
      </c>
      <c r="K167" s="85">
        <v>15</v>
      </c>
      <c r="L167" s="85"/>
      <c r="M167" s="145">
        <f>H167-I167</f>
        <v>60</v>
      </c>
      <c r="N167" s="82"/>
      <c r="O167" s="85"/>
      <c r="P167" s="88"/>
      <c r="Q167" s="83"/>
      <c r="R167" s="85"/>
      <c r="S167" s="89"/>
      <c r="T167" s="86"/>
      <c r="U167" s="87"/>
      <c r="V167" s="94"/>
      <c r="W167" s="95">
        <v>2</v>
      </c>
      <c r="X167" s="87"/>
      <c r="Y167" s="94"/>
      <c r="AB167" s="184"/>
    </row>
    <row r="168" spans="1:28" s="18" customFormat="1" ht="23.25" hidden="1" customHeight="1" x14ac:dyDescent="0.2">
      <c r="A168" s="830" t="s">
        <v>370</v>
      </c>
      <c r="B168" s="112" t="s">
        <v>445</v>
      </c>
      <c r="C168" s="83"/>
      <c r="D168" s="85"/>
      <c r="E168" s="85"/>
      <c r="F168" s="128"/>
      <c r="G168" s="643">
        <v>4</v>
      </c>
      <c r="H168" s="83">
        <f>G168*30</f>
        <v>120</v>
      </c>
      <c r="I168" s="84">
        <f>J168+K168+L168</f>
        <v>54</v>
      </c>
      <c r="J168" s="87">
        <v>18</v>
      </c>
      <c r="K168" s="85">
        <v>36</v>
      </c>
      <c r="L168" s="85"/>
      <c r="M168" s="145">
        <f>H168-I168</f>
        <v>66</v>
      </c>
      <c r="N168" s="82"/>
      <c r="O168" s="85"/>
      <c r="P168" s="88"/>
      <c r="Q168" s="83"/>
      <c r="R168" s="85"/>
      <c r="S168" s="89"/>
      <c r="T168" s="86"/>
      <c r="U168" s="87"/>
      <c r="V168" s="94"/>
      <c r="W168" s="95"/>
      <c r="X168" s="87">
        <v>6</v>
      </c>
      <c r="Y168" s="94"/>
      <c r="AB168" s="184"/>
    </row>
    <row r="169" spans="1:28" s="18" customFormat="1" ht="23.25" hidden="1" customHeight="1" x14ac:dyDescent="0.2">
      <c r="A169" s="830" t="s">
        <v>371</v>
      </c>
      <c r="B169" s="112" t="s">
        <v>445</v>
      </c>
      <c r="C169" s="83">
        <v>12</v>
      </c>
      <c r="D169" s="85"/>
      <c r="E169" s="85"/>
      <c r="F169" s="128"/>
      <c r="G169" s="643">
        <v>3</v>
      </c>
      <c r="H169" s="83">
        <f>G169*30</f>
        <v>90</v>
      </c>
      <c r="I169" s="84">
        <f>J169+K169+L169</f>
        <v>48</v>
      </c>
      <c r="J169" s="87">
        <v>16</v>
      </c>
      <c r="K169" s="85">
        <v>32</v>
      </c>
      <c r="L169" s="85"/>
      <c r="M169" s="145">
        <f>H169-I169</f>
        <v>42</v>
      </c>
      <c r="N169" s="82"/>
      <c r="O169" s="85"/>
      <c r="P169" s="88"/>
      <c r="Q169" s="83"/>
      <c r="R169" s="85"/>
      <c r="S169" s="89"/>
      <c r="T169" s="86"/>
      <c r="U169" s="87"/>
      <c r="V169" s="94"/>
      <c r="W169" s="95"/>
      <c r="X169" s="87"/>
      <c r="Y169" s="94">
        <v>6</v>
      </c>
    </row>
    <row r="170" spans="1:28" s="18" customFormat="1" ht="54" hidden="1" customHeight="1" x14ac:dyDescent="0.2">
      <c r="A170" s="830" t="s">
        <v>372</v>
      </c>
      <c r="B170" s="851" t="s">
        <v>443</v>
      </c>
      <c r="C170" s="83"/>
      <c r="D170" s="85"/>
      <c r="E170" s="85"/>
      <c r="F170" s="831"/>
      <c r="G170" s="90">
        <f t="shared" ref="G170:M170" si="40">G171+G172+G173</f>
        <v>6</v>
      </c>
      <c r="H170" s="152">
        <f t="shared" si="40"/>
        <v>180</v>
      </c>
      <c r="I170" s="92">
        <f t="shared" si="40"/>
        <v>96</v>
      </c>
      <c r="J170" s="92">
        <f t="shared" si="40"/>
        <v>48</v>
      </c>
      <c r="K170" s="92">
        <f t="shared" si="40"/>
        <v>33</v>
      </c>
      <c r="L170" s="92">
        <f t="shared" si="40"/>
        <v>15</v>
      </c>
      <c r="M170" s="93">
        <f t="shared" si="40"/>
        <v>84</v>
      </c>
      <c r="N170" s="83"/>
      <c r="O170" s="85"/>
      <c r="P170" s="89"/>
      <c r="Q170" s="83"/>
      <c r="R170" s="85"/>
      <c r="S170" s="89"/>
      <c r="T170" s="86"/>
      <c r="U170" s="87"/>
      <c r="V170" s="94"/>
      <c r="W170" s="95"/>
      <c r="X170" s="87"/>
      <c r="Y170" s="94"/>
    </row>
    <row r="171" spans="1:28" s="18" customFormat="1" ht="52.5" hidden="1" customHeight="1" x14ac:dyDescent="0.2">
      <c r="A171" s="830" t="s">
        <v>373</v>
      </c>
      <c r="B171" s="851" t="s">
        <v>443</v>
      </c>
      <c r="C171" s="83"/>
      <c r="D171" s="85">
        <v>9</v>
      </c>
      <c r="E171" s="85"/>
      <c r="F171" s="831"/>
      <c r="G171" s="165">
        <v>2</v>
      </c>
      <c r="H171" s="83">
        <f>G171*30</f>
        <v>60</v>
      </c>
      <c r="I171" s="84">
        <f>J171+K171+L171</f>
        <v>36</v>
      </c>
      <c r="J171" s="87">
        <v>18</v>
      </c>
      <c r="K171" s="85">
        <v>18</v>
      </c>
      <c r="L171" s="85"/>
      <c r="M171" s="145">
        <f>H171-I171</f>
        <v>24</v>
      </c>
      <c r="N171" s="83"/>
      <c r="O171" s="85"/>
      <c r="P171" s="89"/>
      <c r="Q171" s="83"/>
      <c r="R171" s="85"/>
      <c r="S171" s="89"/>
      <c r="T171" s="86"/>
      <c r="U171" s="87"/>
      <c r="V171" s="94">
        <v>4</v>
      </c>
      <c r="W171" s="95"/>
      <c r="X171" s="87"/>
      <c r="Y171" s="94"/>
    </row>
    <row r="172" spans="1:28" s="18" customFormat="1" ht="51" hidden="1" customHeight="1" x14ac:dyDescent="0.2">
      <c r="A172" s="830" t="s">
        <v>374</v>
      </c>
      <c r="B172" s="851" t="s">
        <v>443</v>
      </c>
      <c r="C172" s="83">
        <v>10</v>
      </c>
      <c r="D172" s="85"/>
      <c r="E172" s="85"/>
      <c r="F172" s="831"/>
      <c r="G172" s="165">
        <v>2.5</v>
      </c>
      <c r="H172" s="83">
        <f>G172*30</f>
        <v>75</v>
      </c>
      <c r="I172" s="84">
        <f>J172+K172+L172</f>
        <v>45</v>
      </c>
      <c r="J172" s="87">
        <v>30</v>
      </c>
      <c r="K172" s="85">
        <v>15</v>
      </c>
      <c r="L172" s="85"/>
      <c r="M172" s="145">
        <f>H172-I172</f>
        <v>30</v>
      </c>
      <c r="N172" s="83"/>
      <c r="O172" s="85"/>
      <c r="P172" s="89"/>
      <c r="Q172" s="83"/>
      <c r="R172" s="85"/>
      <c r="S172" s="89"/>
      <c r="T172" s="86"/>
      <c r="U172" s="87"/>
      <c r="V172" s="94"/>
      <c r="W172" s="95">
        <v>3</v>
      </c>
      <c r="X172" s="87"/>
      <c r="Y172" s="94"/>
    </row>
    <row r="173" spans="1:28" s="18" customFormat="1" ht="55.5" hidden="1" customHeight="1" x14ac:dyDescent="0.2">
      <c r="A173" s="830" t="s">
        <v>451</v>
      </c>
      <c r="B173" s="851" t="s">
        <v>444</v>
      </c>
      <c r="C173" s="83"/>
      <c r="D173" s="85"/>
      <c r="E173" s="85">
        <v>10</v>
      </c>
      <c r="F173" s="831"/>
      <c r="G173" s="165">
        <v>1.5</v>
      </c>
      <c r="H173" s="83">
        <f>G173*30</f>
        <v>45</v>
      </c>
      <c r="I173" s="84">
        <f>J173+K173+L173</f>
        <v>15</v>
      </c>
      <c r="J173" s="87"/>
      <c r="K173" s="85"/>
      <c r="L173" s="85">
        <v>15</v>
      </c>
      <c r="M173" s="145">
        <f>H173-I173</f>
        <v>30</v>
      </c>
      <c r="N173" s="83"/>
      <c r="O173" s="85"/>
      <c r="P173" s="89"/>
      <c r="Q173" s="83"/>
      <c r="R173" s="85"/>
      <c r="S173" s="89"/>
      <c r="T173" s="86"/>
      <c r="U173" s="87"/>
      <c r="V173" s="94"/>
      <c r="W173" s="95">
        <v>1</v>
      </c>
      <c r="X173" s="87"/>
      <c r="Y173" s="94"/>
    </row>
    <row r="174" spans="1:28" s="18" customFormat="1" ht="35.25" hidden="1" customHeight="1" x14ac:dyDescent="0.2">
      <c r="A174" s="830" t="s">
        <v>375</v>
      </c>
      <c r="B174" s="112" t="s">
        <v>363</v>
      </c>
      <c r="C174" s="83"/>
      <c r="D174" s="85"/>
      <c r="E174" s="85"/>
      <c r="F174" s="852"/>
      <c r="G174" s="775">
        <f>G175+G176</f>
        <v>6</v>
      </c>
      <c r="H174" s="776">
        <f>H175+H176</f>
        <v>180</v>
      </c>
      <c r="I174" s="853">
        <f>I175+I176</f>
        <v>93</v>
      </c>
      <c r="J174" s="853">
        <f>J175+J176</f>
        <v>45</v>
      </c>
      <c r="K174" s="853"/>
      <c r="L174" s="853">
        <f>L175+L176</f>
        <v>48</v>
      </c>
      <c r="M174" s="854">
        <f>M175+M176</f>
        <v>87</v>
      </c>
      <c r="N174" s="855"/>
      <c r="O174" s="856"/>
      <c r="P174" s="857"/>
      <c r="Q174" s="779"/>
      <c r="R174" s="85"/>
      <c r="S174" s="89"/>
      <c r="T174" s="86"/>
      <c r="U174" s="87"/>
      <c r="V174" s="94"/>
      <c r="W174" s="95"/>
      <c r="X174" s="87"/>
      <c r="Y174" s="94"/>
    </row>
    <row r="175" spans="1:28" s="18" customFormat="1" ht="34.5" hidden="1" customHeight="1" x14ac:dyDescent="0.2">
      <c r="A175" s="830" t="s">
        <v>376</v>
      </c>
      <c r="B175" s="112" t="s">
        <v>363</v>
      </c>
      <c r="C175" s="83">
        <v>10</v>
      </c>
      <c r="D175" s="85"/>
      <c r="E175" s="85"/>
      <c r="F175" s="852"/>
      <c r="G175" s="778">
        <v>4.5</v>
      </c>
      <c r="H175" s="779">
        <f>G175*30</f>
        <v>135</v>
      </c>
      <c r="I175" s="858">
        <f>J175+K175+L175</f>
        <v>75</v>
      </c>
      <c r="J175" s="859">
        <v>45</v>
      </c>
      <c r="K175" s="856"/>
      <c r="L175" s="856">
        <v>30</v>
      </c>
      <c r="M175" s="145">
        <f>H175-I175</f>
        <v>60</v>
      </c>
      <c r="N175" s="855"/>
      <c r="O175" s="856"/>
      <c r="P175" s="857"/>
      <c r="Q175" s="779"/>
      <c r="R175" s="85"/>
      <c r="S175" s="89"/>
      <c r="T175" s="86"/>
      <c r="U175" s="87"/>
      <c r="V175" s="94"/>
      <c r="W175" s="95">
        <v>5</v>
      </c>
      <c r="X175" s="87"/>
      <c r="Y175" s="94"/>
    </row>
    <row r="176" spans="1:28" s="18" customFormat="1" ht="36.75" hidden="1" customHeight="1" x14ac:dyDescent="0.2">
      <c r="A176" s="830" t="s">
        <v>377</v>
      </c>
      <c r="B176" s="112" t="s">
        <v>364</v>
      </c>
      <c r="C176" s="83"/>
      <c r="D176" s="85"/>
      <c r="E176" s="85"/>
      <c r="F176" s="128">
        <v>11</v>
      </c>
      <c r="G176" s="643">
        <v>1.5</v>
      </c>
      <c r="H176" s="83">
        <f>G176*30</f>
        <v>45</v>
      </c>
      <c r="I176" s="84">
        <f>J176+K176+L176</f>
        <v>18</v>
      </c>
      <c r="J176" s="87"/>
      <c r="K176" s="85"/>
      <c r="L176" s="85">
        <v>18</v>
      </c>
      <c r="M176" s="145">
        <f>H176-I176</f>
        <v>27</v>
      </c>
      <c r="N176" s="82"/>
      <c r="O176" s="85"/>
      <c r="P176" s="88"/>
      <c r="Q176" s="83"/>
      <c r="R176" s="85"/>
      <c r="S176" s="89"/>
      <c r="T176" s="86"/>
      <c r="U176" s="87"/>
      <c r="V176" s="94"/>
      <c r="W176" s="95"/>
      <c r="X176" s="87">
        <v>2</v>
      </c>
      <c r="Y176" s="94"/>
    </row>
    <row r="177" spans="1:25" s="18" customFormat="1" ht="39" hidden="1" customHeight="1" thickBot="1" x14ac:dyDescent="0.25">
      <c r="A177" s="860" t="s">
        <v>452</v>
      </c>
      <c r="B177" s="815" t="s">
        <v>286</v>
      </c>
      <c r="C177" s="861"/>
      <c r="D177" s="862">
        <v>11</v>
      </c>
      <c r="E177" s="862"/>
      <c r="F177" s="863"/>
      <c r="G177" s="864">
        <v>4</v>
      </c>
      <c r="H177" s="865">
        <f>G177*30</f>
        <v>120</v>
      </c>
      <c r="I177" s="866">
        <f>J177+K177+L177</f>
        <v>54</v>
      </c>
      <c r="J177" s="867">
        <v>18</v>
      </c>
      <c r="K177" s="867">
        <v>36</v>
      </c>
      <c r="L177" s="867"/>
      <c r="M177" s="868">
        <f>H177-I177</f>
        <v>66</v>
      </c>
      <c r="N177" s="865"/>
      <c r="O177" s="866"/>
      <c r="P177" s="868"/>
      <c r="Q177" s="865"/>
      <c r="R177" s="866"/>
      <c r="S177" s="868"/>
      <c r="T177" s="865"/>
      <c r="U177" s="866"/>
      <c r="V177" s="868"/>
      <c r="W177" s="869"/>
      <c r="X177" s="153">
        <v>6</v>
      </c>
      <c r="Y177" s="868"/>
    </row>
    <row r="178" spans="1:25" s="18" customFormat="1" ht="21.75" hidden="1" customHeight="1" thickBot="1" x14ac:dyDescent="0.25">
      <c r="A178" s="3041" t="s">
        <v>365</v>
      </c>
      <c r="B178" s="3042"/>
      <c r="C178" s="3042"/>
      <c r="D178" s="3042"/>
      <c r="E178" s="3042"/>
      <c r="F178" s="3042"/>
      <c r="G178" s="3042"/>
      <c r="H178" s="3042"/>
      <c r="I178" s="3042"/>
      <c r="J178" s="3042"/>
      <c r="K178" s="3042"/>
      <c r="L178" s="3042"/>
      <c r="M178" s="3042"/>
      <c r="N178" s="3042"/>
      <c r="O178" s="3042"/>
      <c r="P178" s="3042"/>
      <c r="Q178" s="3042"/>
      <c r="R178" s="3042"/>
      <c r="S178" s="3042"/>
      <c r="T178" s="3042"/>
      <c r="U178" s="3042"/>
      <c r="V178" s="3042"/>
      <c r="W178" s="3042"/>
      <c r="X178" s="3042"/>
      <c r="Y178" s="3043"/>
    </row>
    <row r="179" spans="1:25" s="1193" customFormat="1" ht="36.75" hidden="1" customHeight="1" thickBot="1" x14ac:dyDescent="0.25">
      <c r="A179" s="1194" t="s">
        <v>453</v>
      </c>
      <c r="B179" s="1195" t="s">
        <v>367</v>
      </c>
      <c r="C179" s="1196"/>
      <c r="D179" s="1197">
        <v>11</v>
      </c>
      <c r="E179" s="1197"/>
      <c r="F179" s="1198"/>
      <c r="G179" s="1199">
        <v>4</v>
      </c>
      <c r="H179" s="1200">
        <f>G179*30</f>
        <v>120</v>
      </c>
      <c r="I179" s="1201">
        <f>J179+K179+L179</f>
        <v>54</v>
      </c>
      <c r="J179" s="1202">
        <v>18</v>
      </c>
      <c r="K179" s="1202">
        <v>36</v>
      </c>
      <c r="L179" s="1202"/>
      <c r="M179" s="1203">
        <f>H179-I179</f>
        <v>66</v>
      </c>
      <c r="N179" s="1204"/>
      <c r="O179" s="1205"/>
      <c r="P179" s="1206"/>
      <c r="Q179" s="1200"/>
      <c r="R179" s="1201"/>
      <c r="S179" s="1203"/>
      <c r="T179" s="1204"/>
      <c r="U179" s="1205"/>
      <c r="V179" s="1206"/>
      <c r="W179" s="1207"/>
      <c r="X179" s="1208">
        <v>6</v>
      </c>
      <c r="Y179" s="1209"/>
    </row>
    <row r="180" spans="1:25" s="18" customFormat="1" ht="19.5" hidden="1" customHeight="1" thickBot="1" x14ac:dyDescent="0.25">
      <c r="A180" s="3036" t="s">
        <v>198</v>
      </c>
      <c r="B180" s="3037"/>
      <c r="C180" s="3037"/>
      <c r="D180" s="3037"/>
      <c r="E180" s="3037"/>
      <c r="F180" s="3037"/>
      <c r="G180" s="3037"/>
      <c r="H180" s="3037"/>
      <c r="I180" s="3037"/>
      <c r="J180" s="3037"/>
      <c r="K180" s="3037"/>
      <c r="L180" s="3037"/>
      <c r="M180" s="3037"/>
      <c r="N180" s="3037"/>
      <c r="O180" s="3037"/>
      <c r="P180" s="3037"/>
      <c r="Q180" s="3037"/>
      <c r="R180" s="3037"/>
      <c r="S180" s="3037"/>
      <c r="T180" s="3037"/>
      <c r="U180" s="3037"/>
      <c r="V180" s="3037"/>
      <c r="W180" s="3037"/>
      <c r="X180" s="3037"/>
      <c r="Y180" s="3038"/>
    </row>
    <row r="181" spans="1:25" s="18" customFormat="1" ht="23.25" hidden="1" customHeight="1" thickBot="1" x14ac:dyDescent="0.25">
      <c r="A181" s="146" t="s">
        <v>454</v>
      </c>
      <c r="B181" s="872" t="s">
        <v>60</v>
      </c>
      <c r="C181" s="522"/>
      <c r="D181" s="870">
        <v>11</v>
      </c>
      <c r="E181" s="870"/>
      <c r="F181" s="871"/>
      <c r="G181" s="585">
        <v>4</v>
      </c>
      <c r="H181" s="821">
        <f>G181*30</f>
        <v>120</v>
      </c>
      <c r="I181" s="822">
        <f>J181+K181+L181</f>
        <v>54</v>
      </c>
      <c r="J181" s="873"/>
      <c r="K181" s="873"/>
      <c r="L181" s="873">
        <v>54</v>
      </c>
      <c r="M181" s="823">
        <f>H181-I181</f>
        <v>66</v>
      </c>
      <c r="N181" s="821"/>
      <c r="O181" s="822"/>
      <c r="P181" s="874"/>
      <c r="Q181" s="821"/>
      <c r="R181" s="822"/>
      <c r="S181" s="823"/>
      <c r="T181" s="875"/>
      <c r="U181" s="822"/>
      <c r="V181" s="874"/>
      <c r="W181" s="818"/>
      <c r="X181" s="150">
        <v>6</v>
      </c>
      <c r="Y181" s="823"/>
    </row>
    <row r="182" spans="1:25" s="18" customFormat="1" ht="26.25" hidden="1" customHeight="1" thickBot="1" x14ac:dyDescent="0.25">
      <c r="A182" s="3044" t="s">
        <v>395</v>
      </c>
      <c r="B182" s="3052"/>
      <c r="C182" s="3052"/>
      <c r="D182" s="3052"/>
      <c r="E182" s="3052"/>
      <c r="F182" s="3053"/>
      <c r="G182" s="876">
        <f>G166+G170+G174+G179</f>
        <v>26</v>
      </c>
      <c r="H182" s="877">
        <f t="shared" ref="H182:M182" si="41">H166+H170+H174+H179</f>
        <v>780</v>
      </c>
      <c r="I182" s="878">
        <f t="shared" si="41"/>
        <v>375</v>
      </c>
      <c r="J182" s="878">
        <f t="shared" si="41"/>
        <v>160</v>
      </c>
      <c r="K182" s="878">
        <f t="shared" si="41"/>
        <v>152</v>
      </c>
      <c r="L182" s="878">
        <f t="shared" si="41"/>
        <v>63</v>
      </c>
      <c r="M182" s="879">
        <f t="shared" si="41"/>
        <v>405</v>
      </c>
      <c r="N182" s="880"/>
      <c r="O182" s="880"/>
      <c r="P182" s="881"/>
      <c r="Q182" s="882"/>
      <c r="R182" s="880"/>
      <c r="S182" s="883"/>
      <c r="T182" s="884"/>
      <c r="U182" s="885"/>
      <c r="V182" s="886">
        <f>V171</f>
        <v>4</v>
      </c>
      <c r="W182" s="887">
        <f>W167+W172+W173+W175</f>
        <v>11</v>
      </c>
      <c r="X182" s="885">
        <f>X168+X176+X177</f>
        <v>14</v>
      </c>
      <c r="Y182" s="883">
        <f>Y169</f>
        <v>6</v>
      </c>
    </row>
    <row r="183" spans="1:25" s="18" customFormat="1" ht="36.75" hidden="1" customHeight="1" thickBot="1" x14ac:dyDescent="0.25">
      <c r="A183" s="3097" t="s">
        <v>396</v>
      </c>
      <c r="B183" s="3098"/>
      <c r="C183" s="3098"/>
      <c r="D183" s="3098"/>
      <c r="E183" s="3098"/>
      <c r="F183" s="3099"/>
      <c r="G183" s="888">
        <f>G166+G170+G174+G181</f>
        <v>26</v>
      </c>
      <c r="H183" s="696">
        <f t="shared" ref="H183:M183" si="42">H166+H170+H174+H181</f>
        <v>780</v>
      </c>
      <c r="I183" s="697">
        <f t="shared" si="42"/>
        <v>375</v>
      </c>
      <c r="J183" s="697">
        <f t="shared" si="42"/>
        <v>142</v>
      </c>
      <c r="K183" s="697">
        <f t="shared" si="42"/>
        <v>116</v>
      </c>
      <c r="L183" s="697">
        <f t="shared" si="42"/>
        <v>117</v>
      </c>
      <c r="M183" s="698">
        <f t="shared" si="42"/>
        <v>405</v>
      </c>
      <c r="N183" s="889"/>
      <c r="O183" s="890"/>
      <c r="P183" s="891"/>
      <c r="Q183" s="892"/>
      <c r="R183" s="890"/>
      <c r="S183" s="698"/>
      <c r="T183" s="696"/>
      <c r="U183" s="697"/>
      <c r="V183" s="698">
        <f>V171</f>
        <v>4</v>
      </c>
      <c r="W183" s="893">
        <f>W167+W172+W173+W175</f>
        <v>11</v>
      </c>
      <c r="X183" s="697">
        <f>X168+X176+X181</f>
        <v>14</v>
      </c>
      <c r="Y183" s="698">
        <f>Y169</f>
        <v>6</v>
      </c>
    </row>
    <row r="184" spans="1:25" s="18" customFormat="1" ht="23.25" hidden="1" customHeight="1" thickBot="1" x14ac:dyDescent="0.25">
      <c r="A184" s="3308" t="s">
        <v>455</v>
      </c>
      <c r="B184" s="3309"/>
      <c r="C184" s="3309"/>
      <c r="D184" s="3309"/>
      <c r="E184" s="3309"/>
      <c r="F184" s="3309"/>
      <c r="G184" s="3309"/>
      <c r="H184" s="3309"/>
      <c r="I184" s="3309"/>
      <c r="J184" s="3309"/>
      <c r="K184" s="3309"/>
      <c r="L184" s="3309"/>
      <c r="M184" s="3309"/>
      <c r="N184" s="3309"/>
      <c r="O184" s="3309"/>
      <c r="P184" s="3309"/>
      <c r="Q184" s="3309"/>
      <c r="R184" s="3309"/>
      <c r="S184" s="3309"/>
      <c r="T184" s="3309"/>
      <c r="U184" s="3309"/>
      <c r="V184" s="3309"/>
      <c r="W184" s="3309"/>
      <c r="X184" s="3309"/>
      <c r="Y184" s="3310"/>
    </row>
    <row r="185" spans="1:25" s="18" customFormat="1" ht="82.5" hidden="1" customHeight="1" x14ac:dyDescent="0.2">
      <c r="A185" s="155" t="s">
        <v>379</v>
      </c>
      <c r="B185" s="112" t="s">
        <v>456</v>
      </c>
      <c r="C185" s="83">
        <v>12</v>
      </c>
      <c r="D185" s="85"/>
      <c r="E185" s="85"/>
      <c r="F185" s="831"/>
      <c r="G185" s="90">
        <v>3</v>
      </c>
      <c r="H185" s="130">
        <f>G185*30</f>
        <v>90</v>
      </c>
      <c r="I185" s="109">
        <f>J185+K185+L185</f>
        <v>48</v>
      </c>
      <c r="J185" s="109">
        <v>16</v>
      </c>
      <c r="K185" s="109">
        <v>32</v>
      </c>
      <c r="L185" s="109"/>
      <c r="M185" s="110">
        <f>H185-I185</f>
        <v>42</v>
      </c>
      <c r="N185" s="83"/>
      <c r="O185" s="85"/>
      <c r="P185" s="89"/>
      <c r="Q185" s="83"/>
      <c r="R185" s="85"/>
      <c r="S185" s="89"/>
      <c r="T185" s="86"/>
      <c r="U185" s="87"/>
      <c r="V185" s="94"/>
      <c r="W185" s="95"/>
      <c r="X185" s="87"/>
      <c r="Y185" s="94">
        <v>6</v>
      </c>
    </row>
    <row r="186" spans="1:25" s="18" customFormat="1" ht="38.25" hidden="1" customHeight="1" x14ac:dyDescent="0.2">
      <c r="A186" s="155" t="s">
        <v>380</v>
      </c>
      <c r="B186" s="113" t="s">
        <v>232</v>
      </c>
      <c r="C186" s="100"/>
      <c r="D186" s="98"/>
      <c r="E186" s="98"/>
      <c r="F186" s="894"/>
      <c r="G186" s="895">
        <f>G187+G188</f>
        <v>6</v>
      </c>
      <c r="H186" s="776">
        <f>H187+H188</f>
        <v>180</v>
      </c>
      <c r="I186" s="853">
        <f>I187+I188</f>
        <v>93</v>
      </c>
      <c r="J186" s="853">
        <f>J187+J188</f>
        <v>45</v>
      </c>
      <c r="K186" s="853"/>
      <c r="L186" s="853">
        <f>L187+L188</f>
        <v>48</v>
      </c>
      <c r="M186" s="854">
        <f>M187+M188</f>
        <v>87</v>
      </c>
      <c r="N186" s="896"/>
      <c r="O186" s="897"/>
      <c r="P186" s="898"/>
      <c r="Q186" s="899"/>
      <c r="R186" s="98"/>
      <c r="S186" s="101"/>
      <c r="T186" s="102"/>
      <c r="U186" s="99"/>
      <c r="V186" s="126"/>
      <c r="W186" s="119"/>
      <c r="X186" s="99"/>
      <c r="Y186" s="126"/>
    </row>
    <row r="187" spans="1:25" s="18" customFormat="1" ht="37.5" hidden="1" customHeight="1" x14ac:dyDescent="0.2">
      <c r="A187" s="155" t="s">
        <v>381</v>
      </c>
      <c r="B187" s="113" t="s">
        <v>232</v>
      </c>
      <c r="C187" s="100">
        <v>10</v>
      </c>
      <c r="D187" s="98"/>
      <c r="E187" s="98"/>
      <c r="F187" s="894"/>
      <c r="G187" s="900">
        <v>4.5</v>
      </c>
      <c r="H187" s="779">
        <f>G187*30</f>
        <v>135</v>
      </c>
      <c r="I187" s="901">
        <f>J187+K187+L187</f>
        <v>75</v>
      </c>
      <c r="J187" s="902">
        <v>45</v>
      </c>
      <c r="K187" s="897"/>
      <c r="L187" s="897">
        <v>30</v>
      </c>
      <c r="M187" s="145">
        <f>H187-I187</f>
        <v>60</v>
      </c>
      <c r="N187" s="896"/>
      <c r="O187" s="897"/>
      <c r="P187" s="898"/>
      <c r="Q187" s="899"/>
      <c r="R187" s="98"/>
      <c r="S187" s="101"/>
      <c r="T187" s="102"/>
      <c r="U187" s="99"/>
      <c r="V187" s="126"/>
      <c r="W187" s="119">
        <v>5</v>
      </c>
      <c r="X187" s="99"/>
      <c r="Y187" s="126"/>
    </row>
    <row r="188" spans="1:25" s="18" customFormat="1" ht="39" hidden="1" customHeight="1" x14ac:dyDescent="0.2">
      <c r="A188" s="155" t="s">
        <v>382</v>
      </c>
      <c r="B188" s="113" t="s">
        <v>285</v>
      </c>
      <c r="C188" s="100"/>
      <c r="D188" s="98"/>
      <c r="E188" s="98"/>
      <c r="F188" s="129">
        <v>11</v>
      </c>
      <c r="G188" s="132">
        <v>1.5</v>
      </c>
      <c r="H188" s="83">
        <f>G188*30</f>
        <v>45</v>
      </c>
      <c r="I188" s="781">
        <f>J188+K188+L188</f>
        <v>18</v>
      </c>
      <c r="J188" s="99"/>
      <c r="K188" s="98"/>
      <c r="L188" s="98">
        <v>18</v>
      </c>
      <c r="M188" s="145">
        <f>H188-I188</f>
        <v>27</v>
      </c>
      <c r="N188" s="97"/>
      <c r="O188" s="98"/>
      <c r="P188" s="106"/>
      <c r="Q188" s="100"/>
      <c r="R188" s="98"/>
      <c r="S188" s="101"/>
      <c r="T188" s="102"/>
      <c r="U188" s="99"/>
      <c r="V188" s="126"/>
      <c r="W188" s="119"/>
      <c r="X188" s="99">
        <v>2</v>
      </c>
      <c r="Y188" s="126"/>
    </row>
    <row r="189" spans="1:25" s="18" customFormat="1" ht="39" hidden="1" customHeight="1" thickBot="1" x14ac:dyDescent="0.25">
      <c r="A189" s="860" t="s">
        <v>383</v>
      </c>
      <c r="B189" s="815" t="s">
        <v>286</v>
      </c>
      <c r="C189" s="861"/>
      <c r="D189" s="862">
        <v>11</v>
      </c>
      <c r="E189" s="862"/>
      <c r="F189" s="863"/>
      <c r="G189" s="864">
        <v>4</v>
      </c>
      <c r="H189" s="865">
        <f>G189*30</f>
        <v>120</v>
      </c>
      <c r="I189" s="866">
        <f>J189+K189+L189</f>
        <v>54</v>
      </c>
      <c r="J189" s="867">
        <v>36</v>
      </c>
      <c r="K189" s="867">
        <v>9</v>
      </c>
      <c r="L189" s="867">
        <v>9</v>
      </c>
      <c r="M189" s="96">
        <f>H189-I189</f>
        <v>66</v>
      </c>
      <c r="N189" s="865"/>
      <c r="O189" s="866"/>
      <c r="P189" s="868"/>
      <c r="Q189" s="865"/>
      <c r="R189" s="866"/>
      <c r="S189" s="868"/>
      <c r="T189" s="865"/>
      <c r="U189" s="866"/>
      <c r="V189" s="868"/>
      <c r="W189" s="869"/>
      <c r="X189" s="153">
        <v>6</v>
      </c>
      <c r="Y189" s="868"/>
    </row>
    <row r="190" spans="1:25" s="18" customFormat="1" ht="21" hidden="1" customHeight="1" thickBot="1" x14ac:dyDescent="0.25">
      <c r="A190" s="3041" t="s">
        <v>365</v>
      </c>
      <c r="B190" s="3042"/>
      <c r="C190" s="3042"/>
      <c r="D190" s="3042"/>
      <c r="E190" s="3042"/>
      <c r="F190" s="3042"/>
      <c r="G190" s="3042"/>
      <c r="H190" s="3042"/>
      <c r="I190" s="3042"/>
      <c r="J190" s="3042"/>
      <c r="K190" s="3042"/>
      <c r="L190" s="3042"/>
      <c r="M190" s="3042"/>
      <c r="N190" s="3042"/>
      <c r="O190" s="3042"/>
      <c r="P190" s="3042"/>
      <c r="Q190" s="3042"/>
      <c r="R190" s="3042"/>
      <c r="S190" s="3042"/>
      <c r="T190" s="3042"/>
      <c r="U190" s="3042"/>
      <c r="V190" s="3042"/>
      <c r="W190" s="3042"/>
      <c r="X190" s="3042"/>
      <c r="Y190" s="3043"/>
    </row>
    <row r="191" spans="1:25" s="18" customFormat="1" ht="38.25" hidden="1" customHeight="1" thickBot="1" x14ac:dyDescent="0.25">
      <c r="A191" s="581" t="s">
        <v>457</v>
      </c>
      <c r="B191" s="903" t="s">
        <v>378</v>
      </c>
      <c r="C191" s="904"/>
      <c r="D191" s="138">
        <v>11</v>
      </c>
      <c r="E191" s="138"/>
      <c r="F191" s="905"/>
      <c r="G191" s="906">
        <v>4</v>
      </c>
      <c r="H191" s="907">
        <f>G191*30</f>
        <v>120</v>
      </c>
      <c r="I191" s="104">
        <f>J191+K191+L191</f>
        <v>54</v>
      </c>
      <c r="J191" s="866">
        <v>36</v>
      </c>
      <c r="K191" s="866">
        <v>9</v>
      </c>
      <c r="L191" s="866">
        <v>9</v>
      </c>
      <c r="M191" s="127">
        <f>H191-I191</f>
        <v>66</v>
      </c>
      <c r="N191" s="908"/>
      <c r="O191" s="138"/>
      <c r="P191" s="139"/>
      <c r="Q191" s="904"/>
      <c r="R191" s="138"/>
      <c r="S191" s="909"/>
      <c r="T191" s="140"/>
      <c r="U191" s="138"/>
      <c r="V191" s="139"/>
      <c r="W191" s="910"/>
      <c r="X191" s="153">
        <v>6</v>
      </c>
      <c r="Y191" s="139"/>
    </row>
    <row r="192" spans="1:25" s="18" customFormat="1" ht="21" hidden="1" customHeight="1" thickBot="1" x14ac:dyDescent="0.25">
      <c r="A192" s="3036" t="s">
        <v>198</v>
      </c>
      <c r="B192" s="3037"/>
      <c r="C192" s="3037"/>
      <c r="D192" s="3037"/>
      <c r="E192" s="3037"/>
      <c r="F192" s="3037"/>
      <c r="G192" s="3037"/>
      <c r="H192" s="3037"/>
      <c r="I192" s="3037"/>
      <c r="J192" s="3037"/>
      <c r="K192" s="3037"/>
      <c r="L192" s="3037"/>
      <c r="M192" s="3037"/>
      <c r="N192" s="3037"/>
      <c r="O192" s="3037"/>
      <c r="P192" s="3037"/>
      <c r="Q192" s="3037"/>
      <c r="R192" s="3037"/>
      <c r="S192" s="3037"/>
      <c r="T192" s="3037"/>
      <c r="U192" s="3037"/>
      <c r="V192" s="3037"/>
      <c r="W192" s="3037"/>
      <c r="X192" s="3037"/>
      <c r="Y192" s="3038"/>
    </row>
    <row r="193" spans="1:25" s="18" customFormat="1" ht="21" hidden="1" customHeight="1" thickBot="1" x14ac:dyDescent="0.25">
      <c r="A193" s="581" t="s">
        <v>458</v>
      </c>
      <c r="B193" s="911" t="s">
        <v>60</v>
      </c>
      <c r="C193" s="912"/>
      <c r="D193" s="913">
        <v>11</v>
      </c>
      <c r="E193" s="913"/>
      <c r="F193" s="914"/>
      <c r="G193" s="90">
        <v>4</v>
      </c>
      <c r="H193" s="91">
        <f>G193*30</f>
        <v>120</v>
      </c>
      <c r="I193" s="92">
        <f>J193+K193+L193</f>
        <v>54</v>
      </c>
      <c r="J193" s="707"/>
      <c r="K193" s="707"/>
      <c r="L193" s="706">
        <v>54</v>
      </c>
      <c r="M193" s="125">
        <f>H193-I193</f>
        <v>66</v>
      </c>
      <c r="N193" s="915"/>
      <c r="O193" s="916"/>
      <c r="P193" s="917"/>
      <c r="Q193" s="918"/>
      <c r="R193" s="916"/>
      <c r="S193" s="917"/>
      <c r="T193" s="915"/>
      <c r="U193" s="916"/>
      <c r="V193" s="917"/>
      <c r="W193" s="49"/>
      <c r="X193" s="87">
        <v>6</v>
      </c>
      <c r="Y193" s="639"/>
    </row>
    <row r="194" spans="1:25" s="18" customFormat="1" ht="21" hidden="1" customHeight="1" thickBot="1" x14ac:dyDescent="0.25">
      <c r="A194" s="3095" t="s">
        <v>397</v>
      </c>
      <c r="B194" s="3096"/>
      <c r="C194" s="3096"/>
      <c r="D194" s="3096"/>
      <c r="E194" s="3096"/>
      <c r="F194" s="3096"/>
      <c r="G194" s="919">
        <f>G185+G186+G191</f>
        <v>13</v>
      </c>
      <c r="H194" s="920">
        <f t="shared" ref="H194:M194" si="43">H185+H186+H191</f>
        <v>390</v>
      </c>
      <c r="I194" s="921">
        <f t="shared" si="43"/>
        <v>195</v>
      </c>
      <c r="J194" s="921">
        <f t="shared" si="43"/>
        <v>97</v>
      </c>
      <c r="K194" s="921">
        <f t="shared" si="43"/>
        <v>41</v>
      </c>
      <c r="L194" s="921">
        <f t="shared" si="43"/>
        <v>57</v>
      </c>
      <c r="M194" s="922">
        <f t="shared" si="43"/>
        <v>195</v>
      </c>
      <c r="N194" s="923"/>
      <c r="O194" s="921"/>
      <c r="P194" s="922"/>
      <c r="Q194" s="920"/>
      <c r="R194" s="921"/>
      <c r="S194" s="922"/>
      <c r="T194" s="920"/>
      <c r="U194" s="921"/>
      <c r="V194" s="922"/>
      <c r="W194" s="920">
        <f>W187</f>
        <v>5</v>
      </c>
      <c r="X194" s="921">
        <f>X188+X191</f>
        <v>8</v>
      </c>
      <c r="Y194" s="924">
        <f>Y185</f>
        <v>6</v>
      </c>
    </row>
    <row r="195" spans="1:25" s="18" customFormat="1" ht="39" hidden="1" customHeight="1" thickBot="1" x14ac:dyDescent="0.25">
      <c r="A195" s="3095" t="s">
        <v>398</v>
      </c>
      <c r="B195" s="3096"/>
      <c r="C195" s="3096"/>
      <c r="D195" s="3096"/>
      <c r="E195" s="3096"/>
      <c r="F195" s="3096"/>
      <c r="G195" s="925">
        <f>G185+G186+G193</f>
        <v>13</v>
      </c>
      <c r="H195" s="926">
        <f t="shared" ref="H195:M195" si="44">H185+H186+H193</f>
        <v>390</v>
      </c>
      <c r="I195" s="927">
        <f t="shared" si="44"/>
        <v>195</v>
      </c>
      <c r="J195" s="927">
        <f t="shared" si="44"/>
        <v>61</v>
      </c>
      <c r="K195" s="927">
        <f t="shared" si="44"/>
        <v>32</v>
      </c>
      <c r="L195" s="927">
        <f t="shared" si="44"/>
        <v>102</v>
      </c>
      <c r="M195" s="928">
        <f t="shared" si="44"/>
        <v>195</v>
      </c>
      <c r="N195" s="929"/>
      <c r="O195" s="587"/>
      <c r="P195" s="588"/>
      <c r="Q195" s="930"/>
      <c r="R195" s="587"/>
      <c r="S195" s="931"/>
      <c r="T195" s="586"/>
      <c r="U195" s="587"/>
      <c r="V195" s="588"/>
      <c r="W195" s="930">
        <f>W187</f>
        <v>5</v>
      </c>
      <c r="X195" s="587">
        <f>X188+X193</f>
        <v>8</v>
      </c>
      <c r="Y195" s="588">
        <f>Y185</f>
        <v>6</v>
      </c>
    </row>
    <row r="196" spans="1:25" s="18" customFormat="1" ht="21" hidden="1" customHeight="1" thickBot="1" x14ac:dyDescent="0.25">
      <c r="A196" s="3023" t="s">
        <v>459</v>
      </c>
      <c r="B196" s="3034"/>
      <c r="C196" s="3034"/>
      <c r="D196" s="3034"/>
      <c r="E196" s="3034"/>
      <c r="F196" s="3034"/>
      <c r="G196" s="3034"/>
      <c r="H196" s="3034"/>
      <c r="I196" s="3034"/>
      <c r="J196" s="3034"/>
      <c r="K196" s="3034"/>
      <c r="L196" s="3034"/>
      <c r="M196" s="3034"/>
      <c r="N196" s="3034"/>
      <c r="O196" s="3034"/>
      <c r="P196" s="3034"/>
      <c r="Q196" s="3034"/>
      <c r="R196" s="3034"/>
      <c r="S196" s="3034"/>
      <c r="T196" s="3034"/>
      <c r="U196" s="3034"/>
      <c r="V196" s="3034"/>
      <c r="W196" s="3034"/>
      <c r="X196" s="3034"/>
      <c r="Y196" s="3035"/>
    </row>
    <row r="197" spans="1:25" s="18" customFormat="1" ht="36.75" hidden="1" customHeight="1" x14ac:dyDescent="0.2">
      <c r="A197" s="576" t="s">
        <v>385</v>
      </c>
      <c r="B197" s="112" t="s">
        <v>284</v>
      </c>
      <c r="C197" s="83"/>
      <c r="D197" s="85"/>
      <c r="E197" s="85"/>
      <c r="F197" s="128"/>
      <c r="G197" s="932">
        <f t="shared" ref="G197:M197" si="45">G198+G199+G200</f>
        <v>6</v>
      </c>
      <c r="H197" s="534">
        <f t="shared" si="45"/>
        <v>180</v>
      </c>
      <c r="I197" s="535">
        <f t="shared" si="45"/>
        <v>96</v>
      </c>
      <c r="J197" s="535">
        <f t="shared" si="45"/>
        <v>57</v>
      </c>
      <c r="K197" s="535">
        <f t="shared" si="45"/>
        <v>9</v>
      </c>
      <c r="L197" s="535">
        <f t="shared" si="45"/>
        <v>30</v>
      </c>
      <c r="M197" s="641">
        <f t="shared" si="45"/>
        <v>84</v>
      </c>
      <c r="N197" s="78"/>
      <c r="O197" s="80"/>
      <c r="P197" s="81"/>
      <c r="Q197" s="79"/>
      <c r="R197" s="80"/>
      <c r="S197" s="107"/>
      <c r="T197" s="115"/>
      <c r="U197" s="114"/>
      <c r="V197" s="116"/>
      <c r="W197" s="117"/>
      <c r="X197" s="114"/>
      <c r="Y197" s="116"/>
    </row>
    <row r="198" spans="1:25" s="18" customFormat="1" ht="36.75" hidden="1" customHeight="1" x14ac:dyDescent="0.2">
      <c r="A198" s="683" t="s">
        <v>386</v>
      </c>
      <c r="B198" s="112" t="s">
        <v>284</v>
      </c>
      <c r="C198" s="83"/>
      <c r="D198" s="85">
        <v>9</v>
      </c>
      <c r="E198" s="85"/>
      <c r="F198" s="128"/>
      <c r="G198" s="643">
        <v>2</v>
      </c>
      <c r="H198" s="83">
        <f t="shared" ref="H198:H204" si="46">G198*30</f>
        <v>60</v>
      </c>
      <c r="I198" s="84">
        <f>J198+K198+L198</f>
        <v>36</v>
      </c>
      <c r="J198" s="87">
        <v>27</v>
      </c>
      <c r="K198" s="85">
        <v>9</v>
      </c>
      <c r="L198" s="85"/>
      <c r="M198" s="145">
        <f>H198-I198</f>
        <v>24</v>
      </c>
      <c r="N198" s="82"/>
      <c r="O198" s="85"/>
      <c r="P198" s="88"/>
      <c r="Q198" s="83"/>
      <c r="R198" s="85"/>
      <c r="S198" s="89"/>
      <c r="T198" s="86"/>
      <c r="U198" s="87"/>
      <c r="V198" s="94">
        <v>4</v>
      </c>
      <c r="W198" s="95"/>
      <c r="X198" s="87"/>
      <c r="Y198" s="94"/>
    </row>
    <row r="199" spans="1:25" s="18" customFormat="1" ht="36.75" hidden="1" customHeight="1" x14ac:dyDescent="0.2">
      <c r="A199" s="683" t="s">
        <v>387</v>
      </c>
      <c r="B199" s="112" t="s">
        <v>284</v>
      </c>
      <c r="C199" s="83">
        <v>10</v>
      </c>
      <c r="D199" s="85"/>
      <c r="E199" s="85"/>
      <c r="F199" s="128"/>
      <c r="G199" s="643">
        <v>2.5</v>
      </c>
      <c r="H199" s="83">
        <f t="shared" si="46"/>
        <v>75</v>
      </c>
      <c r="I199" s="84">
        <f>J199+K199+L199</f>
        <v>45</v>
      </c>
      <c r="J199" s="87">
        <v>30</v>
      </c>
      <c r="K199" s="85"/>
      <c r="L199" s="85">
        <v>15</v>
      </c>
      <c r="M199" s="145">
        <f>H199-I199</f>
        <v>30</v>
      </c>
      <c r="N199" s="82"/>
      <c r="O199" s="85"/>
      <c r="P199" s="88"/>
      <c r="Q199" s="83"/>
      <c r="R199" s="85"/>
      <c r="S199" s="89"/>
      <c r="T199" s="86"/>
      <c r="U199" s="87"/>
      <c r="V199" s="94"/>
      <c r="W199" s="95">
        <v>3</v>
      </c>
      <c r="X199" s="87"/>
      <c r="Y199" s="94"/>
    </row>
    <row r="200" spans="1:25" s="18" customFormat="1" ht="36.75" hidden="1" customHeight="1" x14ac:dyDescent="0.2">
      <c r="A200" s="683" t="s">
        <v>388</v>
      </c>
      <c r="B200" s="112" t="s">
        <v>466</v>
      </c>
      <c r="C200" s="83"/>
      <c r="D200" s="85"/>
      <c r="E200" s="85">
        <v>10</v>
      </c>
      <c r="F200" s="128"/>
      <c r="G200" s="643">
        <v>1.5</v>
      </c>
      <c r="H200" s="83">
        <f t="shared" si="46"/>
        <v>45</v>
      </c>
      <c r="I200" s="50">
        <f>J200+K200+L200</f>
        <v>15</v>
      </c>
      <c r="J200" s="50"/>
      <c r="K200" s="50"/>
      <c r="L200" s="50">
        <v>15</v>
      </c>
      <c r="M200" s="51">
        <f>H200-I200</f>
        <v>30</v>
      </c>
      <c r="N200" s="82"/>
      <c r="O200" s="85"/>
      <c r="P200" s="88"/>
      <c r="Q200" s="83"/>
      <c r="R200" s="85"/>
      <c r="S200" s="89"/>
      <c r="T200" s="86"/>
      <c r="U200" s="87"/>
      <c r="V200" s="94"/>
      <c r="W200" s="95">
        <v>1</v>
      </c>
      <c r="X200" s="87"/>
      <c r="Y200" s="94"/>
    </row>
    <row r="201" spans="1:25" s="18" customFormat="1" ht="99.75" hidden="1" customHeight="1" x14ac:dyDescent="0.2">
      <c r="A201" s="683" t="s">
        <v>389</v>
      </c>
      <c r="B201" s="112" t="s">
        <v>467</v>
      </c>
      <c r="C201" s="83">
        <v>12</v>
      </c>
      <c r="D201" s="85"/>
      <c r="E201" s="85"/>
      <c r="F201" s="128"/>
      <c r="G201" s="108">
        <v>3</v>
      </c>
      <c r="H201" s="91">
        <f t="shared" si="46"/>
        <v>90</v>
      </c>
      <c r="I201" s="92">
        <f>J201+K201+L201</f>
        <v>48</v>
      </c>
      <c r="J201" s="92">
        <v>16</v>
      </c>
      <c r="K201" s="92">
        <v>32</v>
      </c>
      <c r="L201" s="92"/>
      <c r="M201" s="96">
        <f>H201-I201</f>
        <v>42</v>
      </c>
      <c r="N201" s="82"/>
      <c r="O201" s="85"/>
      <c r="P201" s="88"/>
      <c r="Q201" s="83"/>
      <c r="R201" s="85"/>
      <c r="S201" s="89"/>
      <c r="T201" s="86"/>
      <c r="U201" s="87"/>
      <c r="V201" s="94"/>
      <c r="W201" s="95"/>
      <c r="X201" s="87"/>
      <c r="Y201" s="94">
        <v>6</v>
      </c>
    </row>
    <row r="202" spans="1:25" s="18" customFormat="1" ht="22.5" hidden="1" customHeight="1" x14ac:dyDescent="0.2">
      <c r="A202" s="683" t="s">
        <v>390</v>
      </c>
      <c r="B202" s="113" t="s">
        <v>366</v>
      </c>
      <c r="C202" s="100"/>
      <c r="D202" s="98"/>
      <c r="E202" s="98"/>
      <c r="F202" s="129"/>
      <c r="G202" s="118">
        <f>G203+G204</f>
        <v>3</v>
      </c>
      <c r="H202" s="91">
        <f>H203+H204</f>
        <v>90</v>
      </c>
      <c r="I202" s="92">
        <f>I203+I204</f>
        <v>40</v>
      </c>
      <c r="J202" s="171">
        <f>J203+J204</f>
        <v>20</v>
      </c>
      <c r="K202" s="167"/>
      <c r="L202" s="167">
        <f>L203+L204</f>
        <v>20</v>
      </c>
      <c r="M202" s="96">
        <f>M203+M204</f>
        <v>50</v>
      </c>
      <c r="N202" s="97"/>
      <c r="O202" s="98"/>
      <c r="P202" s="106"/>
      <c r="Q202" s="100"/>
      <c r="R202" s="98"/>
      <c r="S202" s="101"/>
      <c r="T202" s="102"/>
      <c r="U202" s="99"/>
      <c r="V202" s="126"/>
      <c r="W202" s="119"/>
      <c r="X202" s="99"/>
      <c r="Y202" s="126"/>
    </row>
    <row r="203" spans="1:25" s="18" customFormat="1" ht="19.5" hidden="1" customHeight="1" x14ac:dyDescent="0.2">
      <c r="A203" s="683" t="s">
        <v>391</v>
      </c>
      <c r="B203" s="933" t="s">
        <v>460</v>
      </c>
      <c r="C203" s="100"/>
      <c r="D203" s="98">
        <v>6</v>
      </c>
      <c r="E203" s="98"/>
      <c r="F203" s="129"/>
      <c r="G203" s="132">
        <v>1.5</v>
      </c>
      <c r="H203" s="83">
        <f t="shared" si="46"/>
        <v>45</v>
      </c>
      <c r="I203" s="84">
        <f>J203+K203+L203</f>
        <v>20</v>
      </c>
      <c r="J203" s="87">
        <v>10</v>
      </c>
      <c r="K203" s="85"/>
      <c r="L203" s="85">
        <v>10</v>
      </c>
      <c r="M203" s="145">
        <f>H203-I203</f>
        <v>25</v>
      </c>
      <c r="N203" s="97"/>
      <c r="O203" s="98"/>
      <c r="P203" s="106"/>
      <c r="Q203" s="100"/>
      <c r="R203" s="98"/>
      <c r="S203" s="101">
        <v>2</v>
      </c>
      <c r="T203" s="102"/>
      <c r="U203" s="99"/>
      <c r="V203" s="126"/>
      <c r="W203" s="119"/>
      <c r="X203" s="99"/>
      <c r="Y203" s="126"/>
    </row>
    <row r="204" spans="1:25" s="18" customFormat="1" ht="21.75" hidden="1" customHeight="1" x14ac:dyDescent="0.2">
      <c r="A204" s="683" t="s">
        <v>392</v>
      </c>
      <c r="B204" s="933" t="s">
        <v>461</v>
      </c>
      <c r="C204" s="100"/>
      <c r="D204" s="98">
        <v>6</v>
      </c>
      <c r="E204" s="98"/>
      <c r="F204" s="129"/>
      <c r="G204" s="132">
        <v>1.5</v>
      </c>
      <c r="H204" s="83">
        <f t="shared" si="46"/>
        <v>45</v>
      </c>
      <c r="I204" s="84">
        <f>J204+K204+L204</f>
        <v>20</v>
      </c>
      <c r="J204" s="87">
        <v>10</v>
      </c>
      <c r="K204" s="85"/>
      <c r="L204" s="85">
        <v>10</v>
      </c>
      <c r="M204" s="145">
        <f>H204-I204</f>
        <v>25</v>
      </c>
      <c r="N204" s="97"/>
      <c r="O204" s="98"/>
      <c r="P204" s="106"/>
      <c r="Q204" s="100"/>
      <c r="R204" s="98"/>
      <c r="S204" s="101">
        <v>2</v>
      </c>
      <c r="T204" s="102"/>
      <c r="U204" s="99"/>
      <c r="V204" s="126"/>
      <c r="W204" s="119"/>
      <c r="X204" s="99"/>
      <c r="Y204" s="126"/>
    </row>
    <row r="205" spans="1:25" s="18" customFormat="1" ht="54" hidden="1" customHeight="1" x14ac:dyDescent="0.2">
      <c r="A205" s="683" t="s">
        <v>462</v>
      </c>
      <c r="B205" s="113" t="s">
        <v>412</v>
      </c>
      <c r="C205" s="100"/>
      <c r="D205" s="98"/>
      <c r="E205" s="98"/>
      <c r="F205" s="129"/>
      <c r="G205" s="118">
        <f>G206+G207</f>
        <v>6</v>
      </c>
      <c r="H205" s="130">
        <f t="shared" ref="H205:M205" si="47">H206+H207</f>
        <v>180</v>
      </c>
      <c r="I205" s="109">
        <f t="shared" si="47"/>
        <v>93</v>
      </c>
      <c r="J205" s="109">
        <f t="shared" si="47"/>
        <v>45</v>
      </c>
      <c r="K205" s="109"/>
      <c r="L205" s="109">
        <f t="shared" si="47"/>
        <v>48</v>
      </c>
      <c r="M205" s="110">
        <f t="shared" si="47"/>
        <v>87</v>
      </c>
      <c r="N205" s="97"/>
      <c r="O205" s="98"/>
      <c r="P205" s="106"/>
      <c r="Q205" s="100"/>
      <c r="R205" s="98"/>
      <c r="S205" s="101"/>
      <c r="T205" s="102"/>
      <c r="U205" s="99"/>
      <c r="V205" s="126"/>
      <c r="W205" s="119"/>
      <c r="X205" s="99"/>
      <c r="Y205" s="126"/>
    </row>
    <row r="206" spans="1:25" s="18" customFormat="1" ht="53.25" hidden="1" customHeight="1" x14ac:dyDescent="0.2">
      <c r="A206" s="683" t="s">
        <v>463</v>
      </c>
      <c r="B206" s="113" t="s">
        <v>412</v>
      </c>
      <c r="C206" s="100">
        <v>10</v>
      </c>
      <c r="D206" s="98"/>
      <c r="E206" s="98"/>
      <c r="F206" s="129"/>
      <c r="G206" s="900">
        <v>4.5</v>
      </c>
      <c r="H206" s="779">
        <f>G206*30</f>
        <v>135</v>
      </c>
      <c r="I206" s="781">
        <f>J206+K206+L206</f>
        <v>75</v>
      </c>
      <c r="J206" s="99">
        <v>45</v>
      </c>
      <c r="K206" s="98"/>
      <c r="L206" s="98">
        <v>30</v>
      </c>
      <c r="M206" s="782">
        <f>H206-I206</f>
        <v>60</v>
      </c>
      <c r="N206" s="97"/>
      <c r="O206" s="98"/>
      <c r="P206" s="106"/>
      <c r="Q206" s="100"/>
      <c r="R206" s="98"/>
      <c r="S206" s="101"/>
      <c r="T206" s="102"/>
      <c r="U206" s="99"/>
      <c r="V206" s="126"/>
      <c r="W206" s="119">
        <v>5</v>
      </c>
      <c r="X206" s="99"/>
      <c r="Y206" s="126"/>
    </row>
    <row r="207" spans="1:25" s="18" customFormat="1" ht="51.75" hidden="1" customHeight="1" x14ac:dyDescent="0.2">
      <c r="A207" s="683" t="s">
        <v>464</v>
      </c>
      <c r="B207" s="113" t="s">
        <v>413</v>
      </c>
      <c r="C207" s="100"/>
      <c r="D207" s="98"/>
      <c r="E207" s="98"/>
      <c r="F207" s="129">
        <v>11</v>
      </c>
      <c r="G207" s="132">
        <v>1.5</v>
      </c>
      <c r="H207" s="100">
        <f>G207*30</f>
        <v>45</v>
      </c>
      <c r="I207" s="781">
        <f>J207+K207+L207</f>
        <v>18</v>
      </c>
      <c r="J207" s="99"/>
      <c r="K207" s="98"/>
      <c r="L207" s="98">
        <v>18</v>
      </c>
      <c r="M207" s="782">
        <f>H207-I207</f>
        <v>27</v>
      </c>
      <c r="N207" s="97"/>
      <c r="O207" s="98"/>
      <c r="P207" s="106"/>
      <c r="Q207" s="100"/>
      <c r="R207" s="98"/>
      <c r="S207" s="101"/>
      <c r="T207" s="102"/>
      <c r="U207" s="99"/>
      <c r="V207" s="126"/>
      <c r="W207" s="119"/>
      <c r="X207" s="99">
        <v>2</v>
      </c>
      <c r="Y207" s="126"/>
    </row>
    <row r="208" spans="1:25" s="18" customFormat="1" ht="36" hidden="1" customHeight="1" thickBot="1" x14ac:dyDescent="0.25">
      <c r="A208" s="934" t="s">
        <v>465</v>
      </c>
      <c r="B208" s="935" t="s">
        <v>286</v>
      </c>
      <c r="C208" s="936"/>
      <c r="D208" s="937">
        <v>11</v>
      </c>
      <c r="E208" s="937"/>
      <c r="F208" s="686"/>
      <c r="G208" s="118">
        <v>4</v>
      </c>
      <c r="H208" s="156">
        <f>G208*30</f>
        <v>120</v>
      </c>
      <c r="I208" s="105">
        <f>J208+K208+L208</f>
        <v>54</v>
      </c>
      <c r="J208" s="938">
        <v>36</v>
      </c>
      <c r="K208" s="938">
        <v>9</v>
      </c>
      <c r="L208" s="938">
        <v>9</v>
      </c>
      <c r="M208" s="127">
        <f>H208-I208</f>
        <v>66</v>
      </c>
      <c r="N208" s="156"/>
      <c r="O208" s="105"/>
      <c r="P208" s="127"/>
      <c r="Q208" s="156"/>
      <c r="R208" s="105"/>
      <c r="S208" s="127"/>
      <c r="T208" s="156"/>
      <c r="U208" s="105"/>
      <c r="V208" s="127"/>
      <c r="W208" s="157"/>
      <c r="X208" s="99">
        <v>6</v>
      </c>
      <c r="Y208" s="127"/>
    </row>
    <row r="209" spans="1:25" s="18" customFormat="1" ht="21" hidden="1" customHeight="1" thickBot="1" x14ac:dyDescent="0.25">
      <c r="A209" s="3041" t="s">
        <v>365</v>
      </c>
      <c r="B209" s="3042"/>
      <c r="C209" s="3042"/>
      <c r="D209" s="3042"/>
      <c r="E209" s="3042"/>
      <c r="F209" s="3042"/>
      <c r="G209" s="3042"/>
      <c r="H209" s="3042"/>
      <c r="I209" s="3042"/>
      <c r="J209" s="3042"/>
      <c r="K209" s="3042"/>
      <c r="L209" s="3042"/>
      <c r="M209" s="3042"/>
      <c r="N209" s="3042"/>
      <c r="O209" s="3042"/>
      <c r="P209" s="3042"/>
      <c r="Q209" s="3042"/>
      <c r="R209" s="3042"/>
      <c r="S209" s="3042"/>
      <c r="T209" s="3042"/>
      <c r="U209" s="3042"/>
      <c r="V209" s="3042"/>
      <c r="W209" s="3042"/>
      <c r="X209" s="3042"/>
      <c r="Y209" s="3043"/>
    </row>
    <row r="210" spans="1:25" s="18" customFormat="1" ht="51" hidden="1" customHeight="1" thickBot="1" x14ac:dyDescent="0.25">
      <c r="A210" s="576" t="s">
        <v>468</v>
      </c>
      <c r="B210" s="158" t="s">
        <v>384</v>
      </c>
      <c r="C210" s="138"/>
      <c r="D210" s="138">
        <v>11</v>
      </c>
      <c r="E210" s="138"/>
      <c r="F210" s="905"/>
      <c r="G210" s="906">
        <v>4</v>
      </c>
      <c r="H210" s="907">
        <f>G210*30</f>
        <v>120</v>
      </c>
      <c r="I210" s="104">
        <f>J210+K210+L210</f>
        <v>54</v>
      </c>
      <c r="J210" s="866">
        <v>36</v>
      </c>
      <c r="K210" s="866">
        <v>9</v>
      </c>
      <c r="L210" s="866">
        <v>9</v>
      </c>
      <c r="M210" s="868">
        <f>H210-I210</f>
        <v>66</v>
      </c>
      <c r="N210" s="939"/>
      <c r="O210" s="138"/>
      <c r="P210" s="909"/>
      <c r="Q210" s="140"/>
      <c r="R210" s="138"/>
      <c r="S210" s="139"/>
      <c r="T210" s="904"/>
      <c r="U210" s="138"/>
      <c r="V210" s="909"/>
      <c r="W210" s="159"/>
      <c r="X210" s="153">
        <v>6</v>
      </c>
      <c r="Y210" s="139"/>
    </row>
    <row r="211" spans="1:25" s="18" customFormat="1" ht="21" hidden="1" customHeight="1" thickBot="1" x14ac:dyDescent="0.25">
      <c r="A211" s="3036" t="s">
        <v>198</v>
      </c>
      <c r="B211" s="3037"/>
      <c r="C211" s="3037"/>
      <c r="D211" s="3037"/>
      <c r="E211" s="3037"/>
      <c r="F211" s="3037"/>
      <c r="G211" s="3037"/>
      <c r="H211" s="3037"/>
      <c r="I211" s="3037"/>
      <c r="J211" s="3037"/>
      <c r="K211" s="3037"/>
      <c r="L211" s="3037"/>
      <c r="M211" s="3037"/>
      <c r="N211" s="3037"/>
      <c r="O211" s="3037"/>
      <c r="P211" s="3037"/>
      <c r="Q211" s="3037"/>
      <c r="R211" s="3037"/>
      <c r="S211" s="3037"/>
      <c r="T211" s="3037"/>
      <c r="U211" s="3037"/>
      <c r="V211" s="3037"/>
      <c r="W211" s="3037"/>
      <c r="X211" s="3037"/>
      <c r="Y211" s="3038"/>
    </row>
    <row r="212" spans="1:25" s="18" customFormat="1" ht="21" hidden="1" customHeight="1" thickBot="1" x14ac:dyDescent="0.25">
      <c r="A212" s="683" t="s">
        <v>469</v>
      </c>
      <c r="B212" s="940" t="s">
        <v>60</v>
      </c>
      <c r="C212" s="941"/>
      <c r="D212" s="942">
        <v>11</v>
      </c>
      <c r="E212" s="942"/>
      <c r="F212" s="943"/>
      <c r="G212" s="103">
        <v>4</v>
      </c>
      <c r="H212" s="156">
        <f>G212*30</f>
        <v>120</v>
      </c>
      <c r="I212" s="104">
        <f>J212+K212+L212</f>
        <v>54</v>
      </c>
      <c r="J212" s="944"/>
      <c r="K212" s="944"/>
      <c r="L212" s="945">
        <v>54</v>
      </c>
      <c r="M212" s="127">
        <f>H212-I212</f>
        <v>66</v>
      </c>
      <c r="N212" s="946"/>
      <c r="O212" s="947"/>
      <c r="P212" s="948"/>
      <c r="Q212" s="949"/>
      <c r="R212" s="947"/>
      <c r="S212" s="948"/>
      <c r="T212" s="946"/>
      <c r="U212" s="947"/>
      <c r="V212" s="948"/>
      <c r="W212" s="950"/>
      <c r="X212" s="99">
        <v>6</v>
      </c>
      <c r="Y212" s="686"/>
    </row>
    <row r="213" spans="1:25" s="18" customFormat="1" ht="21" hidden="1" customHeight="1" thickBot="1" x14ac:dyDescent="0.25">
      <c r="A213" s="3044" t="s">
        <v>400</v>
      </c>
      <c r="B213" s="3045"/>
      <c r="C213" s="3045"/>
      <c r="D213" s="3045"/>
      <c r="E213" s="3045"/>
      <c r="F213" s="3046"/>
      <c r="G213" s="925">
        <f>G197+G201+G202+G205+G210</f>
        <v>22</v>
      </c>
      <c r="H213" s="586">
        <f t="shared" ref="H213:M213" si="48">H197+H201+H202+H205+H210</f>
        <v>660</v>
      </c>
      <c r="I213" s="587">
        <f t="shared" si="48"/>
        <v>331</v>
      </c>
      <c r="J213" s="587">
        <f t="shared" si="48"/>
        <v>174</v>
      </c>
      <c r="K213" s="587">
        <f t="shared" si="48"/>
        <v>50</v>
      </c>
      <c r="L213" s="587">
        <f t="shared" si="48"/>
        <v>107</v>
      </c>
      <c r="M213" s="588">
        <f t="shared" si="48"/>
        <v>329</v>
      </c>
      <c r="N213" s="951"/>
      <c r="O213" s="952"/>
      <c r="P213" s="953"/>
      <c r="Q213" s="954"/>
      <c r="R213" s="952"/>
      <c r="S213" s="955">
        <f>S203+S204</f>
        <v>4</v>
      </c>
      <c r="T213" s="586"/>
      <c r="U213" s="587"/>
      <c r="V213" s="588">
        <f>V198</f>
        <v>4</v>
      </c>
      <c r="W213" s="930">
        <f>W199+W200+W206</f>
        <v>9</v>
      </c>
      <c r="X213" s="819">
        <f>X207+X210</f>
        <v>8</v>
      </c>
      <c r="Y213" s="588">
        <f>Y201</f>
        <v>6</v>
      </c>
    </row>
    <row r="214" spans="1:25" s="18" customFormat="1" ht="34.5" hidden="1" customHeight="1" thickBot="1" x14ac:dyDescent="0.25">
      <c r="A214" s="3044" t="s">
        <v>399</v>
      </c>
      <c r="B214" s="3045"/>
      <c r="C214" s="3045"/>
      <c r="D214" s="3045"/>
      <c r="E214" s="3045"/>
      <c r="F214" s="3046"/>
      <c r="G214" s="52">
        <f>G197+G201+G202+G205+G212</f>
        <v>22</v>
      </c>
      <c r="H214" s="586">
        <f t="shared" ref="H214:M214" si="49">H197+H201+H202+H205+H212</f>
        <v>660</v>
      </c>
      <c r="I214" s="587">
        <f t="shared" si="49"/>
        <v>331</v>
      </c>
      <c r="J214" s="587">
        <f t="shared" si="49"/>
        <v>138</v>
      </c>
      <c r="K214" s="587">
        <f t="shared" si="49"/>
        <v>41</v>
      </c>
      <c r="L214" s="587">
        <f t="shared" si="49"/>
        <v>152</v>
      </c>
      <c r="M214" s="588">
        <f t="shared" si="49"/>
        <v>329</v>
      </c>
      <c r="N214" s="951"/>
      <c r="O214" s="952"/>
      <c r="P214" s="956"/>
      <c r="Q214" s="957"/>
      <c r="R214" s="952"/>
      <c r="S214" s="958">
        <f>S203+S204</f>
        <v>4</v>
      </c>
      <c r="T214" s="930"/>
      <c r="U214" s="587"/>
      <c r="V214" s="931">
        <f>V198</f>
        <v>4</v>
      </c>
      <c r="W214" s="586">
        <f>W199+W200+W206</f>
        <v>9</v>
      </c>
      <c r="X214" s="819">
        <f>X207+X212</f>
        <v>8</v>
      </c>
      <c r="Y214" s="588">
        <f>Y201</f>
        <v>6</v>
      </c>
    </row>
    <row r="215" spans="1:25" s="18" customFormat="1" ht="21" hidden="1" customHeight="1" thickBot="1" x14ac:dyDescent="0.25">
      <c r="A215" s="3023" t="s">
        <v>470</v>
      </c>
      <c r="B215" s="3034"/>
      <c r="C215" s="3034"/>
      <c r="D215" s="3034"/>
      <c r="E215" s="3034"/>
      <c r="F215" s="3034"/>
      <c r="G215" s="3034"/>
      <c r="H215" s="3034"/>
      <c r="I215" s="3034"/>
      <c r="J215" s="3034"/>
      <c r="K215" s="3034"/>
      <c r="L215" s="3034"/>
      <c r="M215" s="3034"/>
      <c r="N215" s="3034"/>
      <c r="O215" s="3034"/>
      <c r="P215" s="3034"/>
      <c r="Q215" s="3034"/>
      <c r="R215" s="3034"/>
      <c r="S215" s="3034"/>
      <c r="T215" s="3034"/>
      <c r="U215" s="3034"/>
      <c r="V215" s="3034"/>
      <c r="W215" s="3034"/>
      <c r="X215" s="3034"/>
      <c r="Y215" s="3035"/>
    </row>
    <row r="216" spans="1:25" s="18" customFormat="1" ht="82.5" hidden="1" customHeight="1" x14ac:dyDescent="0.2">
      <c r="A216" s="683" t="s">
        <v>471</v>
      </c>
      <c r="B216" s="112" t="s">
        <v>476</v>
      </c>
      <c r="C216" s="83">
        <v>12</v>
      </c>
      <c r="E216" s="85"/>
      <c r="F216" s="128"/>
      <c r="G216" s="959">
        <v>3</v>
      </c>
      <c r="H216" s="91">
        <f>G216*30</f>
        <v>90</v>
      </c>
      <c r="I216" s="92">
        <f>J216+K216+L216</f>
        <v>48</v>
      </c>
      <c r="J216" s="92">
        <v>16</v>
      </c>
      <c r="K216" s="92">
        <v>32</v>
      </c>
      <c r="L216" s="92"/>
      <c r="M216" s="96">
        <f>H216-I216</f>
        <v>42</v>
      </c>
      <c r="N216" s="82"/>
      <c r="O216" s="85"/>
      <c r="P216" s="88"/>
      <c r="Q216" s="83"/>
      <c r="R216" s="85"/>
      <c r="S216" s="89"/>
      <c r="T216" s="86"/>
      <c r="U216" s="87"/>
      <c r="V216" s="94"/>
      <c r="W216" s="95"/>
      <c r="X216" s="87"/>
      <c r="Y216" s="94">
        <v>6</v>
      </c>
    </row>
    <row r="217" spans="1:25" s="18" customFormat="1" ht="21" hidden="1" customHeight="1" x14ac:dyDescent="0.2">
      <c r="A217" s="683" t="s">
        <v>472</v>
      </c>
      <c r="B217" s="113" t="s">
        <v>191</v>
      </c>
      <c r="C217" s="100"/>
      <c r="D217" s="98"/>
      <c r="E217" s="85"/>
      <c r="F217" s="129"/>
      <c r="G217" s="118">
        <f>G218+G219</f>
        <v>6</v>
      </c>
      <c r="H217" s="130">
        <f t="shared" ref="H217:M217" si="50">H218+H219</f>
        <v>180</v>
      </c>
      <c r="I217" s="109">
        <f t="shared" si="50"/>
        <v>93</v>
      </c>
      <c r="J217" s="109">
        <f t="shared" si="50"/>
        <v>45</v>
      </c>
      <c r="K217" s="109"/>
      <c r="L217" s="109">
        <f t="shared" si="50"/>
        <v>48</v>
      </c>
      <c r="M217" s="110">
        <f t="shared" si="50"/>
        <v>87</v>
      </c>
      <c r="N217" s="97"/>
      <c r="O217" s="98"/>
      <c r="P217" s="106"/>
      <c r="Q217" s="100"/>
      <c r="R217" s="98"/>
      <c r="S217" s="101"/>
      <c r="T217" s="102"/>
      <c r="U217" s="99"/>
      <c r="V217" s="126"/>
      <c r="W217" s="119"/>
      <c r="X217" s="99"/>
      <c r="Y217" s="126"/>
    </row>
    <row r="218" spans="1:25" s="18" customFormat="1" ht="21" hidden="1" customHeight="1" x14ac:dyDescent="0.2">
      <c r="A218" s="683" t="s">
        <v>473</v>
      </c>
      <c r="B218" s="113" t="s">
        <v>191</v>
      </c>
      <c r="C218" s="100">
        <v>10</v>
      </c>
      <c r="D218" s="98"/>
      <c r="E218" s="98"/>
      <c r="F218" s="129"/>
      <c r="G218" s="900">
        <v>4.5</v>
      </c>
      <c r="H218" s="779">
        <f>G218*30</f>
        <v>135</v>
      </c>
      <c r="I218" s="781">
        <f>J218+K218+L218</f>
        <v>75</v>
      </c>
      <c r="J218" s="99">
        <v>45</v>
      </c>
      <c r="K218" s="98"/>
      <c r="L218" s="98">
        <v>30</v>
      </c>
      <c r="M218" s="782">
        <f>H218-I218</f>
        <v>60</v>
      </c>
      <c r="N218" s="97"/>
      <c r="O218" s="98"/>
      <c r="P218" s="106"/>
      <c r="Q218" s="100"/>
      <c r="R218" s="98"/>
      <c r="S218" s="101"/>
      <c r="T218" s="102"/>
      <c r="U218" s="99"/>
      <c r="V218" s="126"/>
      <c r="W218" s="119">
        <v>5</v>
      </c>
      <c r="X218" s="99"/>
      <c r="Y218" s="126"/>
    </row>
    <row r="219" spans="1:25" s="18" customFormat="1" ht="36" hidden="1" customHeight="1" x14ac:dyDescent="0.2">
      <c r="A219" s="683" t="s">
        <v>474</v>
      </c>
      <c r="B219" s="113" t="s">
        <v>281</v>
      </c>
      <c r="C219" s="100"/>
      <c r="D219" s="98"/>
      <c r="E219" s="98"/>
      <c r="F219" s="129">
        <v>11</v>
      </c>
      <c r="G219" s="132">
        <v>1.5</v>
      </c>
      <c r="H219" s="100">
        <f>G219*30</f>
        <v>45</v>
      </c>
      <c r="I219" s="781">
        <f>J219+K219+L219</f>
        <v>18</v>
      </c>
      <c r="J219" s="99"/>
      <c r="K219" s="98"/>
      <c r="L219" s="98">
        <v>18</v>
      </c>
      <c r="M219" s="782">
        <f>H219-I219</f>
        <v>27</v>
      </c>
      <c r="N219" s="97"/>
      <c r="O219" s="98"/>
      <c r="P219" s="106"/>
      <c r="Q219" s="100"/>
      <c r="R219" s="98"/>
      <c r="S219" s="101"/>
      <c r="T219" s="102"/>
      <c r="U219" s="99"/>
      <c r="V219" s="126"/>
      <c r="W219" s="119"/>
      <c r="X219" s="99">
        <v>2</v>
      </c>
      <c r="Y219" s="126"/>
    </row>
    <row r="220" spans="1:25" s="18" customFormat="1" ht="36" hidden="1" customHeight="1" thickBot="1" x14ac:dyDescent="0.25">
      <c r="A220" s="934" t="s">
        <v>475</v>
      </c>
      <c r="B220" s="935" t="s">
        <v>286</v>
      </c>
      <c r="C220" s="936"/>
      <c r="D220" s="937">
        <v>11</v>
      </c>
      <c r="E220" s="937"/>
      <c r="F220" s="686"/>
      <c r="G220" s="118">
        <v>4</v>
      </c>
      <c r="H220" s="156">
        <f>G220*30</f>
        <v>120</v>
      </c>
      <c r="I220" s="105">
        <f>J220+K220+L220</f>
        <v>54</v>
      </c>
      <c r="J220" s="938">
        <v>36</v>
      </c>
      <c r="K220" s="938">
        <v>9</v>
      </c>
      <c r="L220" s="938">
        <v>9</v>
      </c>
      <c r="M220" s="127">
        <f>H220-I220</f>
        <v>66</v>
      </c>
      <c r="N220" s="156"/>
      <c r="O220" s="105"/>
      <c r="P220" s="127"/>
      <c r="Q220" s="156"/>
      <c r="R220" s="105"/>
      <c r="S220" s="127"/>
      <c r="T220" s="156"/>
      <c r="U220" s="105"/>
      <c r="V220" s="127"/>
      <c r="W220" s="157"/>
      <c r="X220" s="99">
        <v>6</v>
      </c>
      <c r="Y220" s="127"/>
    </row>
    <row r="221" spans="1:25" s="18" customFormat="1" ht="21" hidden="1" customHeight="1" thickBot="1" x14ac:dyDescent="0.25">
      <c r="A221" s="3041" t="s">
        <v>365</v>
      </c>
      <c r="B221" s="3042"/>
      <c r="C221" s="3042"/>
      <c r="D221" s="3042"/>
      <c r="E221" s="3042"/>
      <c r="F221" s="3042"/>
      <c r="G221" s="3042"/>
      <c r="H221" s="3042"/>
      <c r="I221" s="3042"/>
      <c r="J221" s="3042"/>
      <c r="K221" s="3042"/>
      <c r="L221" s="3042"/>
      <c r="M221" s="3042"/>
      <c r="N221" s="3042"/>
      <c r="O221" s="3042"/>
      <c r="P221" s="3042"/>
      <c r="Q221" s="3042"/>
      <c r="R221" s="3042"/>
      <c r="S221" s="3042"/>
      <c r="T221" s="3042"/>
      <c r="U221" s="3042"/>
      <c r="V221" s="3042"/>
      <c r="W221" s="3042"/>
      <c r="X221" s="3042"/>
      <c r="Y221" s="3043"/>
    </row>
    <row r="222" spans="1:25" s="18" customFormat="1" ht="38.25" hidden="1" customHeight="1" thickBot="1" x14ac:dyDescent="0.25">
      <c r="A222" s="576" t="s">
        <v>477</v>
      </c>
      <c r="B222" s="158" t="s">
        <v>283</v>
      </c>
      <c r="C222" s="138"/>
      <c r="D222" s="138">
        <v>11</v>
      </c>
      <c r="E222" s="138"/>
      <c r="F222" s="905"/>
      <c r="G222" s="906">
        <v>4</v>
      </c>
      <c r="H222" s="907">
        <f>G222*30</f>
        <v>120</v>
      </c>
      <c r="I222" s="104">
        <f>J222+K222+L222</f>
        <v>54</v>
      </c>
      <c r="J222" s="866">
        <v>36</v>
      </c>
      <c r="K222" s="866">
        <v>9</v>
      </c>
      <c r="L222" s="866">
        <v>9</v>
      </c>
      <c r="M222" s="868">
        <f>H222-I222</f>
        <v>66</v>
      </c>
      <c r="N222" s="939"/>
      <c r="O222" s="138"/>
      <c r="P222" s="909"/>
      <c r="Q222" s="140"/>
      <c r="R222" s="138"/>
      <c r="S222" s="139"/>
      <c r="T222" s="904"/>
      <c r="U222" s="138"/>
      <c r="V222" s="909"/>
      <c r="W222" s="159"/>
      <c r="X222" s="153">
        <v>6</v>
      </c>
      <c r="Y222" s="139"/>
    </row>
    <row r="223" spans="1:25" s="18" customFormat="1" ht="21" hidden="1" customHeight="1" thickBot="1" x14ac:dyDescent="0.25">
      <c r="A223" s="3036" t="s">
        <v>198</v>
      </c>
      <c r="B223" s="3037"/>
      <c r="C223" s="3037"/>
      <c r="D223" s="3037"/>
      <c r="E223" s="3037"/>
      <c r="F223" s="3037"/>
      <c r="G223" s="3037"/>
      <c r="H223" s="3037"/>
      <c r="I223" s="3037"/>
      <c r="J223" s="3037"/>
      <c r="K223" s="3037"/>
      <c r="L223" s="3037"/>
      <c r="M223" s="3037"/>
      <c r="N223" s="3037"/>
      <c r="O223" s="3037"/>
      <c r="P223" s="3037"/>
      <c r="Q223" s="3037"/>
      <c r="R223" s="3037"/>
      <c r="S223" s="3037"/>
      <c r="T223" s="3037"/>
      <c r="U223" s="3037"/>
      <c r="V223" s="3037"/>
      <c r="W223" s="3037"/>
      <c r="X223" s="3037"/>
      <c r="Y223" s="3038"/>
    </row>
    <row r="224" spans="1:25" s="18" customFormat="1" ht="25.5" hidden="1" customHeight="1" thickBot="1" x14ac:dyDescent="0.25">
      <c r="A224" s="683" t="s">
        <v>478</v>
      </c>
      <c r="B224" s="940" t="s">
        <v>60</v>
      </c>
      <c r="C224" s="941"/>
      <c r="D224" s="942">
        <v>11</v>
      </c>
      <c r="E224" s="942"/>
      <c r="F224" s="943"/>
      <c r="G224" s="103">
        <v>4</v>
      </c>
      <c r="H224" s="156">
        <f>G224*30</f>
        <v>120</v>
      </c>
      <c r="I224" s="104">
        <f>J224+K224+L224</f>
        <v>54</v>
      </c>
      <c r="J224" s="944"/>
      <c r="K224" s="944"/>
      <c r="L224" s="945">
        <v>54</v>
      </c>
      <c r="M224" s="127">
        <f>H224-I224</f>
        <v>66</v>
      </c>
      <c r="N224" s="946"/>
      <c r="O224" s="947"/>
      <c r="P224" s="948"/>
      <c r="Q224" s="949"/>
      <c r="R224" s="947"/>
      <c r="S224" s="948"/>
      <c r="T224" s="946"/>
      <c r="U224" s="947"/>
      <c r="V224" s="948"/>
      <c r="W224" s="950"/>
      <c r="X224" s="99">
        <v>6</v>
      </c>
      <c r="Y224" s="686"/>
    </row>
    <row r="225" spans="1:44" s="18" customFormat="1" ht="23.25" hidden="1" customHeight="1" thickBot="1" x14ac:dyDescent="0.25">
      <c r="A225" s="3044" t="s">
        <v>479</v>
      </c>
      <c r="B225" s="3045"/>
      <c r="C225" s="3045"/>
      <c r="D225" s="3045"/>
      <c r="E225" s="3045"/>
      <c r="F225" s="3046"/>
      <c r="G225" s="925">
        <f>G216+G217+G222</f>
        <v>13</v>
      </c>
      <c r="H225" s="586">
        <f t="shared" ref="H225:M225" si="51">H216+H217+H222</f>
        <v>390</v>
      </c>
      <c r="I225" s="587">
        <f t="shared" si="51"/>
        <v>195</v>
      </c>
      <c r="J225" s="587">
        <f t="shared" si="51"/>
        <v>97</v>
      </c>
      <c r="K225" s="587">
        <f t="shared" si="51"/>
        <v>41</v>
      </c>
      <c r="L225" s="587">
        <f t="shared" si="51"/>
        <v>57</v>
      </c>
      <c r="M225" s="588">
        <f t="shared" si="51"/>
        <v>195</v>
      </c>
      <c r="N225" s="960"/>
      <c r="O225" s="952"/>
      <c r="P225" s="953"/>
      <c r="Q225" s="954"/>
      <c r="R225" s="952"/>
      <c r="S225" s="955"/>
      <c r="T225" s="586"/>
      <c r="U225" s="587"/>
      <c r="V225" s="588"/>
      <c r="W225" s="930">
        <f>W218</f>
        <v>5</v>
      </c>
      <c r="X225" s="819">
        <f>X219+X222</f>
        <v>8</v>
      </c>
      <c r="Y225" s="588">
        <f>Y216</f>
        <v>6</v>
      </c>
    </row>
    <row r="226" spans="1:44" s="18" customFormat="1" ht="38.25" hidden="1" customHeight="1" thickBot="1" x14ac:dyDescent="0.25">
      <c r="A226" s="3044" t="s">
        <v>480</v>
      </c>
      <c r="B226" s="3045"/>
      <c r="C226" s="3045"/>
      <c r="D226" s="3045"/>
      <c r="E226" s="3045"/>
      <c r="F226" s="3046"/>
      <c r="G226" s="52">
        <f>G216+G217+G224</f>
        <v>13</v>
      </c>
      <c r="H226" s="586">
        <f t="shared" ref="H226:M226" si="52">H216+H217+H224</f>
        <v>390</v>
      </c>
      <c r="I226" s="587">
        <f t="shared" si="52"/>
        <v>195</v>
      </c>
      <c r="J226" s="587">
        <f t="shared" si="52"/>
        <v>61</v>
      </c>
      <c r="K226" s="587">
        <f t="shared" si="52"/>
        <v>32</v>
      </c>
      <c r="L226" s="587">
        <f t="shared" si="52"/>
        <v>102</v>
      </c>
      <c r="M226" s="588">
        <f t="shared" si="52"/>
        <v>195</v>
      </c>
      <c r="N226" s="961"/>
      <c r="O226" s="952"/>
      <c r="P226" s="956"/>
      <c r="Q226" s="957"/>
      <c r="R226" s="952"/>
      <c r="S226" s="958"/>
      <c r="T226" s="930"/>
      <c r="U226" s="587"/>
      <c r="V226" s="931"/>
      <c r="W226" s="586">
        <f>W218</f>
        <v>5</v>
      </c>
      <c r="X226" s="819">
        <f>X219+X224</f>
        <v>8</v>
      </c>
      <c r="Y226" s="588">
        <f>Y216</f>
        <v>6</v>
      </c>
    </row>
    <row r="227" spans="1:44" s="18" customFormat="1" ht="21" hidden="1" customHeight="1" thickBot="1" x14ac:dyDescent="0.25">
      <c r="A227" s="3023" t="s">
        <v>279</v>
      </c>
      <c r="B227" s="3263"/>
      <c r="C227" s="3263"/>
      <c r="D227" s="3263"/>
      <c r="E227" s="3263"/>
      <c r="F227" s="3263"/>
      <c r="G227" s="3263"/>
      <c r="H227" s="3263"/>
      <c r="I227" s="3263"/>
      <c r="J227" s="3263"/>
      <c r="K227" s="3263"/>
      <c r="L227" s="3263"/>
      <c r="M227" s="3263"/>
      <c r="N227" s="3263"/>
      <c r="O227" s="3263"/>
      <c r="P227" s="3263"/>
      <c r="Q227" s="3263"/>
      <c r="R227" s="3263"/>
      <c r="S227" s="3263"/>
      <c r="T227" s="3263"/>
      <c r="U227" s="3263"/>
      <c r="V227" s="3263"/>
      <c r="W227" s="3263"/>
      <c r="X227" s="3263"/>
      <c r="Y227" s="3264"/>
    </row>
    <row r="228" spans="1:44" s="58" customFormat="1" ht="21" hidden="1" customHeight="1" thickBot="1" x14ac:dyDescent="0.25">
      <c r="A228" s="3023" t="s">
        <v>293</v>
      </c>
      <c r="B228" s="3263"/>
      <c r="C228" s="3263"/>
      <c r="D228" s="3263"/>
      <c r="E228" s="3263"/>
      <c r="F228" s="3263"/>
      <c r="G228" s="3263"/>
      <c r="H228" s="3263"/>
      <c r="I228" s="3263"/>
      <c r="J228" s="3263"/>
      <c r="K228" s="3263"/>
      <c r="L228" s="3263"/>
      <c r="M228" s="3263"/>
      <c r="N228" s="3263"/>
      <c r="O228" s="3263"/>
      <c r="P228" s="3263"/>
      <c r="Q228" s="3263"/>
      <c r="R228" s="3263"/>
      <c r="S228" s="3263"/>
      <c r="T228" s="3263"/>
      <c r="U228" s="3263"/>
      <c r="V228" s="3263"/>
      <c r="W228" s="3263"/>
      <c r="X228" s="3263"/>
      <c r="Y228" s="3264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</row>
    <row r="229" spans="1:44" s="18" customFormat="1" ht="36.75" hidden="1" customHeight="1" x14ac:dyDescent="0.2">
      <c r="A229" s="198" t="s">
        <v>290</v>
      </c>
      <c r="B229" s="199" t="s">
        <v>527</v>
      </c>
      <c r="C229" s="186"/>
      <c r="D229" s="186">
        <v>12</v>
      </c>
      <c r="E229" s="186"/>
      <c r="F229" s="200"/>
      <c r="G229" s="90">
        <v>2</v>
      </c>
      <c r="H229" s="91">
        <f>G229*30</f>
        <v>60</v>
      </c>
      <c r="I229" s="92">
        <f>SUM(J229:L229)</f>
        <v>24</v>
      </c>
      <c r="J229" s="171">
        <v>16</v>
      </c>
      <c r="K229" s="167"/>
      <c r="L229" s="167">
        <v>8</v>
      </c>
      <c r="M229" s="96">
        <f>H229-I229</f>
        <v>36</v>
      </c>
      <c r="N229" s="152"/>
      <c r="O229" s="167"/>
      <c r="P229" s="201"/>
      <c r="Q229" s="91"/>
      <c r="R229" s="167"/>
      <c r="S229" s="125"/>
      <c r="T229" s="202"/>
      <c r="U229" s="171"/>
      <c r="V229" s="193"/>
      <c r="W229" s="203"/>
      <c r="X229" s="171"/>
      <c r="Y229" s="193">
        <v>3</v>
      </c>
    </row>
    <row r="230" spans="1:44" s="18" customFormat="1" ht="35.25" hidden="1" customHeight="1" x14ac:dyDescent="0.2">
      <c r="A230" s="198" t="s">
        <v>291</v>
      </c>
      <c r="B230" s="204" t="s">
        <v>669</v>
      </c>
      <c r="C230" s="205"/>
      <c r="D230" s="192">
        <v>12</v>
      </c>
      <c r="E230" s="192"/>
      <c r="F230" s="189"/>
      <c r="G230" s="108">
        <v>3</v>
      </c>
      <c r="H230" s="190">
        <f>G230*30</f>
        <v>90</v>
      </c>
      <c r="I230" s="92">
        <f>J230+K230+L230</f>
        <v>32</v>
      </c>
      <c r="J230" s="191">
        <v>16</v>
      </c>
      <c r="K230" s="192">
        <v>16</v>
      </c>
      <c r="L230" s="192"/>
      <c r="M230" s="206">
        <f>H230-I230</f>
        <v>58</v>
      </c>
      <c r="N230" s="207"/>
      <c r="O230" s="208"/>
      <c r="P230" s="209"/>
      <c r="Q230" s="210"/>
      <c r="R230" s="208"/>
      <c r="S230" s="211"/>
      <c r="T230" s="202"/>
      <c r="U230" s="171"/>
      <c r="V230" s="193"/>
      <c r="W230" s="207"/>
      <c r="X230" s="208"/>
      <c r="Y230" s="211">
        <v>4</v>
      </c>
    </row>
    <row r="231" spans="1:44" s="18" customFormat="1" ht="35.25" hidden="1" customHeight="1" x14ac:dyDescent="0.2">
      <c r="A231" s="2041" t="s">
        <v>291</v>
      </c>
      <c r="B231" s="2042" t="s">
        <v>674</v>
      </c>
      <c r="C231" s="2043"/>
      <c r="D231" s="2044">
        <v>12</v>
      </c>
      <c r="E231" s="2044"/>
      <c r="F231" s="980"/>
      <c r="G231" s="1262">
        <v>3</v>
      </c>
      <c r="H231" s="2045">
        <v>90</v>
      </c>
      <c r="I231" s="2046">
        <v>30</v>
      </c>
      <c r="J231" s="2047">
        <v>20</v>
      </c>
      <c r="K231" s="2044">
        <v>10</v>
      </c>
      <c r="L231" s="2044"/>
      <c r="M231" s="2048">
        <v>60</v>
      </c>
      <c r="N231" s="2049"/>
      <c r="O231" s="208"/>
      <c r="P231" s="209"/>
      <c r="Q231" s="210"/>
      <c r="R231" s="208"/>
      <c r="S231" s="211"/>
      <c r="T231" s="202"/>
      <c r="U231" s="171"/>
      <c r="V231" s="193"/>
      <c r="W231" s="207"/>
      <c r="X231" s="208"/>
      <c r="Y231" s="211">
        <v>3</v>
      </c>
    </row>
    <row r="232" spans="1:44" s="18" customFormat="1" ht="47.25" hidden="1" x14ac:dyDescent="0.2">
      <c r="A232" s="198" t="s">
        <v>251</v>
      </c>
      <c r="B232" s="204" t="s">
        <v>415</v>
      </c>
      <c r="C232" s="205"/>
      <c r="D232" s="192"/>
      <c r="E232" s="192"/>
      <c r="F232" s="189"/>
      <c r="G232" s="108">
        <f>SUM(G233:G236)</f>
        <v>9.5</v>
      </c>
      <c r="H232" s="190">
        <f>SUM(H233:H236)</f>
        <v>285</v>
      </c>
      <c r="I232" s="92">
        <f>SUM(I233:I236)</f>
        <v>108</v>
      </c>
      <c r="J232" s="191">
        <f>SUM(J233:J236)</f>
        <v>59</v>
      </c>
      <c r="K232" s="192">
        <f>SUM(K233:K236)</f>
        <v>49</v>
      </c>
      <c r="L232" s="192"/>
      <c r="M232" s="206">
        <f>SUM(M233:M236)</f>
        <v>177</v>
      </c>
      <c r="N232" s="207"/>
      <c r="O232" s="208"/>
      <c r="P232" s="209"/>
      <c r="Q232" s="210"/>
      <c r="R232" s="208"/>
      <c r="S232" s="211"/>
      <c r="T232" s="202"/>
      <c r="U232" s="171"/>
      <c r="V232" s="193"/>
      <c r="W232" s="207"/>
      <c r="X232" s="208"/>
      <c r="Y232" s="211"/>
    </row>
    <row r="233" spans="1:44" s="18" customFormat="1" ht="47.25" hidden="1" x14ac:dyDescent="0.2">
      <c r="A233" s="212" t="s">
        <v>417</v>
      </c>
      <c r="B233" s="213" t="s">
        <v>415</v>
      </c>
      <c r="C233" s="185"/>
      <c r="D233" s="185">
        <v>7</v>
      </c>
      <c r="E233" s="214"/>
      <c r="F233" s="214"/>
      <c r="G233" s="165">
        <v>3</v>
      </c>
      <c r="H233" s="83">
        <f>G233*30</f>
        <v>90</v>
      </c>
      <c r="I233" s="84">
        <f>SUM(J233:L233)</f>
        <v>30</v>
      </c>
      <c r="J233" s="87">
        <v>15</v>
      </c>
      <c r="K233" s="85">
        <v>15</v>
      </c>
      <c r="L233" s="85"/>
      <c r="M233" s="145">
        <f>H233-I233</f>
        <v>60</v>
      </c>
      <c r="N233" s="82"/>
      <c r="O233" s="85"/>
      <c r="P233" s="88"/>
      <c r="Q233" s="83"/>
      <c r="R233" s="85"/>
      <c r="S233" s="89"/>
      <c r="T233" s="86">
        <v>2</v>
      </c>
      <c r="U233" s="87"/>
      <c r="V233" s="94"/>
      <c r="W233" s="95"/>
      <c r="X233" s="87"/>
      <c r="Y233" s="94"/>
    </row>
    <row r="234" spans="1:44" s="18" customFormat="1" ht="33" hidden="1" customHeight="1" x14ac:dyDescent="0.2">
      <c r="A234" s="212" t="s">
        <v>418</v>
      </c>
      <c r="B234" s="213" t="s">
        <v>415</v>
      </c>
      <c r="C234" s="185"/>
      <c r="D234" s="185">
        <v>9</v>
      </c>
      <c r="E234" s="214"/>
      <c r="F234" s="214"/>
      <c r="G234" s="165">
        <v>3</v>
      </c>
      <c r="H234" s="83">
        <f>G234*30</f>
        <v>90</v>
      </c>
      <c r="I234" s="84">
        <f>SUM(J234:L234)</f>
        <v>30</v>
      </c>
      <c r="J234" s="87">
        <v>20</v>
      </c>
      <c r="K234" s="85">
        <v>10</v>
      </c>
      <c r="L234" s="85"/>
      <c r="M234" s="145">
        <f>H234-I234</f>
        <v>60</v>
      </c>
      <c r="N234" s="82"/>
      <c r="O234" s="85"/>
      <c r="P234" s="88"/>
      <c r="Q234" s="83"/>
      <c r="R234" s="85"/>
      <c r="S234" s="89"/>
      <c r="T234" s="86"/>
      <c r="U234" s="87"/>
      <c r="V234" s="94">
        <v>3</v>
      </c>
      <c r="W234" s="95"/>
      <c r="X234" s="87"/>
      <c r="Y234" s="94"/>
    </row>
    <row r="235" spans="1:44" s="18" customFormat="1" ht="47.25" hidden="1" x14ac:dyDescent="0.2">
      <c r="A235" s="212" t="s">
        <v>419</v>
      </c>
      <c r="B235" s="213" t="s">
        <v>415</v>
      </c>
      <c r="C235" s="185"/>
      <c r="D235" s="185"/>
      <c r="E235" s="214"/>
      <c r="F235" s="214"/>
      <c r="G235" s="165">
        <v>2</v>
      </c>
      <c r="H235" s="83">
        <f>G235*30</f>
        <v>60</v>
      </c>
      <c r="I235" s="84">
        <f>SUM(J235:L235)</f>
        <v>30</v>
      </c>
      <c r="J235" s="87">
        <v>15</v>
      </c>
      <c r="K235" s="85">
        <v>15</v>
      </c>
      <c r="L235" s="85"/>
      <c r="M235" s="145">
        <f>H235-I235</f>
        <v>30</v>
      </c>
      <c r="N235" s="82"/>
      <c r="O235" s="85"/>
      <c r="P235" s="88"/>
      <c r="Q235" s="83"/>
      <c r="R235" s="85"/>
      <c r="S235" s="89"/>
      <c r="T235" s="86"/>
      <c r="U235" s="87"/>
      <c r="V235" s="94"/>
      <c r="W235" s="95">
        <v>2</v>
      </c>
      <c r="X235" s="87"/>
      <c r="Y235" s="94"/>
    </row>
    <row r="236" spans="1:44" s="18" customFormat="1" ht="47.25" hidden="1" x14ac:dyDescent="0.2">
      <c r="A236" s="212" t="s">
        <v>420</v>
      </c>
      <c r="B236" s="213" t="s">
        <v>415</v>
      </c>
      <c r="C236" s="185"/>
      <c r="D236" s="185">
        <v>11</v>
      </c>
      <c r="E236" s="214"/>
      <c r="F236" s="214"/>
      <c r="G236" s="165">
        <v>1.5</v>
      </c>
      <c r="H236" s="83">
        <f>G236*30</f>
        <v>45</v>
      </c>
      <c r="I236" s="84">
        <f>SUM(J236:L236)</f>
        <v>18</v>
      </c>
      <c r="J236" s="87">
        <v>9</v>
      </c>
      <c r="K236" s="85">
        <v>9</v>
      </c>
      <c r="L236" s="85"/>
      <c r="M236" s="145">
        <f>H236-I236</f>
        <v>27</v>
      </c>
      <c r="N236" s="82"/>
      <c r="O236" s="85"/>
      <c r="P236" s="88"/>
      <c r="Q236" s="83"/>
      <c r="R236" s="85"/>
      <c r="S236" s="89"/>
      <c r="T236" s="86"/>
      <c r="U236" s="87"/>
      <c r="V236" s="94"/>
      <c r="W236" s="95"/>
      <c r="X236" s="87">
        <v>2</v>
      </c>
      <c r="Y236" s="94"/>
    </row>
    <row r="237" spans="1:44" s="18" customFormat="1" ht="31.5" hidden="1" x14ac:dyDescent="0.2">
      <c r="A237" s="198" t="s">
        <v>294</v>
      </c>
      <c r="B237" s="215" t="s">
        <v>670</v>
      </c>
      <c r="C237" s="186"/>
      <c r="D237" s="186">
        <v>10</v>
      </c>
      <c r="E237" s="186"/>
      <c r="F237" s="179"/>
      <c r="G237" s="90">
        <v>4</v>
      </c>
      <c r="H237" s="91">
        <f>G237*30</f>
        <v>120</v>
      </c>
      <c r="I237" s="92">
        <f>SUM(J237:L237)</f>
        <v>75</v>
      </c>
      <c r="J237" s="171">
        <v>45</v>
      </c>
      <c r="K237" s="167">
        <v>30</v>
      </c>
      <c r="L237" s="167"/>
      <c r="M237" s="96">
        <f>H237-I237</f>
        <v>45</v>
      </c>
      <c r="N237" s="152"/>
      <c r="O237" s="167"/>
      <c r="P237" s="201"/>
      <c r="Q237" s="91"/>
      <c r="R237" s="167"/>
      <c r="S237" s="125"/>
      <c r="T237" s="202"/>
      <c r="U237" s="171"/>
      <c r="V237" s="193"/>
      <c r="W237" s="203">
        <v>5</v>
      </c>
      <c r="X237" s="171"/>
      <c r="Y237" s="193"/>
    </row>
    <row r="238" spans="1:44" s="18" customFormat="1" ht="31.5" hidden="1" x14ac:dyDescent="0.2">
      <c r="A238" s="2041" t="s">
        <v>294</v>
      </c>
      <c r="B238" s="2050" t="s">
        <v>671</v>
      </c>
      <c r="C238" s="2051"/>
      <c r="D238" s="2051">
        <v>10</v>
      </c>
      <c r="E238" s="2051"/>
      <c r="F238" s="2052"/>
      <c r="G238" s="1256"/>
      <c r="H238" s="2053"/>
      <c r="I238" s="2046"/>
      <c r="J238" s="2054"/>
      <c r="K238" s="2055"/>
      <c r="L238" s="2055"/>
      <c r="M238" s="2056"/>
      <c r="N238" s="2057"/>
      <c r="O238" s="2055"/>
      <c r="P238" s="2058"/>
      <c r="Q238" s="2053"/>
      <c r="R238" s="2055"/>
      <c r="S238" s="2059"/>
      <c r="T238" s="202"/>
      <c r="U238" s="171"/>
      <c r="V238" s="193"/>
      <c r="W238" s="203"/>
      <c r="X238" s="171"/>
      <c r="Y238" s="193"/>
    </row>
    <row r="239" spans="1:44" s="18" customFormat="1" ht="31.5" hidden="1" x14ac:dyDescent="0.2">
      <c r="A239" s="2041" t="s">
        <v>294</v>
      </c>
      <c r="B239" s="2050" t="s">
        <v>675</v>
      </c>
      <c r="C239" s="2051"/>
      <c r="D239" s="2051"/>
      <c r="E239" s="2051"/>
      <c r="F239" s="2052"/>
      <c r="G239" s="1256">
        <v>4</v>
      </c>
      <c r="H239" s="2053">
        <v>120</v>
      </c>
      <c r="I239" s="2046">
        <v>66</v>
      </c>
      <c r="J239" s="2054">
        <v>33</v>
      </c>
      <c r="K239" s="2055">
        <v>33</v>
      </c>
      <c r="L239" s="2055"/>
      <c r="M239" s="2056">
        <v>54</v>
      </c>
      <c r="N239" s="2057"/>
      <c r="O239" s="2055"/>
      <c r="P239" s="2058"/>
      <c r="Q239" s="2053"/>
      <c r="R239" s="2055"/>
      <c r="S239" s="2059"/>
      <c r="T239" s="202"/>
      <c r="U239" s="171"/>
      <c r="V239" s="193"/>
      <c r="W239" s="203"/>
      <c r="X239" s="2054"/>
      <c r="Y239" s="193"/>
    </row>
    <row r="240" spans="1:44" s="18" customFormat="1" ht="31.5" hidden="1" x14ac:dyDescent="0.2">
      <c r="A240" s="2041" t="s">
        <v>681</v>
      </c>
      <c r="B240" s="2050" t="s">
        <v>675</v>
      </c>
      <c r="C240" s="2051"/>
      <c r="D240" s="2051">
        <v>10</v>
      </c>
      <c r="E240" s="2051"/>
      <c r="F240" s="2052"/>
      <c r="G240" s="1256">
        <v>2</v>
      </c>
      <c r="H240" s="2053">
        <v>60</v>
      </c>
      <c r="I240" s="2046">
        <v>30</v>
      </c>
      <c r="J240" s="2054">
        <v>15</v>
      </c>
      <c r="K240" s="2055">
        <v>15</v>
      </c>
      <c r="L240" s="2055"/>
      <c r="M240" s="2056">
        <f>H240-I240</f>
        <v>30</v>
      </c>
      <c r="N240" s="2057"/>
      <c r="O240" s="2055"/>
      <c r="P240" s="2058"/>
      <c r="Q240" s="2053"/>
      <c r="R240" s="2055"/>
      <c r="S240" s="2059"/>
      <c r="T240" s="202"/>
      <c r="U240" s="171"/>
      <c r="V240" s="193"/>
      <c r="W240" s="203">
        <v>2</v>
      </c>
      <c r="X240" s="2054"/>
      <c r="Y240" s="193"/>
    </row>
    <row r="241" spans="1:38" s="18" customFormat="1" ht="31.5" hidden="1" x14ac:dyDescent="0.2">
      <c r="A241" s="2041" t="s">
        <v>682</v>
      </c>
      <c r="B241" s="2050" t="s">
        <v>675</v>
      </c>
      <c r="C241" s="2051"/>
      <c r="D241" s="2051">
        <v>11</v>
      </c>
      <c r="E241" s="2051"/>
      <c r="F241" s="2052"/>
      <c r="G241" s="1256">
        <v>2</v>
      </c>
      <c r="H241" s="2053">
        <v>60</v>
      </c>
      <c r="I241" s="2046">
        <v>36</v>
      </c>
      <c r="J241" s="2054">
        <f>J239-J240</f>
        <v>18</v>
      </c>
      <c r="K241" s="2054">
        <f>K239-K240</f>
        <v>18</v>
      </c>
      <c r="L241" s="2055"/>
      <c r="M241" s="2056">
        <f>H241-I241</f>
        <v>24</v>
      </c>
      <c r="N241" s="2057"/>
      <c r="O241" s="2055"/>
      <c r="P241" s="2058"/>
      <c r="Q241" s="2053"/>
      <c r="R241" s="2055"/>
      <c r="S241" s="2059"/>
      <c r="T241" s="202"/>
      <c r="U241" s="171"/>
      <c r="V241" s="193"/>
      <c r="W241" s="203"/>
      <c r="X241" s="2054">
        <v>4</v>
      </c>
      <c r="Y241" s="193"/>
    </row>
    <row r="242" spans="1:38" s="18" customFormat="1" ht="31.5" hidden="1" customHeight="1" x14ac:dyDescent="0.2">
      <c r="A242" s="198" t="s">
        <v>252</v>
      </c>
      <c r="B242" s="216" t="s">
        <v>239</v>
      </c>
      <c r="C242" s="186"/>
      <c r="D242" s="186"/>
      <c r="E242" s="217"/>
      <c r="F242" s="218"/>
      <c r="G242" s="90">
        <f>G243+G244+G245</f>
        <v>3.5</v>
      </c>
      <c r="H242" s="91">
        <f t="shared" ref="H242:H248" si="53">G242*30</f>
        <v>105</v>
      </c>
      <c r="I242" s="92">
        <f>I243+I244+I245</f>
        <v>35</v>
      </c>
      <c r="J242" s="171"/>
      <c r="K242" s="167"/>
      <c r="L242" s="167">
        <f>L243+L244+L245</f>
        <v>35</v>
      </c>
      <c r="M242" s="96">
        <f>H242-I242</f>
        <v>70</v>
      </c>
      <c r="N242" s="152"/>
      <c r="O242" s="167"/>
      <c r="P242" s="201"/>
      <c r="Q242" s="91"/>
      <c r="R242" s="167"/>
      <c r="S242" s="125"/>
      <c r="T242" s="202"/>
      <c r="U242" s="171"/>
      <c r="V242" s="193"/>
      <c r="W242" s="203"/>
      <c r="X242" s="171"/>
      <c r="Y242" s="193"/>
    </row>
    <row r="243" spans="1:38" s="18" customFormat="1" ht="32.25" hidden="1" customHeight="1" x14ac:dyDescent="0.2">
      <c r="A243" s="212" t="s">
        <v>295</v>
      </c>
      <c r="B243" s="219" t="s">
        <v>239</v>
      </c>
      <c r="C243" s="185"/>
      <c r="D243" s="185"/>
      <c r="E243" s="220"/>
      <c r="F243" s="44"/>
      <c r="G243" s="165">
        <v>1.5</v>
      </c>
      <c r="H243" s="83">
        <f t="shared" si="53"/>
        <v>45</v>
      </c>
      <c r="I243" s="84">
        <f>SUM(J243:L243)</f>
        <v>15</v>
      </c>
      <c r="J243" s="87"/>
      <c r="K243" s="85"/>
      <c r="L243" s="85">
        <v>15</v>
      </c>
      <c r="M243" s="145">
        <f>H243-I243</f>
        <v>30</v>
      </c>
      <c r="N243" s="82"/>
      <c r="O243" s="85"/>
      <c r="P243" s="88"/>
      <c r="Q243" s="83"/>
      <c r="R243" s="85"/>
      <c r="S243" s="89"/>
      <c r="T243" s="86"/>
      <c r="U243" s="87"/>
      <c r="V243" s="94"/>
      <c r="W243" s="95">
        <v>1</v>
      </c>
      <c r="X243" s="87"/>
      <c r="Y243" s="94"/>
    </row>
    <row r="244" spans="1:38" s="18" customFormat="1" ht="18.75" hidden="1" customHeight="1" x14ac:dyDescent="0.2">
      <c r="A244" s="212" t="s">
        <v>296</v>
      </c>
      <c r="B244" s="219" t="s">
        <v>239</v>
      </c>
      <c r="C244" s="185"/>
      <c r="D244" s="185"/>
      <c r="E244" s="220"/>
      <c r="F244" s="44"/>
      <c r="G244" s="165">
        <v>1</v>
      </c>
      <c r="H244" s="83">
        <f t="shared" si="53"/>
        <v>30</v>
      </c>
      <c r="I244" s="84">
        <f>SUM(J244:L244)</f>
        <v>10</v>
      </c>
      <c r="J244" s="87"/>
      <c r="K244" s="85"/>
      <c r="L244" s="85">
        <v>10</v>
      </c>
      <c r="M244" s="145"/>
      <c r="N244" s="82"/>
      <c r="O244" s="85"/>
      <c r="P244" s="88"/>
      <c r="Q244" s="83"/>
      <c r="R244" s="85"/>
      <c r="S244" s="89"/>
      <c r="T244" s="86"/>
      <c r="U244" s="87"/>
      <c r="V244" s="94"/>
      <c r="W244" s="95"/>
      <c r="X244" s="87">
        <v>1</v>
      </c>
      <c r="Y244" s="94"/>
    </row>
    <row r="245" spans="1:38" s="18" customFormat="1" ht="17.25" hidden="1" customHeight="1" x14ac:dyDescent="0.2">
      <c r="A245" s="212" t="s">
        <v>297</v>
      </c>
      <c r="B245" s="219" t="s">
        <v>239</v>
      </c>
      <c r="C245" s="185"/>
      <c r="D245" s="185"/>
      <c r="E245" s="220">
        <v>12</v>
      </c>
      <c r="F245" s="44"/>
      <c r="G245" s="165">
        <v>1</v>
      </c>
      <c r="H245" s="83">
        <f t="shared" si="53"/>
        <v>30</v>
      </c>
      <c r="I245" s="84">
        <f>SUM(J245:L245)</f>
        <v>10</v>
      </c>
      <c r="J245" s="87"/>
      <c r="K245" s="85"/>
      <c r="L245" s="85">
        <v>10</v>
      </c>
      <c r="M245" s="145">
        <f>H245-I245</f>
        <v>20</v>
      </c>
      <c r="N245" s="82"/>
      <c r="O245" s="85"/>
      <c r="P245" s="88"/>
      <c r="Q245" s="83"/>
      <c r="R245" s="85"/>
      <c r="S245" s="89"/>
      <c r="T245" s="86"/>
      <c r="U245" s="87"/>
      <c r="V245" s="94"/>
      <c r="W245" s="95"/>
      <c r="X245" s="87"/>
      <c r="Y245" s="94">
        <v>1</v>
      </c>
    </row>
    <row r="246" spans="1:38" s="18" customFormat="1" ht="51.75" hidden="1" customHeight="1" x14ac:dyDescent="0.2">
      <c r="A246" s="198" t="s">
        <v>253</v>
      </c>
      <c r="B246" s="221" t="s">
        <v>235</v>
      </c>
      <c r="C246" s="186">
        <v>11</v>
      </c>
      <c r="D246" s="186"/>
      <c r="E246" s="186"/>
      <c r="F246" s="222"/>
      <c r="G246" s="90">
        <v>3</v>
      </c>
      <c r="H246" s="91">
        <f t="shared" si="53"/>
        <v>90</v>
      </c>
      <c r="I246" s="92">
        <f>SUM(J246:L246)</f>
        <v>45</v>
      </c>
      <c r="J246" s="171">
        <v>27</v>
      </c>
      <c r="K246" s="167">
        <v>18</v>
      </c>
      <c r="L246" s="167"/>
      <c r="M246" s="96">
        <f>H246-I246</f>
        <v>45</v>
      </c>
      <c r="N246" s="152"/>
      <c r="O246" s="167"/>
      <c r="P246" s="201"/>
      <c r="Q246" s="91"/>
      <c r="R246" s="167"/>
      <c r="S246" s="125"/>
      <c r="T246" s="202"/>
      <c r="U246" s="171"/>
      <c r="V246" s="193"/>
      <c r="W246" s="203"/>
      <c r="X246" s="171">
        <v>5</v>
      </c>
      <c r="Y246" s="193"/>
    </row>
    <row r="247" spans="1:38" s="18" customFormat="1" ht="48.75" hidden="1" customHeight="1" x14ac:dyDescent="0.2">
      <c r="A247" s="198" t="s">
        <v>254</v>
      </c>
      <c r="B247" s="221" t="s">
        <v>672</v>
      </c>
      <c r="C247" s="186"/>
      <c r="D247" s="186">
        <v>7</v>
      </c>
      <c r="E247" s="186"/>
      <c r="F247" s="222"/>
      <c r="G247" s="90">
        <v>3</v>
      </c>
      <c r="H247" s="91">
        <f t="shared" si="53"/>
        <v>90</v>
      </c>
      <c r="I247" s="92">
        <f>SUM(J247:L247)</f>
        <v>30</v>
      </c>
      <c r="J247" s="171">
        <v>15</v>
      </c>
      <c r="K247" s="167">
        <v>15</v>
      </c>
      <c r="L247" s="167"/>
      <c r="M247" s="96">
        <f>H247-I247</f>
        <v>60</v>
      </c>
      <c r="N247" s="152"/>
      <c r="O247" s="167"/>
      <c r="P247" s="201"/>
      <c r="Q247" s="91"/>
      <c r="R247" s="167"/>
      <c r="S247" s="125"/>
      <c r="T247" s="202">
        <v>2</v>
      </c>
      <c r="U247" s="171"/>
      <c r="V247" s="193"/>
      <c r="W247" s="203"/>
      <c r="X247" s="171"/>
      <c r="Y247" s="193"/>
    </row>
    <row r="248" spans="1:38" s="1898" customFormat="1" ht="33.75" hidden="1" customHeight="1" x14ac:dyDescent="0.2">
      <c r="A248" s="1882" t="s">
        <v>255</v>
      </c>
      <c r="B248" s="1883" t="s">
        <v>673</v>
      </c>
      <c r="C248" s="1884"/>
      <c r="D248" s="1884">
        <v>6</v>
      </c>
      <c r="E248" s="1884"/>
      <c r="F248" s="1885"/>
      <c r="G248" s="1886">
        <v>3</v>
      </c>
      <c r="H248" s="1887">
        <f t="shared" si="53"/>
        <v>90</v>
      </c>
      <c r="I248" s="1888">
        <f>J248+K248+L248</f>
        <v>30</v>
      </c>
      <c r="J248" s="1889">
        <v>20</v>
      </c>
      <c r="K248" s="1890"/>
      <c r="L248" s="1890">
        <v>10</v>
      </c>
      <c r="M248" s="1891">
        <f>H248-I248</f>
        <v>60</v>
      </c>
      <c r="N248" s="1892"/>
      <c r="O248" s="1890"/>
      <c r="P248" s="1893"/>
      <c r="Q248" s="1887"/>
      <c r="R248" s="1890"/>
      <c r="S248" s="1894">
        <v>3</v>
      </c>
      <c r="T248" s="1895"/>
      <c r="U248" s="1889"/>
      <c r="V248" s="1896"/>
      <c r="W248" s="1897"/>
      <c r="X248" s="1889"/>
      <c r="Y248" s="1896"/>
    </row>
    <row r="249" spans="1:38" s="2076" customFormat="1" ht="45.75" hidden="1" customHeight="1" x14ac:dyDescent="0.2">
      <c r="A249" s="2060"/>
      <c r="B249" s="2061" t="s">
        <v>676</v>
      </c>
      <c r="C249" s="2062"/>
      <c r="D249" s="2062">
        <v>8</v>
      </c>
      <c r="E249" s="2062"/>
      <c r="F249" s="2063"/>
      <c r="G249" s="2064">
        <v>2</v>
      </c>
      <c r="H249" s="2065">
        <v>60</v>
      </c>
      <c r="I249" s="2066">
        <v>20</v>
      </c>
      <c r="J249" s="2067">
        <v>10</v>
      </c>
      <c r="K249" s="2068">
        <v>6</v>
      </c>
      <c r="L249" s="2068">
        <v>4</v>
      </c>
      <c r="M249" s="2069">
        <v>40</v>
      </c>
      <c r="N249" s="2070"/>
      <c r="O249" s="2068"/>
      <c r="P249" s="2071"/>
      <c r="Q249" s="2065"/>
      <c r="R249" s="2068"/>
      <c r="S249" s="2072"/>
      <c r="T249" s="2073"/>
      <c r="U249" s="2067">
        <v>2</v>
      </c>
      <c r="V249" s="2074"/>
      <c r="W249" s="2075"/>
      <c r="X249" s="2067"/>
      <c r="Y249" s="2074"/>
    </row>
    <row r="250" spans="1:38" s="18" customFormat="1" ht="50.25" hidden="1" customHeight="1" x14ac:dyDescent="0.2">
      <c r="A250" s="198" t="s">
        <v>421</v>
      </c>
      <c r="B250" s="221" t="s">
        <v>241</v>
      </c>
      <c r="C250" s="186"/>
      <c r="D250" s="186">
        <v>11</v>
      </c>
      <c r="E250" s="186"/>
      <c r="F250" s="222"/>
      <c r="G250" s="90">
        <v>2</v>
      </c>
      <c r="H250" s="91">
        <f>G250*30</f>
        <v>60</v>
      </c>
      <c r="I250" s="92">
        <f>SUM(J250:L250)</f>
        <v>27</v>
      </c>
      <c r="J250" s="171">
        <v>18</v>
      </c>
      <c r="K250" s="167"/>
      <c r="L250" s="167">
        <v>9</v>
      </c>
      <c r="M250" s="96">
        <f>H250-I250</f>
        <v>33</v>
      </c>
      <c r="N250" s="152"/>
      <c r="O250" s="167"/>
      <c r="P250" s="201"/>
      <c r="Q250" s="91"/>
      <c r="R250" s="167"/>
      <c r="S250" s="125"/>
      <c r="T250" s="202"/>
      <c r="U250" s="171"/>
      <c r="V250" s="193"/>
      <c r="W250" s="203"/>
      <c r="X250" s="171">
        <v>3</v>
      </c>
      <c r="Y250" s="193"/>
    </row>
    <row r="251" spans="1:38" s="18" customFormat="1" ht="48" hidden="1" customHeight="1" thickBot="1" x14ac:dyDescent="0.25">
      <c r="A251" s="223" t="s">
        <v>300</v>
      </c>
      <c r="B251" s="224" t="s">
        <v>221</v>
      </c>
      <c r="C251" s="156"/>
      <c r="D251" s="105">
        <v>9</v>
      </c>
      <c r="E251" s="105"/>
      <c r="F251" s="225"/>
      <c r="G251" s="118">
        <v>3.5</v>
      </c>
      <c r="H251" s="226">
        <f>G251*30</f>
        <v>105</v>
      </c>
      <c r="I251" s="104">
        <f>J251+K251+L251</f>
        <v>45</v>
      </c>
      <c r="J251" s="227">
        <v>27</v>
      </c>
      <c r="K251" s="105">
        <v>18</v>
      </c>
      <c r="L251" s="105"/>
      <c r="M251" s="228">
        <f>H251-I251</f>
        <v>60</v>
      </c>
      <c r="N251" s="229"/>
      <c r="O251" s="105"/>
      <c r="P251" s="230"/>
      <c r="Q251" s="156"/>
      <c r="R251" s="227"/>
      <c r="S251" s="231"/>
      <c r="T251" s="157"/>
      <c r="U251" s="227"/>
      <c r="V251" s="231">
        <v>5</v>
      </c>
      <c r="W251" s="229"/>
      <c r="X251" s="105"/>
      <c r="Y251" s="127"/>
    </row>
    <row r="252" spans="1:38" s="18" customFormat="1" ht="21" hidden="1" customHeight="1" thickBot="1" x14ac:dyDescent="0.25">
      <c r="A252" s="3039" t="s">
        <v>321</v>
      </c>
      <c r="B252" s="3040"/>
      <c r="C252" s="3040"/>
      <c r="D252" s="3040"/>
      <c r="E252" s="3040"/>
      <c r="F252" s="3040"/>
      <c r="G252" s="136">
        <f>G237+G246+G229+G230+G232+G242+G247+G248+G250+G251</f>
        <v>36.5</v>
      </c>
      <c r="H252" s="137">
        <f t="shared" ref="H252:M252" si="54">H237+H246+H229+H230+H232+H242+H247+H248+H250+H251</f>
        <v>1095</v>
      </c>
      <c r="I252" s="137">
        <f t="shared" si="54"/>
        <v>451</v>
      </c>
      <c r="J252" s="137">
        <f t="shared" si="54"/>
        <v>243</v>
      </c>
      <c r="K252" s="137">
        <f t="shared" si="54"/>
        <v>146</v>
      </c>
      <c r="L252" s="137">
        <f t="shared" si="54"/>
        <v>62</v>
      </c>
      <c r="M252" s="137">
        <f t="shared" si="54"/>
        <v>644</v>
      </c>
      <c r="N252" s="232">
        <f>SUM(N229:N251)</f>
        <v>0</v>
      </c>
      <c r="O252" s="232">
        <f t="shared" ref="O252:Y252" si="55">SUM(O229:O251)</f>
        <v>0</v>
      </c>
      <c r="P252" s="232">
        <f t="shared" si="55"/>
        <v>0</v>
      </c>
      <c r="Q252" s="232">
        <f t="shared" si="55"/>
        <v>0</v>
      </c>
      <c r="R252" s="232">
        <f t="shared" si="55"/>
        <v>0</v>
      </c>
      <c r="S252" s="232">
        <f t="shared" si="55"/>
        <v>3</v>
      </c>
      <c r="T252" s="232">
        <f t="shared" si="55"/>
        <v>4</v>
      </c>
      <c r="U252" s="232">
        <f t="shared" si="55"/>
        <v>2</v>
      </c>
      <c r="V252" s="232">
        <f t="shared" si="55"/>
        <v>8</v>
      </c>
      <c r="W252" s="232">
        <f t="shared" si="55"/>
        <v>10</v>
      </c>
      <c r="X252" s="232">
        <f t="shared" si="55"/>
        <v>15</v>
      </c>
      <c r="Y252" s="445">
        <f t="shared" si="55"/>
        <v>11</v>
      </c>
    </row>
    <row r="253" spans="1:38" s="58" customFormat="1" ht="24.75" hidden="1" customHeight="1" thickBot="1" x14ac:dyDescent="0.25">
      <c r="A253" s="3031" t="s">
        <v>298</v>
      </c>
      <c r="B253" s="3265"/>
      <c r="C253" s="3265"/>
      <c r="D253" s="3265"/>
      <c r="E253" s="3265"/>
      <c r="F253" s="3265"/>
      <c r="G253" s="3265"/>
      <c r="H253" s="3265"/>
      <c r="I253" s="3265"/>
      <c r="J253" s="3265"/>
      <c r="K253" s="3265"/>
      <c r="L253" s="3265"/>
      <c r="M253" s="3265"/>
      <c r="N253" s="3265"/>
      <c r="O253" s="3265"/>
      <c r="P253" s="3265"/>
      <c r="Q253" s="3265"/>
      <c r="R253" s="3265"/>
      <c r="S253" s="3265"/>
      <c r="T253" s="3265"/>
      <c r="U253" s="3265"/>
      <c r="V253" s="3265"/>
      <c r="W253" s="3265"/>
      <c r="X253" s="3265"/>
      <c r="Y253" s="3266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</row>
    <row r="254" spans="1:38" s="18" customFormat="1" ht="25.5" hidden="1" customHeight="1" thickBot="1" x14ac:dyDescent="0.25">
      <c r="A254" s="233" t="s">
        <v>301</v>
      </c>
      <c r="B254" s="234" t="s">
        <v>528</v>
      </c>
      <c r="C254" s="236">
        <v>10</v>
      </c>
      <c r="D254" s="236"/>
      <c r="E254" s="236"/>
      <c r="F254" s="214"/>
      <c r="G254" s="90">
        <v>2.5</v>
      </c>
      <c r="H254" s="91">
        <f>G254*30</f>
        <v>75</v>
      </c>
      <c r="I254" s="92">
        <f>SUM(J254:L254)</f>
        <v>31</v>
      </c>
      <c r="J254" s="171">
        <v>15</v>
      </c>
      <c r="K254" s="167">
        <v>8</v>
      </c>
      <c r="L254" s="167">
        <v>8</v>
      </c>
      <c r="M254" s="96">
        <f>H254-I254</f>
        <v>44</v>
      </c>
      <c r="N254" s="82"/>
      <c r="O254" s="85"/>
      <c r="P254" s="88"/>
      <c r="Q254" s="83"/>
      <c r="R254" s="85"/>
      <c r="S254" s="89"/>
      <c r="T254" s="86"/>
      <c r="U254" s="87"/>
      <c r="V254" s="94"/>
      <c r="W254" s="95">
        <v>2</v>
      </c>
      <c r="X254" s="87"/>
      <c r="Y254" s="94"/>
    </row>
    <row r="255" spans="1:38" s="18" customFormat="1" ht="24" hidden="1" customHeight="1" thickBot="1" x14ac:dyDescent="0.25">
      <c r="A255" s="3229" t="s">
        <v>264</v>
      </c>
      <c r="B255" s="3230"/>
      <c r="C255" s="3230"/>
      <c r="D255" s="3230"/>
      <c r="E255" s="3230"/>
      <c r="F255" s="3231"/>
      <c r="G255" s="237">
        <f>G254</f>
        <v>2.5</v>
      </c>
      <c r="H255" s="238">
        <f t="shared" ref="H255:M255" si="56">H254</f>
        <v>75</v>
      </c>
      <c r="I255" s="239">
        <f t="shared" si="56"/>
        <v>31</v>
      </c>
      <c r="J255" s="239">
        <f t="shared" si="56"/>
        <v>15</v>
      </c>
      <c r="K255" s="239">
        <f t="shared" si="56"/>
        <v>8</v>
      </c>
      <c r="L255" s="239">
        <f t="shared" si="56"/>
        <v>8</v>
      </c>
      <c r="M255" s="240">
        <f t="shared" si="56"/>
        <v>44</v>
      </c>
      <c r="N255" s="78"/>
      <c r="O255" s="80"/>
      <c r="P255" s="81"/>
      <c r="Q255" s="79"/>
      <c r="R255" s="80"/>
      <c r="S255" s="107"/>
      <c r="T255" s="241">
        <f t="shared" ref="T255:Y255" si="57">SUM(T254:T254)</f>
        <v>0</v>
      </c>
      <c r="U255" s="242">
        <f t="shared" si="57"/>
        <v>0</v>
      </c>
      <c r="V255" s="243">
        <f t="shared" si="57"/>
        <v>0</v>
      </c>
      <c r="W255" s="241">
        <f t="shared" si="57"/>
        <v>2</v>
      </c>
      <c r="X255" s="242">
        <f t="shared" si="57"/>
        <v>0</v>
      </c>
      <c r="Y255" s="243">
        <f t="shared" si="57"/>
        <v>0</v>
      </c>
    </row>
    <row r="256" spans="1:38" s="58" customFormat="1" ht="18" hidden="1" customHeight="1" thickBot="1" x14ac:dyDescent="0.25">
      <c r="A256" s="3020" t="s">
        <v>299</v>
      </c>
      <c r="B256" s="3311"/>
      <c r="C256" s="3311"/>
      <c r="D256" s="3311"/>
      <c r="E256" s="3311"/>
      <c r="F256" s="3311"/>
      <c r="G256" s="3311"/>
      <c r="H256" s="3311"/>
      <c r="I256" s="3311"/>
      <c r="J256" s="3311"/>
      <c r="K256" s="3311"/>
      <c r="L256" s="3311"/>
      <c r="M256" s="3311"/>
      <c r="N256" s="3311"/>
      <c r="O256" s="3311"/>
      <c r="P256" s="3311"/>
      <c r="Q256" s="3311"/>
      <c r="R256" s="3311"/>
      <c r="S256" s="3311"/>
      <c r="T256" s="3311"/>
      <c r="U256" s="3311"/>
      <c r="V256" s="3311"/>
      <c r="W256" s="3311"/>
      <c r="X256" s="3311"/>
      <c r="Y256" s="3312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</row>
    <row r="257" spans="1:25" s="18" customFormat="1" ht="36" hidden="1" customHeight="1" x14ac:dyDescent="0.2">
      <c r="A257" s="73" t="s">
        <v>305</v>
      </c>
      <c r="B257" s="74" t="s">
        <v>237</v>
      </c>
      <c r="C257" s="75"/>
      <c r="D257" s="76"/>
      <c r="E257" s="76"/>
      <c r="F257" s="77"/>
      <c r="G257" s="1266">
        <f>SUM(G258:G261)</f>
        <v>10.5</v>
      </c>
      <c r="H257" s="40">
        <f>G257*30</f>
        <v>315</v>
      </c>
      <c r="I257" s="27">
        <f>SUM(J257:L257)</f>
        <v>155</v>
      </c>
      <c r="J257" s="41">
        <f>SUM(J258:J261)</f>
        <v>70</v>
      </c>
      <c r="K257" s="42">
        <f>SUM(K258:K261)</f>
        <v>55</v>
      </c>
      <c r="L257" s="42">
        <f>SUM(L258:L261)</f>
        <v>30</v>
      </c>
      <c r="M257" s="43">
        <f>H257-I257</f>
        <v>160</v>
      </c>
      <c r="N257" s="78"/>
      <c r="O257" s="80"/>
      <c r="P257" s="81"/>
      <c r="Q257" s="79"/>
      <c r="R257" s="80"/>
      <c r="S257" s="107"/>
      <c r="T257" s="115"/>
      <c r="U257" s="114"/>
      <c r="V257" s="116"/>
      <c r="W257" s="117"/>
      <c r="X257" s="114"/>
      <c r="Y257" s="116"/>
    </row>
    <row r="258" spans="1:25" s="18" customFormat="1" ht="33" hidden="1" customHeight="1" x14ac:dyDescent="0.2">
      <c r="A258" s="244" t="s">
        <v>316</v>
      </c>
      <c r="B258" s="245" t="s">
        <v>237</v>
      </c>
      <c r="C258" s="246"/>
      <c r="D258" s="247">
        <v>7</v>
      </c>
      <c r="E258" s="247"/>
      <c r="F258" s="248"/>
      <c r="G258" s="1267">
        <v>3</v>
      </c>
      <c r="H258" s="79">
        <f>G258*30</f>
        <v>90</v>
      </c>
      <c r="I258" s="168">
        <f t="shared" ref="I258:I264" si="58">SUM(J258:L258)</f>
        <v>45</v>
      </c>
      <c r="J258" s="114">
        <v>30</v>
      </c>
      <c r="K258" s="80">
        <v>15</v>
      </c>
      <c r="L258" s="80"/>
      <c r="M258" s="173">
        <f>H258-I258</f>
        <v>45</v>
      </c>
      <c r="N258" s="78"/>
      <c r="O258" s="80"/>
      <c r="P258" s="81"/>
      <c r="Q258" s="79"/>
      <c r="R258" s="80"/>
      <c r="S258" s="107"/>
      <c r="T258" s="115">
        <v>3</v>
      </c>
      <c r="U258" s="114"/>
      <c r="V258" s="116"/>
      <c r="W258" s="117"/>
      <c r="X258" s="114"/>
      <c r="Y258" s="116"/>
    </row>
    <row r="259" spans="1:25" s="18" customFormat="1" ht="38.25" hidden="1" customHeight="1" x14ac:dyDescent="0.2">
      <c r="A259" s="212" t="s">
        <v>317</v>
      </c>
      <c r="B259" s="249" t="s">
        <v>237</v>
      </c>
      <c r="C259" s="250"/>
      <c r="D259" s="251"/>
      <c r="E259" s="251"/>
      <c r="F259" s="252"/>
      <c r="G259" s="1268">
        <v>2.5</v>
      </c>
      <c r="H259" s="83">
        <f>G259*30</f>
        <v>75</v>
      </c>
      <c r="I259" s="84">
        <f t="shared" si="58"/>
        <v>40</v>
      </c>
      <c r="J259" s="87">
        <v>20</v>
      </c>
      <c r="K259" s="85">
        <v>20</v>
      </c>
      <c r="L259" s="85"/>
      <c r="M259" s="145">
        <f>H259-I259</f>
        <v>35</v>
      </c>
      <c r="N259" s="82"/>
      <c r="O259" s="85"/>
      <c r="P259" s="88"/>
      <c r="Q259" s="83"/>
      <c r="R259" s="85"/>
      <c r="S259" s="89"/>
      <c r="T259" s="86"/>
      <c r="U259" s="87">
        <v>4</v>
      </c>
      <c r="V259" s="94"/>
      <c r="W259" s="95"/>
      <c r="X259" s="87"/>
      <c r="Y259" s="94"/>
    </row>
    <row r="260" spans="1:25" s="18" customFormat="1" ht="33.75" hidden="1" customHeight="1" x14ac:dyDescent="0.2">
      <c r="A260" s="244" t="s">
        <v>318</v>
      </c>
      <c r="B260" s="249" t="s">
        <v>237</v>
      </c>
      <c r="C260" s="253">
        <v>9</v>
      </c>
      <c r="D260" s="254"/>
      <c r="E260" s="254"/>
      <c r="F260" s="252"/>
      <c r="G260" s="1268">
        <v>4</v>
      </c>
      <c r="H260" s="83">
        <f>G260*30</f>
        <v>120</v>
      </c>
      <c r="I260" s="84">
        <f t="shared" si="58"/>
        <v>60</v>
      </c>
      <c r="J260" s="87">
        <v>20</v>
      </c>
      <c r="K260" s="85">
        <v>20</v>
      </c>
      <c r="L260" s="85">
        <v>20</v>
      </c>
      <c r="M260" s="145">
        <f>H260-I260</f>
        <v>60</v>
      </c>
      <c r="N260" s="82"/>
      <c r="O260" s="85"/>
      <c r="P260" s="88"/>
      <c r="Q260" s="83"/>
      <c r="R260" s="85"/>
      <c r="S260" s="89"/>
      <c r="T260" s="86"/>
      <c r="U260" s="87"/>
      <c r="V260" s="94">
        <v>6</v>
      </c>
      <c r="W260" s="95"/>
      <c r="X260" s="87"/>
      <c r="Y260" s="94"/>
    </row>
    <row r="261" spans="1:25" s="18" customFormat="1" ht="33" hidden="1" customHeight="1" x14ac:dyDescent="0.2">
      <c r="A261" s="212" t="s">
        <v>319</v>
      </c>
      <c r="B261" s="255" t="s">
        <v>238</v>
      </c>
      <c r="C261" s="253"/>
      <c r="D261" s="251"/>
      <c r="E261" s="251"/>
      <c r="F261" s="252">
        <v>11</v>
      </c>
      <c r="G261" s="165">
        <v>1</v>
      </c>
      <c r="H261" s="83">
        <f>G261*30</f>
        <v>30</v>
      </c>
      <c r="I261" s="84">
        <f t="shared" si="58"/>
        <v>10</v>
      </c>
      <c r="J261" s="87"/>
      <c r="K261" s="85"/>
      <c r="L261" s="85">
        <v>10</v>
      </c>
      <c r="M261" s="145">
        <f>H261-I261</f>
        <v>20</v>
      </c>
      <c r="N261" s="82"/>
      <c r="O261" s="85"/>
      <c r="P261" s="88"/>
      <c r="Q261" s="83"/>
      <c r="R261" s="85"/>
      <c r="S261" s="89"/>
      <c r="T261" s="86"/>
      <c r="U261" s="87"/>
      <c r="V261" s="94"/>
      <c r="W261" s="95"/>
      <c r="X261" s="87">
        <v>1</v>
      </c>
      <c r="Y261" s="94"/>
    </row>
    <row r="262" spans="1:25" s="18" customFormat="1" ht="33" hidden="1" customHeight="1" x14ac:dyDescent="0.2">
      <c r="A262" s="198" t="s">
        <v>422</v>
      </c>
      <c r="B262" s="256" t="s">
        <v>302</v>
      </c>
      <c r="C262" s="257"/>
      <c r="D262" s="186"/>
      <c r="E262" s="186"/>
      <c r="F262" s="258"/>
      <c r="G262" s="1256">
        <f>G263+G264+G265+G267+G269</f>
        <v>17.5</v>
      </c>
      <c r="H262" s="91">
        <f t="shared" ref="H262:M262" si="59">SUM(H263:H269)</f>
        <v>810</v>
      </c>
      <c r="I262" s="92">
        <f t="shared" si="59"/>
        <v>369</v>
      </c>
      <c r="J262" s="171">
        <f t="shared" si="59"/>
        <v>222</v>
      </c>
      <c r="K262" s="167">
        <f t="shared" si="59"/>
        <v>40</v>
      </c>
      <c r="L262" s="167">
        <f t="shared" si="59"/>
        <v>107</v>
      </c>
      <c r="M262" s="96">
        <f t="shared" si="59"/>
        <v>441</v>
      </c>
      <c r="N262" s="152"/>
      <c r="O262" s="167"/>
      <c r="P262" s="201"/>
      <c r="Q262" s="91"/>
      <c r="R262" s="167"/>
      <c r="S262" s="125"/>
      <c r="T262" s="202"/>
      <c r="U262" s="171"/>
      <c r="V262" s="193"/>
      <c r="W262" s="203"/>
      <c r="X262" s="171"/>
      <c r="Y262" s="193"/>
    </row>
    <row r="263" spans="1:25" s="18" customFormat="1" ht="34.5" hidden="1" customHeight="1" x14ac:dyDescent="0.2">
      <c r="A263" s="212" t="s">
        <v>423</v>
      </c>
      <c r="B263" s="259" t="s">
        <v>302</v>
      </c>
      <c r="C263" s="260"/>
      <c r="D263" s="185"/>
      <c r="E263" s="220"/>
      <c r="F263" s="252"/>
      <c r="G263" s="1629">
        <v>3.5</v>
      </c>
      <c r="H263" s="83">
        <f t="shared" ref="H263:H271" si="60">G263*30</f>
        <v>105</v>
      </c>
      <c r="I263" s="84">
        <f t="shared" si="58"/>
        <v>50</v>
      </c>
      <c r="J263" s="87">
        <v>30</v>
      </c>
      <c r="K263" s="85">
        <v>10</v>
      </c>
      <c r="L263" s="85">
        <v>10</v>
      </c>
      <c r="M263" s="145">
        <f t="shared" ref="M263:M271" si="61">H263-I263</f>
        <v>55</v>
      </c>
      <c r="N263" s="82"/>
      <c r="O263" s="85"/>
      <c r="P263" s="88"/>
      <c r="Q263" s="83"/>
      <c r="R263" s="85"/>
      <c r="S263" s="89"/>
      <c r="T263" s="86"/>
      <c r="U263" s="87">
        <v>5</v>
      </c>
      <c r="V263" s="94"/>
      <c r="W263" s="95"/>
      <c r="X263" s="87"/>
      <c r="Y263" s="94"/>
    </row>
    <row r="264" spans="1:25" s="18" customFormat="1" ht="31.5" hidden="1" customHeight="1" x14ac:dyDescent="0.2">
      <c r="A264" s="212" t="s">
        <v>424</v>
      </c>
      <c r="B264" s="259" t="s">
        <v>302</v>
      </c>
      <c r="C264" s="261">
        <v>9</v>
      </c>
      <c r="D264" s="185"/>
      <c r="E264" s="220"/>
      <c r="F264" s="252"/>
      <c r="G264" s="1268">
        <v>3</v>
      </c>
      <c r="H264" s="83">
        <f t="shared" si="60"/>
        <v>90</v>
      </c>
      <c r="I264" s="84">
        <f t="shared" si="58"/>
        <v>45</v>
      </c>
      <c r="J264" s="87">
        <v>36</v>
      </c>
      <c r="K264" s="85"/>
      <c r="L264" s="85">
        <v>9</v>
      </c>
      <c r="M264" s="145">
        <f t="shared" si="61"/>
        <v>45</v>
      </c>
      <c r="N264" s="82"/>
      <c r="O264" s="85"/>
      <c r="P264" s="88"/>
      <c r="Q264" s="83"/>
      <c r="R264" s="85"/>
      <c r="S264" s="89"/>
      <c r="T264" s="86"/>
      <c r="U264" s="87"/>
      <c r="V264" s="94">
        <v>5</v>
      </c>
      <c r="W264" s="95"/>
      <c r="X264" s="87"/>
      <c r="Y264" s="94"/>
    </row>
    <row r="265" spans="1:25" s="18" customFormat="1" ht="35.25" hidden="1" customHeight="1" x14ac:dyDescent="0.2">
      <c r="A265" s="212" t="s">
        <v>425</v>
      </c>
      <c r="B265" s="259" t="s">
        <v>677</v>
      </c>
      <c r="C265" s="261"/>
      <c r="D265" s="185">
        <v>10</v>
      </c>
      <c r="E265" s="220"/>
      <c r="F265" s="252"/>
      <c r="G265" s="1268">
        <v>6</v>
      </c>
      <c r="H265" s="83">
        <f t="shared" si="60"/>
        <v>180</v>
      </c>
      <c r="I265" s="84">
        <f>SUM(J265:L265)</f>
        <v>90</v>
      </c>
      <c r="J265" s="87">
        <v>60</v>
      </c>
      <c r="K265" s="85">
        <v>15</v>
      </c>
      <c r="L265" s="85">
        <v>15</v>
      </c>
      <c r="M265" s="145">
        <f t="shared" si="61"/>
        <v>90</v>
      </c>
      <c r="N265" s="82"/>
      <c r="O265" s="85"/>
      <c r="P265" s="88"/>
      <c r="Q265" s="83"/>
      <c r="R265" s="85"/>
      <c r="S265" s="89"/>
      <c r="T265" s="86"/>
      <c r="U265" s="87"/>
      <c r="V265" s="94"/>
      <c r="W265" s="95">
        <v>6</v>
      </c>
      <c r="X265" s="87"/>
      <c r="Y265" s="94"/>
    </row>
    <row r="266" spans="1:25" s="1399" customFormat="1" ht="35.25" hidden="1" customHeight="1" x14ac:dyDescent="0.2">
      <c r="A266" s="2077" t="s">
        <v>425</v>
      </c>
      <c r="B266" s="2078" t="s">
        <v>678</v>
      </c>
      <c r="C266" s="2079"/>
      <c r="D266" s="2080">
        <v>10</v>
      </c>
      <c r="E266" s="2081"/>
      <c r="F266" s="2082"/>
      <c r="G266" s="1268">
        <v>6</v>
      </c>
      <c r="H266" s="2083">
        <v>180</v>
      </c>
      <c r="I266" s="2084">
        <v>60</v>
      </c>
      <c r="J266" s="2085">
        <v>30</v>
      </c>
      <c r="K266" s="2086">
        <v>15</v>
      </c>
      <c r="L266" s="2086">
        <v>15</v>
      </c>
      <c r="M266" s="2087">
        <v>120</v>
      </c>
      <c r="N266" s="2088"/>
      <c r="O266" s="2086"/>
      <c r="P266" s="2089"/>
      <c r="Q266" s="2083"/>
      <c r="R266" s="2086"/>
      <c r="S266" s="2090"/>
      <c r="T266" s="986"/>
      <c r="U266" s="2085"/>
      <c r="V266" s="2091"/>
      <c r="W266" s="2092">
        <v>4</v>
      </c>
      <c r="X266" s="2085"/>
      <c r="Y266" s="2091"/>
    </row>
    <row r="267" spans="1:25" s="18" customFormat="1" ht="36" hidden="1" customHeight="1" x14ac:dyDescent="0.2">
      <c r="A267" s="1825" t="s">
        <v>426</v>
      </c>
      <c r="B267" s="1841" t="s">
        <v>677</v>
      </c>
      <c r="C267" s="1842">
        <v>11</v>
      </c>
      <c r="D267" s="1843"/>
      <c r="E267" s="1844"/>
      <c r="F267" s="1845"/>
      <c r="G267" s="1854">
        <v>3.5</v>
      </c>
      <c r="H267" s="1835">
        <f t="shared" si="60"/>
        <v>105</v>
      </c>
      <c r="I267" s="1847">
        <f>SUM(J267:L267)</f>
        <v>54</v>
      </c>
      <c r="J267" s="1839">
        <v>36</v>
      </c>
      <c r="K267" s="1836"/>
      <c r="L267" s="1836">
        <v>18</v>
      </c>
      <c r="M267" s="1848">
        <f t="shared" si="61"/>
        <v>51</v>
      </c>
      <c r="N267" s="1855"/>
      <c r="O267" s="1836"/>
      <c r="P267" s="1856"/>
      <c r="Q267" s="1835"/>
      <c r="R267" s="1836"/>
      <c r="S267" s="1837"/>
      <c r="T267" s="1838"/>
      <c r="U267" s="1839"/>
      <c r="V267" s="1840"/>
      <c r="W267" s="1857"/>
      <c r="X267" s="1839">
        <v>6</v>
      </c>
      <c r="Y267" s="1840"/>
    </row>
    <row r="268" spans="1:25" s="1399" customFormat="1" ht="36" hidden="1" customHeight="1" x14ac:dyDescent="0.2">
      <c r="A268" s="2093" t="s">
        <v>426</v>
      </c>
      <c r="B268" s="2078" t="s">
        <v>678</v>
      </c>
      <c r="C268" s="2094">
        <v>11</v>
      </c>
      <c r="D268" s="2095"/>
      <c r="E268" s="2096"/>
      <c r="F268" s="2097"/>
      <c r="G268" s="1854">
        <v>3.5</v>
      </c>
      <c r="H268" s="2098">
        <f t="shared" si="60"/>
        <v>105</v>
      </c>
      <c r="I268" s="2099">
        <v>40</v>
      </c>
      <c r="J268" s="2100">
        <v>30</v>
      </c>
      <c r="K268" s="2101"/>
      <c r="L268" s="2101">
        <v>10</v>
      </c>
      <c r="M268" s="2102">
        <v>65</v>
      </c>
      <c r="N268" s="2103"/>
      <c r="O268" s="2101"/>
      <c r="P268" s="2104"/>
      <c r="Q268" s="2098"/>
      <c r="R268" s="2101"/>
      <c r="S268" s="2105"/>
      <c r="T268" s="2106"/>
      <c r="U268" s="2100"/>
      <c r="V268" s="2107"/>
      <c r="W268" s="2108"/>
      <c r="X268" s="2100">
        <v>4</v>
      </c>
      <c r="Y268" s="2107"/>
    </row>
    <row r="269" spans="1:25" s="18" customFormat="1" ht="33" hidden="1" customHeight="1" x14ac:dyDescent="0.2">
      <c r="A269" s="1825" t="s">
        <v>427</v>
      </c>
      <c r="B269" s="1841" t="s">
        <v>679</v>
      </c>
      <c r="C269" s="1842"/>
      <c r="D269" s="1843"/>
      <c r="E269" s="1844">
        <v>10</v>
      </c>
      <c r="F269" s="1845"/>
      <c r="G269" s="1854">
        <v>1.5</v>
      </c>
      <c r="H269" s="1835">
        <f t="shared" si="60"/>
        <v>45</v>
      </c>
      <c r="I269" s="1847">
        <f>SUM(J269:L269)</f>
        <v>30</v>
      </c>
      <c r="J269" s="1839"/>
      <c r="K269" s="1836"/>
      <c r="L269" s="1836">
        <v>30</v>
      </c>
      <c r="M269" s="1848">
        <f t="shared" si="61"/>
        <v>15</v>
      </c>
      <c r="N269" s="1855"/>
      <c r="O269" s="1836"/>
      <c r="P269" s="1856"/>
      <c r="Q269" s="1835"/>
      <c r="R269" s="1836"/>
      <c r="S269" s="1837"/>
      <c r="T269" s="1838"/>
      <c r="U269" s="1839"/>
      <c r="V269" s="1840"/>
      <c r="W269" s="1857">
        <v>2</v>
      </c>
      <c r="X269" s="1839"/>
      <c r="Y269" s="1840"/>
    </row>
    <row r="270" spans="1:25" s="1399" customFormat="1" ht="33" hidden="1" customHeight="1" x14ac:dyDescent="0.2">
      <c r="A270" s="2093" t="s">
        <v>427</v>
      </c>
      <c r="B270" s="2110" t="s">
        <v>680</v>
      </c>
      <c r="C270" s="2111"/>
      <c r="D270" s="2112"/>
      <c r="E270" s="2113">
        <v>10</v>
      </c>
      <c r="F270" s="2114"/>
      <c r="G270" s="2109">
        <v>1.5</v>
      </c>
      <c r="H270" s="2115">
        <v>45</v>
      </c>
      <c r="I270" s="2116">
        <v>15</v>
      </c>
      <c r="J270" s="2117"/>
      <c r="K270" s="2118"/>
      <c r="L270" s="2118">
        <v>15</v>
      </c>
      <c r="M270" s="2119">
        <v>30</v>
      </c>
      <c r="N270" s="2120"/>
      <c r="O270" s="2118"/>
      <c r="P270" s="2121"/>
      <c r="Q270" s="2115"/>
      <c r="R270" s="2118"/>
      <c r="S270" s="2122"/>
      <c r="T270" s="2123"/>
      <c r="U270" s="2117"/>
      <c r="V270" s="2124"/>
      <c r="W270" s="2125">
        <v>1</v>
      </c>
      <c r="X270" s="2117"/>
      <c r="Y270" s="2124"/>
    </row>
    <row r="271" spans="1:25" s="18" customFormat="1" ht="36.75" hidden="1" customHeight="1" thickBot="1" x14ac:dyDescent="0.25">
      <c r="A271" s="1858" t="s">
        <v>428</v>
      </c>
      <c r="B271" s="1859" t="s">
        <v>242</v>
      </c>
      <c r="C271" s="1860"/>
      <c r="D271" s="1861">
        <v>12</v>
      </c>
      <c r="E271" s="1862"/>
      <c r="F271" s="1863"/>
      <c r="G271" s="1864">
        <v>2</v>
      </c>
      <c r="H271" s="1865">
        <f t="shared" si="60"/>
        <v>60</v>
      </c>
      <c r="I271" s="1866">
        <f>SUM(J271:L271)</f>
        <v>24</v>
      </c>
      <c r="J271" s="1867">
        <v>16</v>
      </c>
      <c r="K271" s="1068"/>
      <c r="L271" s="1068">
        <v>8</v>
      </c>
      <c r="M271" s="1868">
        <f t="shared" si="61"/>
        <v>36</v>
      </c>
      <c r="N271" s="1067"/>
      <c r="O271" s="1068"/>
      <c r="P271" s="1069"/>
      <c r="Q271" s="1865"/>
      <c r="R271" s="1068"/>
      <c r="S271" s="1869"/>
      <c r="T271" s="1870"/>
      <c r="U271" s="1867"/>
      <c r="V271" s="1871"/>
      <c r="W271" s="1872"/>
      <c r="X271" s="1867"/>
      <c r="Y271" s="1871">
        <v>3</v>
      </c>
    </row>
    <row r="272" spans="1:25" s="1106" customFormat="1" ht="25.5" hidden="1" customHeight="1" thickBot="1" x14ac:dyDescent="0.25">
      <c r="A272" s="3313" t="s">
        <v>306</v>
      </c>
      <c r="B272" s="3314"/>
      <c r="C272" s="3314"/>
      <c r="D272" s="3314"/>
      <c r="E272" s="3314"/>
      <c r="F272" s="3315"/>
      <c r="G272" s="1873">
        <f>G271+G255+G257+G262+G252</f>
        <v>69</v>
      </c>
      <c r="H272" s="1874">
        <f t="shared" ref="H272:M272" si="62">H271+H255+H257+H262+H252</f>
        <v>2355</v>
      </c>
      <c r="I272" s="1874">
        <f t="shared" si="62"/>
        <v>1030</v>
      </c>
      <c r="J272" s="1874">
        <f t="shared" si="62"/>
        <v>566</v>
      </c>
      <c r="K272" s="1874">
        <f t="shared" si="62"/>
        <v>249</v>
      </c>
      <c r="L272" s="1874">
        <f t="shared" si="62"/>
        <v>215</v>
      </c>
      <c r="M272" s="1874">
        <f t="shared" si="62"/>
        <v>1325</v>
      </c>
      <c r="N272" s="1875"/>
      <c r="O272" s="1876"/>
      <c r="P272" s="1877"/>
      <c r="Q272" s="1878"/>
      <c r="R272" s="1876"/>
      <c r="S272" s="1879">
        <f t="shared" ref="S272:Y272" si="63">SUM(S257:S271,S255,S252)</f>
        <v>3</v>
      </c>
      <c r="T272" s="1880">
        <f t="shared" si="63"/>
        <v>7</v>
      </c>
      <c r="U272" s="1881">
        <f t="shared" si="63"/>
        <v>11</v>
      </c>
      <c r="V272" s="1879">
        <f t="shared" si="63"/>
        <v>19</v>
      </c>
      <c r="W272" s="1880">
        <f t="shared" si="63"/>
        <v>25</v>
      </c>
      <c r="X272" s="1881">
        <f t="shared" si="63"/>
        <v>26</v>
      </c>
      <c r="Y272" s="1879">
        <f t="shared" si="63"/>
        <v>14</v>
      </c>
    </row>
    <row r="273" spans="1:38" s="58" customFormat="1" ht="29.25" hidden="1" customHeight="1" thickBot="1" x14ac:dyDescent="0.25">
      <c r="A273" s="3023" t="s">
        <v>307</v>
      </c>
      <c r="B273" s="3263"/>
      <c r="C273" s="3263"/>
      <c r="D273" s="3263"/>
      <c r="E273" s="3263"/>
      <c r="F273" s="3263"/>
      <c r="G273" s="3263"/>
      <c r="H273" s="3263"/>
      <c r="I273" s="3263"/>
      <c r="J273" s="3263"/>
      <c r="K273" s="3263"/>
      <c r="L273" s="3263"/>
      <c r="M273" s="3263"/>
      <c r="N273" s="3263"/>
      <c r="O273" s="3263"/>
      <c r="P273" s="3263"/>
      <c r="Q273" s="3263"/>
      <c r="R273" s="3263"/>
      <c r="S273" s="3263"/>
      <c r="T273" s="3263"/>
      <c r="U273" s="3263"/>
      <c r="V273" s="3263"/>
      <c r="W273" s="3263"/>
      <c r="X273" s="3263"/>
      <c r="Y273" s="3264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</row>
    <row r="274" spans="1:38" s="18" customFormat="1" ht="54" hidden="1" customHeight="1" x14ac:dyDescent="0.2">
      <c r="A274" s="73" t="s">
        <v>429</v>
      </c>
      <c r="B274" s="269" t="s">
        <v>308</v>
      </c>
      <c r="C274" s="270"/>
      <c r="D274" s="271"/>
      <c r="E274" s="272"/>
      <c r="F274" s="273"/>
      <c r="G274" s="1269">
        <f>G275+G276</f>
        <v>6</v>
      </c>
      <c r="H274" s="274">
        <f>G274*30</f>
        <v>180</v>
      </c>
      <c r="I274" s="142">
        <f>I275+I276</f>
        <v>85</v>
      </c>
      <c r="J274" s="142">
        <f>J275+J276</f>
        <v>50</v>
      </c>
      <c r="K274" s="142">
        <f>K275+K276</f>
        <v>0</v>
      </c>
      <c r="L274" s="142">
        <f>L275+L276</f>
        <v>35</v>
      </c>
      <c r="M274" s="275">
        <f>H274-I274</f>
        <v>95</v>
      </c>
      <c r="N274" s="274"/>
      <c r="O274" s="154"/>
      <c r="P274" s="121"/>
      <c r="Q274" s="274"/>
      <c r="R274" s="154"/>
      <c r="S274" s="121"/>
      <c r="T274" s="276"/>
      <c r="U274" s="277"/>
      <c r="V274" s="278"/>
      <c r="W274" s="276"/>
      <c r="X274" s="277"/>
      <c r="Y274" s="278"/>
    </row>
    <row r="275" spans="1:38" s="18" customFormat="1" ht="33" hidden="1" customHeight="1" x14ac:dyDescent="0.2">
      <c r="A275" s="212" t="s">
        <v>430</v>
      </c>
      <c r="B275" s="279" t="s">
        <v>308</v>
      </c>
      <c r="C275" s="280"/>
      <c r="D275" s="281">
        <v>7</v>
      </c>
      <c r="E275" s="281"/>
      <c r="F275" s="282"/>
      <c r="G275" s="1268">
        <v>3</v>
      </c>
      <c r="H275" s="83">
        <f>G275*30</f>
        <v>90</v>
      </c>
      <c r="I275" s="84">
        <f>SUM(J275:L275)</f>
        <v>45</v>
      </c>
      <c r="J275" s="87">
        <v>30</v>
      </c>
      <c r="K275" s="85"/>
      <c r="L275" s="85">
        <v>15</v>
      </c>
      <c r="M275" s="145">
        <f>H275-I275</f>
        <v>45</v>
      </c>
      <c r="N275" s="83"/>
      <c r="O275" s="85"/>
      <c r="P275" s="89"/>
      <c r="Q275" s="83"/>
      <c r="R275" s="85"/>
      <c r="S275" s="89"/>
      <c r="T275" s="86">
        <v>3</v>
      </c>
      <c r="U275" s="87"/>
      <c r="V275" s="94"/>
      <c r="W275" s="86"/>
      <c r="X275" s="87"/>
      <c r="Y275" s="94"/>
    </row>
    <row r="276" spans="1:38" s="18" customFormat="1" ht="27.75" hidden="1" customHeight="1" x14ac:dyDescent="0.2">
      <c r="A276" s="212" t="s">
        <v>303</v>
      </c>
      <c r="B276" s="279" t="s">
        <v>308</v>
      </c>
      <c r="C276" s="280">
        <v>8</v>
      </c>
      <c r="D276" s="281"/>
      <c r="E276" s="281"/>
      <c r="F276" s="282"/>
      <c r="G276" s="1268">
        <v>3</v>
      </c>
      <c r="H276" s="83">
        <f>G276*30</f>
        <v>90</v>
      </c>
      <c r="I276" s="84">
        <f>SUM(J276:L276)</f>
        <v>40</v>
      </c>
      <c r="J276" s="87">
        <v>20</v>
      </c>
      <c r="K276" s="85"/>
      <c r="L276" s="85">
        <v>20</v>
      </c>
      <c r="M276" s="145">
        <f>H276-I276</f>
        <v>50</v>
      </c>
      <c r="N276" s="83"/>
      <c r="O276" s="85"/>
      <c r="P276" s="89"/>
      <c r="Q276" s="83"/>
      <c r="R276" s="85"/>
      <c r="S276" s="89"/>
      <c r="T276" s="86"/>
      <c r="U276" s="87">
        <v>4</v>
      </c>
      <c r="V276" s="94"/>
      <c r="W276" s="86"/>
      <c r="X276" s="87"/>
      <c r="Y276" s="94"/>
    </row>
    <row r="277" spans="1:38" s="18" customFormat="1" ht="36" hidden="1" customHeight="1" x14ac:dyDescent="0.2">
      <c r="A277" s="198" t="s">
        <v>305</v>
      </c>
      <c r="B277" s="283" t="s">
        <v>309</v>
      </c>
      <c r="C277" s="284"/>
      <c r="D277" s="285"/>
      <c r="E277" s="286"/>
      <c r="F277" s="287"/>
      <c r="G277" s="90">
        <f>G278+G279+G280+G281+G282</f>
        <v>13</v>
      </c>
      <c r="H277" s="130">
        <f t="shared" ref="H277:M277" si="64">H278+H279+H280+H281+H282</f>
        <v>390</v>
      </c>
      <c r="I277" s="109">
        <f t="shared" si="64"/>
        <v>186</v>
      </c>
      <c r="J277" s="109">
        <f t="shared" si="64"/>
        <v>100</v>
      </c>
      <c r="K277" s="109">
        <f t="shared" si="64"/>
        <v>15</v>
      </c>
      <c r="L277" s="109">
        <f t="shared" si="64"/>
        <v>71</v>
      </c>
      <c r="M277" s="110">
        <f t="shared" si="64"/>
        <v>204</v>
      </c>
      <c r="N277" s="91"/>
      <c r="O277" s="167"/>
      <c r="P277" s="125"/>
      <c r="Q277" s="91"/>
      <c r="R277" s="167"/>
      <c r="S277" s="125"/>
      <c r="T277" s="202"/>
      <c r="U277" s="171"/>
      <c r="V277" s="193"/>
      <c r="W277" s="202"/>
      <c r="X277" s="171"/>
      <c r="Y277" s="193"/>
    </row>
    <row r="278" spans="1:38" s="18" customFormat="1" ht="33" hidden="1" customHeight="1" x14ac:dyDescent="0.2">
      <c r="A278" s="212" t="s">
        <v>316</v>
      </c>
      <c r="B278" s="279" t="s">
        <v>309</v>
      </c>
      <c r="C278" s="288"/>
      <c r="D278" s="289">
        <v>9</v>
      </c>
      <c r="E278" s="290"/>
      <c r="F278" s="282"/>
      <c r="G278" s="1268">
        <v>3</v>
      </c>
      <c r="H278" s="83">
        <f t="shared" ref="H278:H287" si="65">G278*30</f>
        <v>90</v>
      </c>
      <c r="I278" s="84">
        <f>SUM(J278:L278)</f>
        <v>45</v>
      </c>
      <c r="J278" s="87">
        <v>36</v>
      </c>
      <c r="K278" s="85"/>
      <c r="L278" s="85">
        <v>9</v>
      </c>
      <c r="M278" s="145">
        <f t="shared" ref="M278:M287" si="66">H278-I278</f>
        <v>45</v>
      </c>
      <c r="N278" s="83"/>
      <c r="O278" s="85"/>
      <c r="P278" s="89"/>
      <c r="Q278" s="83"/>
      <c r="R278" s="85"/>
      <c r="S278" s="89"/>
      <c r="T278" s="86"/>
      <c r="U278" s="87"/>
      <c r="V278" s="94">
        <v>5</v>
      </c>
      <c r="W278" s="86"/>
      <c r="X278" s="87"/>
      <c r="Y278" s="94"/>
    </row>
    <row r="279" spans="1:38" s="18" customFormat="1" ht="33" hidden="1" customHeight="1" x14ac:dyDescent="0.2">
      <c r="A279" s="212" t="s">
        <v>317</v>
      </c>
      <c r="B279" s="279" t="s">
        <v>309</v>
      </c>
      <c r="C279" s="280">
        <v>10</v>
      </c>
      <c r="D279" s="289"/>
      <c r="E279" s="290"/>
      <c r="F279" s="282"/>
      <c r="G279" s="1268">
        <v>4</v>
      </c>
      <c r="H279" s="83">
        <f t="shared" si="65"/>
        <v>120</v>
      </c>
      <c r="I279" s="84">
        <f>SUM(J279:L279)</f>
        <v>60</v>
      </c>
      <c r="J279" s="87">
        <v>30</v>
      </c>
      <c r="K279" s="85">
        <v>15</v>
      </c>
      <c r="L279" s="85">
        <v>15</v>
      </c>
      <c r="M279" s="145">
        <f t="shared" si="66"/>
        <v>60</v>
      </c>
      <c r="N279" s="83"/>
      <c r="O279" s="85"/>
      <c r="P279" s="89"/>
      <c r="Q279" s="83"/>
      <c r="R279" s="85"/>
      <c r="S279" s="89"/>
      <c r="T279" s="86"/>
      <c r="U279" s="87"/>
      <c r="V279" s="94"/>
      <c r="W279" s="86">
        <v>4</v>
      </c>
      <c r="X279" s="87"/>
      <c r="Y279" s="94"/>
    </row>
    <row r="280" spans="1:38" s="18" customFormat="1" ht="48.75" hidden="1" customHeight="1" x14ac:dyDescent="0.2">
      <c r="A280" s="212" t="s">
        <v>318</v>
      </c>
      <c r="B280" s="279" t="s">
        <v>309</v>
      </c>
      <c r="C280" s="280"/>
      <c r="D280" s="289"/>
      <c r="E280" s="291"/>
      <c r="F280" s="282"/>
      <c r="G280" s="1629">
        <v>2</v>
      </c>
      <c r="H280" s="83">
        <f t="shared" si="65"/>
        <v>60</v>
      </c>
      <c r="I280" s="84">
        <f>SUM(J280:L280)</f>
        <v>27</v>
      </c>
      <c r="J280" s="87">
        <v>18</v>
      </c>
      <c r="K280" s="85"/>
      <c r="L280" s="85">
        <v>9</v>
      </c>
      <c r="M280" s="145">
        <f>H280-I280</f>
        <v>33</v>
      </c>
      <c r="N280" s="83"/>
      <c r="O280" s="85"/>
      <c r="P280" s="89"/>
      <c r="Q280" s="83"/>
      <c r="R280" s="85"/>
      <c r="S280" s="89"/>
      <c r="T280" s="86"/>
      <c r="U280" s="87"/>
      <c r="V280" s="94"/>
      <c r="W280" s="86"/>
      <c r="X280" s="87">
        <v>3</v>
      </c>
      <c r="Y280" s="94"/>
    </row>
    <row r="281" spans="1:38" s="18" customFormat="1" ht="31.5" hidden="1" customHeight="1" x14ac:dyDescent="0.2">
      <c r="A281" s="212" t="s">
        <v>319</v>
      </c>
      <c r="B281" s="279" t="s">
        <v>309</v>
      </c>
      <c r="C281" s="280">
        <v>12</v>
      </c>
      <c r="D281" s="289"/>
      <c r="E281" s="291"/>
      <c r="F281" s="282"/>
      <c r="G281" s="1268">
        <v>2</v>
      </c>
      <c r="H281" s="83">
        <f t="shared" si="65"/>
        <v>60</v>
      </c>
      <c r="I281" s="84">
        <f>SUM(J281:L281)</f>
        <v>24</v>
      </c>
      <c r="J281" s="87">
        <v>16</v>
      </c>
      <c r="K281" s="85"/>
      <c r="L281" s="85">
        <v>8</v>
      </c>
      <c r="M281" s="145">
        <f t="shared" si="66"/>
        <v>36</v>
      </c>
      <c r="N281" s="83"/>
      <c r="O281" s="85"/>
      <c r="P281" s="89"/>
      <c r="Q281" s="83"/>
      <c r="R281" s="85"/>
      <c r="S281" s="89"/>
      <c r="T281" s="86"/>
      <c r="U281" s="87"/>
      <c r="V281" s="94"/>
      <c r="W281" s="86"/>
      <c r="X281" s="87"/>
      <c r="Y281" s="94">
        <v>3</v>
      </c>
    </row>
    <row r="282" spans="1:38" s="18" customFormat="1" ht="37.5" hidden="1" customHeight="1" x14ac:dyDescent="0.2">
      <c r="A282" s="212" t="s">
        <v>431</v>
      </c>
      <c r="B282" s="279" t="s">
        <v>310</v>
      </c>
      <c r="C282" s="280"/>
      <c r="D282" s="289"/>
      <c r="E282" s="291">
        <v>10</v>
      </c>
      <c r="F282" s="282"/>
      <c r="G282" s="1268">
        <v>2</v>
      </c>
      <c r="H282" s="83">
        <f t="shared" si="65"/>
        <v>60</v>
      </c>
      <c r="I282" s="84">
        <f>SUM(J282:L282)</f>
        <v>30</v>
      </c>
      <c r="J282" s="87"/>
      <c r="K282" s="85"/>
      <c r="L282" s="85">
        <v>30</v>
      </c>
      <c r="M282" s="145">
        <f t="shared" si="66"/>
        <v>30</v>
      </c>
      <c r="N282" s="83"/>
      <c r="O282" s="85"/>
      <c r="P282" s="89"/>
      <c r="Q282" s="83"/>
      <c r="R282" s="85"/>
      <c r="S282" s="89"/>
      <c r="T282" s="86"/>
      <c r="U282" s="87"/>
      <c r="V282" s="94"/>
      <c r="W282" s="86">
        <v>2</v>
      </c>
      <c r="X282" s="87"/>
      <c r="Y282" s="94"/>
    </row>
    <row r="283" spans="1:38" s="18" customFormat="1" ht="47.25" hidden="1" customHeight="1" x14ac:dyDescent="0.2">
      <c r="A283" s="198" t="s">
        <v>422</v>
      </c>
      <c r="B283" s="283" t="s">
        <v>666</v>
      </c>
      <c r="C283" s="284"/>
      <c r="D283" s="285"/>
      <c r="E283" s="286"/>
      <c r="F283" s="287"/>
      <c r="G283" s="90">
        <f>G284+G285+G286+G287+G288</f>
        <v>13.5</v>
      </c>
      <c r="H283" s="130">
        <f t="shared" ref="H283:M283" si="67">H284+H285+H286+H287+H288</f>
        <v>405</v>
      </c>
      <c r="I283" s="109">
        <f t="shared" si="67"/>
        <v>203</v>
      </c>
      <c r="J283" s="109">
        <f t="shared" si="67"/>
        <v>106</v>
      </c>
      <c r="K283" s="109">
        <f t="shared" si="67"/>
        <v>10</v>
      </c>
      <c r="L283" s="109">
        <f t="shared" si="67"/>
        <v>87</v>
      </c>
      <c r="M283" s="110">
        <f t="shared" si="67"/>
        <v>202</v>
      </c>
      <c r="N283" s="91"/>
      <c r="O283" s="167"/>
      <c r="P283" s="125"/>
      <c r="Q283" s="91"/>
      <c r="R283" s="167"/>
      <c r="S283" s="125"/>
      <c r="T283" s="202"/>
      <c r="U283" s="171"/>
      <c r="V283" s="193"/>
      <c r="W283" s="202"/>
      <c r="X283" s="171"/>
      <c r="Y283" s="193"/>
    </row>
    <row r="284" spans="1:38" s="18" customFormat="1" ht="46.5" hidden="1" customHeight="1" x14ac:dyDescent="0.2">
      <c r="A284" s="212" t="s">
        <v>423</v>
      </c>
      <c r="B284" s="279" t="s">
        <v>666</v>
      </c>
      <c r="C284" s="280"/>
      <c r="D284" s="289">
        <v>8</v>
      </c>
      <c r="E284" s="291"/>
      <c r="F284" s="282"/>
      <c r="G284" s="1268">
        <v>3.5</v>
      </c>
      <c r="H284" s="83">
        <f t="shared" si="65"/>
        <v>105</v>
      </c>
      <c r="I284" s="84">
        <f>SUM(J284:L284)</f>
        <v>50</v>
      </c>
      <c r="J284" s="87">
        <v>30</v>
      </c>
      <c r="K284" s="85"/>
      <c r="L284" s="85">
        <v>20</v>
      </c>
      <c r="M284" s="145">
        <f t="shared" si="66"/>
        <v>55</v>
      </c>
      <c r="N284" s="83"/>
      <c r="O284" s="85"/>
      <c r="P284" s="89"/>
      <c r="Q284" s="83"/>
      <c r="R284" s="85"/>
      <c r="S284" s="89"/>
      <c r="T284" s="86"/>
      <c r="U284" s="87">
        <v>5</v>
      </c>
      <c r="V284" s="94"/>
      <c r="W284" s="86"/>
      <c r="X284" s="87"/>
      <c r="Y284" s="94"/>
    </row>
    <row r="285" spans="1:38" s="18" customFormat="1" ht="45" hidden="1" customHeight="1" x14ac:dyDescent="0.2">
      <c r="A285" s="212" t="s">
        <v>424</v>
      </c>
      <c r="B285" s="279" t="s">
        <v>666</v>
      </c>
      <c r="C285" s="292">
        <v>9</v>
      </c>
      <c r="D285" s="293"/>
      <c r="E285" s="293"/>
      <c r="F285" s="282"/>
      <c r="G285" s="1268">
        <v>3.5</v>
      </c>
      <c r="H285" s="83">
        <f t="shared" si="65"/>
        <v>105</v>
      </c>
      <c r="I285" s="84">
        <f>SUM(J285:L285)</f>
        <v>56</v>
      </c>
      <c r="J285" s="87">
        <v>28</v>
      </c>
      <c r="K285" s="85">
        <v>10</v>
      </c>
      <c r="L285" s="85">
        <v>18</v>
      </c>
      <c r="M285" s="145">
        <f t="shared" si="66"/>
        <v>49</v>
      </c>
      <c r="N285" s="83"/>
      <c r="O285" s="85"/>
      <c r="P285" s="89"/>
      <c r="Q285" s="83"/>
      <c r="R285" s="85"/>
      <c r="S285" s="89"/>
      <c r="T285" s="86"/>
      <c r="U285" s="87"/>
      <c r="V285" s="94">
        <v>6</v>
      </c>
      <c r="W285" s="86"/>
      <c r="X285" s="87"/>
      <c r="Y285" s="94"/>
    </row>
    <row r="286" spans="1:38" s="18" customFormat="1" ht="47.25" hidden="1" customHeight="1" x14ac:dyDescent="0.2">
      <c r="A286" s="212" t="s">
        <v>425</v>
      </c>
      <c r="B286" s="1849" t="s">
        <v>666</v>
      </c>
      <c r="C286" s="1850"/>
      <c r="D286" s="1851">
        <v>10</v>
      </c>
      <c r="E286" s="1852"/>
      <c r="F286" s="1853"/>
      <c r="G286" s="1831">
        <v>3.5</v>
      </c>
      <c r="H286" s="83">
        <f t="shared" si="65"/>
        <v>105</v>
      </c>
      <c r="I286" s="84">
        <f>SUM(J286:L286)</f>
        <v>60</v>
      </c>
      <c r="J286" s="87">
        <v>30</v>
      </c>
      <c r="K286" s="85"/>
      <c r="L286" s="85">
        <v>30</v>
      </c>
      <c r="M286" s="145">
        <f t="shared" si="66"/>
        <v>45</v>
      </c>
      <c r="N286" s="83"/>
      <c r="O286" s="85"/>
      <c r="P286" s="89"/>
      <c r="Q286" s="83"/>
      <c r="R286" s="85"/>
      <c r="S286" s="89"/>
      <c r="T286" s="86"/>
      <c r="U286" s="87"/>
      <c r="V286" s="94"/>
      <c r="W286" s="86">
        <v>4</v>
      </c>
      <c r="X286" s="87"/>
      <c r="Y286" s="94"/>
    </row>
    <row r="287" spans="1:38" s="18" customFormat="1" ht="50.25" hidden="1" customHeight="1" x14ac:dyDescent="0.2">
      <c r="A287" s="212" t="s">
        <v>426</v>
      </c>
      <c r="B287" s="1849" t="s">
        <v>666</v>
      </c>
      <c r="C287" s="1850">
        <v>11</v>
      </c>
      <c r="D287" s="1851"/>
      <c r="E287" s="1852"/>
      <c r="F287" s="1853"/>
      <c r="G287" s="1831">
        <v>2</v>
      </c>
      <c r="H287" s="83">
        <f t="shared" si="65"/>
        <v>60</v>
      </c>
      <c r="I287" s="84">
        <f>SUM(J287:L287)</f>
        <v>27</v>
      </c>
      <c r="J287" s="87">
        <v>18</v>
      </c>
      <c r="K287" s="85"/>
      <c r="L287" s="85">
        <v>9</v>
      </c>
      <c r="M287" s="145">
        <f t="shared" si="66"/>
        <v>33</v>
      </c>
      <c r="N287" s="83"/>
      <c r="O287" s="85"/>
      <c r="P287" s="89"/>
      <c r="Q287" s="83"/>
      <c r="R287" s="85"/>
      <c r="S287" s="89"/>
      <c r="T287" s="86"/>
      <c r="U287" s="87"/>
      <c r="V287" s="94"/>
      <c r="W287" s="86"/>
      <c r="X287" s="87">
        <v>3</v>
      </c>
      <c r="Y287" s="94"/>
    </row>
    <row r="288" spans="1:38" s="18" customFormat="1" ht="51.75" hidden="1" customHeight="1" thickBot="1" x14ac:dyDescent="0.25">
      <c r="A288" s="294" t="s">
        <v>427</v>
      </c>
      <c r="B288" s="158" t="s">
        <v>667</v>
      </c>
      <c r="C288" s="295"/>
      <c r="D288" s="296"/>
      <c r="E288" s="297"/>
      <c r="F288" s="298">
        <v>11</v>
      </c>
      <c r="G288" s="299">
        <v>1</v>
      </c>
      <c r="H288" s="140">
        <f>G288*30</f>
        <v>30</v>
      </c>
      <c r="I288" s="300">
        <f>SUM(J288:L288)</f>
        <v>10</v>
      </c>
      <c r="J288" s="153"/>
      <c r="K288" s="138"/>
      <c r="L288" s="138">
        <v>10</v>
      </c>
      <c r="M288" s="301">
        <f>H288-I288</f>
        <v>20</v>
      </c>
      <c r="N288" s="140"/>
      <c r="O288" s="138"/>
      <c r="P288" s="139"/>
      <c r="Q288" s="140"/>
      <c r="R288" s="138"/>
      <c r="S288" s="139"/>
      <c r="T288" s="159"/>
      <c r="U288" s="153"/>
      <c r="V288" s="302"/>
      <c r="W288" s="159"/>
      <c r="X288" s="153">
        <v>1</v>
      </c>
      <c r="Y288" s="302"/>
    </row>
    <row r="289" spans="1:38" s="18" customFormat="1" ht="21" hidden="1" customHeight="1" thickBot="1" x14ac:dyDescent="0.25">
      <c r="A289" s="3235" t="s">
        <v>321</v>
      </c>
      <c r="B289" s="3236"/>
      <c r="C289" s="3236"/>
      <c r="D289" s="3236"/>
      <c r="E289" s="3236"/>
      <c r="F289" s="3237"/>
      <c r="G289" s="237">
        <f t="shared" ref="G289:M289" si="68">G274+G277+G283+G252</f>
        <v>69</v>
      </c>
      <c r="H289" s="303">
        <f t="shared" si="68"/>
        <v>2070</v>
      </c>
      <c r="I289" s="1065">
        <f t="shared" si="68"/>
        <v>925</v>
      </c>
      <c r="J289" s="304">
        <f t="shared" si="68"/>
        <v>499</v>
      </c>
      <c r="K289" s="304">
        <f t="shared" si="68"/>
        <v>171</v>
      </c>
      <c r="L289" s="304">
        <f t="shared" si="68"/>
        <v>255</v>
      </c>
      <c r="M289" s="305">
        <f t="shared" si="68"/>
        <v>1145</v>
      </c>
      <c r="N289" s="78"/>
      <c r="O289" s="80"/>
      <c r="P289" s="81"/>
      <c r="Q289" s="306"/>
      <c r="R289" s="307"/>
      <c r="S289" s="243">
        <f>S252+S275+S277+S284</f>
        <v>3</v>
      </c>
      <c r="T289" s="241">
        <f>T252+T275+T277+T284</f>
        <v>7</v>
      </c>
      <c r="U289" s="242">
        <f>U252+U276+U277+U284</f>
        <v>11</v>
      </c>
      <c r="V289" s="243">
        <f>V252+V275+V278+V285</f>
        <v>19</v>
      </c>
      <c r="W289" s="241">
        <f>W252+W282+W279+W286</f>
        <v>20</v>
      </c>
      <c r="X289" s="242">
        <f>X252+X288+X280+X287</f>
        <v>22</v>
      </c>
      <c r="Y289" s="243">
        <f>Y252+Y275+Y277+Y281</f>
        <v>14</v>
      </c>
    </row>
    <row r="290" spans="1:38" s="58" customFormat="1" ht="21" hidden="1" customHeight="1" thickBot="1" x14ac:dyDescent="0.25">
      <c r="A290" s="3020" t="s">
        <v>312</v>
      </c>
      <c r="B290" s="3311"/>
      <c r="C290" s="3311"/>
      <c r="D290" s="3311"/>
      <c r="E290" s="3311"/>
      <c r="F290" s="3311"/>
      <c r="G290" s="3311"/>
      <c r="H290" s="3311"/>
      <c r="I290" s="3311"/>
      <c r="J290" s="3311"/>
      <c r="K290" s="3311"/>
      <c r="L290" s="3311"/>
      <c r="M290" s="3311"/>
      <c r="N290" s="3311"/>
      <c r="O290" s="3311"/>
      <c r="P290" s="3311"/>
      <c r="Q290" s="3311"/>
      <c r="R290" s="3311"/>
      <c r="S290" s="3311"/>
      <c r="T290" s="3311"/>
      <c r="U290" s="3311"/>
      <c r="V290" s="3311"/>
      <c r="W290" s="3311"/>
      <c r="X290" s="3311"/>
      <c r="Y290" s="3312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</row>
    <row r="291" spans="1:38" s="18" customFormat="1" ht="35.25" hidden="1" customHeight="1" x14ac:dyDescent="0.2">
      <c r="A291" s="308" t="s">
        <v>305</v>
      </c>
      <c r="B291" s="309" t="s">
        <v>313</v>
      </c>
      <c r="C291" s="310"/>
      <c r="D291" s="311"/>
      <c r="E291" s="312"/>
      <c r="F291" s="77"/>
      <c r="G291" s="1269">
        <f>G292+G293+G294+G295</f>
        <v>10</v>
      </c>
      <c r="H291" s="274">
        <f t="shared" ref="H291:M291" si="69">H292+H293+H294+H295</f>
        <v>300</v>
      </c>
      <c r="I291" s="142">
        <f t="shared" si="69"/>
        <v>151</v>
      </c>
      <c r="J291" s="277">
        <f t="shared" si="69"/>
        <v>70</v>
      </c>
      <c r="K291" s="154">
        <f t="shared" si="69"/>
        <v>53</v>
      </c>
      <c r="L291" s="154">
        <f t="shared" si="69"/>
        <v>28</v>
      </c>
      <c r="M291" s="275">
        <f t="shared" si="69"/>
        <v>149</v>
      </c>
      <c r="N291" s="122"/>
      <c r="O291" s="120"/>
      <c r="P291" s="124"/>
      <c r="Q291" s="122"/>
      <c r="R291" s="120"/>
      <c r="S291" s="124"/>
      <c r="T291" s="143"/>
      <c r="U291" s="144"/>
      <c r="V291" s="123"/>
      <c r="W291" s="143"/>
      <c r="X291" s="144"/>
      <c r="Y291" s="123"/>
    </row>
    <row r="292" spans="1:38" s="18" customFormat="1" ht="21" hidden="1" customHeight="1" x14ac:dyDescent="0.2">
      <c r="A292" s="244" t="s">
        <v>316</v>
      </c>
      <c r="B292" s="245" t="s">
        <v>313</v>
      </c>
      <c r="C292" s="246"/>
      <c r="D292" s="247">
        <v>7</v>
      </c>
      <c r="E292" s="247"/>
      <c r="F292" s="248"/>
      <c r="G292" s="1267">
        <v>3</v>
      </c>
      <c r="H292" s="79">
        <f>G292*30</f>
        <v>90</v>
      </c>
      <c r="I292" s="168">
        <f t="shared" ref="I292:I302" si="70">SUM(J292:L292)</f>
        <v>45</v>
      </c>
      <c r="J292" s="114">
        <v>30</v>
      </c>
      <c r="K292" s="80">
        <v>15</v>
      </c>
      <c r="L292" s="80"/>
      <c r="M292" s="173">
        <f>H292-I292</f>
        <v>45</v>
      </c>
      <c r="N292" s="79"/>
      <c r="O292" s="80"/>
      <c r="P292" s="107"/>
      <c r="Q292" s="79"/>
      <c r="R292" s="80"/>
      <c r="S292" s="107"/>
      <c r="T292" s="115">
        <v>3</v>
      </c>
      <c r="U292" s="114"/>
      <c r="V292" s="116"/>
      <c r="W292" s="115"/>
      <c r="X292" s="114"/>
      <c r="Y292" s="116"/>
    </row>
    <row r="293" spans="1:38" s="18" customFormat="1" ht="21" hidden="1" customHeight="1" x14ac:dyDescent="0.2">
      <c r="A293" s="244" t="s">
        <v>317</v>
      </c>
      <c r="B293" s="249" t="s">
        <v>313</v>
      </c>
      <c r="C293" s="250"/>
      <c r="D293" s="251">
        <v>8</v>
      </c>
      <c r="E293" s="251"/>
      <c r="F293" s="252"/>
      <c r="G293" s="1268">
        <v>2.5</v>
      </c>
      <c r="H293" s="83">
        <f t="shared" ref="H293:H300" si="71">G293*30</f>
        <v>75</v>
      </c>
      <c r="I293" s="84">
        <f t="shared" si="70"/>
        <v>40</v>
      </c>
      <c r="J293" s="87">
        <v>20</v>
      </c>
      <c r="K293" s="85">
        <v>20</v>
      </c>
      <c r="L293" s="85"/>
      <c r="M293" s="145">
        <f t="shared" ref="M293:M302" si="72">H293-I293</f>
        <v>35</v>
      </c>
      <c r="N293" s="83"/>
      <c r="O293" s="85"/>
      <c r="P293" s="89"/>
      <c r="Q293" s="83"/>
      <c r="R293" s="85"/>
      <c r="S293" s="89"/>
      <c r="T293" s="86"/>
      <c r="U293" s="87">
        <v>4</v>
      </c>
      <c r="V293" s="94"/>
      <c r="W293" s="86"/>
      <c r="X293" s="87"/>
      <c r="Y293" s="94"/>
    </row>
    <row r="294" spans="1:38" s="18" customFormat="1" ht="21" hidden="1" customHeight="1" x14ac:dyDescent="0.2">
      <c r="A294" s="244" t="s">
        <v>318</v>
      </c>
      <c r="B294" s="249" t="s">
        <v>313</v>
      </c>
      <c r="C294" s="253">
        <v>9</v>
      </c>
      <c r="D294" s="254"/>
      <c r="E294" s="254"/>
      <c r="F294" s="252"/>
      <c r="G294" s="1629">
        <v>3.5</v>
      </c>
      <c r="H294" s="83">
        <f t="shared" si="71"/>
        <v>105</v>
      </c>
      <c r="I294" s="84">
        <f t="shared" si="70"/>
        <v>56</v>
      </c>
      <c r="J294" s="87">
        <v>20</v>
      </c>
      <c r="K294" s="85">
        <v>18</v>
      </c>
      <c r="L294" s="85">
        <v>18</v>
      </c>
      <c r="M294" s="145">
        <f t="shared" si="72"/>
        <v>49</v>
      </c>
      <c r="N294" s="83"/>
      <c r="O294" s="85"/>
      <c r="P294" s="89"/>
      <c r="Q294" s="83"/>
      <c r="R294" s="85"/>
      <c r="S294" s="89"/>
      <c r="T294" s="86"/>
      <c r="U294" s="87"/>
      <c r="V294" s="94">
        <v>6</v>
      </c>
      <c r="W294" s="86"/>
      <c r="X294" s="87"/>
      <c r="Y294" s="94"/>
    </row>
    <row r="295" spans="1:38" s="18" customFormat="1" ht="33" hidden="1" customHeight="1" x14ac:dyDescent="0.2">
      <c r="A295" s="244" t="s">
        <v>319</v>
      </c>
      <c r="B295" s="249" t="s">
        <v>314</v>
      </c>
      <c r="C295" s="253"/>
      <c r="D295" s="251"/>
      <c r="E295" s="251"/>
      <c r="F295" s="252">
        <v>11</v>
      </c>
      <c r="G295" s="1268">
        <v>1</v>
      </c>
      <c r="H295" s="83">
        <f t="shared" si="71"/>
        <v>30</v>
      </c>
      <c r="I295" s="84">
        <f t="shared" si="70"/>
        <v>10</v>
      </c>
      <c r="J295" s="87"/>
      <c r="K295" s="85"/>
      <c r="L295" s="85">
        <v>10</v>
      </c>
      <c r="M295" s="145">
        <f t="shared" si="72"/>
        <v>20</v>
      </c>
      <c r="N295" s="83"/>
      <c r="O295" s="85"/>
      <c r="P295" s="89"/>
      <c r="Q295" s="83"/>
      <c r="R295" s="85"/>
      <c r="S295" s="89"/>
      <c r="T295" s="86"/>
      <c r="U295" s="87"/>
      <c r="V295" s="94"/>
      <c r="W295" s="86"/>
      <c r="X295" s="87">
        <v>1</v>
      </c>
      <c r="Y295" s="94"/>
    </row>
    <row r="296" spans="1:38" s="18" customFormat="1" ht="21" hidden="1" customHeight="1" x14ac:dyDescent="0.2">
      <c r="A296" s="212" t="s">
        <v>422</v>
      </c>
      <c r="B296" s="313" t="s">
        <v>302</v>
      </c>
      <c r="C296" s="314"/>
      <c r="D296" s="315"/>
      <c r="E296" s="316"/>
      <c r="F296" s="252"/>
      <c r="G296" s="1256">
        <f>G297+G298</f>
        <v>7</v>
      </c>
      <c r="H296" s="91">
        <f t="shared" ref="H296:M296" si="73">H297+H298</f>
        <v>210</v>
      </c>
      <c r="I296" s="92">
        <f t="shared" si="73"/>
        <v>95</v>
      </c>
      <c r="J296" s="171">
        <f t="shared" si="73"/>
        <v>66</v>
      </c>
      <c r="K296" s="167">
        <f t="shared" si="73"/>
        <v>10</v>
      </c>
      <c r="L296" s="167">
        <f t="shared" si="73"/>
        <v>19</v>
      </c>
      <c r="M296" s="96">
        <f t="shared" si="73"/>
        <v>115</v>
      </c>
      <c r="N296" s="83"/>
      <c r="O296" s="85"/>
      <c r="P296" s="89"/>
      <c r="Q296" s="83"/>
      <c r="R296" s="85"/>
      <c r="S296" s="89"/>
      <c r="T296" s="86"/>
      <c r="U296" s="87"/>
      <c r="V296" s="94"/>
      <c r="W296" s="86"/>
      <c r="X296" s="87"/>
      <c r="Y296" s="94"/>
    </row>
    <row r="297" spans="1:38" s="18" customFormat="1" ht="21" hidden="1" customHeight="1" x14ac:dyDescent="0.2">
      <c r="A297" s="212" t="s">
        <v>423</v>
      </c>
      <c r="B297" s="259" t="s">
        <v>302</v>
      </c>
      <c r="C297" s="260"/>
      <c r="D297" s="185"/>
      <c r="E297" s="220"/>
      <c r="F297" s="252"/>
      <c r="G297" s="1268">
        <v>4</v>
      </c>
      <c r="H297" s="83">
        <f>G297*30</f>
        <v>120</v>
      </c>
      <c r="I297" s="84">
        <f t="shared" si="70"/>
        <v>50</v>
      </c>
      <c r="J297" s="87">
        <v>30</v>
      </c>
      <c r="K297" s="85">
        <v>10</v>
      </c>
      <c r="L297" s="85">
        <v>10</v>
      </c>
      <c r="M297" s="145">
        <f>H297-I297</f>
        <v>70</v>
      </c>
      <c r="N297" s="83"/>
      <c r="O297" s="85"/>
      <c r="P297" s="89"/>
      <c r="Q297" s="83"/>
      <c r="R297" s="85"/>
      <c r="S297" s="89"/>
      <c r="T297" s="86"/>
      <c r="U297" s="87">
        <v>5</v>
      </c>
      <c r="V297" s="94"/>
      <c r="W297" s="86"/>
      <c r="X297" s="87"/>
      <c r="Y297" s="94"/>
    </row>
    <row r="298" spans="1:38" s="18" customFormat="1" ht="21" hidden="1" customHeight="1" x14ac:dyDescent="0.2">
      <c r="A298" s="212" t="s">
        <v>424</v>
      </c>
      <c r="B298" s="259" t="s">
        <v>302</v>
      </c>
      <c r="C298" s="261">
        <v>9</v>
      </c>
      <c r="D298" s="185"/>
      <c r="E298" s="220"/>
      <c r="F298" s="252"/>
      <c r="G298" s="1268">
        <v>3</v>
      </c>
      <c r="H298" s="83">
        <f>G298*30</f>
        <v>90</v>
      </c>
      <c r="I298" s="84">
        <f t="shared" si="70"/>
        <v>45</v>
      </c>
      <c r="J298" s="87">
        <v>36</v>
      </c>
      <c r="K298" s="85"/>
      <c r="L298" s="85">
        <v>9</v>
      </c>
      <c r="M298" s="145">
        <f>H298-I298</f>
        <v>45</v>
      </c>
      <c r="N298" s="83"/>
      <c r="O298" s="85"/>
      <c r="P298" s="89"/>
      <c r="Q298" s="83"/>
      <c r="R298" s="85"/>
      <c r="S298" s="89"/>
      <c r="T298" s="86"/>
      <c r="U298" s="87"/>
      <c r="V298" s="94">
        <v>5</v>
      </c>
      <c r="W298" s="86"/>
      <c r="X298" s="87"/>
      <c r="Y298" s="94"/>
    </row>
    <row r="299" spans="1:38" s="1792" customFormat="1" ht="36" hidden="1" customHeight="1" x14ac:dyDescent="0.2">
      <c r="A299" s="1825" t="s">
        <v>428</v>
      </c>
      <c r="B299" s="1826" t="s">
        <v>315</v>
      </c>
      <c r="C299" s="1827"/>
      <c r="D299" s="1828"/>
      <c r="E299" s="1829"/>
      <c r="F299" s="1830"/>
      <c r="G299" s="1831">
        <f t="shared" ref="G299:M299" si="74">SUM(G300:G302)</f>
        <v>11</v>
      </c>
      <c r="H299" s="1832">
        <f t="shared" si="74"/>
        <v>330</v>
      </c>
      <c r="I299" s="1833">
        <f t="shared" si="74"/>
        <v>174</v>
      </c>
      <c r="J299" s="1757">
        <f t="shared" si="74"/>
        <v>96</v>
      </c>
      <c r="K299" s="1758">
        <f t="shared" si="74"/>
        <v>15</v>
      </c>
      <c r="L299" s="1758">
        <f t="shared" si="74"/>
        <v>63</v>
      </c>
      <c r="M299" s="1834">
        <f t="shared" si="74"/>
        <v>156</v>
      </c>
      <c r="N299" s="1835"/>
      <c r="O299" s="1836"/>
      <c r="P299" s="1837"/>
      <c r="Q299" s="1835"/>
      <c r="R299" s="1836"/>
      <c r="S299" s="1837"/>
      <c r="T299" s="1838"/>
      <c r="U299" s="1839"/>
      <c r="V299" s="1840"/>
      <c r="W299" s="1838"/>
      <c r="X299" s="1839"/>
      <c r="Y299" s="1840"/>
    </row>
    <row r="300" spans="1:38" s="1792" customFormat="1" ht="28.5" hidden="1" customHeight="1" x14ac:dyDescent="0.2">
      <c r="A300" s="1825" t="s">
        <v>432</v>
      </c>
      <c r="B300" s="1841" t="s">
        <v>315</v>
      </c>
      <c r="C300" s="1842"/>
      <c r="D300" s="1843">
        <v>10</v>
      </c>
      <c r="E300" s="1844"/>
      <c r="F300" s="1845"/>
      <c r="G300" s="1846">
        <v>6</v>
      </c>
      <c r="H300" s="1835">
        <f t="shared" si="71"/>
        <v>180</v>
      </c>
      <c r="I300" s="1847">
        <f t="shared" si="70"/>
        <v>90</v>
      </c>
      <c r="J300" s="1839">
        <v>60</v>
      </c>
      <c r="K300" s="1836">
        <v>15</v>
      </c>
      <c r="L300" s="1836">
        <v>15</v>
      </c>
      <c r="M300" s="1848">
        <f t="shared" si="72"/>
        <v>90</v>
      </c>
      <c r="N300" s="1835"/>
      <c r="O300" s="1836"/>
      <c r="P300" s="1837"/>
      <c r="Q300" s="1835"/>
      <c r="R300" s="1836"/>
      <c r="S300" s="1837"/>
      <c r="T300" s="1838"/>
      <c r="U300" s="1839"/>
      <c r="V300" s="1840"/>
      <c r="W300" s="1838">
        <v>6</v>
      </c>
      <c r="X300" s="1839"/>
      <c r="Y300" s="1840"/>
    </row>
    <row r="301" spans="1:38" s="1792" customFormat="1" ht="29.25" hidden="1" customHeight="1" x14ac:dyDescent="0.2">
      <c r="A301" s="1825" t="s">
        <v>433</v>
      </c>
      <c r="B301" s="1841" t="s">
        <v>315</v>
      </c>
      <c r="C301" s="1842">
        <v>11</v>
      </c>
      <c r="D301" s="1843"/>
      <c r="E301" s="1844"/>
      <c r="F301" s="1845"/>
      <c r="G301" s="1846">
        <v>3</v>
      </c>
      <c r="H301" s="1835">
        <f>G301*30</f>
        <v>90</v>
      </c>
      <c r="I301" s="1847">
        <f t="shared" si="70"/>
        <v>54</v>
      </c>
      <c r="J301" s="1839">
        <v>36</v>
      </c>
      <c r="K301" s="1836"/>
      <c r="L301" s="1836">
        <v>18</v>
      </c>
      <c r="M301" s="1848">
        <f t="shared" si="72"/>
        <v>36</v>
      </c>
      <c r="N301" s="1835"/>
      <c r="O301" s="1836"/>
      <c r="P301" s="1837"/>
      <c r="Q301" s="1835"/>
      <c r="R301" s="1836"/>
      <c r="S301" s="1837"/>
      <c r="T301" s="1838"/>
      <c r="U301" s="1839"/>
      <c r="V301" s="1840"/>
      <c r="W301" s="1838"/>
      <c r="X301" s="1839">
        <v>6</v>
      </c>
      <c r="Y301" s="1840"/>
    </row>
    <row r="302" spans="1:38" s="1792" customFormat="1" ht="31.5" hidden="1" customHeight="1" x14ac:dyDescent="0.2">
      <c r="A302" s="1825" t="s">
        <v>434</v>
      </c>
      <c r="B302" s="1841" t="s">
        <v>320</v>
      </c>
      <c r="C302" s="1842"/>
      <c r="D302" s="1843"/>
      <c r="E302" s="1844">
        <v>10</v>
      </c>
      <c r="F302" s="1845"/>
      <c r="G302" s="1846">
        <v>2</v>
      </c>
      <c r="H302" s="1835">
        <f>G302*30</f>
        <v>60</v>
      </c>
      <c r="I302" s="1847">
        <f t="shared" si="70"/>
        <v>30</v>
      </c>
      <c r="J302" s="1839"/>
      <c r="K302" s="1836"/>
      <c r="L302" s="1836">
        <v>30</v>
      </c>
      <c r="M302" s="1848">
        <f t="shared" si="72"/>
        <v>30</v>
      </c>
      <c r="N302" s="1835"/>
      <c r="O302" s="1836"/>
      <c r="P302" s="1837"/>
      <c r="Q302" s="1835"/>
      <c r="R302" s="1836"/>
      <c r="S302" s="1837"/>
      <c r="T302" s="1838"/>
      <c r="U302" s="1839"/>
      <c r="V302" s="1840"/>
      <c r="W302" s="1838">
        <v>2</v>
      </c>
      <c r="X302" s="1839"/>
      <c r="Y302" s="1840"/>
    </row>
    <row r="303" spans="1:38" s="18" customFormat="1" ht="36" hidden="1" customHeight="1" thickBot="1" x14ac:dyDescent="0.25">
      <c r="A303" s="320" t="s">
        <v>435</v>
      </c>
      <c r="B303" s="321" t="s">
        <v>240</v>
      </c>
      <c r="C303" s="322"/>
      <c r="D303" s="323">
        <v>12</v>
      </c>
      <c r="E303" s="324"/>
      <c r="F303" s="325"/>
      <c r="G303" s="326">
        <v>2</v>
      </c>
      <c r="H303" s="327">
        <f>G303*30</f>
        <v>60</v>
      </c>
      <c r="I303" s="328">
        <f>J303+K303</f>
        <v>24</v>
      </c>
      <c r="J303" s="329">
        <v>16</v>
      </c>
      <c r="K303" s="141">
        <v>8</v>
      </c>
      <c r="L303" s="141"/>
      <c r="M303" s="330">
        <f>H303-I303</f>
        <v>36</v>
      </c>
      <c r="N303" s="331"/>
      <c r="O303" s="332"/>
      <c r="P303" s="333"/>
      <c r="Q303" s="331"/>
      <c r="R303" s="332"/>
      <c r="S303" s="333"/>
      <c r="T303" s="334"/>
      <c r="U303" s="335"/>
      <c r="V303" s="336"/>
      <c r="W303" s="334"/>
      <c r="X303" s="335"/>
      <c r="Y303" s="336">
        <v>3</v>
      </c>
    </row>
    <row r="304" spans="1:38" s="18" customFormat="1" ht="21" hidden="1" customHeight="1" thickBot="1" x14ac:dyDescent="0.25">
      <c r="A304" s="3238" t="s">
        <v>321</v>
      </c>
      <c r="B304" s="3239"/>
      <c r="C304" s="3239"/>
      <c r="D304" s="3239"/>
      <c r="E304" s="3239"/>
      <c r="F304" s="3240"/>
      <c r="G304" s="337">
        <f t="shared" ref="G304:M304" si="75">G252+G255+G291+G296+G299+G303</f>
        <v>69</v>
      </c>
      <c r="H304" s="338">
        <f t="shared" si="75"/>
        <v>2070</v>
      </c>
      <c r="I304" s="1066">
        <f t="shared" si="75"/>
        <v>926</v>
      </c>
      <c r="J304" s="338">
        <f t="shared" si="75"/>
        <v>506</v>
      </c>
      <c r="K304" s="338">
        <f t="shared" si="75"/>
        <v>240</v>
      </c>
      <c r="L304" s="338">
        <f t="shared" si="75"/>
        <v>180</v>
      </c>
      <c r="M304" s="338">
        <f t="shared" si="75"/>
        <v>1144</v>
      </c>
      <c r="N304" s="339"/>
      <c r="O304" s="340"/>
      <c r="P304" s="341"/>
      <c r="Q304" s="339"/>
      <c r="R304" s="340"/>
      <c r="S304" s="342">
        <f>S252+S255+S292</f>
        <v>3</v>
      </c>
      <c r="T304" s="343">
        <f>T252+T255+T292</f>
        <v>7</v>
      </c>
      <c r="U304" s="344">
        <f>U252+U255+U293+U297</f>
        <v>11</v>
      </c>
      <c r="V304" s="342">
        <f>V252+V255+V294+V298</f>
        <v>19</v>
      </c>
      <c r="W304" s="343">
        <f>W252+W255+W300+W302</f>
        <v>20</v>
      </c>
      <c r="X304" s="344">
        <f>X252+X255+X295+X301</f>
        <v>22</v>
      </c>
      <c r="Y304" s="342">
        <f>Y252+Y255+Y303</f>
        <v>14</v>
      </c>
    </row>
    <row r="305" spans="1:25" s="18" customFormat="1" ht="24.75" hidden="1" customHeight="1" thickBot="1" x14ac:dyDescent="0.25">
      <c r="A305" s="3023" t="s">
        <v>280</v>
      </c>
      <c r="B305" s="3263"/>
      <c r="C305" s="3263"/>
      <c r="D305" s="3263"/>
      <c r="E305" s="3263"/>
      <c r="F305" s="3263"/>
      <c r="G305" s="3263"/>
      <c r="H305" s="3263"/>
      <c r="I305" s="3263"/>
      <c r="J305" s="3263"/>
      <c r="K305" s="3263"/>
      <c r="L305" s="3263"/>
      <c r="M305" s="3263"/>
      <c r="N305" s="3263"/>
      <c r="O305" s="3263"/>
      <c r="P305" s="3263"/>
      <c r="Q305" s="3263"/>
      <c r="R305" s="3263"/>
      <c r="S305" s="3263"/>
      <c r="T305" s="3263"/>
      <c r="U305" s="3263"/>
      <c r="V305" s="3263"/>
      <c r="W305" s="3263"/>
      <c r="X305" s="3263"/>
      <c r="Y305" s="3264"/>
    </row>
    <row r="306" spans="1:25" s="18" customFormat="1" ht="24.75" hidden="1" customHeight="1" thickBot="1" x14ac:dyDescent="0.25">
      <c r="A306" s="3023" t="s">
        <v>529</v>
      </c>
      <c r="B306" s="3263"/>
      <c r="C306" s="3263"/>
      <c r="D306" s="3263"/>
      <c r="E306" s="3263"/>
      <c r="F306" s="3263"/>
      <c r="G306" s="3263"/>
      <c r="H306" s="3263"/>
      <c r="I306" s="3263"/>
      <c r="J306" s="3263"/>
      <c r="K306" s="3263"/>
      <c r="L306" s="3263"/>
      <c r="M306" s="3263"/>
      <c r="N306" s="3263"/>
      <c r="O306" s="3263"/>
      <c r="P306" s="3263"/>
      <c r="Q306" s="3263"/>
      <c r="R306" s="3263"/>
      <c r="S306" s="3263"/>
      <c r="T306" s="3263"/>
      <c r="U306" s="3263"/>
      <c r="V306" s="3263"/>
      <c r="W306" s="3263"/>
      <c r="X306" s="3263"/>
      <c r="Y306" s="3264"/>
    </row>
    <row r="307" spans="1:25" s="1755" customFormat="1" ht="45" hidden="1" customHeight="1" x14ac:dyDescent="0.2">
      <c r="A307" s="1764" t="s">
        <v>360</v>
      </c>
      <c r="B307" s="1765" t="s">
        <v>261</v>
      </c>
      <c r="C307" s="1766"/>
      <c r="D307" s="1767">
        <v>12</v>
      </c>
      <c r="E307" s="1767"/>
      <c r="F307" s="1768"/>
      <c r="G307" s="1769">
        <v>3.5</v>
      </c>
      <c r="H307" s="1744">
        <f>G307*30</f>
        <v>105</v>
      </c>
      <c r="I307" s="1745">
        <v>54</v>
      </c>
      <c r="J307" s="1770">
        <v>20</v>
      </c>
      <c r="K307" s="1770">
        <v>34</v>
      </c>
      <c r="L307" s="1770"/>
      <c r="M307" s="1759">
        <f>H307-I307</f>
        <v>51</v>
      </c>
      <c r="N307" s="1771"/>
      <c r="O307" s="1767"/>
      <c r="P307" s="1772"/>
      <c r="Q307" s="1766"/>
      <c r="R307" s="1767"/>
      <c r="S307" s="1773"/>
      <c r="T307" s="1766"/>
      <c r="U307" s="1767"/>
      <c r="V307" s="1763"/>
      <c r="W307" s="1774"/>
      <c r="X307" s="1775"/>
      <c r="Y307" s="1763">
        <v>6</v>
      </c>
    </row>
    <row r="308" spans="1:25" s="1755" customFormat="1" ht="48" hidden="1" customHeight="1" x14ac:dyDescent="0.2">
      <c r="A308" s="1738" t="s">
        <v>361</v>
      </c>
      <c r="B308" s="1765" t="s">
        <v>530</v>
      </c>
      <c r="C308" s="1766"/>
      <c r="D308" s="1767"/>
      <c r="E308" s="1767"/>
      <c r="F308" s="1768"/>
      <c r="G308" s="1776">
        <f>G309+G310</f>
        <v>6</v>
      </c>
      <c r="H308" s="1777">
        <f>G308*30</f>
        <v>180</v>
      </c>
      <c r="I308" s="1745">
        <f>I309+I310</f>
        <v>75</v>
      </c>
      <c r="J308" s="1745">
        <f>J309+J310</f>
        <v>50</v>
      </c>
      <c r="K308" s="1770"/>
      <c r="L308" s="1745">
        <f>L309+L310</f>
        <v>25</v>
      </c>
      <c r="M308" s="1759">
        <f>H308-I308</f>
        <v>105</v>
      </c>
      <c r="N308" s="1771"/>
      <c r="O308" s="1767"/>
      <c r="P308" s="1772"/>
      <c r="Q308" s="1766"/>
      <c r="R308" s="1767"/>
      <c r="S308" s="1773"/>
      <c r="T308" s="1766"/>
      <c r="U308" s="1767"/>
      <c r="V308" s="1763"/>
      <c r="W308" s="1774"/>
      <c r="X308" s="1775"/>
      <c r="Y308" s="1763"/>
    </row>
    <row r="309" spans="1:25" s="1792" customFormat="1" ht="28.5" hidden="1" customHeight="1" x14ac:dyDescent="0.2">
      <c r="A309" s="1778" t="s">
        <v>531</v>
      </c>
      <c r="B309" s="1779" t="s">
        <v>530</v>
      </c>
      <c r="C309" s="1780"/>
      <c r="D309" s="1781">
        <v>7</v>
      </c>
      <c r="E309" s="1781"/>
      <c r="F309" s="1782"/>
      <c r="G309" s="1761">
        <v>3.5</v>
      </c>
      <c r="H309" s="1783">
        <f>G309*30</f>
        <v>105</v>
      </c>
      <c r="I309" s="1784">
        <v>45</v>
      </c>
      <c r="J309" s="1784">
        <v>30</v>
      </c>
      <c r="K309" s="1784"/>
      <c r="L309" s="1784">
        <v>15</v>
      </c>
      <c r="M309" s="1785">
        <f>H309-I309</f>
        <v>60</v>
      </c>
      <c r="N309" s="1786"/>
      <c r="O309" s="1781"/>
      <c r="P309" s="1787"/>
      <c r="Q309" s="1780"/>
      <c r="R309" s="1781"/>
      <c r="S309" s="1788"/>
      <c r="T309" s="1780">
        <v>3</v>
      </c>
      <c r="U309" s="1781"/>
      <c r="V309" s="1789"/>
      <c r="W309" s="1790"/>
      <c r="X309" s="1791"/>
      <c r="Y309" s="1789"/>
    </row>
    <row r="310" spans="1:25" s="1792" customFormat="1" ht="21" hidden="1" customHeight="1" x14ac:dyDescent="0.2">
      <c r="A310" s="1778" t="s">
        <v>532</v>
      </c>
      <c r="B310" s="1779" t="s">
        <v>530</v>
      </c>
      <c r="C310" s="1780">
        <v>8</v>
      </c>
      <c r="D310" s="1781"/>
      <c r="E310" s="1781"/>
      <c r="F310" s="1782"/>
      <c r="G310" s="1761">
        <v>2.5</v>
      </c>
      <c r="H310" s="1783">
        <f>G310*30</f>
        <v>75</v>
      </c>
      <c r="I310" s="1784">
        <v>30</v>
      </c>
      <c r="J310" s="1784">
        <v>20</v>
      </c>
      <c r="K310" s="1784"/>
      <c r="L310" s="1784">
        <v>10</v>
      </c>
      <c r="M310" s="1785">
        <f>H310-I310</f>
        <v>45</v>
      </c>
      <c r="N310" s="1786"/>
      <c r="O310" s="1781"/>
      <c r="P310" s="1787"/>
      <c r="Q310" s="1780"/>
      <c r="R310" s="1781"/>
      <c r="S310" s="1788"/>
      <c r="T310" s="1780"/>
      <c r="U310" s="1781">
        <v>3</v>
      </c>
      <c r="V310" s="1789"/>
      <c r="W310" s="1790"/>
      <c r="X310" s="1791"/>
      <c r="Y310" s="1789"/>
    </row>
    <row r="311" spans="1:25" s="1755" customFormat="1" ht="30.75" hidden="1" customHeight="1" x14ac:dyDescent="0.2">
      <c r="A311" s="1738" t="s">
        <v>362</v>
      </c>
      <c r="B311" s="1739" t="s">
        <v>243</v>
      </c>
      <c r="C311" s="1740"/>
      <c r="D311" s="1741"/>
      <c r="E311" s="1741"/>
      <c r="F311" s="1742"/>
      <c r="G311" s="1793">
        <f>G312+G313+G314</f>
        <v>8</v>
      </c>
      <c r="H311" s="1744">
        <f t="shared" ref="H311:H328" si="76">G311*30</f>
        <v>240</v>
      </c>
      <c r="I311" s="1745">
        <f>J311+K311+L311</f>
        <v>140</v>
      </c>
      <c r="J311" s="1794">
        <v>54</v>
      </c>
      <c r="K311" s="1794">
        <v>18</v>
      </c>
      <c r="L311" s="1794">
        <v>68</v>
      </c>
      <c r="M311" s="1759">
        <f t="shared" ref="M311:M316" si="77">H311-I311</f>
        <v>100</v>
      </c>
      <c r="N311" s="1746"/>
      <c r="O311" s="1741"/>
      <c r="P311" s="1747"/>
      <c r="Q311" s="1740"/>
      <c r="R311" s="1741"/>
      <c r="S311" s="1748"/>
      <c r="T311" s="1749"/>
      <c r="U311" s="1750"/>
      <c r="V311" s="1751"/>
      <c r="W311" s="1752"/>
      <c r="X311" s="1750"/>
      <c r="Y311" s="1751"/>
    </row>
    <row r="312" spans="1:25" s="1755" customFormat="1" ht="33.75" hidden="1" customHeight="1" x14ac:dyDescent="0.2">
      <c r="A312" s="1738" t="s">
        <v>533</v>
      </c>
      <c r="B312" s="1739" t="s">
        <v>243</v>
      </c>
      <c r="C312" s="1740"/>
      <c r="D312" s="1741">
        <v>8</v>
      </c>
      <c r="E312" s="1741"/>
      <c r="F312" s="1742"/>
      <c r="G312" s="1795">
        <v>3</v>
      </c>
      <c r="H312" s="1744">
        <f t="shared" si="76"/>
        <v>90</v>
      </c>
      <c r="I312" s="1745">
        <v>45</v>
      </c>
      <c r="J312" s="1750">
        <v>27</v>
      </c>
      <c r="K312" s="1741">
        <v>18</v>
      </c>
      <c r="L312" s="1741"/>
      <c r="M312" s="1759">
        <f t="shared" si="77"/>
        <v>45</v>
      </c>
      <c r="N312" s="1746"/>
      <c r="O312" s="1741"/>
      <c r="P312" s="1747"/>
      <c r="Q312" s="1740"/>
      <c r="R312" s="1741"/>
      <c r="S312" s="1748"/>
      <c r="T312" s="1749"/>
      <c r="U312" s="1750">
        <v>5</v>
      </c>
      <c r="V312" s="1751"/>
      <c r="W312" s="1752"/>
      <c r="X312" s="1750"/>
      <c r="Y312" s="1751"/>
    </row>
    <row r="313" spans="1:25" s="1755" customFormat="1" ht="30.75" hidden="1" customHeight="1" x14ac:dyDescent="0.2">
      <c r="A313" s="1738" t="s">
        <v>534</v>
      </c>
      <c r="B313" s="1739" t="s">
        <v>243</v>
      </c>
      <c r="C313" s="1740">
        <v>9</v>
      </c>
      <c r="D313" s="1741"/>
      <c r="E313" s="1741"/>
      <c r="F313" s="1742"/>
      <c r="G313" s="1795">
        <v>3</v>
      </c>
      <c r="H313" s="1744">
        <f t="shared" si="76"/>
        <v>90</v>
      </c>
      <c r="I313" s="1745">
        <f>J313+K313+L313</f>
        <v>45</v>
      </c>
      <c r="J313" s="1750">
        <v>27</v>
      </c>
      <c r="K313" s="1741"/>
      <c r="L313" s="1741">
        <v>18</v>
      </c>
      <c r="M313" s="1759">
        <f t="shared" si="77"/>
        <v>45</v>
      </c>
      <c r="N313" s="1746"/>
      <c r="O313" s="1741"/>
      <c r="P313" s="1747"/>
      <c r="Q313" s="1740"/>
      <c r="R313" s="1741"/>
      <c r="S313" s="1748"/>
      <c r="T313" s="1749"/>
      <c r="U313" s="1750"/>
      <c r="V313" s="1751">
        <v>5</v>
      </c>
      <c r="W313" s="1752"/>
      <c r="X313" s="1750"/>
      <c r="Y313" s="1751"/>
    </row>
    <row r="314" spans="1:25" s="1755" customFormat="1" ht="35.25" hidden="1" customHeight="1" x14ac:dyDescent="0.2">
      <c r="A314" s="1738" t="s">
        <v>535</v>
      </c>
      <c r="B314" s="1739" t="s">
        <v>244</v>
      </c>
      <c r="C314" s="1740"/>
      <c r="D314" s="1741"/>
      <c r="E314" s="1741">
        <v>10</v>
      </c>
      <c r="F314" s="1742"/>
      <c r="G314" s="1795">
        <v>2</v>
      </c>
      <c r="H314" s="1744">
        <f t="shared" si="76"/>
        <v>60</v>
      </c>
      <c r="I314" s="1745">
        <f>J314+K314+L314</f>
        <v>30</v>
      </c>
      <c r="J314" s="1750"/>
      <c r="K314" s="1741"/>
      <c r="L314" s="1741">
        <v>30</v>
      </c>
      <c r="M314" s="1759">
        <f t="shared" si="77"/>
        <v>30</v>
      </c>
      <c r="N314" s="1746"/>
      <c r="O314" s="1741"/>
      <c r="P314" s="1747"/>
      <c r="Q314" s="1740"/>
      <c r="R314" s="1741"/>
      <c r="S314" s="1748"/>
      <c r="T314" s="1749"/>
      <c r="U314" s="1750"/>
      <c r="V314" s="1751"/>
      <c r="W314" s="1752">
        <v>2</v>
      </c>
      <c r="X314" s="1750"/>
      <c r="Y314" s="1751"/>
    </row>
    <row r="315" spans="1:25" s="1755" customFormat="1" ht="39.75" hidden="1" customHeight="1" x14ac:dyDescent="0.2">
      <c r="A315" s="1738" t="s">
        <v>536</v>
      </c>
      <c r="B315" s="1796" t="s">
        <v>268</v>
      </c>
      <c r="C315" s="1740"/>
      <c r="D315" s="1741">
        <v>11</v>
      </c>
      <c r="E315" s="1741"/>
      <c r="F315" s="1742"/>
      <c r="G315" s="1797">
        <v>2</v>
      </c>
      <c r="H315" s="1744">
        <f t="shared" si="76"/>
        <v>60</v>
      </c>
      <c r="I315" s="1745">
        <v>30</v>
      </c>
      <c r="J315" s="1750">
        <v>20</v>
      </c>
      <c r="K315" s="1741">
        <v>10</v>
      </c>
      <c r="L315" s="1741"/>
      <c r="M315" s="1759">
        <f t="shared" si="77"/>
        <v>30</v>
      </c>
      <c r="N315" s="1746"/>
      <c r="O315" s="1741"/>
      <c r="P315" s="1747"/>
      <c r="Q315" s="1740"/>
      <c r="R315" s="1741"/>
      <c r="S315" s="1748"/>
      <c r="T315" s="1740"/>
      <c r="U315" s="1741"/>
      <c r="V315" s="1751"/>
      <c r="W315" s="1752"/>
      <c r="X315" s="1750">
        <v>3</v>
      </c>
      <c r="Y315" s="1751"/>
    </row>
    <row r="316" spans="1:25" s="1755" customFormat="1" ht="30.75" hidden="1" customHeight="1" x14ac:dyDescent="0.2">
      <c r="A316" s="1798" t="s">
        <v>537</v>
      </c>
      <c r="B316" s="1799" t="s">
        <v>245</v>
      </c>
      <c r="C316" s="1800">
        <v>11</v>
      </c>
      <c r="D316" s="1801"/>
      <c r="E316" s="1801"/>
      <c r="F316" s="1802"/>
      <c r="G316" s="1803">
        <v>3</v>
      </c>
      <c r="H316" s="1804">
        <f t="shared" si="76"/>
        <v>90</v>
      </c>
      <c r="I316" s="1805">
        <v>36</v>
      </c>
      <c r="J316" s="1806">
        <v>18</v>
      </c>
      <c r="K316" s="1807"/>
      <c r="L316" s="1807">
        <v>18</v>
      </c>
      <c r="M316" s="1808">
        <f t="shared" si="77"/>
        <v>54</v>
      </c>
      <c r="N316" s="1809"/>
      <c r="O316" s="1801"/>
      <c r="P316" s="1810"/>
      <c r="Q316" s="1811"/>
      <c r="R316" s="1801"/>
      <c r="S316" s="1812"/>
      <c r="T316" s="1813"/>
      <c r="U316" s="1814"/>
      <c r="V316" s="1815"/>
      <c r="W316" s="1816"/>
      <c r="X316" s="1814">
        <v>4</v>
      </c>
      <c r="Y316" s="1815"/>
    </row>
    <row r="317" spans="1:25" s="1755" customFormat="1" ht="39" hidden="1" customHeight="1" x14ac:dyDescent="0.2">
      <c r="A317" s="1738" t="s">
        <v>538</v>
      </c>
      <c r="B317" s="1817" t="s">
        <v>539</v>
      </c>
      <c r="C317" s="1818"/>
      <c r="D317" s="1818"/>
      <c r="E317" s="1818"/>
      <c r="F317" s="1819"/>
      <c r="G317" s="1820">
        <f>G318+G319</f>
        <v>6</v>
      </c>
      <c r="H317" s="1821">
        <f>G317*30</f>
        <v>180</v>
      </c>
      <c r="I317" s="1822">
        <f>I318+I319</f>
        <v>102</v>
      </c>
      <c r="J317" s="1822">
        <f>J318+J319</f>
        <v>63</v>
      </c>
      <c r="K317" s="1822">
        <f>K318+K319</f>
        <v>15</v>
      </c>
      <c r="L317" s="1822">
        <f>L318+L319</f>
        <v>24</v>
      </c>
      <c r="M317" s="1822">
        <f>H317-I317</f>
        <v>78</v>
      </c>
      <c r="N317" s="1818"/>
      <c r="O317" s="1818"/>
      <c r="P317" s="1818"/>
      <c r="Q317" s="1818"/>
      <c r="R317" s="1818"/>
      <c r="S317" s="1818"/>
      <c r="T317" s="1823"/>
      <c r="U317" s="1823"/>
      <c r="V317" s="1823"/>
      <c r="W317" s="1823"/>
      <c r="X317" s="1823"/>
      <c r="Y317" s="1754"/>
    </row>
    <row r="318" spans="1:25" s="1755" customFormat="1" ht="38.25" hidden="1" customHeight="1" x14ac:dyDescent="0.2">
      <c r="A318" s="1738" t="s">
        <v>540</v>
      </c>
      <c r="B318" s="1817" t="s">
        <v>539</v>
      </c>
      <c r="C318" s="1818"/>
      <c r="D318" s="1818">
        <v>9</v>
      </c>
      <c r="E318" s="1818"/>
      <c r="F318" s="1819"/>
      <c r="G318" s="1820">
        <v>2</v>
      </c>
      <c r="H318" s="1821">
        <f>G318*30</f>
        <v>60</v>
      </c>
      <c r="I318" s="1822">
        <v>27</v>
      </c>
      <c r="J318" s="1824">
        <v>18</v>
      </c>
      <c r="K318" s="1821"/>
      <c r="L318" s="1821">
        <v>9</v>
      </c>
      <c r="M318" s="1822">
        <f>H318-I318</f>
        <v>33</v>
      </c>
      <c r="N318" s="1818"/>
      <c r="O318" s="1818"/>
      <c r="P318" s="1818"/>
      <c r="Q318" s="1818"/>
      <c r="R318" s="1818"/>
      <c r="S318" s="1818"/>
      <c r="T318" s="1823"/>
      <c r="U318" s="1823"/>
      <c r="V318" s="1823">
        <v>3</v>
      </c>
      <c r="W318" s="1823"/>
      <c r="X318" s="1823"/>
      <c r="Y318" s="1754"/>
    </row>
    <row r="319" spans="1:25" s="18" customFormat="1" ht="38.25" hidden="1" customHeight="1" x14ac:dyDescent="0.2">
      <c r="A319" s="155" t="s">
        <v>541</v>
      </c>
      <c r="B319" s="352" t="s">
        <v>539</v>
      </c>
      <c r="C319" s="185">
        <v>10</v>
      </c>
      <c r="D319" s="185"/>
      <c r="E319" s="185"/>
      <c r="F319" s="353"/>
      <c r="G319" s="181">
        <v>4</v>
      </c>
      <c r="H319" s="186">
        <f>G319*30</f>
        <v>120</v>
      </c>
      <c r="I319" s="354">
        <v>75</v>
      </c>
      <c r="J319" s="356">
        <v>45</v>
      </c>
      <c r="K319" s="186">
        <v>15</v>
      </c>
      <c r="L319" s="186">
        <v>15</v>
      </c>
      <c r="M319" s="354">
        <v>45</v>
      </c>
      <c r="N319" s="185"/>
      <c r="O319" s="185"/>
      <c r="P319" s="185"/>
      <c r="Q319" s="185"/>
      <c r="R319" s="185"/>
      <c r="S319" s="185"/>
      <c r="T319" s="355"/>
      <c r="U319" s="355"/>
      <c r="V319" s="355"/>
      <c r="W319" s="355">
        <v>5</v>
      </c>
      <c r="X319" s="355"/>
      <c r="Y319" s="446"/>
    </row>
    <row r="320" spans="1:25" s="18" customFormat="1" ht="39" hidden="1" customHeight="1" x14ac:dyDescent="0.2">
      <c r="A320" s="357" t="s">
        <v>542</v>
      </c>
      <c r="B320" s="111" t="s">
        <v>248</v>
      </c>
      <c r="C320" s="79">
        <v>10</v>
      </c>
      <c r="D320" s="80"/>
      <c r="E320" s="80"/>
      <c r="F320" s="358"/>
      <c r="G320" s="182">
        <v>3</v>
      </c>
      <c r="H320" s="40">
        <f t="shared" si="76"/>
        <v>90</v>
      </c>
      <c r="I320" s="27">
        <f>J320+K320+L320</f>
        <v>60</v>
      </c>
      <c r="J320" s="114">
        <v>30</v>
      </c>
      <c r="K320" s="80">
        <v>15</v>
      </c>
      <c r="L320" s="80">
        <v>15</v>
      </c>
      <c r="M320" s="43">
        <f>H320-I320</f>
        <v>30</v>
      </c>
      <c r="N320" s="78"/>
      <c r="O320" s="80"/>
      <c r="P320" s="81"/>
      <c r="Q320" s="79"/>
      <c r="R320" s="80"/>
      <c r="S320" s="107"/>
      <c r="T320" s="115"/>
      <c r="U320" s="114"/>
      <c r="V320" s="116"/>
      <c r="W320" s="117">
        <v>4</v>
      </c>
      <c r="X320" s="114"/>
      <c r="Y320" s="359"/>
    </row>
    <row r="321" spans="1:25" s="18" customFormat="1" ht="33" hidden="1" customHeight="1" x14ac:dyDescent="0.2">
      <c r="A321" s="155" t="s">
        <v>543</v>
      </c>
      <c r="B321" s="112" t="s">
        <v>247</v>
      </c>
      <c r="C321" s="83"/>
      <c r="D321" s="85">
        <v>11</v>
      </c>
      <c r="E321" s="85"/>
      <c r="F321" s="128"/>
      <c r="G321" s="108">
        <v>2.5</v>
      </c>
      <c r="H321" s="345">
        <f t="shared" si="76"/>
        <v>75</v>
      </c>
      <c r="I321" s="27">
        <f>J321+K321+L321</f>
        <v>30</v>
      </c>
      <c r="J321" s="171">
        <v>20</v>
      </c>
      <c r="K321" s="167">
        <v>10</v>
      </c>
      <c r="L321" s="167"/>
      <c r="M321" s="346">
        <f>H321-I321</f>
        <v>45</v>
      </c>
      <c r="N321" s="82"/>
      <c r="O321" s="85"/>
      <c r="P321" s="88"/>
      <c r="Q321" s="83"/>
      <c r="R321" s="85"/>
      <c r="S321" s="89"/>
      <c r="T321" s="86"/>
      <c r="U321" s="87"/>
      <c r="V321" s="94"/>
      <c r="W321" s="95"/>
      <c r="X321" s="166">
        <v>3</v>
      </c>
      <c r="Y321" s="446"/>
    </row>
    <row r="322" spans="1:25" s="1755" customFormat="1" ht="33" hidden="1" customHeight="1" x14ac:dyDescent="0.2">
      <c r="A322" s="1738" t="s">
        <v>544</v>
      </c>
      <c r="B322" s="1739" t="s">
        <v>249</v>
      </c>
      <c r="C322" s="1740"/>
      <c r="D322" s="1741"/>
      <c r="E322" s="1741"/>
      <c r="F322" s="1742"/>
      <c r="G322" s="1743">
        <f>G323+G324</f>
        <v>4</v>
      </c>
      <c r="H322" s="1744">
        <f t="shared" si="76"/>
        <v>120</v>
      </c>
      <c r="I322" s="1745">
        <f>I323+I324</f>
        <v>68</v>
      </c>
      <c r="J322" s="1745">
        <f>J323+J324</f>
        <v>34</v>
      </c>
      <c r="K322" s="1745">
        <f>K323+K324</f>
        <v>9</v>
      </c>
      <c r="L322" s="1745">
        <f>L323+L324</f>
        <v>25</v>
      </c>
      <c r="M322" s="1745">
        <f>M323+M324</f>
        <v>52</v>
      </c>
      <c r="N322" s="1746"/>
      <c r="O322" s="1741"/>
      <c r="P322" s="1747"/>
      <c r="Q322" s="1740"/>
      <c r="R322" s="1741"/>
      <c r="S322" s="1748"/>
      <c r="T322" s="1749"/>
      <c r="U322" s="1750"/>
      <c r="V322" s="1751"/>
      <c r="W322" s="1752"/>
      <c r="X322" s="1753"/>
      <c r="Y322" s="1754"/>
    </row>
    <row r="323" spans="1:25" s="1755" customFormat="1" ht="33" hidden="1" customHeight="1" x14ac:dyDescent="0.2">
      <c r="A323" s="1738" t="s">
        <v>545</v>
      </c>
      <c r="B323" s="1756" t="s">
        <v>249</v>
      </c>
      <c r="C323" s="1740"/>
      <c r="D323" s="1741">
        <v>11</v>
      </c>
      <c r="E323" s="1741"/>
      <c r="F323" s="1742"/>
      <c r="G323" s="1743">
        <v>2</v>
      </c>
      <c r="H323" s="1744">
        <f t="shared" si="76"/>
        <v>60</v>
      </c>
      <c r="I323" s="1745">
        <f>J323+K323+L323</f>
        <v>36</v>
      </c>
      <c r="J323" s="1757">
        <v>18</v>
      </c>
      <c r="K323" s="1758">
        <v>9</v>
      </c>
      <c r="L323" s="1758">
        <v>9</v>
      </c>
      <c r="M323" s="1759">
        <f>H323-I323</f>
        <v>24</v>
      </c>
      <c r="N323" s="1746"/>
      <c r="O323" s="1741"/>
      <c r="P323" s="1747"/>
      <c r="Q323" s="1740"/>
      <c r="R323" s="1741"/>
      <c r="S323" s="1748"/>
      <c r="T323" s="1749"/>
      <c r="U323" s="1750"/>
      <c r="V323" s="1751"/>
      <c r="W323" s="1752"/>
      <c r="X323" s="1753">
        <v>4</v>
      </c>
      <c r="Y323" s="1754"/>
    </row>
    <row r="324" spans="1:25" s="1755" customFormat="1" ht="33" hidden="1" customHeight="1" x14ac:dyDescent="0.2">
      <c r="A324" s="1738" t="s">
        <v>546</v>
      </c>
      <c r="B324" s="1756" t="s">
        <v>249</v>
      </c>
      <c r="C324" s="1740">
        <v>12</v>
      </c>
      <c r="D324" s="1741"/>
      <c r="E324" s="1741"/>
      <c r="F324" s="1760"/>
      <c r="G324" s="1761">
        <v>2</v>
      </c>
      <c r="H324" s="1744">
        <f t="shared" si="76"/>
        <v>60</v>
      </c>
      <c r="I324" s="1745">
        <f>J324+K324+L324</f>
        <v>32</v>
      </c>
      <c r="J324" s="1758">
        <v>16</v>
      </c>
      <c r="K324" s="1758"/>
      <c r="L324" s="1758">
        <v>16</v>
      </c>
      <c r="M324" s="1759">
        <f>H324-I324</f>
        <v>28</v>
      </c>
      <c r="N324" s="1762"/>
      <c r="O324" s="1741"/>
      <c r="P324" s="1747"/>
      <c r="Q324" s="1740"/>
      <c r="R324" s="1741"/>
      <c r="S324" s="1748"/>
      <c r="T324" s="1740"/>
      <c r="U324" s="1741"/>
      <c r="V324" s="1751"/>
      <c r="W324" s="1752"/>
      <c r="X324" s="1750"/>
      <c r="Y324" s="1763">
        <v>4</v>
      </c>
    </row>
    <row r="325" spans="1:25" s="18" customFormat="1" ht="22.5" hidden="1" customHeight="1" x14ac:dyDescent="0.2">
      <c r="A325" s="155" t="s">
        <v>547</v>
      </c>
      <c r="B325" s="194" t="s">
        <v>548</v>
      </c>
      <c r="C325" s="83"/>
      <c r="D325" s="85">
        <v>6</v>
      </c>
      <c r="E325" s="85"/>
      <c r="F325" s="189"/>
      <c r="G325" s="180">
        <v>3</v>
      </c>
      <c r="H325" s="40">
        <f t="shared" si="76"/>
        <v>90</v>
      </c>
      <c r="I325" s="27">
        <v>30</v>
      </c>
      <c r="J325" s="167">
        <v>20</v>
      </c>
      <c r="K325" s="167"/>
      <c r="L325" s="167">
        <v>10</v>
      </c>
      <c r="M325" s="43">
        <f>H325-I325</f>
        <v>60</v>
      </c>
      <c r="N325" s="195"/>
      <c r="O325" s="85"/>
      <c r="P325" s="88"/>
      <c r="Q325" s="83"/>
      <c r="R325" s="85"/>
      <c r="S325" s="89">
        <v>3</v>
      </c>
      <c r="T325" s="83"/>
      <c r="U325" s="85"/>
      <c r="V325" s="94"/>
      <c r="W325" s="95"/>
      <c r="X325" s="87"/>
      <c r="Y325" s="94"/>
    </row>
    <row r="326" spans="1:25" s="18" customFormat="1" ht="33" hidden="1" customHeight="1" x14ac:dyDescent="0.2">
      <c r="A326" s="348" t="s">
        <v>549</v>
      </c>
      <c r="B326" s="170" t="s">
        <v>250</v>
      </c>
      <c r="C326" s="100"/>
      <c r="D326" s="98"/>
      <c r="E326" s="98"/>
      <c r="F326" s="169"/>
      <c r="G326" s="183">
        <f t="shared" ref="G326:M326" si="78">G327+G328</f>
        <v>5</v>
      </c>
      <c r="H326" s="178">
        <f t="shared" si="78"/>
        <v>150</v>
      </c>
      <c r="I326" s="350">
        <f t="shared" si="78"/>
        <v>87</v>
      </c>
      <c r="J326" s="227">
        <f t="shared" si="78"/>
        <v>48</v>
      </c>
      <c r="K326" s="105">
        <f t="shared" si="78"/>
        <v>15</v>
      </c>
      <c r="L326" s="105">
        <f t="shared" si="78"/>
        <v>24</v>
      </c>
      <c r="M326" s="172">
        <f t="shared" si="78"/>
        <v>63</v>
      </c>
      <c r="N326" s="174"/>
      <c r="O326" s="98"/>
      <c r="P326" s="106"/>
      <c r="Q326" s="100"/>
      <c r="R326" s="98"/>
      <c r="S326" s="101"/>
      <c r="T326" s="100"/>
      <c r="U326" s="98"/>
      <c r="V326" s="126"/>
      <c r="W326" s="119"/>
      <c r="X326" s="99"/>
      <c r="Y326" s="126"/>
    </row>
    <row r="327" spans="1:25" s="18" customFormat="1" ht="37.5" hidden="1" customHeight="1" x14ac:dyDescent="0.2">
      <c r="A327" s="348" t="s">
        <v>550</v>
      </c>
      <c r="B327" s="170" t="s">
        <v>250</v>
      </c>
      <c r="C327" s="100"/>
      <c r="D327" s="98">
        <v>9</v>
      </c>
      <c r="E327" s="98"/>
      <c r="F327" s="169"/>
      <c r="G327" s="183">
        <v>2</v>
      </c>
      <c r="H327" s="186">
        <f>G327*30</f>
        <v>60</v>
      </c>
      <c r="I327" s="354">
        <f>J327+K327+L327</f>
        <v>27</v>
      </c>
      <c r="J327" s="1067">
        <v>18</v>
      </c>
      <c r="K327" s="1068"/>
      <c r="L327" s="1069">
        <v>9</v>
      </c>
      <c r="M327" s="354">
        <f>H327-I327</f>
        <v>33</v>
      </c>
      <c r="N327" s="174"/>
      <c r="O327" s="98"/>
      <c r="P327" s="106"/>
      <c r="Q327" s="100"/>
      <c r="R327" s="98"/>
      <c r="S327" s="101"/>
      <c r="T327" s="100"/>
      <c r="U327" s="98"/>
      <c r="V327" s="126">
        <v>3</v>
      </c>
      <c r="W327" s="119"/>
      <c r="X327" s="99"/>
      <c r="Y327" s="126"/>
    </row>
    <row r="328" spans="1:25" s="18" customFormat="1" ht="33" hidden="1" customHeight="1" x14ac:dyDescent="0.2">
      <c r="A328" s="348" t="s">
        <v>551</v>
      </c>
      <c r="B328" s="113" t="s">
        <v>250</v>
      </c>
      <c r="C328" s="100"/>
      <c r="D328" s="98">
        <v>10</v>
      </c>
      <c r="E328" s="98"/>
      <c r="F328" s="129"/>
      <c r="G328" s="132">
        <v>3</v>
      </c>
      <c r="H328" s="349">
        <f t="shared" si="76"/>
        <v>90</v>
      </c>
      <c r="I328" s="350">
        <v>60</v>
      </c>
      <c r="J328" s="1070">
        <v>30</v>
      </c>
      <c r="K328" s="1071">
        <v>15</v>
      </c>
      <c r="L328" s="1071">
        <v>15</v>
      </c>
      <c r="M328" s="351">
        <f>H328-I328</f>
        <v>30</v>
      </c>
      <c r="N328" s="97"/>
      <c r="O328" s="98"/>
      <c r="P328" s="106"/>
      <c r="Q328" s="100"/>
      <c r="R328" s="98"/>
      <c r="S328" s="101"/>
      <c r="T328" s="102"/>
      <c r="U328" s="99"/>
      <c r="V328" s="126"/>
      <c r="W328" s="119">
        <v>4</v>
      </c>
      <c r="X328" s="99"/>
      <c r="Y328" s="126"/>
    </row>
    <row r="329" spans="1:25" s="18" customFormat="1" ht="33" hidden="1" customHeight="1" x14ac:dyDescent="0.2">
      <c r="A329" s="447" t="s">
        <v>582</v>
      </c>
      <c r="B329" s="352" t="s">
        <v>583</v>
      </c>
      <c r="C329" s="185"/>
      <c r="D329" s="185">
        <v>12</v>
      </c>
      <c r="E329" s="185"/>
      <c r="F329" s="353"/>
      <c r="G329" s="360">
        <v>3</v>
      </c>
      <c r="H329" s="361">
        <f>G329*30</f>
        <v>90</v>
      </c>
      <c r="I329" s="354">
        <v>30</v>
      </c>
      <c r="J329" s="355">
        <v>20</v>
      </c>
      <c r="K329" s="185">
        <v>10</v>
      </c>
      <c r="L329" s="185"/>
      <c r="M329" s="362">
        <v>60</v>
      </c>
      <c r="N329" s="185"/>
      <c r="O329" s="185"/>
      <c r="P329" s="185"/>
      <c r="Q329" s="185"/>
      <c r="R329" s="185"/>
      <c r="S329" s="185"/>
      <c r="T329" s="355"/>
      <c r="U329" s="355"/>
      <c r="V329" s="355"/>
      <c r="W329" s="355"/>
      <c r="X329" s="355"/>
      <c r="Y329" s="446">
        <v>3</v>
      </c>
    </row>
    <row r="330" spans="1:25" s="1193" customFormat="1" ht="33" hidden="1" customHeight="1" thickBot="1" x14ac:dyDescent="0.25">
      <c r="A330" s="1732" t="s">
        <v>601</v>
      </c>
      <c r="B330" s="1227" t="s">
        <v>653</v>
      </c>
      <c r="C330" s="1234"/>
      <c r="D330" s="1234">
        <v>11</v>
      </c>
      <c r="E330" s="1234"/>
      <c r="F330" s="1733"/>
      <c r="G330" s="1734">
        <v>3</v>
      </c>
      <c r="H330" s="1735">
        <f>G330*30</f>
        <v>90</v>
      </c>
      <c r="I330" s="1736">
        <v>30</v>
      </c>
      <c r="J330" s="1228">
        <v>20</v>
      </c>
      <c r="K330" s="1234">
        <v>10</v>
      </c>
      <c r="L330" s="1234"/>
      <c r="M330" s="1737">
        <v>60</v>
      </c>
      <c r="N330" s="1234"/>
      <c r="O330" s="1234"/>
      <c r="P330" s="1234"/>
      <c r="Q330" s="1234"/>
      <c r="R330" s="1234"/>
      <c r="S330" s="1234"/>
      <c r="T330" s="1228"/>
      <c r="U330" s="1228"/>
      <c r="V330" s="1228"/>
      <c r="W330" s="1228"/>
      <c r="X330" s="1228">
        <v>3</v>
      </c>
      <c r="Y330" s="1228"/>
    </row>
    <row r="331" spans="1:25" s="1399" customFormat="1" ht="33" hidden="1" customHeight="1" thickBot="1" x14ac:dyDescent="0.25">
      <c r="A331" s="1391"/>
      <c r="B331" s="1392" t="s">
        <v>552</v>
      </c>
      <c r="C331" s="1393"/>
      <c r="D331" s="1393"/>
      <c r="E331" s="1393"/>
      <c r="F331" s="1394"/>
      <c r="G331" s="1395">
        <f>G326+G325+G322+G321+G320+G317+G316+G315+G311+G308+G307+G329+G330</f>
        <v>52</v>
      </c>
      <c r="H331" s="1396">
        <f>H326+H325+H322+H321+H320+H317+H316+H315+H311+H308+H307+H329+H330</f>
        <v>1560</v>
      </c>
      <c r="I331" s="1396">
        <f>I326+I325+I322+I321+I320+I317+I316+I315+I311+I308+I307+I329+I330</f>
        <v>772</v>
      </c>
      <c r="J331" s="1396">
        <f>J326+J325+J322+J321+J320+J317+J316+J315+J311+J308+J307+J329+J330</f>
        <v>417</v>
      </c>
      <c r="K331" s="1396">
        <f>K326+K325+K322+K321+K320+K317+K316+K315+K311+K308+K307+K329+K330</f>
        <v>146</v>
      </c>
      <c r="L331" s="1396">
        <f>L326+L325+L322+L321+L320+L317+L316+L315+L311+L308+L307</f>
        <v>209</v>
      </c>
      <c r="M331" s="1396">
        <f>M326+M325+M322+M321+M320+M317+M316+M315+M311+M308+M307+M329+M330</f>
        <v>788</v>
      </c>
      <c r="N331" s="1397">
        <f t="shared" ref="N331:Y331" si="79">SUM(N307:N330)</f>
        <v>0</v>
      </c>
      <c r="O331" s="1397">
        <f t="shared" si="79"/>
        <v>0</v>
      </c>
      <c r="P331" s="1397">
        <f t="shared" si="79"/>
        <v>0</v>
      </c>
      <c r="Q331" s="1397">
        <f t="shared" si="79"/>
        <v>0</v>
      </c>
      <c r="R331" s="1397">
        <f t="shared" si="79"/>
        <v>0</v>
      </c>
      <c r="S331" s="1397">
        <f t="shared" si="79"/>
        <v>3</v>
      </c>
      <c r="T331" s="1397">
        <f t="shared" si="79"/>
        <v>3</v>
      </c>
      <c r="U331" s="1397">
        <f t="shared" si="79"/>
        <v>8</v>
      </c>
      <c r="V331" s="1397">
        <f t="shared" si="79"/>
        <v>11</v>
      </c>
      <c r="W331" s="1397">
        <f t="shared" si="79"/>
        <v>15</v>
      </c>
      <c r="X331" s="1397">
        <f t="shared" si="79"/>
        <v>17</v>
      </c>
      <c r="Y331" s="1397">
        <f t="shared" si="79"/>
        <v>13</v>
      </c>
    </row>
    <row r="332" spans="1:25" s="18" customFormat="1" ht="21" hidden="1" customHeight="1" x14ac:dyDescent="0.2">
      <c r="A332" s="449"/>
      <c r="B332" s="3316" t="s">
        <v>553</v>
      </c>
      <c r="C332" s="3316"/>
      <c r="D332" s="3316"/>
      <c r="E332" s="3316"/>
      <c r="F332" s="3316"/>
      <c r="G332" s="3316"/>
      <c r="H332" s="3316"/>
      <c r="I332" s="3316"/>
      <c r="J332" s="3316"/>
      <c r="K332" s="3316"/>
      <c r="L332" s="3316"/>
      <c r="M332" s="3316"/>
      <c r="N332" s="3316"/>
      <c r="O332" s="3316"/>
      <c r="P332" s="3316"/>
      <c r="Q332" s="3316"/>
      <c r="R332" s="3316"/>
      <c r="S332" s="3316"/>
      <c r="T332" s="3316"/>
      <c r="U332" s="3316"/>
      <c r="V332" s="3316"/>
      <c r="W332" s="3316"/>
      <c r="X332" s="3316"/>
      <c r="Y332" s="3317"/>
    </row>
    <row r="333" spans="1:25" s="1792" customFormat="1" ht="40.5" hidden="1" customHeight="1" x14ac:dyDescent="0.2">
      <c r="A333" s="2030" t="s">
        <v>554</v>
      </c>
      <c r="B333" s="1779" t="s">
        <v>555</v>
      </c>
      <c r="C333" s="2031"/>
      <c r="D333" s="2031"/>
      <c r="E333" s="2031"/>
      <c r="F333" s="2032">
        <v>9</v>
      </c>
      <c r="G333" s="2033">
        <v>1</v>
      </c>
      <c r="H333" s="1828">
        <f t="shared" ref="H333:H338" si="80">G333*30</f>
        <v>30</v>
      </c>
      <c r="I333" s="2032">
        <v>30</v>
      </c>
      <c r="J333" s="2034" t="s">
        <v>233</v>
      </c>
      <c r="K333" s="2034"/>
      <c r="L333" s="2032">
        <v>10</v>
      </c>
      <c r="M333" s="2032">
        <v>20</v>
      </c>
      <c r="N333" s="2031"/>
      <c r="O333" s="2031"/>
      <c r="P333" s="2031"/>
      <c r="Q333" s="2031"/>
      <c r="R333" s="2031"/>
      <c r="S333" s="2031"/>
      <c r="T333" s="2034"/>
      <c r="U333" s="2034"/>
      <c r="V333" s="2035">
        <v>1</v>
      </c>
      <c r="W333" s="2032"/>
      <c r="X333" s="2034"/>
      <c r="Y333" s="2036"/>
    </row>
    <row r="334" spans="1:25" s="18" customFormat="1" ht="36" hidden="1" customHeight="1" x14ac:dyDescent="0.2">
      <c r="A334" s="357" t="s">
        <v>556</v>
      </c>
      <c r="B334" s="112" t="s">
        <v>246</v>
      </c>
      <c r="C334" s="79"/>
      <c r="D334" s="80">
        <v>7</v>
      </c>
      <c r="E334" s="80"/>
      <c r="F334" s="358"/>
      <c r="G334" s="1675">
        <v>3.5</v>
      </c>
      <c r="H334" s="40">
        <f t="shared" si="80"/>
        <v>105</v>
      </c>
      <c r="I334" s="27">
        <v>45</v>
      </c>
      <c r="J334" s="114">
        <v>30</v>
      </c>
      <c r="K334" s="80">
        <v>15</v>
      </c>
      <c r="L334" s="80"/>
      <c r="M334" s="187">
        <f>H334-I334</f>
        <v>60</v>
      </c>
      <c r="N334" s="78"/>
      <c r="O334" s="80"/>
      <c r="P334" s="81"/>
      <c r="Q334" s="79"/>
      <c r="R334" s="80"/>
      <c r="S334" s="107"/>
      <c r="T334" s="115">
        <v>3</v>
      </c>
      <c r="U334" s="114"/>
      <c r="V334" s="116"/>
      <c r="W334" s="117"/>
      <c r="X334" s="114"/>
      <c r="Y334" s="116"/>
    </row>
    <row r="335" spans="1:25" s="18" customFormat="1" ht="45.75" hidden="1" customHeight="1" x14ac:dyDescent="0.2">
      <c r="A335" s="357" t="s">
        <v>557</v>
      </c>
      <c r="B335" s="113" t="s">
        <v>558</v>
      </c>
      <c r="C335" s="79">
        <v>11</v>
      </c>
      <c r="D335" s="80"/>
      <c r="E335" s="80"/>
      <c r="F335" s="358"/>
      <c r="G335" s="182">
        <v>2.5</v>
      </c>
      <c r="H335" s="40">
        <f t="shared" si="80"/>
        <v>75</v>
      </c>
      <c r="I335" s="27">
        <v>30</v>
      </c>
      <c r="J335" s="114">
        <v>20</v>
      </c>
      <c r="K335" s="80"/>
      <c r="L335" s="80">
        <v>10</v>
      </c>
      <c r="M335" s="187">
        <f>H335-I335</f>
        <v>45</v>
      </c>
      <c r="N335" s="78"/>
      <c r="O335" s="80"/>
      <c r="P335" s="81"/>
      <c r="Q335" s="79"/>
      <c r="R335" s="80"/>
      <c r="S335" s="107"/>
      <c r="T335" s="115"/>
      <c r="U335" s="114"/>
      <c r="V335" s="116"/>
      <c r="W335" s="117"/>
      <c r="X335" s="114">
        <v>3</v>
      </c>
      <c r="Y335" s="116"/>
    </row>
    <row r="336" spans="1:25" s="1106" customFormat="1" ht="21" hidden="1" customHeight="1" x14ac:dyDescent="0.2">
      <c r="A336" s="1091" t="s">
        <v>559</v>
      </c>
      <c r="B336" s="1092" t="s">
        <v>560</v>
      </c>
      <c r="C336" s="1093"/>
      <c r="D336" s="1094">
        <v>8</v>
      </c>
      <c r="E336" s="1094"/>
      <c r="F336" s="1095"/>
      <c r="G336" s="1271">
        <v>3</v>
      </c>
      <c r="H336" s="1097">
        <f t="shared" si="80"/>
        <v>90</v>
      </c>
      <c r="I336" s="1098">
        <v>30</v>
      </c>
      <c r="J336" s="1098">
        <v>20</v>
      </c>
      <c r="K336" s="1098"/>
      <c r="L336" s="1098">
        <v>10</v>
      </c>
      <c r="M336" s="1099">
        <f>H336-I336</f>
        <v>60</v>
      </c>
      <c r="N336" s="1100"/>
      <c r="O336" s="1094"/>
      <c r="P336" s="1101"/>
      <c r="Q336" s="1093"/>
      <c r="R336" s="1094"/>
      <c r="S336" s="1102"/>
      <c r="T336" s="1093"/>
      <c r="U336" s="1094">
        <v>3</v>
      </c>
      <c r="V336" s="1103"/>
      <c r="W336" s="1104"/>
      <c r="X336" s="1105"/>
      <c r="Y336" s="1103"/>
    </row>
    <row r="337" spans="1:25" s="1106" customFormat="1" ht="21" hidden="1" customHeight="1" x14ac:dyDescent="0.2">
      <c r="A337" s="1091" t="s">
        <v>561</v>
      </c>
      <c r="B337" s="1092" t="s">
        <v>562</v>
      </c>
      <c r="C337" s="1093"/>
      <c r="D337" s="1094">
        <v>9</v>
      </c>
      <c r="E337" s="1094"/>
      <c r="F337" s="1095"/>
      <c r="G337" s="1096">
        <v>3</v>
      </c>
      <c r="H337" s="1097">
        <f t="shared" si="80"/>
        <v>90</v>
      </c>
      <c r="I337" s="1098">
        <v>30</v>
      </c>
      <c r="J337" s="1098">
        <v>20</v>
      </c>
      <c r="K337" s="1098"/>
      <c r="L337" s="1098">
        <v>10</v>
      </c>
      <c r="M337" s="1099">
        <f>H337-I337</f>
        <v>60</v>
      </c>
      <c r="N337" s="1100"/>
      <c r="O337" s="1094"/>
      <c r="P337" s="1101"/>
      <c r="Q337" s="1093"/>
      <c r="R337" s="1094"/>
      <c r="S337" s="1102"/>
      <c r="T337" s="1093"/>
      <c r="U337" s="1094"/>
      <c r="V337" s="1676">
        <v>3</v>
      </c>
      <c r="W337" s="1104"/>
      <c r="X337" s="1105"/>
      <c r="Y337" s="1103"/>
    </row>
    <row r="338" spans="1:25" s="18" customFormat="1" ht="21" hidden="1" customHeight="1" thickBot="1" x14ac:dyDescent="0.25">
      <c r="A338" s="155" t="s">
        <v>563</v>
      </c>
      <c r="B338" s="112" t="s">
        <v>564</v>
      </c>
      <c r="C338" s="79"/>
      <c r="D338" s="80">
        <v>10</v>
      </c>
      <c r="E338" s="80"/>
      <c r="F338" s="188"/>
      <c r="G338" s="1674">
        <v>3</v>
      </c>
      <c r="H338" s="1097">
        <f t="shared" si="80"/>
        <v>90</v>
      </c>
      <c r="I338" s="27">
        <v>45</v>
      </c>
      <c r="J338" s="27">
        <v>30</v>
      </c>
      <c r="K338" s="27"/>
      <c r="L338" s="27">
        <v>15</v>
      </c>
      <c r="M338" s="187">
        <f>H338-I338</f>
        <v>45</v>
      </c>
      <c r="N338" s="347"/>
      <c r="O338" s="80"/>
      <c r="P338" s="81"/>
      <c r="Q338" s="79"/>
      <c r="R338" s="80"/>
      <c r="S338" s="107"/>
      <c r="T338" s="79"/>
      <c r="U338" s="80"/>
      <c r="V338" s="116"/>
      <c r="W338" s="117">
        <v>3</v>
      </c>
      <c r="X338" s="114"/>
      <c r="Y338" s="116"/>
    </row>
    <row r="339" spans="1:25" s="18" customFormat="1" ht="21" hidden="1" customHeight="1" thickBot="1" x14ac:dyDescent="0.25">
      <c r="A339" s="448"/>
      <c r="B339" s="363" t="s">
        <v>565</v>
      </c>
      <c r="C339" s="364"/>
      <c r="D339" s="365"/>
      <c r="E339" s="365"/>
      <c r="F339" s="366"/>
      <c r="G339" s="367">
        <f>G333+G334+G335+G337+G336+G338</f>
        <v>16</v>
      </c>
      <c r="H339" s="368">
        <f>SUM(H333:H338)</f>
        <v>480</v>
      </c>
      <c r="I339" s="369">
        <f>SUM(I333:I338)</f>
        <v>210</v>
      </c>
      <c r="J339" s="369">
        <f>SUM(J333:J338)</f>
        <v>120</v>
      </c>
      <c r="K339" s="369">
        <f>SUM(K333:K338)</f>
        <v>15</v>
      </c>
      <c r="L339" s="369">
        <f>SUM(L333:L338)</f>
        <v>55</v>
      </c>
      <c r="M339" s="370">
        <f>M333+M334+M335+M336+M337+M338</f>
        <v>290</v>
      </c>
      <c r="N339" s="371"/>
      <c r="O339" s="365"/>
      <c r="P339" s="372"/>
      <c r="Q339" s="364"/>
      <c r="R339" s="365"/>
      <c r="S339" s="373"/>
      <c r="T339" s="374">
        <f>SUM(T333:T338)</f>
        <v>3</v>
      </c>
      <c r="U339" s="375">
        <f>SUM(U333:U338)</f>
        <v>3</v>
      </c>
      <c r="V339" s="376">
        <f>SUM(V333:V338)</f>
        <v>4</v>
      </c>
      <c r="W339" s="377">
        <f>SUM(W333:W338)</f>
        <v>3</v>
      </c>
      <c r="X339" s="378">
        <f>SUM(X333:X338)</f>
        <v>3</v>
      </c>
      <c r="Y339" s="376"/>
    </row>
    <row r="340" spans="1:25" s="18" customFormat="1" ht="21" hidden="1" customHeight="1" thickBot="1" x14ac:dyDescent="0.25">
      <c r="A340" s="448"/>
      <c r="B340" s="363" t="s">
        <v>566</v>
      </c>
      <c r="C340" s="364"/>
      <c r="D340" s="365"/>
      <c r="E340" s="365"/>
      <c r="F340" s="366"/>
      <c r="G340" s="367">
        <f>G331+G339</f>
        <v>68</v>
      </c>
      <c r="H340" s="379">
        <f>H331+H339</f>
        <v>2040</v>
      </c>
      <c r="I340" s="380">
        <f>I339+I331</f>
        <v>982</v>
      </c>
      <c r="J340" s="380">
        <f>J339+J331</f>
        <v>537</v>
      </c>
      <c r="K340" s="380">
        <f>K339+K331</f>
        <v>161</v>
      </c>
      <c r="L340" s="380">
        <f>L339+L331</f>
        <v>264</v>
      </c>
      <c r="M340" s="381">
        <f>M339+M331</f>
        <v>1078</v>
      </c>
      <c r="N340" s="371"/>
      <c r="O340" s="365"/>
      <c r="P340" s="372"/>
      <c r="Q340" s="364"/>
      <c r="R340" s="365"/>
      <c r="S340" s="373">
        <f t="shared" ref="S340:Y340" si="81">S331+S339</f>
        <v>3</v>
      </c>
      <c r="T340" s="374">
        <f t="shared" si="81"/>
        <v>6</v>
      </c>
      <c r="U340" s="375">
        <f t="shared" si="81"/>
        <v>11</v>
      </c>
      <c r="V340" s="376">
        <f t="shared" si="81"/>
        <v>15</v>
      </c>
      <c r="W340" s="377">
        <f t="shared" si="81"/>
        <v>18</v>
      </c>
      <c r="X340" s="378">
        <f t="shared" si="81"/>
        <v>20</v>
      </c>
      <c r="Y340" s="376">
        <f t="shared" si="81"/>
        <v>13</v>
      </c>
    </row>
    <row r="341" spans="1:25" s="18" customFormat="1" ht="21" hidden="1" customHeight="1" x14ac:dyDescent="0.2">
      <c r="A341" s="3242" t="s">
        <v>567</v>
      </c>
      <c r="B341" s="3243"/>
      <c r="C341" s="3243"/>
      <c r="D341" s="3243"/>
      <c r="E341" s="3243"/>
      <c r="F341" s="3243"/>
      <c r="G341" s="3243"/>
      <c r="H341" s="3243"/>
      <c r="I341" s="3243"/>
      <c r="J341" s="3243"/>
      <c r="K341" s="3243"/>
      <c r="L341" s="3243"/>
      <c r="M341" s="3243"/>
      <c r="N341" s="3243"/>
      <c r="O341" s="3243"/>
      <c r="P341" s="3243"/>
      <c r="Q341" s="3243"/>
      <c r="R341" s="3243"/>
      <c r="S341" s="3243"/>
      <c r="T341" s="3243"/>
      <c r="U341" s="3243"/>
      <c r="V341" s="3243"/>
      <c r="W341" s="3243"/>
      <c r="X341" s="3243"/>
      <c r="Y341" s="3244"/>
    </row>
    <row r="342" spans="1:25" s="1193" customFormat="1" ht="21" hidden="1" customHeight="1" x14ac:dyDescent="0.2">
      <c r="A342" s="1210" t="s">
        <v>257</v>
      </c>
      <c r="B342" s="1092" t="s">
        <v>568</v>
      </c>
      <c r="C342" s="1107"/>
      <c r="D342" s="1679"/>
      <c r="E342" s="1679"/>
      <c r="F342" s="1680"/>
      <c r="G342" s="1270">
        <f>G343+G344</f>
        <v>4.5</v>
      </c>
      <c r="H342" s="1681">
        <f t="shared" ref="H342:H348" si="82">G342*30</f>
        <v>135</v>
      </c>
      <c r="I342" s="1682">
        <f>I343+I344</f>
        <v>55</v>
      </c>
      <c r="J342" s="1683">
        <f>J343+J344</f>
        <v>30</v>
      </c>
      <c r="K342" s="1683"/>
      <c r="L342" s="1684">
        <f>L343+L344</f>
        <v>25</v>
      </c>
      <c r="M342" s="1685">
        <f>M343+M344</f>
        <v>80</v>
      </c>
      <c r="N342" s="1214"/>
      <c r="O342" s="1215"/>
      <c r="P342" s="1216"/>
      <c r="Q342" s="1217"/>
      <c r="R342" s="1215"/>
      <c r="S342" s="1218"/>
      <c r="T342" s="1219">
        <v>3</v>
      </c>
      <c r="U342" s="1220"/>
      <c r="V342" s="1221"/>
      <c r="W342" s="1222"/>
      <c r="X342" s="1220"/>
      <c r="Y342" s="1221"/>
    </row>
    <row r="343" spans="1:25" s="1193" customFormat="1" ht="21" hidden="1" customHeight="1" x14ac:dyDescent="0.2">
      <c r="A343" s="1223" t="s">
        <v>569</v>
      </c>
      <c r="B343" s="1149" t="s">
        <v>568</v>
      </c>
      <c r="C343" s="1224"/>
      <c r="D343" s="2040">
        <v>7</v>
      </c>
      <c r="E343" s="1686"/>
      <c r="F343" s="1686"/>
      <c r="G343" s="1677">
        <v>3.5</v>
      </c>
      <c r="H343" s="1681">
        <f t="shared" si="82"/>
        <v>105</v>
      </c>
      <c r="I343" s="1687">
        <v>45</v>
      </c>
      <c r="J343" s="1687">
        <v>30</v>
      </c>
      <c r="K343" s="1688"/>
      <c r="L343" s="1687">
        <v>15</v>
      </c>
      <c r="M343" s="1689">
        <v>60</v>
      </c>
      <c r="N343" s="1227"/>
      <c r="O343" s="1227"/>
      <c r="P343" s="1227"/>
      <c r="Q343" s="1227"/>
      <c r="R343" s="1227"/>
      <c r="S343" s="1227"/>
      <c r="T343" s="1227"/>
      <c r="U343" s="1228"/>
      <c r="V343" s="1227"/>
      <c r="W343" s="1229"/>
      <c r="X343" s="1228"/>
      <c r="Y343" s="1230"/>
    </row>
    <row r="344" spans="1:25" s="1193" customFormat="1" ht="21" hidden="1" customHeight="1" x14ac:dyDescent="0.2">
      <c r="A344" s="1210" t="s">
        <v>570</v>
      </c>
      <c r="B344" s="1149" t="s">
        <v>571</v>
      </c>
      <c r="C344" s="1150"/>
      <c r="D344" s="1690"/>
      <c r="E344" s="1690"/>
      <c r="F344" s="1691">
        <v>8</v>
      </c>
      <c r="G344" s="1678">
        <v>1</v>
      </c>
      <c r="H344" s="1681">
        <f t="shared" si="82"/>
        <v>30</v>
      </c>
      <c r="I344" s="1685">
        <v>10</v>
      </c>
      <c r="J344" s="1685"/>
      <c r="K344" s="1685"/>
      <c r="L344" s="1685">
        <v>10</v>
      </c>
      <c r="M344" s="1685">
        <v>20</v>
      </c>
      <c r="N344" s="1233"/>
      <c r="O344" s="1234"/>
      <c r="P344" s="1234"/>
      <c r="Q344" s="1234"/>
      <c r="R344" s="1234"/>
      <c r="S344" s="1234"/>
      <c r="T344" s="1234"/>
      <c r="U344" s="1234">
        <v>1</v>
      </c>
      <c r="V344" s="1228"/>
      <c r="W344" s="1228"/>
      <c r="X344" s="1228"/>
      <c r="Y344" s="1235"/>
    </row>
    <row r="345" spans="1:25" s="18" customFormat="1" ht="21" hidden="1" customHeight="1" x14ac:dyDescent="0.2">
      <c r="A345" s="155" t="s">
        <v>258</v>
      </c>
      <c r="B345" s="352" t="s">
        <v>572</v>
      </c>
      <c r="C345" s="185"/>
      <c r="D345" s="185">
        <v>9</v>
      </c>
      <c r="E345" s="185"/>
      <c r="F345" s="353"/>
      <c r="G345" s="382">
        <v>3</v>
      </c>
      <c r="H345" s="186">
        <f t="shared" si="82"/>
        <v>90</v>
      </c>
      <c r="I345" s="383">
        <v>30</v>
      </c>
      <c r="J345" s="355">
        <v>20</v>
      </c>
      <c r="K345" s="185"/>
      <c r="L345" s="185">
        <v>10</v>
      </c>
      <c r="M345" s="354">
        <f>H345-I345</f>
        <v>60</v>
      </c>
      <c r="N345" s="185"/>
      <c r="O345" s="185"/>
      <c r="P345" s="185"/>
      <c r="Q345" s="185"/>
      <c r="R345" s="185"/>
      <c r="S345" s="185"/>
      <c r="T345" s="185"/>
      <c r="U345" s="185"/>
      <c r="V345" s="1692">
        <v>3</v>
      </c>
      <c r="W345" s="355"/>
      <c r="X345" s="355"/>
      <c r="Y345" s="446"/>
    </row>
    <row r="346" spans="1:25" s="18" customFormat="1" ht="21" hidden="1" customHeight="1" x14ac:dyDescent="0.2">
      <c r="A346" s="447" t="s">
        <v>259</v>
      </c>
      <c r="B346" s="384" t="s">
        <v>573</v>
      </c>
      <c r="C346" s="196"/>
      <c r="D346" s="131">
        <v>10</v>
      </c>
      <c r="E346" s="131"/>
      <c r="F346" s="385"/>
      <c r="G346" s="386">
        <v>3</v>
      </c>
      <c r="H346" s="178">
        <f t="shared" si="82"/>
        <v>90</v>
      </c>
      <c r="I346" s="387">
        <v>45</v>
      </c>
      <c r="J346" s="177">
        <v>30</v>
      </c>
      <c r="K346" s="131"/>
      <c r="L346" s="131">
        <v>15</v>
      </c>
      <c r="M346" s="354">
        <f>H346-I346</f>
        <v>45</v>
      </c>
      <c r="N346" s="196"/>
      <c r="O346" s="131"/>
      <c r="P346" s="175"/>
      <c r="Q346" s="133"/>
      <c r="R346" s="131"/>
      <c r="S346" s="135"/>
      <c r="T346" s="133"/>
      <c r="U346" s="131"/>
      <c r="V346" s="359"/>
      <c r="W346" s="176">
        <v>3</v>
      </c>
      <c r="X346" s="177"/>
      <c r="Y346" s="359"/>
    </row>
    <row r="347" spans="1:25" s="1106" customFormat="1" ht="21" hidden="1" customHeight="1" x14ac:dyDescent="0.2">
      <c r="A347" s="1091" t="s">
        <v>574</v>
      </c>
      <c r="B347" s="1149" t="s">
        <v>575</v>
      </c>
      <c r="C347" s="1150"/>
      <c r="D347" s="1150">
        <v>8</v>
      </c>
      <c r="E347" s="1150"/>
      <c r="F347" s="1151"/>
      <c r="G347" s="1236">
        <v>3</v>
      </c>
      <c r="H347" s="1153">
        <f t="shared" si="82"/>
        <v>90</v>
      </c>
      <c r="I347" s="1237">
        <v>30</v>
      </c>
      <c r="J347" s="1155">
        <v>20</v>
      </c>
      <c r="K347" s="1150">
        <v>10</v>
      </c>
      <c r="L347" s="1150"/>
      <c r="M347" s="1154">
        <f>H347-I347</f>
        <v>60</v>
      </c>
      <c r="N347" s="1150"/>
      <c r="O347" s="1150"/>
      <c r="P347" s="1150"/>
      <c r="Q347" s="1150"/>
      <c r="R347" s="1150"/>
      <c r="S347" s="1150"/>
      <c r="T347" s="1150"/>
      <c r="U347" s="1150">
        <v>3</v>
      </c>
      <c r="V347" s="1155"/>
      <c r="W347" s="1155"/>
      <c r="X347" s="1155"/>
      <c r="Y347" s="1119"/>
    </row>
    <row r="348" spans="1:25" s="18" customFormat="1" ht="43.5" hidden="1" customHeight="1" thickBot="1" x14ac:dyDescent="0.25">
      <c r="A348" s="155" t="s">
        <v>576</v>
      </c>
      <c r="B348" s="112" t="s">
        <v>577</v>
      </c>
      <c r="C348" s="79">
        <v>11</v>
      </c>
      <c r="D348" s="80"/>
      <c r="E348" s="80"/>
      <c r="F348" s="188"/>
      <c r="G348" s="180">
        <v>2.5</v>
      </c>
      <c r="H348" s="40">
        <f t="shared" si="82"/>
        <v>75</v>
      </c>
      <c r="I348" s="27">
        <v>30</v>
      </c>
      <c r="J348" s="27">
        <v>20</v>
      </c>
      <c r="K348" s="27"/>
      <c r="L348" s="27">
        <v>10</v>
      </c>
      <c r="M348" s="1154">
        <f>H348-I348</f>
        <v>45</v>
      </c>
      <c r="N348" s="347"/>
      <c r="O348" s="80"/>
      <c r="P348" s="81"/>
      <c r="Q348" s="79"/>
      <c r="R348" s="80"/>
      <c r="S348" s="107"/>
      <c r="T348" s="79"/>
      <c r="U348" s="80"/>
      <c r="V348" s="116"/>
      <c r="W348" s="117"/>
      <c r="X348" s="114">
        <v>3</v>
      </c>
      <c r="Y348" s="116"/>
    </row>
    <row r="349" spans="1:25" s="18" customFormat="1" ht="21" hidden="1" customHeight="1" thickBot="1" x14ac:dyDescent="0.25">
      <c r="A349" s="448"/>
      <c r="B349" s="388" t="s">
        <v>578</v>
      </c>
      <c r="C349" s="389"/>
      <c r="D349" s="389"/>
      <c r="E349" s="389"/>
      <c r="F349" s="390"/>
      <c r="G349" s="391">
        <f>G342+G345+G346+G347+G348</f>
        <v>16</v>
      </c>
      <c r="H349" s="392">
        <f>H342+H345+H346+H347+H348</f>
        <v>480</v>
      </c>
      <c r="I349" s="393">
        <f>I342+I345+I346+I347+I348</f>
        <v>190</v>
      </c>
      <c r="J349" s="394">
        <f>J342+J345+J346+J347+J348</f>
        <v>120</v>
      </c>
      <c r="K349" s="393">
        <f>K342+K345+K346+K347+K348</f>
        <v>10</v>
      </c>
      <c r="L349" s="393">
        <f>L342+L345+L346+L348</f>
        <v>60</v>
      </c>
      <c r="M349" s="395">
        <f>M342+M345+M346+M347+M348</f>
        <v>290</v>
      </c>
      <c r="N349" s="389">
        <f>SUM(N342:N348)</f>
        <v>0</v>
      </c>
      <c r="O349" s="389">
        <f t="shared" ref="O349:Y349" si="83">SUM(O342:O348)</f>
        <v>0</v>
      </c>
      <c r="P349" s="389">
        <f t="shared" si="83"/>
        <v>0</v>
      </c>
      <c r="Q349" s="389">
        <f t="shared" si="83"/>
        <v>0</v>
      </c>
      <c r="R349" s="389">
        <f t="shared" si="83"/>
        <v>0</v>
      </c>
      <c r="S349" s="389">
        <f t="shared" si="83"/>
        <v>0</v>
      </c>
      <c r="T349" s="389">
        <f t="shared" si="83"/>
        <v>3</v>
      </c>
      <c r="U349" s="389">
        <f t="shared" si="83"/>
        <v>4</v>
      </c>
      <c r="V349" s="389">
        <f t="shared" si="83"/>
        <v>3</v>
      </c>
      <c r="W349" s="389">
        <f t="shared" si="83"/>
        <v>3</v>
      </c>
      <c r="X349" s="389">
        <f t="shared" si="83"/>
        <v>3</v>
      </c>
      <c r="Y349" s="450">
        <f t="shared" si="83"/>
        <v>0</v>
      </c>
    </row>
    <row r="350" spans="1:25" s="18" customFormat="1" ht="21" hidden="1" customHeight="1" thickBot="1" x14ac:dyDescent="0.25">
      <c r="A350" s="448"/>
      <c r="B350" s="388" t="s">
        <v>579</v>
      </c>
      <c r="C350" s="389"/>
      <c r="D350" s="389"/>
      <c r="E350" s="389"/>
      <c r="F350" s="390"/>
      <c r="G350" s="391">
        <f>G331+G349</f>
        <v>68</v>
      </c>
      <c r="H350" s="137">
        <f t="shared" ref="H350:Y350" si="84">H331+H349</f>
        <v>2040</v>
      </c>
      <c r="I350" s="137">
        <f t="shared" si="84"/>
        <v>962</v>
      </c>
      <c r="J350" s="137">
        <f t="shared" si="84"/>
        <v>537</v>
      </c>
      <c r="K350" s="137">
        <f t="shared" si="84"/>
        <v>156</v>
      </c>
      <c r="L350" s="137">
        <f t="shared" si="84"/>
        <v>269</v>
      </c>
      <c r="M350" s="137">
        <f t="shared" si="84"/>
        <v>1078</v>
      </c>
      <c r="N350" s="136">
        <f t="shared" si="84"/>
        <v>0</v>
      </c>
      <c r="O350" s="136">
        <f t="shared" si="84"/>
        <v>0</v>
      </c>
      <c r="P350" s="136">
        <f t="shared" si="84"/>
        <v>0</v>
      </c>
      <c r="Q350" s="136">
        <f t="shared" si="84"/>
        <v>0</v>
      </c>
      <c r="R350" s="136">
        <f t="shared" si="84"/>
        <v>0</v>
      </c>
      <c r="S350" s="136">
        <f t="shared" si="84"/>
        <v>3</v>
      </c>
      <c r="T350" s="136">
        <f>T331+T349</f>
        <v>6</v>
      </c>
      <c r="U350" s="136">
        <f>U331+U349</f>
        <v>12</v>
      </c>
      <c r="V350" s="136">
        <f t="shared" si="84"/>
        <v>14</v>
      </c>
      <c r="W350" s="136">
        <f t="shared" si="84"/>
        <v>18</v>
      </c>
      <c r="X350" s="136">
        <f t="shared" si="84"/>
        <v>20</v>
      </c>
      <c r="Y350" s="444">
        <f t="shared" si="84"/>
        <v>13</v>
      </c>
    </row>
    <row r="351" spans="1:25" s="18" customFormat="1" ht="21" hidden="1" customHeight="1" thickBot="1" x14ac:dyDescent="0.25">
      <c r="A351" s="451"/>
      <c r="B351" s="396"/>
      <c r="C351" s="162"/>
      <c r="D351" s="162"/>
      <c r="E351" s="162"/>
      <c r="F351" s="397"/>
      <c r="G351" s="398"/>
      <c r="H351" s="399"/>
      <c r="I351" s="399"/>
      <c r="J351" s="399"/>
      <c r="K351" s="399"/>
      <c r="L351" s="399"/>
      <c r="M351" s="399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452"/>
    </row>
    <row r="352" spans="1:25" s="18" customFormat="1" ht="21" hidden="1" customHeight="1" thickBot="1" x14ac:dyDescent="0.25">
      <c r="A352" s="3026" t="s">
        <v>481</v>
      </c>
      <c r="B352" s="3027"/>
      <c r="C352" s="3027"/>
      <c r="D352" s="3027"/>
      <c r="E352" s="3027"/>
      <c r="F352" s="3027"/>
      <c r="G352" s="3027"/>
      <c r="H352" s="3027"/>
      <c r="I352" s="3027"/>
      <c r="J352" s="3027"/>
      <c r="K352" s="3027"/>
      <c r="L352" s="3027"/>
      <c r="M352" s="3027"/>
      <c r="N352" s="3027"/>
      <c r="O352" s="3027"/>
      <c r="P352" s="3027"/>
      <c r="Q352" s="3027"/>
      <c r="R352" s="3027"/>
      <c r="S352" s="3027"/>
      <c r="T352" s="3027"/>
      <c r="U352" s="3027"/>
      <c r="V352" s="3027"/>
      <c r="W352" s="3027"/>
      <c r="X352" s="3027"/>
      <c r="Y352" s="3028"/>
    </row>
    <row r="353" spans="1:25" s="18" customFormat="1" ht="21.75" hidden="1" customHeight="1" x14ac:dyDescent="0.2">
      <c r="A353" s="668" t="s">
        <v>172</v>
      </c>
      <c r="B353" s="111" t="s">
        <v>516</v>
      </c>
      <c r="C353" s="962"/>
      <c r="D353" s="963" t="s">
        <v>29</v>
      </c>
      <c r="E353" s="964"/>
      <c r="F353" s="965"/>
      <c r="G353" s="1260">
        <v>2</v>
      </c>
      <c r="H353" s="966">
        <f t="shared" ref="H353:H361" si="85">G353*30</f>
        <v>60</v>
      </c>
      <c r="I353" s="142"/>
      <c r="J353" s="967"/>
      <c r="K353" s="968"/>
      <c r="L353" s="968"/>
      <c r="M353" s="278"/>
      <c r="N353" s="969"/>
      <c r="P353" s="970"/>
      <c r="Q353" s="971"/>
      <c r="R353" s="972"/>
      <c r="S353" s="973"/>
      <c r="T353" s="974"/>
      <c r="U353" s="972"/>
      <c r="V353" s="975"/>
      <c r="W353" s="976"/>
      <c r="X353" s="977"/>
      <c r="Y353" s="975"/>
    </row>
    <row r="354" spans="1:25" s="18" customFormat="1" ht="34.5" hidden="1" customHeight="1" x14ac:dyDescent="0.2">
      <c r="A354" s="576" t="s">
        <v>173</v>
      </c>
      <c r="B354" s="112" t="s">
        <v>482</v>
      </c>
      <c r="C354" s="978"/>
      <c r="D354" s="642">
        <v>7</v>
      </c>
      <c r="E354" s="979"/>
      <c r="F354" s="980"/>
      <c r="G354" s="1262">
        <v>4</v>
      </c>
      <c r="H354" s="190">
        <f t="shared" si="85"/>
        <v>120</v>
      </c>
      <c r="I354" s="92"/>
      <c r="J354" s="191"/>
      <c r="K354" s="192"/>
      <c r="L354" s="192"/>
      <c r="M354" s="193"/>
      <c r="N354" s="981"/>
      <c r="O354" s="982"/>
      <c r="P354" s="983"/>
      <c r="Q354" s="984"/>
      <c r="R354" s="982"/>
      <c r="S354" s="985"/>
      <c r="T354" s="986"/>
      <c r="U354" s="982"/>
      <c r="V354" s="985"/>
      <c r="W354" s="984"/>
      <c r="X354" s="982"/>
      <c r="Y354" s="985"/>
    </row>
    <row r="355" spans="1:25" s="18" customFormat="1" ht="33.75" hidden="1" customHeight="1" x14ac:dyDescent="0.2">
      <c r="A355" s="576" t="s">
        <v>174</v>
      </c>
      <c r="B355" s="112" t="s">
        <v>61</v>
      </c>
      <c r="C355" s="978"/>
      <c r="D355" s="638" t="s">
        <v>273</v>
      </c>
      <c r="E355" s="979"/>
      <c r="F355" s="980"/>
      <c r="G355" s="1262">
        <v>2</v>
      </c>
      <c r="H355" s="190">
        <f t="shared" si="85"/>
        <v>60</v>
      </c>
      <c r="I355" s="92"/>
      <c r="J355" s="191"/>
      <c r="K355" s="192"/>
      <c r="L355" s="192"/>
      <c r="M355" s="193"/>
      <c r="N355" s="981"/>
      <c r="O355" s="982"/>
      <c r="P355" s="983"/>
      <c r="Q355" s="984"/>
      <c r="R355" s="982"/>
      <c r="S355" s="985"/>
      <c r="T355" s="984"/>
      <c r="U355" s="982"/>
      <c r="V355" s="970"/>
      <c r="W355" s="984"/>
      <c r="X355" s="982"/>
      <c r="Y355" s="985"/>
    </row>
    <row r="356" spans="1:25" s="18" customFormat="1" ht="33.75" hidden="1" customHeight="1" x14ac:dyDescent="0.2">
      <c r="A356" s="576" t="s">
        <v>660</v>
      </c>
      <c r="B356" s="112" t="s">
        <v>664</v>
      </c>
      <c r="C356" s="978"/>
      <c r="D356" s="642">
        <v>12</v>
      </c>
      <c r="E356" s="979"/>
      <c r="F356" s="980"/>
      <c r="G356" s="1262">
        <v>5.5</v>
      </c>
      <c r="H356" s="190">
        <f t="shared" si="85"/>
        <v>165</v>
      </c>
      <c r="I356" s="92"/>
      <c r="J356" s="191"/>
      <c r="K356" s="192"/>
      <c r="L356" s="192"/>
      <c r="M356" s="193"/>
      <c r="N356" s="981"/>
      <c r="O356" s="982"/>
      <c r="P356" s="983"/>
      <c r="Q356" s="984"/>
      <c r="R356" s="982"/>
      <c r="S356" s="985"/>
      <c r="T356" s="984"/>
      <c r="U356" s="982"/>
      <c r="V356" s="970"/>
      <c r="W356" s="981"/>
      <c r="X356" s="982"/>
      <c r="Y356" s="985"/>
    </row>
    <row r="357" spans="1:25" s="18" customFormat="1" ht="29.25" hidden="1" customHeight="1" x14ac:dyDescent="0.2">
      <c r="A357" s="576" t="s">
        <v>661</v>
      </c>
      <c r="B357" s="112" t="s">
        <v>665</v>
      </c>
      <c r="C357" s="978"/>
      <c r="D357" s="642">
        <v>12</v>
      </c>
      <c r="E357" s="979"/>
      <c r="F357" s="980"/>
      <c r="G357" s="1262">
        <v>4.5</v>
      </c>
      <c r="H357" s="190">
        <f t="shared" si="85"/>
        <v>135</v>
      </c>
      <c r="I357" s="92"/>
      <c r="J357" s="191"/>
      <c r="K357" s="192"/>
      <c r="L357" s="192"/>
      <c r="M357" s="193"/>
      <c r="N357" s="981"/>
      <c r="O357" s="982"/>
      <c r="P357" s="983"/>
      <c r="Q357" s="984"/>
      <c r="R357" s="982"/>
      <c r="S357" s="985"/>
      <c r="T357" s="984"/>
      <c r="U357" s="982"/>
      <c r="V357" s="985"/>
      <c r="W357" s="987"/>
      <c r="X357" s="982"/>
      <c r="Y357" s="985"/>
    </row>
    <row r="358" spans="1:25" s="18" customFormat="1" ht="18.75" hidden="1" customHeight="1" thickBot="1" x14ac:dyDescent="0.25">
      <c r="A358" s="683" t="s">
        <v>176</v>
      </c>
      <c r="B358" s="988" t="s">
        <v>24</v>
      </c>
      <c r="C358" s="989"/>
      <c r="D358" s="990">
        <v>12</v>
      </c>
      <c r="E358" s="991"/>
      <c r="F358" s="992"/>
      <c r="G358" s="1265">
        <v>6</v>
      </c>
      <c r="H358" s="993">
        <f t="shared" si="85"/>
        <v>180</v>
      </c>
      <c r="I358" s="92"/>
      <c r="J358" s="994"/>
      <c r="K358" s="995"/>
      <c r="L358" s="995"/>
      <c r="M358" s="689"/>
      <c r="N358" s="996"/>
      <c r="O358" s="997"/>
      <c r="P358" s="998"/>
      <c r="Q358" s="999"/>
      <c r="R358" s="997"/>
      <c r="S358" s="1000"/>
      <c r="T358" s="999"/>
      <c r="U358" s="997"/>
      <c r="V358" s="1000"/>
      <c r="W358" s="996"/>
      <c r="X358" s="997"/>
      <c r="Y358" s="1000"/>
    </row>
    <row r="359" spans="1:25" s="18" customFormat="1" ht="21.75" hidden="1" customHeight="1" thickBot="1" x14ac:dyDescent="0.25">
      <c r="A359" s="3029" t="s">
        <v>401</v>
      </c>
      <c r="B359" s="3030"/>
      <c r="C359" s="3030"/>
      <c r="D359" s="3030"/>
      <c r="E359" s="3030"/>
      <c r="F359" s="3030"/>
      <c r="G359" s="181">
        <f>G353+G354+G355+G356+G358</f>
        <v>19.5</v>
      </c>
      <c r="H359" s="2039">
        <f t="shared" si="85"/>
        <v>585</v>
      </c>
      <c r="I359" s="587"/>
      <c r="J359" s="587"/>
      <c r="K359" s="587"/>
      <c r="L359" s="587"/>
      <c r="M359" s="588"/>
      <c r="N359" s="1001"/>
      <c r="O359" s="1002"/>
      <c r="P359" s="1003"/>
      <c r="Q359" s="1001"/>
      <c r="R359" s="1002"/>
      <c r="S359" s="1003"/>
      <c r="T359" s="1001"/>
      <c r="U359" s="1002"/>
      <c r="V359" s="1004"/>
      <c r="W359" s="1005"/>
      <c r="X359" s="1002"/>
      <c r="Y359" s="1003"/>
    </row>
    <row r="360" spans="1:25" s="18" customFormat="1" ht="21.75" hidden="1" customHeight="1" thickBot="1" x14ac:dyDescent="0.25">
      <c r="A360" s="3029" t="s">
        <v>662</v>
      </c>
      <c r="B360" s="3030"/>
      <c r="C360" s="3030"/>
      <c r="D360" s="3030"/>
      <c r="E360" s="3030"/>
      <c r="F360" s="3030"/>
      <c r="G360" s="181">
        <f>G353+G355+G357+G358</f>
        <v>14.5</v>
      </c>
      <c r="H360" s="2039">
        <f t="shared" si="85"/>
        <v>435</v>
      </c>
      <c r="I360" s="1007"/>
      <c r="J360" s="1007"/>
      <c r="K360" s="1007"/>
      <c r="L360" s="1007"/>
      <c r="M360" s="1008"/>
      <c r="N360" s="1009"/>
      <c r="O360" s="1010"/>
      <c r="P360" s="1011"/>
      <c r="Q360" s="1009"/>
      <c r="R360" s="1010"/>
      <c r="S360" s="1011"/>
      <c r="T360" s="1009"/>
      <c r="U360" s="1010"/>
      <c r="V360" s="1708"/>
      <c r="W360" s="1709"/>
      <c r="X360" s="1010"/>
      <c r="Y360" s="1011"/>
    </row>
    <row r="361" spans="1:25" s="18" customFormat="1" ht="21.75" hidden="1" customHeight="1" thickBot="1" x14ac:dyDescent="0.25">
      <c r="A361" s="3029" t="s">
        <v>663</v>
      </c>
      <c r="B361" s="3030"/>
      <c r="C361" s="3030"/>
      <c r="D361" s="3030"/>
      <c r="E361" s="3030"/>
      <c r="F361" s="3030"/>
      <c r="G361" s="181">
        <f>G353+G355+G356+G358</f>
        <v>15.5</v>
      </c>
      <c r="H361" s="2039">
        <f t="shared" si="85"/>
        <v>465</v>
      </c>
      <c r="I361" s="1007"/>
      <c r="J361" s="1007"/>
      <c r="K361" s="1007"/>
      <c r="L361" s="1007"/>
      <c r="M361" s="1008"/>
      <c r="N361" s="1009"/>
      <c r="O361" s="1010"/>
      <c r="P361" s="1011"/>
      <c r="Q361" s="1009"/>
      <c r="R361" s="1010"/>
      <c r="S361" s="1011"/>
      <c r="T361" s="1009"/>
      <c r="U361" s="1010"/>
      <c r="V361" s="1011"/>
      <c r="W361" s="1009"/>
      <c r="X361" s="1010"/>
      <c r="Y361" s="1011"/>
    </row>
    <row r="362" spans="1:25" s="18" customFormat="1" ht="21.75" hidden="1" customHeight="1" thickBot="1" x14ac:dyDescent="0.25">
      <c r="A362" s="3026" t="s">
        <v>483</v>
      </c>
      <c r="B362" s="3027"/>
      <c r="C362" s="3027"/>
      <c r="D362" s="3027"/>
      <c r="E362" s="3027"/>
      <c r="F362" s="3027"/>
      <c r="G362" s="3241"/>
      <c r="H362" s="3027"/>
      <c r="I362" s="3027"/>
      <c r="J362" s="3027"/>
      <c r="K362" s="3027"/>
      <c r="L362" s="3027"/>
      <c r="M362" s="3027"/>
      <c r="N362" s="3027"/>
      <c r="O362" s="3027"/>
      <c r="P362" s="3027"/>
      <c r="Q362" s="3027"/>
      <c r="R362" s="3027"/>
      <c r="S362" s="3027"/>
      <c r="T362" s="3027"/>
      <c r="U362" s="3027"/>
      <c r="V362" s="3027"/>
      <c r="W362" s="3027"/>
      <c r="X362" s="3027"/>
      <c r="Y362" s="3028"/>
    </row>
    <row r="363" spans="1:25" s="18" customFormat="1" ht="36" hidden="1" customHeight="1" thickBot="1" x14ac:dyDescent="0.25">
      <c r="A363" s="1012" t="s">
        <v>177</v>
      </c>
      <c r="B363" s="1013" t="s">
        <v>28</v>
      </c>
      <c r="C363" s="1014">
        <v>12</v>
      </c>
      <c r="D363" s="1015"/>
      <c r="E363" s="1015"/>
      <c r="F363" s="1016"/>
      <c r="G363" s="134">
        <v>1.5</v>
      </c>
      <c r="H363" s="1017">
        <f>G363*30</f>
        <v>45</v>
      </c>
      <c r="I363" s="1018"/>
      <c r="J363" s="1019"/>
      <c r="K363" s="1020"/>
      <c r="L363" s="1020"/>
      <c r="M363" s="151"/>
      <c r="N363" s="1021"/>
      <c r="O363" s="1022"/>
      <c r="P363" s="1023"/>
      <c r="Q363" s="1024"/>
      <c r="R363" s="1022"/>
      <c r="S363" s="1025"/>
      <c r="T363" s="1024"/>
      <c r="U363" s="1022"/>
      <c r="V363" s="1025"/>
      <c r="W363" s="1021"/>
      <c r="X363" s="1022"/>
      <c r="Y363" s="1025"/>
    </row>
    <row r="364" spans="1:25" s="18" customFormat="1" ht="21" hidden="1" customHeight="1" thickBot="1" x14ac:dyDescent="0.25">
      <c r="A364" s="3015" t="s">
        <v>199</v>
      </c>
      <c r="B364" s="3016"/>
      <c r="C364" s="3016"/>
      <c r="D364" s="3016"/>
      <c r="E364" s="3016"/>
      <c r="F364" s="3017"/>
      <c r="G364" s="585">
        <f>G363</f>
        <v>1.5</v>
      </c>
      <c r="H364" s="1026">
        <f>H363</f>
        <v>45</v>
      </c>
      <c r="I364" s="1027"/>
      <c r="J364" s="1028"/>
      <c r="K364" s="1028"/>
      <c r="L364" s="1028"/>
      <c r="M364" s="1029"/>
      <c r="N364" s="586"/>
      <c r="O364" s="587"/>
      <c r="P364" s="588"/>
      <c r="Q364" s="586"/>
      <c r="R364" s="587"/>
      <c r="S364" s="588"/>
      <c r="T364" s="586"/>
      <c r="U364" s="587"/>
      <c r="V364" s="588"/>
      <c r="W364" s="586"/>
      <c r="X364" s="587"/>
      <c r="Y364" s="588"/>
    </row>
    <row r="365" spans="1:25" s="18" customFormat="1" ht="16.5" hidden="1" thickBot="1" x14ac:dyDescent="0.25">
      <c r="A365" s="53"/>
      <c r="B365" s="53"/>
      <c r="C365" s="53"/>
      <c r="D365" s="53"/>
      <c r="E365" s="53"/>
      <c r="F365" s="53"/>
      <c r="G365" s="52"/>
      <c r="H365" s="55"/>
      <c r="I365" s="52"/>
      <c r="J365" s="52"/>
      <c r="K365" s="52"/>
      <c r="L365" s="52"/>
      <c r="M365" s="52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</row>
    <row r="366" spans="1:25" s="18" customFormat="1" ht="19.5" hidden="1" customHeight="1" thickBot="1" x14ac:dyDescent="0.25">
      <c r="A366" s="3212" t="s">
        <v>594</v>
      </c>
      <c r="B366" s="3413"/>
      <c r="C366" s="3413"/>
      <c r="D366" s="3413"/>
      <c r="E366" s="3413"/>
      <c r="F366" s="3413"/>
      <c r="G366" s="3413"/>
      <c r="H366" s="3413"/>
      <c r="I366" s="3413"/>
      <c r="J366" s="3413"/>
      <c r="K366" s="3413"/>
      <c r="L366" s="3413"/>
      <c r="M366" s="3413"/>
      <c r="N366" s="3413"/>
      <c r="O366" s="3413"/>
      <c r="P366" s="3413"/>
      <c r="Q366" s="3413"/>
      <c r="R366" s="3413"/>
      <c r="S366" s="3413"/>
      <c r="T366" s="3413"/>
      <c r="U366" s="3413"/>
      <c r="V366" s="3413"/>
      <c r="W366" s="3413"/>
      <c r="X366" s="3413"/>
      <c r="Y366" s="3414"/>
    </row>
    <row r="367" spans="1:25" s="18" customFormat="1" ht="24.75" hidden="1" customHeight="1" thickBot="1" x14ac:dyDescent="0.25">
      <c r="A367" s="3223" t="s">
        <v>403</v>
      </c>
      <c r="B367" s="3223"/>
      <c r="C367" s="3223"/>
      <c r="D367" s="3223"/>
      <c r="E367" s="3223"/>
      <c r="F367" s="3223"/>
      <c r="G367" s="1030">
        <f>N376</f>
        <v>240</v>
      </c>
      <c r="H367" s="1030">
        <f t="shared" ref="H367:V367" si="86">H83+H149+H153+H182+H359+H364+H93</f>
        <v>7200</v>
      </c>
      <c r="I367" s="1030">
        <f t="shared" si="86"/>
        <v>3267</v>
      </c>
      <c r="J367" s="1030">
        <f t="shared" si="86"/>
        <v>1552</v>
      </c>
      <c r="K367" s="1030">
        <f t="shared" si="86"/>
        <v>532</v>
      </c>
      <c r="L367" s="1030">
        <f t="shared" si="86"/>
        <v>1183</v>
      </c>
      <c r="M367" s="1030">
        <f t="shared" si="86"/>
        <v>3303</v>
      </c>
      <c r="N367" s="1030">
        <f t="shared" si="86"/>
        <v>29</v>
      </c>
      <c r="O367" s="1030">
        <f t="shared" si="86"/>
        <v>27</v>
      </c>
      <c r="P367" s="1030">
        <f t="shared" si="86"/>
        <v>27</v>
      </c>
      <c r="Q367" s="1030">
        <f t="shared" si="86"/>
        <v>28</v>
      </c>
      <c r="R367" s="1030">
        <f t="shared" si="86"/>
        <v>28</v>
      </c>
      <c r="S367" s="1030">
        <f t="shared" si="86"/>
        <v>29</v>
      </c>
      <c r="T367" s="1030">
        <f t="shared" si="86"/>
        <v>24</v>
      </c>
      <c r="U367" s="1030">
        <f t="shared" si="86"/>
        <v>24</v>
      </c>
      <c r="V367" s="1030">
        <f t="shared" si="86"/>
        <v>24</v>
      </c>
      <c r="W367" s="1031">
        <f>W83+W149+W153+W182+W359+W364</f>
        <v>22</v>
      </c>
      <c r="X367" s="1032">
        <f>X83+X149+X153+X182+X359+X364</f>
        <v>20</v>
      </c>
      <c r="Y367" s="1033">
        <f>Y83+Y149+Y153+Y182+Y359+Y364</f>
        <v>15</v>
      </c>
    </row>
    <row r="368" spans="1:25" s="18" customFormat="1" ht="37.5" hidden="1" customHeight="1" thickBot="1" x14ac:dyDescent="0.25">
      <c r="A368" s="3054" t="s">
        <v>404</v>
      </c>
      <c r="B368" s="3055"/>
      <c r="C368" s="3055"/>
      <c r="D368" s="3055"/>
      <c r="E368" s="3055"/>
      <c r="F368" s="3056"/>
      <c r="G368" s="1030">
        <f>N376</f>
        <v>240</v>
      </c>
      <c r="H368" s="1030">
        <f t="shared" ref="H368:V368" si="87">H83+H150+H153+H183+H359+H364+H93</f>
        <v>7200</v>
      </c>
      <c r="I368" s="1030">
        <f t="shared" si="87"/>
        <v>3267</v>
      </c>
      <c r="J368" s="1030">
        <f t="shared" si="87"/>
        <v>1489</v>
      </c>
      <c r="K368" s="1030">
        <f t="shared" si="87"/>
        <v>466</v>
      </c>
      <c r="L368" s="1030">
        <f t="shared" si="87"/>
        <v>1312</v>
      </c>
      <c r="M368" s="1030">
        <f t="shared" si="87"/>
        <v>3303</v>
      </c>
      <c r="N368" s="1030">
        <f t="shared" si="87"/>
        <v>29</v>
      </c>
      <c r="O368" s="1030">
        <f t="shared" si="87"/>
        <v>27</v>
      </c>
      <c r="P368" s="1030">
        <f t="shared" si="87"/>
        <v>27</v>
      </c>
      <c r="Q368" s="1030">
        <f t="shared" si="87"/>
        <v>28</v>
      </c>
      <c r="R368" s="1030">
        <f t="shared" si="87"/>
        <v>28</v>
      </c>
      <c r="S368" s="1030">
        <f t="shared" si="87"/>
        <v>29</v>
      </c>
      <c r="T368" s="1030">
        <f t="shared" si="87"/>
        <v>24</v>
      </c>
      <c r="U368" s="1030">
        <f t="shared" si="87"/>
        <v>24</v>
      </c>
      <c r="V368" s="1030">
        <f t="shared" si="87"/>
        <v>24</v>
      </c>
      <c r="W368" s="1031">
        <f>W83+W150+W153+W183+W359+W364</f>
        <v>22</v>
      </c>
      <c r="X368" s="1032">
        <f>X83+X150+X153+X183+X359+X364</f>
        <v>20</v>
      </c>
      <c r="Y368" s="1033">
        <f>Y83+Y150+Y153+Y183+Y359+Y364</f>
        <v>15</v>
      </c>
    </row>
    <row r="369" spans="1:27" s="18" customFormat="1" ht="21.75" hidden="1" customHeight="1" x14ac:dyDescent="0.2">
      <c r="A369" s="3202" t="s">
        <v>74</v>
      </c>
      <c r="B369" s="3203"/>
      <c r="C369" s="3203"/>
      <c r="D369" s="3203"/>
      <c r="E369" s="3203"/>
      <c r="F369" s="3203"/>
      <c r="G369" s="3203"/>
      <c r="H369" s="3203"/>
      <c r="I369" s="3203"/>
      <c r="J369" s="3203"/>
      <c r="K369" s="3203"/>
      <c r="L369" s="3203"/>
      <c r="M369" s="3204"/>
      <c r="N369" s="1034">
        <f>N367</f>
        <v>29</v>
      </c>
      <c r="O369" s="1035">
        <f t="shared" ref="O369:Y369" si="88">O367</f>
        <v>27</v>
      </c>
      <c r="P369" s="1036">
        <f t="shared" si="88"/>
        <v>27</v>
      </c>
      <c r="Q369" s="1034">
        <f t="shared" si="88"/>
        <v>28</v>
      </c>
      <c r="R369" s="1035">
        <f t="shared" si="88"/>
        <v>28</v>
      </c>
      <c r="S369" s="1036">
        <f t="shared" si="88"/>
        <v>29</v>
      </c>
      <c r="T369" s="1034">
        <f t="shared" si="88"/>
        <v>24</v>
      </c>
      <c r="U369" s="1035">
        <f t="shared" si="88"/>
        <v>24</v>
      </c>
      <c r="V369" s="1036">
        <f t="shared" si="88"/>
        <v>24</v>
      </c>
      <c r="W369" s="1034">
        <f t="shared" si="88"/>
        <v>22</v>
      </c>
      <c r="X369" s="1035">
        <f t="shared" si="88"/>
        <v>20</v>
      </c>
      <c r="Y369" s="1036">
        <f t="shared" si="88"/>
        <v>15</v>
      </c>
    </row>
    <row r="370" spans="1:27" s="16" customFormat="1" ht="18.75" hidden="1" customHeight="1" x14ac:dyDescent="0.2">
      <c r="A370" s="3185" t="s">
        <v>62</v>
      </c>
      <c r="B370" s="3186"/>
      <c r="C370" s="3186"/>
      <c r="D370" s="3186"/>
      <c r="E370" s="3186"/>
      <c r="F370" s="3186"/>
      <c r="G370" s="3186"/>
      <c r="H370" s="3186"/>
      <c r="I370" s="3186"/>
      <c r="J370" s="3186"/>
      <c r="K370" s="3186"/>
      <c r="L370" s="3186"/>
      <c r="M370" s="3187"/>
      <c r="N370" s="160">
        <v>3</v>
      </c>
      <c r="O370" s="786">
        <v>1</v>
      </c>
      <c r="P370" s="639">
        <v>3</v>
      </c>
      <c r="Q370" s="1037">
        <v>4</v>
      </c>
      <c r="R370" s="786">
        <v>2</v>
      </c>
      <c r="S370" s="639">
        <v>3</v>
      </c>
      <c r="T370" s="1037">
        <v>3</v>
      </c>
      <c r="U370" s="786">
        <v>2</v>
      </c>
      <c r="V370" s="639">
        <v>3</v>
      </c>
      <c r="W370" s="1037">
        <v>3</v>
      </c>
      <c r="X370" s="786">
        <v>1</v>
      </c>
      <c r="Y370" s="639">
        <v>2</v>
      </c>
    </row>
    <row r="371" spans="1:27" s="16" customFormat="1" ht="18.75" hidden="1" customHeight="1" x14ac:dyDescent="0.2">
      <c r="A371" s="3322" t="s">
        <v>408</v>
      </c>
      <c r="B371" s="3323"/>
      <c r="C371" s="3323"/>
      <c r="D371" s="3323"/>
      <c r="E371" s="3323"/>
      <c r="F371" s="3323"/>
      <c r="G371" s="3323"/>
      <c r="H371" s="3323"/>
      <c r="I371" s="3323"/>
      <c r="J371" s="3323"/>
      <c r="K371" s="3323"/>
      <c r="L371" s="3323"/>
      <c r="M371" s="3324"/>
      <c r="N371" s="160">
        <v>5</v>
      </c>
      <c r="O371" s="786">
        <v>2</v>
      </c>
      <c r="P371" s="639" t="s">
        <v>411</v>
      </c>
      <c r="Q371" s="1037">
        <v>3</v>
      </c>
      <c r="R371" s="786">
        <v>1</v>
      </c>
      <c r="S371" s="639" t="s">
        <v>599</v>
      </c>
      <c r="T371" s="1037" t="s">
        <v>202</v>
      </c>
      <c r="U371" s="786"/>
      <c r="V371" s="639" t="s">
        <v>598</v>
      </c>
      <c r="W371" s="1037">
        <v>4</v>
      </c>
      <c r="X371" s="786" t="s">
        <v>484</v>
      </c>
      <c r="Y371" s="639">
        <v>3</v>
      </c>
    </row>
    <row r="372" spans="1:27" s="16" customFormat="1" ht="18.75" hidden="1" customHeight="1" x14ac:dyDescent="0.2">
      <c r="A372" s="3322" t="s">
        <v>409</v>
      </c>
      <c r="B372" s="3323"/>
      <c r="C372" s="3323"/>
      <c r="D372" s="3323"/>
      <c r="E372" s="3323"/>
      <c r="F372" s="3323"/>
      <c r="G372" s="3323"/>
      <c r="H372" s="3323"/>
      <c r="I372" s="3323"/>
      <c r="J372" s="3323"/>
      <c r="K372" s="3323"/>
      <c r="L372" s="3323"/>
      <c r="M372" s="3324"/>
      <c r="N372" s="160">
        <v>5</v>
      </c>
      <c r="O372" s="786">
        <v>2</v>
      </c>
      <c r="P372" s="639" t="s">
        <v>411</v>
      </c>
      <c r="Q372" s="1037">
        <v>3</v>
      </c>
      <c r="R372" s="786">
        <v>1</v>
      </c>
      <c r="S372" s="639" t="s">
        <v>599</v>
      </c>
      <c r="T372" s="1037" t="s">
        <v>202</v>
      </c>
      <c r="U372" s="786"/>
      <c r="V372" s="639" t="s">
        <v>598</v>
      </c>
      <c r="W372" s="1037">
        <v>3</v>
      </c>
      <c r="X372" s="786" t="s">
        <v>484</v>
      </c>
      <c r="Y372" s="639">
        <v>3</v>
      </c>
    </row>
    <row r="373" spans="1:27" s="16" customFormat="1" ht="18.75" hidden="1" customHeight="1" x14ac:dyDescent="0.2">
      <c r="A373" s="3185" t="s">
        <v>77</v>
      </c>
      <c r="B373" s="3186"/>
      <c r="C373" s="3186"/>
      <c r="D373" s="3186"/>
      <c r="E373" s="3186"/>
      <c r="F373" s="3186"/>
      <c r="G373" s="3186"/>
      <c r="H373" s="3186"/>
      <c r="I373" s="3186"/>
      <c r="J373" s="3186"/>
      <c r="K373" s="3186"/>
      <c r="L373" s="3186"/>
      <c r="M373" s="3187"/>
      <c r="N373" s="1037"/>
      <c r="O373" s="786"/>
      <c r="P373" s="639"/>
      <c r="Q373" s="1037"/>
      <c r="R373" s="786"/>
      <c r="S373" s="639"/>
      <c r="T373" s="1037"/>
      <c r="U373" s="786"/>
      <c r="V373" s="639">
        <v>1</v>
      </c>
      <c r="W373" s="1037">
        <v>1</v>
      </c>
      <c r="X373" s="786"/>
      <c r="Y373" s="639"/>
    </row>
    <row r="374" spans="1:27" s="16" customFormat="1" ht="19.5" hidden="1" customHeight="1" thickBot="1" x14ac:dyDescent="0.25">
      <c r="A374" s="3245" t="s">
        <v>76</v>
      </c>
      <c r="B374" s="3246"/>
      <c r="C374" s="3246"/>
      <c r="D374" s="3246"/>
      <c r="E374" s="3246"/>
      <c r="F374" s="3246"/>
      <c r="G374" s="3246"/>
      <c r="H374" s="3246"/>
      <c r="I374" s="3246"/>
      <c r="J374" s="3246"/>
      <c r="K374" s="3246"/>
      <c r="L374" s="3246"/>
      <c r="M374" s="3247"/>
      <c r="N374" s="936"/>
      <c r="O374" s="937"/>
      <c r="P374" s="686"/>
      <c r="Q374" s="936"/>
      <c r="R374" s="937"/>
      <c r="S374" s="686"/>
      <c r="T374" s="936">
        <v>1</v>
      </c>
      <c r="U374" s="937"/>
      <c r="V374" s="686">
        <v>1</v>
      </c>
      <c r="W374" s="936"/>
      <c r="X374" s="937">
        <v>1</v>
      </c>
      <c r="Y374" s="686"/>
    </row>
    <row r="375" spans="1:27" s="16" customFormat="1" ht="19.5" hidden="1" customHeight="1" thickBot="1" x14ac:dyDescent="0.25">
      <c r="A375" s="3227"/>
      <c r="B375" s="3321"/>
      <c r="C375" s="3321"/>
      <c r="D375" s="3321"/>
      <c r="E375" s="3321"/>
      <c r="F375" s="3321"/>
      <c r="G375" s="3321"/>
      <c r="H375" s="3321"/>
      <c r="I375" s="3321"/>
      <c r="J375" s="3321"/>
      <c r="K375" s="3321"/>
      <c r="L375" s="3321"/>
      <c r="M375" s="3321"/>
      <c r="N375" s="3207">
        <f>G12+G13+G14+G17+G23+G24+G25+G36+G37+G38+G40+G51+G52+G53+G57+G58+G59+G65+G69+G78+G79+G81</f>
        <v>60</v>
      </c>
      <c r="O375" s="3208"/>
      <c r="P375" s="3208"/>
      <c r="Q375" s="3207">
        <f>G18+G19+G20+G26+G27+G28+G39+G46+G54+G61+G62+G63+G70+G71+G73+G74+G75+G76+G80+G152+G353+G87+G88+G89</f>
        <v>60</v>
      </c>
      <c r="R375" s="3208"/>
      <c r="S375" s="3208"/>
      <c r="T375" s="3207">
        <f>G34+G41+G43+G44+G45+G48+G49+G129+G130+G131+G134+G135+G136+G141+G142+G171+G354+G355+G90+G91+G92</f>
        <v>60</v>
      </c>
      <c r="U375" s="3208"/>
      <c r="V375" s="3208"/>
      <c r="W375" s="3207">
        <f>G16+G55+G66+G67+G132+G138+G139+G143+G167+G168+G169+G172+G173+G175+G176+G177+G356+G358+G363</f>
        <v>60</v>
      </c>
      <c r="X375" s="3208"/>
      <c r="Y375" s="3208"/>
      <c r="Z375" s="3225"/>
      <c r="AA375" s="3226"/>
    </row>
    <row r="376" spans="1:27" s="16" customFormat="1" ht="19.5" hidden="1" customHeight="1" thickBot="1" x14ac:dyDescent="0.25">
      <c r="A376" s="3224"/>
      <c r="B376" s="3224"/>
      <c r="C376" s="3224"/>
      <c r="D376" s="3224"/>
      <c r="E376" s="3224"/>
      <c r="F376" s="3224"/>
      <c r="G376" s="3224"/>
      <c r="H376" s="3224"/>
      <c r="I376" s="3224"/>
      <c r="J376" s="3224"/>
      <c r="K376" s="3224"/>
      <c r="L376" s="3224"/>
      <c r="M376" s="3224"/>
      <c r="N376" s="3176">
        <f>N375+Q375+T375+W375</f>
        <v>240</v>
      </c>
      <c r="O376" s="3197"/>
      <c r="P376" s="3197"/>
      <c r="Q376" s="3197"/>
      <c r="R376" s="3197"/>
      <c r="S376" s="3197"/>
      <c r="T376" s="3197"/>
      <c r="U376" s="3197"/>
      <c r="V376" s="3197"/>
      <c r="W376" s="3197"/>
      <c r="X376" s="3197"/>
      <c r="Y376" s="3222"/>
      <c r="Z376" s="69"/>
      <c r="AA376" s="453"/>
    </row>
    <row r="377" spans="1:27" s="16" customFormat="1" ht="19.5" hidden="1" customHeight="1" thickBot="1" x14ac:dyDescent="0.25">
      <c r="A377" s="400"/>
      <c r="B377" s="400"/>
      <c r="C377" s="400"/>
      <c r="D377" s="400"/>
      <c r="E377" s="400"/>
      <c r="F377" s="400"/>
      <c r="G377" s="400"/>
      <c r="H377" s="400"/>
      <c r="I377" s="400"/>
      <c r="J377" s="400"/>
      <c r="K377" s="400"/>
      <c r="L377" s="400"/>
      <c r="M377" s="400"/>
      <c r="N377" s="401"/>
      <c r="O377" s="401"/>
      <c r="P377" s="402"/>
      <c r="Q377" s="401"/>
      <c r="R377" s="401"/>
      <c r="S377" s="401"/>
      <c r="T377" s="401"/>
      <c r="U377" s="401"/>
      <c r="V377" s="402"/>
      <c r="W377" s="401"/>
      <c r="X377" s="401"/>
      <c r="Y377" s="402"/>
    </row>
    <row r="378" spans="1:27" s="16" customFormat="1" ht="19.5" hidden="1" customHeight="1" thickBot="1" x14ac:dyDescent="0.25">
      <c r="A378" s="3334" t="s">
        <v>406</v>
      </c>
      <c r="B378" s="3335"/>
      <c r="C378" s="3335"/>
      <c r="D378" s="3335"/>
      <c r="E378" s="3335"/>
      <c r="F378" s="3335"/>
      <c r="G378" s="3335"/>
      <c r="H378" s="3335"/>
      <c r="I378" s="3335"/>
      <c r="J378" s="3335"/>
      <c r="K378" s="3335"/>
      <c r="L378" s="3335"/>
      <c r="M378" s="3335"/>
      <c r="N378" s="3335"/>
      <c r="O378" s="3335"/>
      <c r="P378" s="3335"/>
      <c r="Q378" s="3335"/>
      <c r="R378" s="3335"/>
      <c r="S378" s="3335"/>
      <c r="T378" s="3335"/>
      <c r="U378" s="3335"/>
      <c r="V378" s="3335"/>
      <c r="W378" s="3335"/>
      <c r="X378" s="3335"/>
      <c r="Y378" s="3336"/>
    </row>
    <row r="379" spans="1:27" s="16" customFormat="1" ht="19.5" hidden="1" customHeight="1" thickBot="1" x14ac:dyDescent="0.25">
      <c r="A379" s="3337" t="s">
        <v>403</v>
      </c>
      <c r="B379" s="3337"/>
      <c r="C379" s="3337"/>
      <c r="D379" s="3337"/>
      <c r="E379" s="3337"/>
      <c r="F379" s="3337"/>
      <c r="G379" s="1644">
        <f>N388</f>
        <v>239</v>
      </c>
      <c r="H379" s="1644">
        <f t="shared" ref="H379:V379" si="89">H83+H149+H153+H158+H164+H194+H359+H364+H93</f>
        <v>7200</v>
      </c>
      <c r="I379" s="1644">
        <f t="shared" si="89"/>
        <v>3267</v>
      </c>
      <c r="J379" s="1644">
        <f t="shared" si="89"/>
        <v>1579</v>
      </c>
      <c r="K379" s="1644">
        <f t="shared" si="89"/>
        <v>481</v>
      </c>
      <c r="L379" s="1644">
        <f t="shared" si="89"/>
        <v>1207</v>
      </c>
      <c r="M379" s="1644">
        <f t="shared" si="89"/>
        <v>3303</v>
      </c>
      <c r="N379" s="1644">
        <f t="shared" si="89"/>
        <v>29</v>
      </c>
      <c r="O379" s="1644">
        <f t="shared" si="89"/>
        <v>27</v>
      </c>
      <c r="P379" s="1644">
        <f t="shared" si="89"/>
        <v>27</v>
      </c>
      <c r="Q379" s="1644">
        <f t="shared" si="89"/>
        <v>28</v>
      </c>
      <c r="R379" s="1644">
        <f t="shared" si="89"/>
        <v>28</v>
      </c>
      <c r="S379" s="1644">
        <f t="shared" si="89"/>
        <v>29</v>
      </c>
      <c r="T379" s="1644">
        <f t="shared" si="89"/>
        <v>24</v>
      </c>
      <c r="U379" s="1644">
        <f t="shared" si="89"/>
        <v>24</v>
      </c>
      <c r="V379" s="1644">
        <f t="shared" si="89"/>
        <v>24</v>
      </c>
      <c r="W379" s="1645">
        <f>W83+W149+W153+W158+W164+W194+W359+W364</f>
        <v>22</v>
      </c>
      <c r="X379" s="1646">
        <f>X83+X149+X153+X158+X164+X194+X359+X364</f>
        <v>20</v>
      </c>
      <c r="Y379" s="1647">
        <f>Y83+Y149+Y153+Y158+Y164+Y194+Y359+Y364</f>
        <v>15</v>
      </c>
    </row>
    <row r="380" spans="1:27" s="16" customFormat="1" ht="36.75" hidden="1" customHeight="1" thickBot="1" x14ac:dyDescent="0.25">
      <c r="A380" s="3338" t="s">
        <v>404</v>
      </c>
      <c r="B380" s="3339"/>
      <c r="C380" s="3339"/>
      <c r="D380" s="3339"/>
      <c r="E380" s="3339"/>
      <c r="F380" s="3340"/>
      <c r="G380" s="1644">
        <f>N388</f>
        <v>239</v>
      </c>
      <c r="H380" s="1644">
        <f t="shared" ref="H380:V380" si="90">H83+H150+H153+H158+H164+H195+H359+H364+H93</f>
        <v>7200</v>
      </c>
      <c r="I380" s="1644">
        <f t="shared" si="90"/>
        <v>3267</v>
      </c>
      <c r="J380" s="1644">
        <f t="shared" si="90"/>
        <v>1498</v>
      </c>
      <c r="K380" s="1644">
        <f t="shared" si="90"/>
        <v>442</v>
      </c>
      <c r="L380" s="1644">
        <f t="shared" si="90"/>
        <v>1327</v>
      </c>
      <c r="M380" s="1644">
        <f t="shared" si="90"/>
        <v>3303</v>
      </c>
      <c r="N380" s="1644">
        <f t="shared" si="90"/>
        <v>29</v>
      </c>
      <c r="O380" s="1644">
        <f t="shared" si="90"/>
        <v>27</v>
      </c>
      <c r="P380" s="1644">
        <f t="shared" si="90"/>
        <v>27</v>
      </c>
      <c r="Q380" s="1644">
        <f t="shared" si="90"/>
        <v>28</v>
      </c>
      <c r="R380" s="1644">
        <f t="shared" si="90"/>
        <v>28</v>
      </c>
      <c r="S380" s="1644">
        <f t="shared" si="90"/>
        <v>29</v>
      </c>
      <c r="T380" s="1644">
        <f t="shared" si="90"/>
        <v>24</v>
      </c>
      <c r="U380" s="1644">
        <f t="shared" si="90"/>
        <v>24</v>
      </c>
      <c r="V380" s="1644">
        <f t="shared" si="90"/>
        <v>24</v>
      </c>
      <c r="W380" s="1645">
        <f>W83+W150+W153+W158+W164+W195+W359+W364</f>
        <v>22</v>
      </c>
      <c r="X380" s="1646">
        <f>X83+X150+X153+X158+X164+X195+X359+X364</f>
        <v>20</v>
      </c>
      <c r="Y380" s="1647">
        <f>Y83+Y150+Y153+Y158+Y164+Y195+Y359+Y364</f>
        <v>15</v>
      </c>
    </row>
    <row r="381" spans="1:27" s="16" customFormat="1" ht="19.5" hidden="1" customHeight="1" x14ac:dyDescent="0.2">
      <c r="A381" s="3325" t="s">
        <v>74</v>
      </c>
      <c r="B381" s="3326"/>
      <c r="C381" s="3326"/>
      <c r="D381" s="3326"/>
      <c r="E381" s="3326"/>
      <c r="F381" s="3326"/>
      <c r="G381" s="3326"/>
      <c r="H381" s="3326"/>
      <c r="I381" s="3326"/>
      <c r="J381" s="3326"/>
      <c r="K381" s="3326"/>
      <c r="L381" s="3326"/>
      <c r="M381" s="3327"/>
      <c r="N381" s="1648">
        <f>N379</f>
        <v>29</v>
      </c>
      <c r="O381" s="1649">
        <f t="shared" ref="O381:W381" si="91">O379</f>
        <v>27</v>
      </c>
      <c r="P381" s="1650">
        <f t="shared" si="91"/>
        <v>27</v>
      </c>
      <c r="Q381" s="1648">
        <f t="shared" si="91"/>
        <v>28</v>
      </c>
      <c r="R381" s="1649">
        <f t="shared" si="91"/>
        <v>28</v>
      </c>
      <c r="S381" s="1650">
        <f t="shared" si="91"/>
        <v>29</v>
      </c>
      <c r="T381" s="1648">
        <f t="shared" si="91"/>
        <v>24</v>
      </c>
      <c r="U381" s="1649">
        <f t="shared" si="91"/>
        <v>24</v>
      </c>
      <c r="V381" s="1650">
        <f t="shared" si="91"/>
        <v>24</v>
      </c>
      <c r="W381" s="1648">
        <f t="shared" si="91"/>
        <v>22</v>
      </c>
      <c r="X381" s="1649">
        <f>X379</f>
        <v>20</v>
      </c>
      <c r="Y381" s="1650">
        <f>Y379</f>
        <v>15</v>
      </c>
    </row>
    <row r="382" spans="1:27" s="16" customFormat="1" ht="19.5" hidden="1" customHeight="1" x14ac:dyDescent="0.2">
      <c r="A382" s="3328" t="s">
        <v>62</v>
      </c>
      <c r="B382" s="3329"/>
      <c r="C382" s="3329"/>
      <c r="D382" s="3329"/>
      <c r="E382" s="3329"/>
      <c r="F382" s="3329"/>
      <c r="G382" s="3329"/>
      <c r="H382" s="3329"/>
      <c r="I382" s="3329"/>
      <c r="J382" s="3329"/>
      <c r="K382" s="3329"/>
      <c r="L382" s="3329"/>
      <c r="M382" s="3330"/>
      <c r="N382" s="1651">
        <v>3</v>
      </c>
      <c r="O382" s="1652">
        <v>1</v>
      </c>
      <c r="P382" s="1653">
        <v>3</v>
      </c>
      <c r="Q382" s="1654">
        <v>4</v>
      </c>
      <c r="R382" s="1652">
        <v>2</v>
      </c>
      <c r="S382" s="1653">
        <v>3</v>
      </c>
      <c r="T382" s="1654">
        <v>3</v>
      </c>
      <c r="U382" s="1652">
        <v>2</v>
      </c>
      <c r="V382" s="1653">
        <v>3</v>
      </c>
      <c r="W382" s="1655">
        <v>3</v>
      </c>
      <c r="X382" s="1656">
        <v>1</v>
      </c>
      <c r="Y382" s="1657">
        <v>2</v>
      </c>
    </row>
    <row r="383" spans="1:27" s="16" customFormat="1" ht="19.5" hidden="1" customHeight="1" x14ac:dyDescent="0.2">
      <c r="A383" s="3328" t="s">
        <v>408</v>
      </c>
      <c r="B383" s="3329"/>
      <c r="C383" s="3329"/>
      <c r="D383" s="3329"/>
      <c r="E383" s="3329"/>
      <c r="F383" s="3329"/>
      <c r="G383" s="3329"/>
      <c r="H383" s="3329"/>
      <c r="I383" s="3329"/>
      <c r="J383" s="3329"/>
      <c r="K383" s="3329"/>
      <c r="L383" s="3329"/>
      <c r="M383" s="3330"/>
      <c r="N383" s="1651">
        <v>5</v>
      </c>
      <c r="O383" s="1652">
        <v>2</v>
      </c>
      <c r="P383" s="1653" t="s">
        <v>411</v>
      </c>
      <c r="Q383" s="1654">
        <v>3</v>
      </c>
      <c r="R383" s="1652">
        <v>1</v>
      </c>
      <c r="S383" s="1653" t="s">
        <v>599</v>
      </c>
      <c r="T383" s="1654" t="s">
        <v>202</v>
      </c>
      <c r="U383" s="1652"/>
      <c r="V383" s="1653" t="s">
        <v>598</v>
      </c>
      <c r="W383" s="1654">
        <v>4</v>
      </c>
      <c r="X383" s="1652" t="s">
        <v>484</v>
      </c>
      <c r="Y383" s="1653">
        <v>3</v>
      </c>
    </row>
    <row r="384" spans="1:27" s="16" customFormat="1" ht="19.5" hidden="1" customHeight="1" x14ac:dyDescent="0.2">
      <c r="A384" s="3328" t="s">
        <v>409</v>
      </c>
      <c r="B384" s="3329"/>
      <c r="C384" s="3329"/>
      <c r="D384" s="3329"/>
      <c r="E384" s="3329"/>
      <c r="F384" s="3329"/>
      <c r="G384" s="3329"/>
      <c r="H384" s="3329"/>
      <c r="I384" s="3329"/>
      <c r="J384" s="3329"/>
      <c r="K384" s="3329"/>
      <c r="L384" s="3329"/>
      <c r="M384" s="3330"/>
      <c r="N384" s="1651">
        <v>5</v>
      </c>
      <c r="O384" s="1652">
        <v>2</v>
      </c>
      <c r="P384" s="1653" t="s">
        <v>411</v>
      </c>
      <c r="Q384" s="1654">
        <v>3</v>
      </c>
      <c r="R384" s="1652">
        <v>1</v>
      </c>
      <c r="S384" s="1653" t="s">
        <v>599</v>
      </c>
      <c r="T384" s="1654" t="s">
        <v>202</v>
      </c>
      <c r="U384" s="1652"/>
      <c r="V384" s="1653" t="s">
        <v>598</v>
      </c>
      <c r="W384" s="1654">
        <v>3</v>
      </c>
      <c r="X384" s="1652" t="s">
        <v>484</v>
      </c>
      <c r="Y384" s="1653">
        <v>3</v>
      </c>
    </row>
    <row r="385" spans="1:27" s="16" customFormat="1" ht="19.5" hidden="1" customHeight="1" x14ac:dyDescent="0.2">
      <c r="A385" s="3328" t="s">
        <v>77</v>
      </c>
      <c r="B385" s="3329"/>
      <c r="C385" s="3329"/>
      <c r="D385" s="3329"/>
      <c r="E385" s="3329"/>
      <c r="F385" s="3329"/>
      <c r="G385" s="3329"/>
      <c r="H385" s="3329"/>
      <c r="I385" s="3329"/>
      <c r="J385" s="3329"/>
      <c r="K385" s="3329"/>
      <c r="L385" s="3329"/>
      <c r="M385" s="3330"/>
      <c r="N385" s="1654"/>
      <c r="O385" s="1652"/>
      <c r="P385" s="1653"/>
      <c r="Q385" s="1654"/>
      <c r="R385" s="1652"/>
      <c r="S385" s="1653"/>
      <c r="T385" s="1654"/>
      <c r="U385" s="1652"/>
      <c r="V385" s="1653">
        <v>1</v>
      </c>
      <c r="W385" s="1654">
        <v>1</v>
      </c>
      <c r="X385" s="1652"/>
      <c r="Y385" s="1653"/>
    </row>
    <row r="386" spans="1:27" s="16" customFormat="1" ht="18.75" hidden="1" customHeight="1" thickBot="1" x14ac:dyDescent="0.25">
      <c r="A386" s="3331" t="s">
        <v>76</v>
      </c>
      <c r="B386" s="3332"/>
      <c r="C386" s="3332"/>
      <c r="D386" s="3332"/>
      <c r="E386" s="3332"/>
      <c r="F386" s="3332"/>
      <c r="G386" s="3332"/>
      <c r="H386" s="3332"/>
      <c r="I386" s="3332"/>
      <c r="J386" s="3332"/>
      <c r="K386" s="3332"/>
      <c r="L386" s="3332"/>
      <c r="M386" s="3333"/>
      <c r="N386" s="1658"/>
      <c r="O386" s="1659"/>
      <c r="P386" s="1660"/>
      <c r="Q386" s="1658"/>
      <c r="R386" s="1659"/>
      <c r="S386" s="1660"/>
      <c r="T386" s="1658">
        <v>1</v>
      </c>
      <c r="U386" s="1659"/>
      <c r="V386" s="1660">
        <v>1</v>
      </c>
      <c r="W386" s="1658"/>
      <c r="X386" s="1659">
        <v>1</v>
      </c>
      <c r="Y386" s="1660"/>
    </row>
    <row r="387" spans="1:27" s="16" customFormat="1" ht="18.75" hidden="1" customHeight="1" thickBot="1" x14ac:dyDescent="0.25">
      <c r="A387" s="1661"/>
      <c r="B387" s="1662"/>
      <c r="C387" s="1662"/>
      <c r="D387" s="1662"/>
      <c r="E387" s="1662"/>
      <c r="F387" s="1662"/>
      <c r="G387" s="1662"/>
      <c r="H387" s="1662"/>
      <c r="I387" s="1662"/>
      <c r="J387" s="1662"/>
      <c r="K387" s="1662"/>
      <c r="L387" s="1662"/>
      <c r="M387" s="1662"/>
      <c r="N387" s="3407">
        <f>G12+G13+G14+G17+G23+G24+G25+G36+G37+G38+G40+G51+G52+G53+G57+G58+G59+G65+G69+G78+G79+G81</f>
        <v>60</v>
      </c>
      <c r="O387" s="3408"/>
      <c r="P387" s="3408"/>
      <c r="Q387" s="3407">
        <f>G18+G19+G20+G26+G27+G28+G39+G46+G54+G61+G62+G63+G70+G71+G73+G74+G75+G76+G80+G152+G353+4</f>
        <v>60</v>
      </c>
      <c r="R387" s="3408"/>
      <c r="S387" s="3408"/>
      <c r="T387" s="3409">
        <f>G34+G41+G43+G44+G45+G48+G49+G129+G130+G131+G134+G135+G136+G141+G142+G161+G354+G355+6</f>
        <v>60</v>
      </c>
      <c r="U387" s="3408"/>
      <c r="V387" s="3408"/>
      <c r="W387" s="3409">
        <f>G16+G55+G66+G67+G132+G138+G139+G143+G156+G157+G162+G163+G185+G187+G188+G189+G357+G358+G363</f>
        <v>59</v>
      </c>
      <c r="X387" s="3408"/>
      <c r="Y387" s="3408"/>
      <c r="Z387" s="3205"/>
      <c r="AA387" s="3206"/>
    </row>
    <row r="388" spans="1:27" s="16" customFormat="1" ht="18.75" hidden="1" customHeight="1" thickBot="1" x14ac:dyDescent="0.25">
      <c r="A388" s="1662"/>
      <c r="B388" s="1662"/>
      <c r="C388" s="1662"/>
      <c r="D388" s="1662"/>
      <c r="E388" s="1662"/>
      <c r="F388" s="1662"/>
      <c r="G388" s="1662"/>
      <c r="H388" s="1662"/>
      <c r="I388" s="1662"/>
      <c r="J388" s="1662"/>
      <c r="K388" s="1662"/>
      <c r="L388" s="1662"/>
      <c r="M388" s="1662"/>
      <c r="N388" s="3410">
        <f>N387+Q387+T387+W387</f>
        <v>239</v>
      </c>
      <c r="O388" s="3411"/>
      <c r="P388" s="3411"/>
      <c r="Q388" s="3411"/>
      <c r="R388" s="3411"/>
      <c r="S388" s="3411"/>
      <c r="T388" s="3411"/>
      <c r="U388" s="3411"/>
      <c r="V388" s="3411"/>
      <c r="W388" s="3411"/>
      <c r="X388" s="3411"/>
      <c r="Y388" s="3412"/>
      <c r="Z388" s="46"/>
      <c r="AA388" s="454"/>
    </row>
    <row r="389" spans="1:27" s="16" customFormat="1" ht="18.75" hidden="1" customHeight="1" thickBot="1" x14ac:dyDescent="0.25">
      <c r="A389" s="405"/>
      <c r="B389" s="405"/>
      <c r="C389" s="405"/>
      <c r="D389" s="405"/>
      <c r="E389" s="405"/>
      <c r="F389" s="405"/>
      <c r="G389" s="405"/>
      <c r="H389" s="405"/>
      <c r="I389" s="405"/>
      <c r="J389" s="405"/>
      <c r="K389" s="405"/>
      <c r="L389" s="405"/>
      <c r="M389" s="405"/>
      <c r="N389" s="406"/>
      <c r="O389" s="407"/>
      <c r="P389" s="408"/>
      <c r="Q389" s="406"/>
      <c r="R389" s="407"/>
      <c r="S389" s="407"/>
      <c r="T389" s="70"/>
      <c r="U389" s="71"/>
      <c r="V389" s="72"/>
      <c r="W389" s="70"/>
      <c r="X389" s="71"/>
      <c r="Y389" s="72"/>
      <c r="Z389" s="46"/>
      <c r="AA389" s="454"/>
    </row>
    <row r="390" spans="1:27" s="16" customFormat="1" ht="18.75" hidden="1" customHeight="1" thickBot="1" x14ac:dyDescent="0.25">
      <c r="A390" s="3345" t="s">
        <v>407</v>
      </c>
      <c r="B390" s="3346"/>
      <c r="C390" s="3346"/>
      <c r="D390" s="3346"/>
      <c r="E390" s="3346"/>
      <c r="F390" s="3346"/>
      <c r="G390" s="3346"/>
      <c r="H390" s="3346"/>
      <c r="I390" s="3346"/>
      <c r="J390" s="3346"/>
      <c r="K390" s="3346"/>
      <c r="L390" s="3346"/>
      <c r="M390" s="3346"/>
      <c r="N390" s="3346"/>
      <c r="O390" s="3346"/>
      <c r="P390" s="3346"/>
      <c r="Q390" s="3346"/>
      <c r="R390" s="3346"/>
      <c r="S390" s="3346"/>
      <c r="T390" s="3346"/>
      <c r="U390" s="3346"/>
      <c r="V390" s="3346"/>
      <c r="W390" s="3346"/>
      <c r="X390" s="3346"/>
      <c r="Y390" s="3347"/>
      <c r="Z390" s="46"/>
      <c r="AA390" s="454"/>
    </row>
    <row r="391" spans="1:27" s="16" customFormat="1" ht="24.75" hidden="1" customHeight="1" thickBot="1" x14ac:dyDescent="0.25">
      <c r="A391" s="3348" t="s">
        <v>403</v>
      </c>
      <c r="B391" s="3348"/>
      <c r="C391" s="3348"/>
      <c r="D391" s="3348"/>
      <c r="E391" s="3348"/>
      <c r="F391" s="3348"/>
      <c r="G391" s="1693">
        <f>N400</f>
        <v>240</v>
      </c>
      <c r="H391" s="1693">
        <f t="shared" ref="H391:V391" si="92">H83+H149+H158+H213+H359+H364+H93</f>
        <v>7200</v>
      </c>
      <c r="I391" s="1693">
        <f t="shared" si="92"/>
        <v>3277</v>
      </c>
      <c r="J391" s="1693">
        <f t="shared" si="92"/>
        <v>1589</v>
      </c>
      <c r="K391" s="1693">
        <f t="shared" si="92"/>
        <v>461</v>
      </c>
      <c r="L391" s="1693">
        <f t="shared" si="92"/>
        <v>1227</v>
      </c>
      <c r="M391" s="1693">
        <f t="shared" si="92"/>
        <v>3293</v>
      </c>
      <c r="N391" s="1693">
        <f t="shared" si="92"/>
        <v>29</v>
      </c>
      <c r="O391" s="1693">
        <f t="shared" si="92"/>
        <v>27</v>
      </c>
      <c r="P391" s="1693">
        <f t="shared" si="92"/>
        <v>27</v>
      </c>
      <c r="Q391" s="1693">
        <f t="shared" si="92"/>
        <v>28</v>
      </c>
      <c r="R391" s="1693">
        <f t="shared" si="92"/>
        <v>28</v>
      </c>
      <c r="S391" s="1693">
        <f t="shared" si="92"/>
        <v>30</v>
      </c>
      <c r="T391" s="1693">
        <f t="shared" si="92"/>
        <v>24</v>
      </c>
      <c r="U391" s="1693">
        <f t="shared" si="92"/>
        <v>24</v>
      </c>
      <c r="V391" s="1693">
        <f t="shared" si="92"/>
        <v>24</v>
      </c>
      <c r="W391" s="1694">
        <f>W83+W149+W158+W213+W359+W364</f>
        <v>22</v>
      </c>
      <c r="X391" s="1695">
        <f>X83+X149+X158+X213+X359+X364</f>
        <v>20</v>
      </c>
      <c r="Y391" s="1696">
        <f>Y83+Y149+Y158+Y213+Y359+Y364</f>
        <v>15</v>
      </c>
      <c r="Z391" s="46"/>
      <c r="AA391" s="454"/>
    </row>
    <row r="392" spans="1:27" s="16" customFormat="1" ht="36" hidden="1" customHeight="1" thickBot="1" x14ac:dyDescent="0.25">
      <c r="A392" s="3349" t="s">
        <v>404</v>
      </c>
      <c r="B392" s="3350"/>
      <c r="C392" s="3350"/>
      <c r="D392" s="3350"/>
      <c r="E392" s="3350"/>
      <c r="F392" s="3351"/>
      <c r="G392" s="1697">
        <f>N400</f>
        <v>240</v>
      </c>
      <c r="H392" s="1697">
        <f t="shared" ref="H392:V392" si="93">H83+H150+H158+H214+H359+H364+H93</f>
        <v>7200</v>
      </c>
      <c r="I392" s="1697">
        <f t="shared" si="93"/>
        <v>3277</v>
      </c>
      <c r="J392" s="1697">
        <f t="shared" si="93"/>
        <v>1508</v>
      </c>
      <c r="K392" s="1697">
        <f t="shared" si="93"/>
        <v>422</v>
      </c>
      <c r="L392" s="1697">
        <f t="shared" si="93"/>
        <v>1347</v>
      </c>
      <c r="M392" s="1697">
        <f t="shared" si="93"/>
        <v>3293</v>
      </c>
      <c r="N392" s="1697">
        <f t="shared" si="93"/>
        <v>29</v>
      </c>
      <c r="O392" s="1697">
        <f t="shared" si="93"/>
        <v>27</v>
      </c>
      <c r="P392" s="1697">
        <f t="shared" si="93"/>
        <v>27</v>
      </c>
      <c r="Q392" s="1697">
        <f t="shared" si="93"/>
        <v>28</v>
      </c>
      <c r="R392" s="1697">
        <f t="shared" si="93"/>
        <v>28</v>
      </c>
      <c r="S392" s="1697">
        <f t="shared" si="93"/>
        <v>30</v>
      </c>
      <c r="T392" s="1697">
        <f t="shared" si="93"/>
        <v>24</v>
      </c>
      <c r="U392" s="1697">
        <f t="shared" si="93"/>
        <v>24</v>
      </c>
      <c r="V392" s="1697">
        <f t="shared" si="93"/>
        <v>24</v>
      </c>
      <c r="W392" s="1694">
        <f>W83+W150+W158+W214+W359+W364</f>
        <v>22</v>
      </c>
      <c r="X392" s="1695">
        <f>X83+X150+X158+X214+X359+X364</f>
        <v>20</v>
      </c>
      <c r="Y392" s="1696">
        <f>Y83+Y150+Y158+Y214+Y359+Y364</f>
        <v>15</v>
      </c>
      <c r="Z392" s="46"/>
      <c r="AA392" s="454"/>
    </row>
    <row r="393" spans="1:27" s="16" customFormat="1" ht="18.75" hidden="1" customHeight="1" x14ac:dyDescent="0.2">
      <c r="A393" s="3352" t="s">
        <v>74</v>
      </c>
      <c r="B393" s="3353"/>
      <c r="C393" s="3353"/>
      <c r="D393" s="3353"/>
      <c r="E393" s="3353"/>
      <c r="F393" s="3353"/>
      <c r="G393" s="3353"/>
      <c r="H393" s="3353"/>
      <c r="I393" s="3353"/>
      <c r="J393" s="3353"/>
      <c r="K393" s="3353"/>
      <c r="L393" s="3353"/>
      <c r="M393" s="3354"/>
      <c r="N393" s="1698">
        <f t="shared" ref="N393:Y393" si="94">N391</f>
        <v>29</v>
      </c>
      <c r="O393" s="1699">
        <f t="shared" si="94"/>
        <v>27</v>
      </c>
      <c r="P393" s="1700">
        <f t="shared" si="94"/>
        <v>27</v>
      </c>
      <c r="Q393" s="1698">
        <f t="shared" si="94"/>
        <v>28</v>
      </c>
      <c r="R393" s="1699">
        <f t="shared" si="94"/>
        <v>28</v>
      </c>
      <c r="S393" s="1700">
        <f t="shared" si="94"/>
        <v>30</v>
      </c>
      <c r="T393" s="1698">
        <f>T391</f>
        <v>24</v>
      </c>
      <c r="U393" s="1701">
        <f t="shared" si="94"/>
        <v>24</v>
      </c>
      <c r="V393" s="1702">
        <f t="shared" si="94"/>
        <v>24</v>
      </c>
      <c r="W393" s="1703">
        <f t="shared" si="94"/>
        <v>22</v>
      </c>
      <c r="X393" s="1701">
        <f t="shared" si="94"/>
        <v>20</v>
      </c>
      <c r="Y393" s="1702">
        <f t="shared" si="94"/>
        <v>15</v>
      </c>
      <c r="Z393" s="46"/>
      <c r="AA393" s="454"/>
    </row>
    <row r="394" spans="1:27" s="16" customFormat="1" ht="18.75" hidden="1" customHeight="1" x14ac:dyDescent="0.2">
      <c r="A394" s="3355" t="s">
        <v>62</v>
      </c>
      <c r="B394" s="3356"/>
      <c r="C394" s="3356"/>
      <c r="D394" s="3356"/>
      <c r="E394" s="3356"/>
      <c r="F394" s="3356"/>
      <c r="G394" s="3356"/>
      <c r="H394" s="3356"/>
      <c r="I394" s="3356"/>
      <c r="J394" s="3356"/>
      <c r="K394" s="3356"/>
      <c r="L394" s="3356"/>
      <c r="M394" s="3357"/>
      <c r="N394" s="1704">
        <v>3</v>
      </c>
      <c r="O394" s="1705">
        <v>1</v>
      </c>
      <c r="P394" s="1706">
        <v>3</v>
      </c>
      <c r="Q394" s="1707">
        <v>4</v>
      </c>
      <c r="R394" s="1705">
        <v>2</v>
      </c>
      <c r="S394" s="1706">
        <v>3</v>
      </c>
      <c r="T394" s="1707">
        <v>3</v>
      </c>
      <c r="U394" s="1705">
        <v>2</v>
      </c>
      <c r="V394" s="1706">
        <v>3</v>
      </c>
      <c r="W394" s="1707">
        <v>3</v>
      </c>
      <c r="X394" s="1705">
        <v>1</v>
      </c>
      <c r="Y394" s="1706">
        <v>2</v>
      </c>
      <c r="Z394" s="46"/>
      <c r="AA394" s="454"/>
    </row>
    <row r="395" spans="1:27" s="16" customFormat="1" ht="18.75" hidden="1" customHeight="1" x14ac:dyDescent="0.2">
      <c r="A395" s="3322" t="s">
        <v>408</v>
      </c>
      <c r="B395" s="3323"/>
      <c r="C395" s="3323"/>
      <c r="D395" s="3323"/>
      <c r="E395" s="3323"/>
      <c r="F395" s="3323"/>
      <c r="G395" s="3323"/>
      <c r="H395" s="3323"/>
      <c r="I395" s="3323"/>
      <c r="J395" s="3323"/>
      <c r="K395" s="3323"/>
      <c r="L395" s="3323"/>
      <c r="M395" s="3324"/>
      <c r="N395" s="160">
        <v>5</v>
      </c>
      <c r="O395" s="786">
        <v>2</v>
      </c>
      <c r="P395" s="639" t="s">
        <v>411</v>
      </c>
      <c r="Q395" s="1037">
        <v>3</v>
      </c>
      <c r="R395" s="786">
        <v>1</v>
      </c>
      <c r="S395" s="639" t="s">
        <v>485</v>
      </c>
      <c r="T395" s="1037" t="s">
        <v>202</v>
      </c>
      <c r="U395" s="786"/>
      <c r="V395" s="639" t="s">
        <v>598</v>
      </c>
      <c r="W395" s="1037">
        <v>4</v>
      </c>
      <c r="X395" s="786" t="s">
        <v>484</v>
      </c>
      <c r="Y395" s="639">
        <v>3</v>
      </c>
      <c r="Z395" s="46"/>
      <c r="AA395" s="454"/>
    </row>
    <row r="396" spans="1:27" s="16" customFormat="1" ht="18.75" hidden="1" customHeight="1" x14ac:dyDescent="0.2">
      <c r="A396" s="3322" t="s">
        <v>409</v>
      </c>
      <c r="B396" s="3323"/>
      <c r="C396" s="3323"/>
      <c r="D396" s="3323"/>
      <c r="E396" s="3323"/>
      <c r="F396" s="3323"/>
      <c r="G396" s="3323"/>
      <c r="H396" s="3323"/>
      <c r="I396" s="3323"/>
      <c r="J396" s="3323"/>
      <c r="K396" s="3323"/>
      <c r="L396" s="3323"/>
      <c r="M396" s="3324"/>
      <c r="N396" s="160">
        <v>5</v>
      </c>
      <c r="O396" s="786">
        <v>2</v>
      </c>
      <c r="P396" s="639" t="s">
        <v>411</v>
      </c>
      <c r="Q396" s="1037">
        <v>3</v>
      </c>
      <c r="R396" s="786">
        <v>1</v>
      </c>
      <c r="S396" s="639" t="s">
        <v>485</v>
      </c>
      <c r="T396" s="1037" t="s">
        <v>202</v>
      </c>
      <c r="U396" s="786"/>
      <c r="V396" s="639" t="s">
        <v>598</v>
      </c>
      <c r="W396" s="1037">
        <v>3</v>
      </c>
      <c r="X396" s="786" t="s">
        <v>484</v>
      </c>
      <c r="Y396" s="639">
        <v>3</v>
      </c>
      <c r="Z396" s="46"/>
      <c r="AA396" s="454"/>
    </row>
    <row r="397" spans="1:27" s="16" customFormat="1" ht="18.75" hidden="1" customHeight="1" x14ac:dyDescent="0.2">
      <c r="A397" s="3322" t="s">
        <v>77</v>
      </c>
      <c r="B397" s="3323"/>
      <c r="C397" s="3323"/>
      <c r="D397" s="3323"/>
      <c r="E397" s="3323"/>
      <c r="F397" s="3323"/>
      <c r="G397" s="3323"/>
      <c r="H397" s="3323"/>
      <c r="I397" s="3323"/>
      <c r="J397" s="3323"/>
      <c r="K397" s="3323"/>
      <c r="L397" s="3323"/>
      <c r="M397" s="3324"/>
      <c r="N397" s="1037"/>
      <c r="O397" s="786"/>
      <c r="P397" s="639"/>
      <c r="Q397" s="1037"/>
      <c r="R397" s="786"/>
      <c r="S397" s="639"/>
      <c r="T397" s="1037"/>
      <c r="U397" s="786"/>
      <c r="V397" s="639">
        <v>1</v>
      </c>
      <c r="W397" s="1037">
        <v>1</v>
      </c>
      <c r="X397" s="786"/>
      <c r="Y397" s="639"/>
      <c r="Z397" s="46"/>
      <c r="AA397" s="454"/>
    </row>
    <row r="398" spans="1:27" s="16" customFormat="1" ht="18.75" hidden="1" customHeight="1" thickBot="1" x14ac:dyDescent="0.25">
      <c r="A398" s="3341" t="s">
        <v>76</v>
      </c>
      <c r="B398" s="3342"/>
      <c r="C398" s="3342"/>
      <c r="D398" s="3342"/>
      <c r="E398" s="3342"/>
      <c r="F398" s="3342"/>
      <c r="G398" s="3342"/>
      <c r="H398" s="3342"/>
      <c r="I398" s="3342"/>
      <c r="J398" s="3342"/>
      <c r="K398" s="3342"/>
      <c r="L398" s="3342"/>
      <c r="M398" s="3343"/>
      <c r="N398" s="936"/>
      <c r="O398" s="937"/>
      <c r="P398" s="686"/>
      <c r="Q398" s="936"/>
      <c r="R398" s="937"/>
      <c r="S398" s="686"/>
      <c r="T398" s="936">
        <v>1</v>
      </c>
      <c r="U398" s="937"/>
      <c r="V398" s="686">
        <v>1</v>
      </c>
      <c r="W398" s="936"/>
      <c r="X398" s="937">
        <v>1</v>
      </c>
      <c r="Y398" s="686"/>
      <c r="Z398" s="46"/>
      <c r="AA398" s="454"/>
    </row>
    <row r="399" spans="1:27" s="16" customFormat="1" ht="18.75" hidden="1" customHeight="1" thickBot="1" x14ac:dyDescent="0.25">
      <c r="A399" s="409"/>
      <c r="B399" s="409"/>
      <c r="C399" s="409"/>
      <c r="D399" s="409"/>
      <c r="E399" s="409"/>
      <c r="F399" s="409"/>
      <c r="G399" s="409"/>
      <c r="H399" s="409"/>
      <c r="I399" s="409"/>
      <c r="J399" s="409"/>
      <c r="K399" s="409"/>
      <c r="L399" s="409"/>
      <c r="M399" s="410"/>
      <c r="N399" s="3344">
        <f>G12+G13+G14+G17+G23+G24+G25+G36+G37+G38+G40+G51+G52+G53+G57+G58+G59+G65+G69+G78+G79+G81</f>
        <v>60</v>
      </c>
      <c r="O399" s="3344"/>
      <c r="P399" s="3344"/>
      <c r="Q399" s="3344">
        <f>G18+G19+G20+G26+G27+G28+G39+G46+G54+G61+G62+G63+G70+G71+G73+G74+G75+G76+G80+G203+G204+G353+G87+G88+G89</f>
        <v>60</v>
      </c>
      <c r="R399" s="3344"/>
      <c r="S399" s="3344"/>
      <c r="T399" s="3018">
        <f>G34+G41+G43+G44+G45+G48+G49+G129+G130+G131+G134+G135+G136+G141+G142+G198+G354+G355+G90+G91+G92</f>
        <v>60</v>
      </c>
      <c r="U399" s="3019"/>
      <c r="V399" s="3019"/>
      <c r="W399" s="3018">
        <f>G16+G55+G66+G67+G132+G138+G139+G143+G156+G157+G199+G200+G201+G206+G207+G208+G356+G358+G363</f>
        <v>60</v>
      </c>
      <c r="X399" s="3019"/>
      <c r="Y399" s="3019"/>
      <c r="Z399" s="46"/>
      <c r="AA399" s="455"/>
    </row>
    <row r="400" spans="1:27" s="16" customFormat="1" ht="18.75" hidden="1" customHeight="1" thickBot="1" x14ac:dyDescent="0.25">
      <c r="A400" s="404"/>
      <c r="B400" s="404"/>
      <c r="C400" s="404"/>
      <c r="D400" s="404"/>
      <c r="E400" s="404"/>
      <c r="F400" s="404"/>
      <c r="G400" s="404"/>
      <c r="H400" s="404"/>
      <c r="I400" s="404"/>
      <c r="J400" s="404"/>
      <c r="K400" s="404"/>
      <c r="L400" s="404"/>
      <c r="M400" s="404"/>
      <c r="N400" s="3360">
        <f>N399+Q399+T399+W399</f>
        <v>240</v>
      </c>
      <c r="O400" s="3361"/>
      <c r="P400" s="3361"/>
      <c r="Q400" s="3361"/>
      <c r="R400" s="3361"/>
      <c r="S400" s="3361"/>
      <c r="T400" s="3361"/>
      <c r="U400" s="3361"/>
      <c r="V400" s="3361"/>
      <c r="W400" s="3361"/>
      <c r="X400" s="3361"/>
      <c r="Y400" s="3362"/>
      <c r="Z400" s="46"/>
      <c r="AA400" s="455"/>
    </row>
    <row r="401" spans="1:38" s="16" customFormat="1" ht="18.75" hidden="1" customHeight="1" thickBot="1" x14ac:dyDescent="0.25">
      <c r="A401" s="411"/>
      <c r="B401" s="411"/>
      <c r="C401" s="411"/>
      <c r="D401" s="411"/>
      <c r="E401" s="411"/>
      <c r="F401" s="411"/>
      <c r="G401" s="411"/>
      <c r="H401" s="411"/>
      <c r="I401" s="411"/>
      <c r="J401" s="411"/>
      <c r="K401" s="411"/>
      <c r="L401" s="411"/>
      <c r="M401" s="411"/>
      <c r="N401" s="411"/>
      <c r="O401" s="411"/>
      <c r="P401" s="412"/>
      <c r="Q401" s="411"/>
      <c r="R401" s="411"/>
      <c r="S401" s="411"/>
      <c r="T401" s="412"/>
      <c r="U401" s="412"/>
      <c r="V401" s="412"/>
      <c r="W401" s="412"/>
      <c r="X401" s="412"/>
      <c r="Y401" s="412"/>
      <c r="Z401" s="46"/>
      <c r="AA401" s="454"/>
    </row>
    <row r="402" spans="1:38" s="16" customFormat="1" ht="18.75" hidden="1" customHeight="1" thickBot="1" x14ac:dyDescent="0.25">
      <c r="A402" s="3363" t="s">
        <v>410</v>
      </c>
      <c r="B402" s="3364"/>
      <c r="C402" s="3364"/>
      <c r="D402" s="3364"/>
      <c r="E402" s="3364"/>
      <c r="F402" s="3364"/>
      <c r="G402" s="3364"/>
      <c r="H402" s="3364"/>
      <c r="I402" s="3364"/>
      <c r="J402" s="3364"/>
      <c r="K402" s="3364"/>
      <c r="L402" s="3364"/>
      <c r="M402" s="3364"/>
      <c r="N402" s="3364"/>
      <c r="O402" s="3364"/>
      <c r="P402" s="3364"/>
      <c r="Q402" s="3364"/>
      <c r="R402" s="3364"/>
      <c r="S402" s="3364"/>
      <c r="T402" s="3364"/>
      <c r="U402" s="3364"/>
      <c r="V402" s="3364"/>
      <c r="W402" s="3364"/>
      <c r="X402" s="3364"/>
      <c r="Y402" s="3365"/>
      <c r="Z402" s="46"/>
      <c r="AA402" s="454"/>
    </row>
    <row r="403" spans="1:38" s="16" customFormat="1" ht="21.75" hidden="1" customHeight="1" thickBot="1" x14ac:dyDescent="0.25">
      <c r="A403" s="3337" t="s">
        <v>403</v>
      </c>
      <c r="B403" s="3337"/>
      <c r="C403" s="3337"/>
      <c r="D403" s="3337"/>
      <c r="E403" s="3337"/>
      <c r="F403" s="3337"/>
      <c r="G403" s="1663">
        <f>N412</f>
        <v>239</v>
      </c>
      <c r="H403" s="1663">
        <f t="shared" ref="H403:V403" si="95">H83+H149+H153+H158+H164+H225+H359+H364+H93</f>
        <v>7200</v>
      </c>
      <c r="I403" s="1663">
        <f t="shared" si="95"/>
        <v>3267</v>
      </c>
      <c r="J403" s="1663">
        <f t="shared" si="95"/>
        <v>1579</v>
      </c>
      <c r="K403" s="1663">
        <f t="shared" si="95"/>
        <v>481</v>
      </c>
      <c r="L403" s="1663">
        <f t="shared" si="95"/>
        <v>1207</v>
      </c>
      <c r="M403" s="1663">
        <f t="shared" si="95"/>
        <v>3303</v>
      </c>
      <c r="N403" s="1663">
        <f t="shared" si="95"/>
        <v>29</v>
      </c>
      <c r="O403" s="1663">
        <f t="shared" si="95"/>
        <v>27</v>
      </c>
      <c r="P403" s="1663">
        <f t="shared" si="95"/>
        <v>27</v>
      </c>
      <c r="Q403" s="1663">
        <f t="shared" si="95"/>
        <v>28</v>
      </c>
      <c r="R403" s="1663">
        <f t="shared" si="95"/>
        <v>28</v>
      </c>
      <c r="S403" s="1663">
        <f t="shared" si="95"/>
        <v>29</v>
      </c>
      <c r="T403" s="1663">
        <f t="shared" si="95"/>
        <v>24</v>
      </c>
      <c r="U403" s="1663">
        <f t="shared" si="95"/>
        <v>24</v>
      </c>
      <c r="V403" s="1663">
        <f t="shared" si="95"/>
        <v>24</v>
      </c>
      <c r="W403" s="1664">
        <f>W83+W149+W153+W158+W164+W225+W359+W364</f>
        <v>22</v>
      </c>
      <c r="X403" s="1665">
        <f>X83+X149+X153+X158+X164+X225+X359+X364</f>
        <v>20</v>
      </c>
      <c r="Y403" s="1666">
        <f>Y83+Y149+Y153+Y158+Y164+Y225+Y359+Y364</f>
        <v>15</v>
      </c>
      <c r="Z403" s="46"/>
      <c r="AA403" s="454"/>
    </row>
    <row r="404" spans="1:38" s="16" customFormat="1" ht="38.25" hidden="1" customHeight="1" thickBot="1" x14ac:dyDescent="0.25">
      <c r="A404" s="3338" t="s">
        <v>404</v>
      </c>
      <c r="B404" s="3339"/>
      <c r="C404" s="3339"/>
      <c r="D404" s="3339"/>
      <c r="E404" s="3339"/>
      <c r="F404" s="3340"/>
      <c r="G404" s="1663">
        <f>N412</f>
        <v>239</v>
      </c>
      <c r="H404" s="1663">
        <f t="shared" ref="H404:V404" si="96">H83+H150+H153+H158+H164+H226+H359+H364+H93</f>
        <v>7200</v>
      </c>
      <c r="I404" s="1663">
        <f t="shared" si="96"/>
        <v>3267</v>
      </c>
      <c r="J404" s="1663">
        <f t="shared" si="96"/>
        <v>1498</v>
      </c>
      <c r="K404" s="1663">
        <f t="shared" si="96"/>
        <v>442</v>
      </c>
      <c r="L404" s="1663">
        <f t="shared" si="96"/>
        <v>1327</v>
      </c>
      <c r="M404" s="1663">
        <f t="shared" si="96"/>
        <v>3303</v>
      </c>
      <c r="N404" s="1663">
        <f t="shared" si="96"/>
        <v>29</v>
      </c>
      <c r="O404" s="1663">
        <f t="shared" si="96"/>
        <v>27</v>
      </c>
      <c r="P404" s="1663">
        <f t="shared" si="96"/>
        <v>27</v>
      </c>
      <c r="Q404" s="1663">
        <f t="shared" si="96"/>
        <v>28</v>
      </c>
      <c r="R404" s="1663">
        <f t="shared" si="96"/>
        <v>28</v>
      </c>
      <c r="S404" s="1663">
        <f t="shared" si="96"/>
        <v>29</v>
      </c>
      <c r="T404" s="1663">
        <f t="shared" si="96"/>
        <v>24</v>
      </c>
      <c r="U404" s="1663">
        <f t="shared" si="96"/>
        <v>24</v>
      </c>
      <c r="V404" s="1663">
        <f t="shared" si="96"/>
        <v>24</v>
      </c>
      <c r="W404" s="1664">
        <f>W83+W150+W153+W158+W164+W226+W359+W364</f>
        <v>22</v>
      </c>
      <c r="X404" s="1665">
        <f>X83+X150+X153+X158+X164+X226+X359+X364</f>
        <v>20</v>
      </c>
      <c r="Y404" s="1666">
        <f>Y83+Y150+Y153+Y158+Y164+Y226+Y359+Y364</f>
        <v>15</v>
      </c>
      <c r="Z404" s="46"/>
      <c r="AA404" s="454"/>
    </row>
    <row r="405" spans="1:38" s="16" customFormat="1" ht="18.75" hidden="1" customHeight="1" x14ac:dyDescent="0.2">
      <c r="A405" s="3366" t="s">
        <v>74</v>
      </c>
      <c r="B405" s="3326"/>
      <c r="C405" s="3326"/>
      <c r="D405" s="3326"/>
      <c r="E405" s="3326"/>
      <c r="F405" s="3326"/>
      <c r="G405" s="3326"/>
      <c r="H405" s="3326"/>
      <c r="I405" s="3326"/>
      <c r="J405" s="3326"/>
      <c r="K405" s="3326"/>
      <c r="L405" s="3326"/>
      <c r="M405" s="3327"/>
      <c r="N405" s="1667">
        <f t="shared" ref="N405:Y405" si="97">N403</f>
        <v>29</v>
      </c>
      <c r="O405" s="1668">
        <f t="shared" si="97"/>
        <v>27</v>
      </c>
      <c r="P405" s="1669">
        <f t="shared" si="97"/>
        <v>27</v>
      </c>
      <c r="Q405" s="1670">
        <f t="shared" si="97"/>
        <v>28</v>
      </c>
      <c r="R405" s="1671">
        <f t="shared" si="97"/>
        <v>28</v>
      </c>
      <c r="S405" s="1672">
        <f t="shared" si="97"/>
        <v>29</v>
      </c>
      <c r="T405" s="1670">
        <f t="shared" si="97"/>
        <v>24</v>
      </c>
      <c r="U405" s="1671">
        <f t="shared" si="97"/>
        <v>24</v>
      </c>
      <c r="V405" s="1672">
        <f t="shared" si="97"/>
        <v>24</v>
      </c>
      <c r="W405" s="1673">
        <f t="shared" si="97"/>
        <v>22</v>
      </c>
      <c r="X405" s="1668">
        <f t="shared" si="97"/>
        <v>20</v>
      </c>
      <c r="Y405" s="1669">
        <f t="shared" si="97"/>
        <v>15</v>
      </c>
      <c r="Z405" s="46"/>
      <c r="AA405" s="454"/>
    </row>
    <row r="406" spans="1:38" s="16" customFormat="1" ht="18.75" hidden="1" customHeight="1" x14ac:dyDescent="0.2">
      <c r="A406" s="3328" t="s">
        <v>62</v>
      </c>
      <c r="B406" s="3329"/>
      <c r="C406" s="3329"/>
      <c r="D406" s="3329"/>
      <c r="E406" s="3329"/>
      <c r="F406" s="3329"/>
      <c r="G406" s="3329"/>
      <c r="H406" s="3329"/>
      <c r="I406" s="3329"/>
      <c r="J406" s="3329"/>
      <c r="K406" s="3329"/>
      <c r="L406" s="3329"/>
      <c r="M406" s="3330"/>
      <c r="N406" s="1651">
        <v>3</v>
      </c>
      <c r="O406" s="1652">
        <v>1</v>
      </c>
      <c r="P406" s="1653">
        <v>3</v>
      </c>
      <c r="Q406" s="1654">
        <v>4</v>
      </c>
      <c r="R406" s="1652">
        <v>2</v>
      </c>
      <c r="S406" s="1653">
        <v>3</v>
      </c>
      <c r="T406" s="1654">
        <v>3</v>
      </c>
      <c r="U406" s="1652">
        <v>2</v>
      </c>
      <c r="V406" s="1653">
        <v>3</v>
      </c>
      <c r="W406" s="1654">
        <v>3</v>
      </c>
      <c r="X406" s="1652">
        <v>1</v>
      </c>
      <c r="Y406" s="1653">
        <v>2</v>
      </c>
      <c r="Z406" s="46"/>
      <c r="AA406" s="454"/>
    </row>
    <row r="407" spans="1:38" s="16" customFormat="1" ht="18.75" hidden="1" customHeight="1" x14ac:dyDescent="0.2">
      <c r="A407" s="3328" t="s">
        <v>408</v>
      </c>
      <c r="B407" s="3329"/>
      <c r="C407" s="3329"/>
      <c r="D407" s="3329"/>
      <c r="E407" s="3329"/>
      <c r="F407" s="3329"/>
      <c r="G407" s="3329"/>
      <c r="H407" s="3329"/>
      <c r="I407" s="3329"/>
      <c r="J407" s="3329"/>
      <c r="K407" s="3329"/>
      <c r="L407" s="3329"/>
      <c r="M407" s="3330"/>
      <c r="N407" s="1651">
        <v>5</v>
      </c>
      <c r="O407" s="1652">
        <v>2</v>
      </c>
      <c r="P407" s="1653" t="s">
        <v>411</v>
      </c>
      <c r="Q407" s="1654">
        <v>3</v>
      </c>
      <c r="R407" s="1652">
        <v>1</v>
      </c>
      <c r="S407" s="1653" t="s">
        <v>599</v>
      </c>
      <c r="T407" s="1654" t="s">
        <v>202</v>
      </c>
      <c r="U407" s="1652"/>
      <c r="V407" s="1653" t="s">
        <v>598</v>
      </c>
      <c r="W407" s="1654">
        <v>4</v>
      </c>
      <c r="X407" s="1652" t="s">
        <v>484</v>
      </c>
      <c r="Y407" s="1653">
        <v>3</v>
      </c>
      <c r="Z407" s="46"/>
      <c r="AA407" s="454"/>
    </row>
    <row r="408" spans="1:38" s="16" customFormat="1" ht="18.75" hidden="1" customHeight="1" x14ac:dyDescent="0.2">
      <c r="A408" s="3328" t="s">
        <v>409</v>
      </c>
      <c r="B408" s="3329"/>
      <c r="C408" s="3329"/>
      <c r="D408" s="3329"/>
      <c r="E408" s="3329"/>
      <c r="F408" s="3329"/>
      <c r="G408" s="3329"/>
      <c r="H408" s="3329"/>
      <c r="I408" s="3329"/>
      <c r="J408" s="3329"/>
      <c r="K408" s="3329"/>
      <c r="L408" s="3329"/>
      <c r="M408" s="3330"/>
      <c r="N408" s="1651">
        <v>5</v>
      </c>
      <c r="O408" s="1652">
        <v>2</v>
      </c>
      <c r="P408" s="1653" t="s">
        <v>411</v>
      </c>
      <c r="Q408" s="1654">
        <v>3</v>
      </c>
      <c r="R408" s="1652">
        <v>1</v>
      </c>
      <c r="S408" s="1653" t="s">
        <v>599</v>
      </c>
      <c r="T408" s="1654" t="s">
        <v>202</v>
      </c>
      <c r="U408" s="1652"/>
      <c r="V408" s="1653" t="s">
        <v>598</v>
      </c>
      <c r="W408" s="1654">
        <v>3</v>
      </c>
      <c r="X408" s="1652" t="s">
        <v>484</v>
      </c>
      <c r="Y408" s="1653">
        <v>3</v>
      </c>
      <c r="Z408" s="46"/>
      <c r="AA408" s="454"/>
    </row>
    <row r="409" spans="1:38" s="16" customFormat="1" ht="18.75" hidden="1" customHeight="1" x14ac:dyDescent="0.2">
      <c r="A409" s="3358" t="s">
        <v>77</v>
      </c>
      <c r="B409" s="3329"/>
      <c r="C409" s="3329"/>
      <c r="D409" s="3329"/>
      <c r="E409" s="3329"/>
      <c r="F409" s="3329"/>
      <c r="G409" s="3329"/>
      <c r="H409" s="3329"/>
      <c r="I409" s="3329"/>
      <c r="J409" s="3329"/>
      <c r="K409" s="3329"/>
      <c r="L409" s="3329"/>
      <c r="M409" s="3330"/>
      <c r="N409" s="1654"/>
      <c r="O409" s="1652"/>
      <c r="P409" s="1653"/>
      <c r="Q409" s="1654"/>
      <c r="R409" s="1652"/>
      <c r="S409" s="1653"/>
      <c r="T409" s="1654"/>
      <c r="U409" s="1652"/>
      <c r="V409" s="1653">
        <v>1</v>
      </c>
      <c r="W409" s="1654">
        <v>1</v>
      </c>
      <c r="X409" s="1652"/>
      <c r="Y409" s="1653"/>
      <c r="Z409" s="46"/>
      <c r="AA409" s="454"/>
    </row>
    <row r="410" spans="1:38" s="16" customFormat="1" ht="18.75" hidden="1" customHeight="1" thickBot="1" x14ac:dyDescent="0.25">
      <c r="A410" s="3331" t="s">
        <v>76</v>
      </c>
      <c r="B410" s="3332"/>
      <c r="C410" s="3332"/>
      <c r="D410" s="3332"/>
      <c r="E410" s="3332"/>
      <c r="F410" s="3332"/>
      <c r="G410" s="3332"/>
      <c r="H410" s="3332"/>
      <c r="I410" s="3332"/>
      <c r="J410" s="3332"/>
      <c r="K410" s="3332"/>
      <c r="L410" s="3332"/>
      <c r="M410" s="3333"/>
      <c r="N410" s="1658"/>
      <c r="O410" s="1659"/>
      <c r="P410" s="1660"/>
      <c r="Q410" s="1658"/>
      <c r="R410" s="1659"/>
      <c r="S410" s="1660"/>
      <c r="T410" s="1658">
        <v>1</v>
      </c>
      <c r="U410" s="1659"/>
      <c r="V410" s="1660">
        <v>1</v>
      </c>
      <c r="W410" s="1658"/>
      <c r="X410" s="1659">
        <v>1</v>
      </c>
      <c r="Y410" s="1660"/>
      <c r="Z410" s="46"/>
      <c r="AA410" s="454"/>
    </row>
    <row r="411" spans="1:38" s="16" customFormat="1" ht="18.75" hidden="1" customHeight="1" thickBot="1" x14ac:dyDescent="0.25">
      <c r="A411" s="1661"/>
      <c r="B411" s="1662"/>
      <c r="C411" s="1662"/>
      <c r="D411" s="1662"/>
      <c r="E411" s="1662"/>
      <c r="F411" s="1662"/>
      <c r="G411" s="1662"/>
      <c r="H411" s="1662"/>
      <c r="I411" s="1662"/>
      <c r="J411" s="1662"/>
      <c r="K411" s="1662"/>
      <c r="L411" s="1662"/>
      <c r="M411" s="1662"/>
      <c r="N411" s="3359">
        <f>G12+G13+G14+G17+G23+G24+G25+G36+G37+G38+G40+G51+G52+G53+G57+G58+G59+G65+G69+G78+G79+G81</f>
        <v>60</v>
      </c>
      <c r="O411" s="3359"/>
      <c r="P411" s="3359"/>
      <c r="Q411" s="3359">
        <f>G18+G19+G20+G26+G27+G28+G39+G46+G54+G61+G62+G63+G70+G71+G73+G74+G75+G76+G80+G152+G353+4</f>
        <v>60</v>
      </c>
      <c r="R411" s="3359"/>
      <c r="S411" s="3359"/>
      <c r="T411" s="3373">
        <f>G34+G41+G43+G44+G45+G48+G49+G129+G130+G131+G134+G135+G136+G141+G142+G161+G354+G355+6</f>
        <v>60</v>
      </c>
      <c r="U411" s="3374"/>
      <c r="V411" s="3374"/>
      <c r="W411" s="3373">
        <f>G16+G55+G66+G67+G132+G138+G139+G143+G156+G157+G162+G163+G216+G218+G219+G220+G357+G358+G363</f>
        <v>59</v>
      </c>
      <c r="X411" s="3374"/>
      <c r="Y411" s="3374"/>
      <c r="Z411" s="46"/>
      <c r="AA411" s="455"/>
      <c r="AB411" s="47"/>
    </row>
    <row r="412" spans="1:38" s="16" customFormat="1" ht="18.75" hidden="1" customHeight="1" thickBot="1" x14ac:dyDescent="0.25">
      <c r="A412" s="1662"/>
      <c r="B412" s="1662"/>
      <c r="C412" s="1662"/>
      <c r="D412" s="1662"/>
      <c r="E412" s="1662"/>
      <c r="F412" s="1662"/>
      <c r="G412" s="1662"/>
      <c r="H412" s="1662"/>
      <c r="I412" s="1662"/>
      <c r="J412" s="1662"/>
      <c r="K412" s="1662"/>
      <c r="L412" s="1662"/>
      <c r="M412" s="1662"/>
      <c r="N412" s="3375">
        <f>N411+Q411+T411+W411</f>
        <v>239</v>
      </c>
      <c r="O412" s="3376"/>
      <c r="P412" s="3376"/>
      <c r="Q412" s="3376"/>
      <c r="R412" s="3376"/>
      <c r="S412" s="3376"/>
      <c r="T412" s="3376"/>
      <c r="U412" s="3376"/>
      <c r="V412" s="3376"/>
      <c r="W412" s="3376"/>
      <c r="X412" s="3376"/>
      <c r="Y412" s="3377"/>
      <c r="Z412" s="46"/>
      <c r="AA412" s="455"/>
      <c r="AB412" s="47"/>
    </row>
    <row r="413" spans="1:38" s="16" customFormat="1" ht="27.75" hidden="1" customHeight="1" thickBot="1" x14ac:dyDescent="0.25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  <c r="L413" s="413"/>
      <c r="M413" s="413"/>
      <c r="N413" s="414"/>
      <c r="O413" s="414"/>
      <c r="P413" s="402"/>
      <c r="Q413" s="401"/>
      <c r="R413" s="401"/>
      <c r="S413" s="401"/>
      <c r="T413" s="401"/>
      <c r="U413" s="401"/>
      <c r="V413" s="415"/>
      <c r="W413" s="401"/>
      <c r="X413" s="401"/>
      <c r="Y413" s="415"/>
      <c r="AC413" s="47"/>
      <c r="AD413" s="47"/>
      <c r="AE413" s="47"/>
      <c r="AF413" s="47"/>
    </row>
    <row r="414" spans="1:38" s="16" customFormat="1" ht="30" hidden="1" customHeight="1" thickBot="1" x14ac:dyDescent="0.25">
      <c r="A414" s="3378" t="s">
        <v>323</v>
      </c>
      <c r="B414" s="3379"/>
      <c r="C414" s="3379"/>
      <c r="D414" s="3379"/>
      <c r="E414" s="3379"/>
      <c r="F414" s="3379"/>
      <c r="G414" s="3379"/>
      <c r="H414" s="3379"/>
      <c r="I414" s="3379"/>
      <c r="J414" s="3379"/>
      <c r="K414" s="3379"/>
      <c r="L414" s="3379"/>
      <c r="M414" s="3379"/>
      <c r="N414" s="3379"/>
      <c r="O414" s="3379"/>
      <c r="P414" s="3379"/>
      <c r="Q414" s="3379"/>
      <c r="R414" s="3379"/>
      <c r="S414" s="3379"/>
      <c r="T414" s="3379"/>
      <c r="U414" s="3379"/>
      <c r="V414" s="3379"/>
      <c r="W414" s="3379"/>
      <c r="X414" s="3379"/>
      <c r="Y414" s="3380"/>
    </row>
    <row r="415" spans="1:38" s="57" customFormat="1" ht="16.5" hidden="1" thickBot="1" x14ac:dyDescent="0.25">
      <c r="A415" s="3215"/>
      <c r="B415" s="3215"/>
      <c r="C415" s="3215"/>
      <c r="D415" s="3215"/>
      <c r="E415" s="3215"/>
      <c r="F415" s="3215"/>
      <c r="G415" s="3215"/>
      <c r="H415" s="3215"/>
      <c r="I415" s="3215"/>
      <c r="J415" s="3215"/>
      <c r="K415" s="3215"/>
      <c r="L415" s="3215"/>
      <c r="M415" s="3215"/>
      <c r="N415" s="3215"/>
      <c r="O415" s="3215"/>
      <c r="P415" s="3215"/>
      <c r="Q415" s="3215"/>
      <c r="R415" s="3215"/>
      <c r="S415" s="3215"/>
      <c r="T415" s="3215"/>
      <c r="U415" s="3215"/>
      <c r="V415" s="3215"/>
      <c r="W415" s="3215"/>
      <c r="X415" s="3215"/>
      <c r="Y415" s="3215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</row>
    <row r="416" spans="1:38" s="1064" customFormat="1" ht="15.75" hidden="1" customHeight="1" thickBot="1" x14ac:dyDescent="0.25">
      <c r="A416" s="3367" t="s">
        <v>75</v>
      </c>
      <c r="B416" s="3367"/>
      <c r="C416" s="3367"/>
      <c r="D416" s="3367"/>
      <c r="E416" s="3367"/>
      <c r="F416" s="3367"/>
      <c r="G416" s="2038">
        <f t="shared" ref="G416:M416" si="98">G83+G124+G272+G361+G364+G118+G93</f>
        <v>240</v>
      </c>
      <c r="H416" s="1710">
        <f t="shared" si="98"/>
        <v>7485</v>
      </c>
      <c r="I416" s="1710">
        <f t="shared" si="98"/>
        <v>3399</v>
      </c>
      <c r="J416" s="1710">
        <f t="shared" si="98"/>
        <v>1642</v>
      </c>
      <c r="K416" s="1710">
        <f t="shared" si="98"/>
        <v>501</v>
      </c>
      <c r="L416" s="1710">
        <f t="shared" si="98"/>
        <v>1256</v>
      </c>
      <c r="M416" s="1710">
        <f t="shared" si="98"/>
        <v>3576</v>
      </c>
      <c r="N416" s="1710">
        <f t="shared" ref="N416:S416" si="99">N83+N124+N272+N361+N364+N93</f>
        <v>29</v>
      </c>
      <c r="O416" s="1710">
        <f t="shared" si="99"/>
        <v>27</v>
      </c>
      <c r="P416" s="1710">
        <f t="shared" si="99"/>
        <v>27</v>
      </c>
      <c r="Q416" s="1710">
        <f t="shared" si="99"/>
        <v>28</v>
      </c>
      <c r="R416" s="1710">
        <f t="shared" si="99"/>
        <v>28</v>
      </c>
      <c r="S416" s="1710">
        <f t="shared" si="99"/>
        <v>29</v>
      </c>
      <c r="T416" s="1710">
        <f t="shared" ref="T416:Y416" si="100">T83+T124+T272+T361+T364+T93+T118</f>
        <v>25</v>
      </c>
      <c r="U416" s="1710">
        <f t="shared" si="100"/>
        <v>26</v>
      </c>
      <c r="V416" s="1710">
        <f t="shared" si="100"/>
        <v>23</v>
      </c>
      <c r="W416" s="1710">
        <f t="shared" si="100"/>
        <v>28</v>
      </c>
      <c r="X416" s="1710">
        <f t="shared" si="100"/>
        <v>29</v>
      </c>
      <c r="Y416" s="1710">
        <f t="shared" si="100"/>
        <v>19</v>
      </c>
    </row>
    <row r="417" spans="1:27" s="16" customFormat="1" ht="15.75" hidden="1" customHeight="1" x14ac:dyDescent="0.2">
      <c r="A417" s="3368" t="s">
        <v>74</v>
      </c>
      <c r="B417" s="3369"/>
      <c r="C417" s="3369"/>
      <c r="D417" s="3369"/>
      <c r="E417" s="3369"/>
      <c r="F417" s="3369"/>
      <c r="G417" s="3369"/>
      <c r="H417" s="3369"/>
      <c r="I417" s="3369"/>
      <c r="J417" s="3369"/>
      <c r="K417" s="3369"/>
      <c r="L417" s="3369"/>
      <c r="M417" s="3370"/>
      <c r="N417" s="1711">
        <f t="shared" ref="N417:Y417" si="101">N416</f>
        <v>29</v>
      </c>
      <c r="O417" s="1712">
        <f t="shared" si="101"/>
        <v>27</v>
      </c>
      <c r="P417" s="1713">
        <f t="shared" si="101"/>
        <v>27</v>
      </c>
      <c r="Q417" s="1711">
        <f t="shared" si="101"/>
        <v>28</v>
      </c>
      <c r="R417" s="1712">
        <f t="shared" si="101"/>
        <v>28</v>
      </c>
      <c r="S417" s="1713">
        <f t="shared" si="101"/>
        <v>29</v>
      </c>
      <c r="T417" s="1714">
        <f t="shared" si="101"/>
        <v>25</v>
      </c>
      <c r="U417" s="1715">
        <f t="shared" si="101"/>
        <v>26</v>
      </c>
      <c r="V417" s="1716">
        <f t="shared" si="101"/>
        <v>23</v>
      </c>
      <c r="W417" s="1714">
        <f t="shared" si="101"/>
        <v>28</v>
      </c>
      <c r="X417" s="1715">
        <f t="shared" si="101"/>
        <v>29</v>
      </c>
      <c r="Y417" s="1716">
        <f t="shared" si="101"/>
        <v>19</v>
      </c>
    </row>
    <row r="418" spans="1:27" s="16" customFormat="1" ht="15.75" hidden="1" customHeight="1" x14ac:dyDescent="0.2">
      <c r="A418" s="3371" t="s">
        <v>62</v>
      </c>
      <c r="B418" s="3323"/>
      <c r="C418" s="3323"/>
      <c r="D418" s="3323"/>
      <c r="E418" s="3323"/>
      <c r="F418" s="3323"/>
      <c r="G418" s="3323"/>
      <c r="H418" s="3323"/>
      <c r="I418" s="3323"/>
      <c r="J418" s="3323"/>
      <c r="K418" s="3323"/>
      <c r="L418" s="3323"/>
      <c r="M418" s="3324"/>
      <c r="N418" s="1717">
        <v>3</v>
      </c>
      <c r="O418" s="1718">
        <v>1</v>
      </c>
      <c r="P418" s="1719">
        <v>3</v>
      </c>
      <c r="Q418" s="1720">
        <v>4</v>
      </c>
      <c r="R418" s="1718">
        <v>2</v>
      </c>
      <c r="S418" s="1719">
        <v>4</v>
      </c>
      <c r="T418" s="1721">
        <v>2</v>
      </c>
      <c r="U418" s="1722">
        <v>2</v>
      </c>
      <c r="V418" s="1723">
        <v>2</v>
      </c>
      <c r="W418" s="1724">
        <v>2</v>
      </c>
      <c r="X418" s="1722">
        <v>3</v>
      </c>
      <c r="Y418" s="1725">
        <v>2</v>
      </c>
    </row>
    <row r="419" spans="1:27" s="16" customFormat="1" ht="15.75" hidden="1" customHeight="1" x14ac:dyDescent="0.2">
      <c r="A419" s="3371" t="s">
        <v>63</v>
      </c>
      <c r="B419" s="3323"/>
      <c r="C419" s="3323"/>
      <c r="D419" s="3323"/>
      <c r="E419" s="3323"/>
      <c r="F419" s="3323"/>
      <c r="G419" s="3323"/>
      <c r="H419" s="3323"/>
      <c r="I419" s="3323"/>
      <c r="J419" s="3323"/>
      <c r="K419" s="3323"/>
      <c r="L419" s="3323"/>
      <c r="M419" s="3324"/>
      <c r="N419" s="1717">
        <v>5</v>
      </c>
      <c r="O419" s="1726">
        <v>2</v>
      </c>
      <c r="P419" s="1727">
        <v>4</v>
      </c>
      <c r="Q419" s="1728">
        <v>5</v>
      </c>
      <c r="R419" s="1726">
        <v>1</v>
      </c>
      <c r="S419" s="1727">
        <v>6</v>
      </c>
      <c r="T419" s="1721" t="s">
        <v>322</v>
      </c>
      <c r="U419" s="1722">
        <v>1</v>
      </c>
      <c r="V419" s="1723" t="s">
        <v>436</v>
      </c>
      <c r="W419" s="1724">
        <v>2</v>
      </c>
      <c r="X419" s="1722" t="s">
        <v>202</v>
      </c>
      <c r="Y419" s="1725">
        <v>4</v>
      </c>
    </row>
    <row r="420" spans="1:27" s="16" customFormat="1" ht="15.75" hidden="1" customHeight="1" x14ac:dyDescent="0.2">
      <c r="A420" s="3371" t="s">
        <v>77</v>
      </c>
      <c r="B420" s="3323"/>
      <c r="C420" s="3323"/>
      <c r="D420" s="3323"/>
      <c r="E420" s="3323"/>
      <c r="F420" s="3323"/>
      <c r="G420" s="3323"/>
      <c r="H420" s="3323"/>
      <c r="I420" s="3323"/>
      <c r="J420" s="3323"/>
      <c r="K420" s="3323"/>
      <c r="L420" s="3323"/>
      <c r="M420" s="3324"/>
      <c r="N420" s="1728"/>
      <c r="O420" s="1726"/>
      <c r="P420" s="1727"/>
      <c r="Q420" s="1728"/>
      <c r="R420" s="1726"/>
      <c r="S420" s="1727"/>
      <c r="T420" s="1721"/>
      <c r="U420" s="1722"/>
      <c r="V420" s="1723">
        <v>1</v>
      </c>
      <c r="W420" s="1724">
        <v>1</v>
      </c>
      <c r="X420" s="1722"/>
      <c r="Y420" s="1725">
        <v>1</v>
      </c>
    </row>
    <row r="421" spans="1:27" s="16" customFormat="1" ht="15.75" hidden="1" customHeight="1" thickBot="1" x14ac:dyDescent="0.25">
      <c r="A421" s="3372" t="s">
        <v>76</v>
      </c>
      <c r="B421" s="3342"/>
      <c r="C421" s="3342"/>
      <c r="D421" s="3342"/>
      <c r="E421" s="3342"/>
      <c r="F421" s="3342"/>
      <c r="G421" s="3342"/>
      <c r="H421" s="3342"/>
      <c r="I421" s="3342"/>
      <c r="J421" s="3342"/>
      <c r="K421" s="3342"/>
      <c r="L421" s="3342"/>
      <c r="M421" s="3343"/>
      <c r="N421" s="423"/>
      <c r="O421" s="424"/>
      <c r="P421" s="425"/>
      <c r="Q421" s="423"/>
      <c r="R421" s="424"/>
      <c r="S421" s="425"/>
      <c r="T421" s="66">
        <v>1</v>
      </c>
      <c r="U421" s="426">
        <v>1</v>
      </c>
      <c r="V421" s="427"/>
      <c r="W421" s="67"/>
      <c r="X421" s="426">
        <v>1</v>
      </c>
      <c r="Y421" s="428"/>
    </row>
    <row r="422" spans="1:27" s="16" customFormat="1" ht="15.75" hidden="1" customHeight="1" thickBot="1" x14ac:dyDescent="0.25">
      <c r="A422" s="403"/>
      <c r="B422" s="404"/>
      <c r="C422" s="404"/>
      <c r="D422" s="404"/>
      <c r="E422" s="404"/>
      <c r="F422" s="404"/>
      <c r="G422" s="404"/>
      <c r="H422" s="404"/>
      <c r="I422" s="404"/>
      <c r="J422" s="404"/>
      <c r="K422" s="404"/>
      <c r="L422" s="404"/>
      <c r="M422" s="404"/>
      <c r="N422" s="3391">
        <f>G12+G13+G14+G17+G23+G24+G25+G36+G37+G38+G40+G51+G52+G53+G57+G58+G59+G65+G69+G78+G79+G81</f>
        <v>60</v>
      </c>
      <c r="O422" s="3392"/>
      <c r="P422" s="3393"/>
      <c r="Q422" s="3394">
        <f>G353+G18+G19+G20+G26+G27+G28+G39+G46+G54+G61+G62+G63+G70+G71+G73+G74+G75+G76+G80+G248+G87+G88+G89</f>
        <v>60</v>
      </c>
      <c r="R422" s="3177"/>
      <c r="S422" s="3178"/>
      <c r="T422" s="3395">
        <f>G258+G259+G260+G263+G264+G34+G233+G41+G43+G44+G45+G48+G49+G247+G251++G123+G234+G355+G90+G91+G92+G117</f>
        <v>60</v>
      </c>
      <c r="U422" s="3396"/>
      <c r="V422" s="3397"/>
      <c r="W422" s="3395">
        <f>G16+G55+G66+G67+G229+G230+G235+G236+G237+G243+G244+G245+G246+G250+G254+G261+G265+G267+G269+G271+G356+G358+G364</f>
        <v>60</v>
      </c>
      <c r="X422" s="3396"/>
      <c r="Y422" s="3406"/>
      <c r="Z422" s="46"/>
      <c r="AA422" s="453"/>
    </row>
    <row r="423" spans="1:27" s="16" customFormat="1" ht="15.75" hidden="1" customHeight="1" thickBot="1" x14ac:dyDescent="0.25">
      <c r="A423" s="403"/>
      <c r="B423" s="404"/>
      <c r="C423" s="404"/>
      <c r="D423" s="404"/>
      <c r="E423" s="404"/>
      <c r="F423" s="404"/>
      <c r="G423" s="404"/>
      <c r="H423" s="404"/>
      <c r="I423" s="404"/>
      <c r="J423" s="404"/>
      <c r="K423" s="404"/>
      <c r="L423" s="404"/>
      <c r="M423" s="404"/>
      <c r="N423" s="3391">
        <f>N422+Q422+T422+W422</f>
        <v>240</v>
      </c>
      <c r="O423" s="3398"/>
      <c r="P423" s="3398"/>
      <c r="Q423" s="3398"/>
      <c r="R423" s="3398"/>
      <c r="S423" s="3398"/>
      <c r="T423" s="3398"/>
      <c r="U423" s="3398"/>
      <c r="V423" s="3398"/>
      <c r="W423" s="3398"/>
      <c r="X423" s="3398"/>
      <c r="Y423" s="3399"/>
      <c r="Z423" s="46"/>
      <c r="AA423" s="453"/>
    </row>
    <row r="424" spans="1:27" s="16" customFormat="1" ht="15.75" hidden="1" customHeight="1" thickBot="1" x14ac:dyDescent="0.25">
      <c r="A424" s="429"/>
      <c r="B424" s="430"/>
      <c r="C424" s="430"/>
      <c r="D424" s="430"/>
      <c r="E424" s="430"/>
      <c r="F424" s="430"/>
      <c r="G424" s="430"/>
      <c r="H424" s="430"/>
      <c r="I424" s="430"/>
      <c r="J424" s="430"/>
      <c r="K424" s="430"/>
      <c r="L424" s="430"/>
      <c r="M424" s="430"/>
      <c r="N424" s="431"/>
      <c r="O424" s="431"/>
      <c r="P424" s="431"/>
      <c r="Q424" s="431"/>
      <c r="R424" s="431"/>
      <c r="S424" s="431"/>
      <c r="T424" s="431"/>
      <c r="U424" s="431"/>
      <c r="V424" s="431"/>
      <c r="W424" s="431"/>
      <c r="X424" s="431"/>
      <c r="Y424" s="432"/>
    </row>
    <row r="425" spans="1:27" s="16" customFormat="1" ht="27.75" hidden="1" customHeight="1" thickBot="1" x14ac:dyDescent="0.25">
      <c r="A425" s="3400" t="s">
        <v>324</v>
      </c>
      <c r="B425" s="3401"/>
      <c r="C425" s="3401"/>
      <c r="D425" s="3401"/>
      <c r="E425" s="3401"/>
      <c r="F425" s="3401"/>
      <c r="G425" s="3401"/>
      <c r="H425" s="3401"/>
      <c r="I425" s="3401"/>
      <c r="J425" s="3401"/>
      <c r="K425" s="3401"/>
      <c r="L425" s="3401"/>
      <c r="M425" s="3401"/>
      <c r="N425" s="3401"/>
      <c r="O425" s="3401"/>
      <c r="P425" s="3401"/>
      <c r="Q425" s="3401"/>
      <c r="R425" s="3401"/>
      <c r="S425" s="3401"/>
      <c r="T425" s="3401"/>
      <c r="U425" s="3401"/>
      <c r="V425" s="3401"/>
      <c r="W425" s="3401"/>
      <c r="X425" s="3401"/>
      <c r="Y425" s="3402"/>
    </row>
    <row r="426" spans="1:27" s="16" customFormat="1" ht="15.75" hidden="1" customHeight="1" thickBot="1" x14ac:dyDescent="0.25">
      <c r="A426" s="3381" t="s">
        <v>75</v>
      </c>
      <c r="B426" s="3382"/>
      <c r="C426" s="3382"/>
      <c r="D426" s="3382"/>
      <c r="E426" s="3382"/>
      <c r="F426" s="3383"/>
      <c r="G426" s="1729">
        <f>G83+G93+G118+G121+G340+G360+G364</f>
        <v>240</v>
      </c>
      <c r="H426" s="1729">
        <f>H83+H93+H118+H121+H340+H360+H364</f>
        <v>7200</v>
      </c>
      <c r="I426" s="1729">
        <f t="shared" ref="I426:Y426" si="102">I83+I93+I118+I121+I340+I361+I364</f>
        <v>3386</v>
      </c>
      <c r="J426" s="1729">
        <f t="shared" si="102"/>
        <v>1640</v>
      </c>
      <c r="K426" s="1729">
        <f t="shared" si="102"/>
        <v>431</v>
      </c>
      <c r="L426" s="1729">
        <f t="shared" si="102"/>
        <v>1295</v>
      </c>
      <c r="M426" s="1729">
        <f t="shared" si="102"/>
        <v>3354</v>
      </c>
      <c r="N426" s="1729">
        <f t="shared" si="102"/>
        <v>29</v>
      </c>
      <c r="O426" s="1729">
        <f t="shared" si="102"/>
        <v>27</v>
      </c>
      <c r="P426" s="1729">
        <f t="shared" si="102"/>
        <v>27</v>
      </c>
      <c r="Q426" s="1729">
        <f t="shared" si="102"/>
        <v>28</v>
      </c>
      <c r="R426" s="1729">
        <f t="shared" si="102"/>
        <v>28</v>
      </c>
      <c r="S426" s="1729">
        <f t="shared" si="102"/>
        <v>29</v>
      </c>
      <c r="T426" s="1729">
        <f t="shared" si="102"/>
        <v>24</v>
      </c>
      <c r="U426" s="1729">
        <f t="shared" si="102"/>
        <v>25</v>
      </c>
      <c r="V426" s="1729">
        <f t="shared" si="102"/>
        <v>24</v>
      </c>
      <c r="W426" s="1729">
        <f t="shared" si="102"/>
        <v>21</v>
      </c>
      <c r="X426" s="1729">
        <f t="shared" si="102"/>
        <v>23</v>
      </c>
      <c r="Y426" s="1729">
        <f t="shared" si="102"/>
        <v>18</v>
      </c>
    </row>
    <row r="427" spans="1:27" s="16" customFormat="1" ht="15.75" hidden="1" customHeight="1" thickBot="1" x14ac:dyDescent="0.25">
      <c r="A427" s="3384" t="s">
        <v>74</v>
      </c>
      <c r="B427" s="3385"/>
      <c r="C427" s="3385"/>
      <c r="D427" s="3385"/>
      <c r="E427" s="3385"/>
      <c r="F427" s="3385"/>
      <c r="G427" s="3385"/>
      <c r="H427" s="3385"/>
      <c r="I427" s="3385"/>
      <c r="J427" s="3385"/>
      <c r="K427" s="3385"/>
      <c r="L427" s="3385"/>
      <c r="M427" s="3386"/>
      <c r="N427" s="1238">
        <v>29</v>
      </c>
      <c r="O427" s="1239">
        <v>27</v>
      </c>
      <c r="P427" s="1239">
        <v>27</v>
      </c>
      <c r="Q427" s="1239">
        <v>27</v>
      </c>
      <c r="R427" s="1239">
        <v>26</v>
      </c>
      <c r="S427" s="1239">
        <v>27</v>
      </c>
      <c r="T427" s="1731">
        <f>T426</f>
        <v>24</v>
      </c>
      <c r="U427" s="1731">
        <f>U426</f>
        <v>25</v>
      </c>
      <c r="V427" s="1731">
        <f>V426</f>
        <v>24</v>
      </c>
      <c r="W427" s="1731">
        <f>W426</f>
        <v>21</v>
      </c>
      <c r="X427" s="1731">
        <f>X426</f>
        <v>23</v>
      </c>
      <c r="Y427" s="1730">
        <v>18</v>
      </c>
    </row>
    <row r="428" spans="1:27" s="16" customFormat="1" ht="15.75" hidden="1" customHeight="1" thickBot="1" x14ac:dyDescent="0.25">
      <c r="A428" s="3322" t="s">
        <v>62</v>
      </c>
      <c r="B428" s="3387"/>
      <c r="C428" s="3387"/>
      <c r="D428" s="3387"/>
      <c r="E428" s="3387"/>
      <c r="F428" s="3387"/>
      <c r="G428" s="3387"/>
      <c r="H428" s="3387"/>
      <c r="I428" s="3387"/>
      <c r="J428" s="3387"/>
      <c r="K428" s="3387"/>
      <c r="L428" s="3387"/>
      <c r="M428" s="3388"/>
      <c r="N428" s="1241">
        <v>3</v>
      </c>
      <c r="O428" s="1242">
        <v>1</v>
      </c>
      <c r="P428" s="1242">
        <v>3</v>
      </c>
      <c r="Q428" s="1242">
        <v>4</v>
      </c>
      <c r="R428" s="1242">
        <v>2</v>
      </c>
      <c r="S428" s="1242">
        <v>3</v>
      </c>
      <c r="T428" s="1242">
        <v>3</v>
      </c>
      <c r="U428" s="1242">
        <v>2</v>
      </c>
      <c r="V428" s="1243">
        <v>1</v>
      </c>
      <c r="W428" s="1241">
        <v>3</v>
      </c>
      <c r="X428" s="1242">
        <v>3</v>
      </c>
      <c r="Y428" s="1242">
        <v>1</v>
      </c>
    </row>
    <row r="429" spans="1:27" s="16" customFormat="1" ht="15.75" hidden="1" customHeight="1" thickBot="1" x14ac:dyDescent="0.25">
      <c r="A429" s="3322" t="s">
        <v>63</v>
      </c>
      <c r="B429" s="3387"/>
      <c r="C429" s="3387"/>
      <c r="D429" s="3387"/>
      <c r="E429" s="3387"/>
      <c r="F429" s="3387"/>
      <c r="G429" s="3387"/>
      <c r="H429" s="3387"/>
      <c r="I429" s="3387"/>
      <c r="J429" s="3387"/>
      <c r="K429" s="3387"/>
      <c r="L429" s="3387"/>
      <c r="M429" s="3388"/>
      <c r="N429" s="1241">
        <v>5</v>
      </c>
      <c r="O429" s="1242">
        <v>2</v>
      </c>
      <c r="P429" s="1242">
        <v>4</v>
      </c>
      <c r="Q429" s="1242">
        <v>4</v>
      </c>
      <c r="R429" s="1242">
        <v>1</v>
      </c>
      <c r="S429" s="1242">
        <v>3</v>
      </c>
      <c r="T429" s="1242" t="s">
        <v>266</v>
      </c>
      <c r="U429" s="1242" t="s">
        <v>260</v>
      </c>
      <c r="V429" s="1243" t="s">
        <v>267</v>
      </c>
      <c r="W429" s="1241">
        <v>2</v>
      </c>
      <c r="X429" s="1242" t="s">
        <v>269</v>
      </c>
      <c r="Y429" s="1242">
        <v>4</v>
      </c>
    </row>
    <row r="430" spans="1:27" s="16" customFormat="1" ht="15.75" hidden="1" customHeight="1" thickBot="1" x14ac:dyDescent="0.25">
      <c r="A430" s="3322" t="s">
        <v>77</v>
      </c>
      <c r="B430" s="3387"/>
      <c r="C430" s="3387"/>
      <c r="D430" s="3387"/>
      <c r="E430" s="3387"/>
      <c r="F430" s="3387"/>
      <c r="G430" s="3387"/>
      <c r="H430" s="3387"/>
      <c r="I430" s="3387"/>
      <c r="J430" s="3387"/>
      <c r="K430" s="3387"/>
      <c r="L430" s="3387"/>
      <c r="M430" s="3388"/>
      <c r="N430" s="1241"/>
      <c r="O430" s="1242"/>
      <c r="P430" s="1242"/>
      <c r="Q430" s="1242"/>
      <c r="R430" s="1242"/>
      <c r="S430" s="1242"/>
      <c r="T430" s="1242"/>
      <c r="U430" s="1242"/>
      <c r="V430" s="1243">
        <v>1</v>
      </c>
      <c r="W430" s="1241">
        <v>1</v>
      </c>
      <c r="X430" s="1242"/>
      <c r="Y430" s="1242"/>
    </row>
    <row r="431" spans="1:27" s="16" customFormat="1" ht="15.75" hidden="1" customHeight="1" thickBot="1" x14ac:dyDescent="0.25">
      <c r="A431" s="3341" t="s">
        <v>76</v>
      </c>
      <c r="B431" s="3389"/>
      <c r="C431" s="3389"/>
      <c r="D431" s="3389"/>
      <c r="E431" s="3389"/>
      <c r="F431" s="3389"/>
      <c r="G431" s="3389"/>
      <c r="H431" s="3389"/>
      <c r="I431" s="3389"/>
      <c r="J431" s="3389"/>
      <c r="K431" s="3389"/>
      <c r="L431" s="3389"/>
      <c r="M431" s="3390"/>
      <c r="N431" s="1244"/>
      <c r="O431" s="1245"/>
      <c r="P431" s="1245"/>
      <c r="Q431" s="1245"/>
      <c r="R431" s="1245"/>
      <c r="S431" s="1245"/>
      <c r="T431" s="1245">
        <v>1</v>
      </c>
      <c r="U431" s="1245"/>
      <c r="V431" s="1246"/>
      <c r="W431" s="1244"/>
      <c r="X431" s="1245"/>
      <c r="Y431" s="1245"/>
    </row>
    <row r="432" spans="1:27" s="16" customFormat="1" ht="15.75" hidden="1" customHeight="1" thickBot="1" x14ac:dyDescent="0.25">
      <c r="A432" s="433"/>
      <c r="B432" s="434"/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3176">
        <f>G12+G13+G14+G17+G23+G24+G25+G36+G37+G38+G40+G51+G52+G53+G57+G58+G59+G65+G69+G78+G79+G81</f>
        <v>60</v>
      </c>
      <c r="O432" s="3177"/>
      <c r="P432" s="3178"/>
      <c r="Q432" s="3195">
        <f>G353+G18+G19+G20+G26+G27+G28+G39+G46+G54+G61+G62+G63+G70+G71+G73+G74+G75+G76+G80+4+G325</f>
        <v>60</v>
      </c>
      <c r="R432" s="3177"/>
      <c r="S432" s="3178"/>
      <c r="T432" s="3395">
        <f>G34+G41+G43+G45+G48+G49+G118+G121+G309+G310+G312+G313+G318+G327+G333+G334+G336+G337+G355+6+G44</f>
        <v>60</v>
      </c>
      <c r="U432" s="3396"/>
      <c r="V432" s="3397"/>
      <c r="W432" s="3395">
        <f>G16+G55+G66+G67+G307+G314+G315+G316+G319+G320+G321+G323+G324+G328+G329+G330+G335+G338+G357+G358+G364</f>
        <v>60</v>
      </c>
      <c r="X432" s="3396"/>
      <c r="Y432" s="3406"/>
      <c r="Z432" s="3205"/>
      <c r="AA432" s="3206"/>
    </row>
    <row r="433" spans="1:25" s="16" customFormat="1" ht="15.75" hidden="1" customHeight="1" thickBot="1" x14ac:dyDescent="0.25">
      <c r="A433" s="433"/>
      <c r="B433" s="434"/>
      <c r="C433" s="434"/>
      <c r="D433" s="434"/>
      <c r="E433" s="434"/>
      <c r="F433" s="434"/>
      <c r="G433" s="434"/>
      <c r="H433" s="434"/>
      <c r="I433" s="434"/>
      <c r="J433" s="434"/>
      <c r="K433" s="434"/>
      <c r="L433" s="434"/>
      <c r="M433" s="434"/>
      <c r="N433" s="3176">
        <f>N432+Q432+T432+W432</f>
        <v>240</v>
      </c>
      <c r="O433" s="3177"/>
      <c r="P433" s="3177"/>
      <c r="Q433" s="3177"/>
      <c r="R433" s="3177"/>
      <c r="S433" s="3177"/>
      <c r="T433" s="3177"/>
      <c r="U433" s="3177"/>
      <c r="V433" s="3177"/>
      <c r="W433" s="3177"/>
      <c r="X433" s="3177"/>
      <c r="Y433" s="3196"/>
    </row>
    <row r="434" spans="1:25" s="16" customFormat="1" ht="15.75" hidden="1" customHeight="1" x14ac:dyDescent="0.2">
      <c r="A434" s="433"/>
      <c r="B434" s="434"/>
      <c r="C434" s="434"/>
      <c r="D434" s="434"/>
      <c r="E434" s="434"/>
      <c r="F434" s="434"/>
      <c r="G434" s="434"/>
      <c r="H434" s="434"/>
      <c r="I434" s="434"/>
      <c r="J434" s="434"/>
      <c r="K434" s="434"/>
      <c r="L434" s="434"/>
      <c r="M434" s="434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435"/>
    </row>
    <row r="435" spans="1:25" s="16" customFormat="1" hidden="1" x14ac:dyDescent="0.2">
      <c r="A435" s="436"/>
      <c r="B435" s="437" t="s">
        <v>204</v>
      </c>
      <c r="C435" s="434"/>
      <c r="D435" s="3182" t="s">
        <v>203</v>
      </c>
      <c r="E435" s="3183"/>
      <c r="F435" s="3183"/>
      <c r="G435" s="434"/>
      <c r="H435" s="3193" t="s">
        <v>587</v>
      </c>
      <c r="I435" s="3405"/>
      <c r="J435" s="3405"/>
      <c r="Y435" s="438"/>
    </row>
    <row r="436" spans="1:25" s="16" customFormat="1" hidden="1" x14ac:dyDescent="0.2">
      <c r="A436" s="436"/>
      <c r="B436" s="437"/>
      <c r="C436" s="434"/>
      <c r="D436" s="434"/>
      <c r="E436" s="164"/>
      <c r="F436" s="164"/>
      <c r="G436" s="434"/>
      <c r="H436" s="437"/>
      <c r="I436" s="163"/>
      <c r="J436" s="163"/>
      <c r="Y436" s="438"/>
    </row>
    <row r="437" spans="1:25" s="16" customFormat="1" hidden="1" x14ac:dyDescent="0.2">
      <c r="A437" s="436"/>
      <c r="B437" s="437" t="s">
        <v>487</v>
      </c>
      <c r="C437" s="434"/>
      <c r="D437" s="3182" t="s">
        <v>203</v>
      </c>
      <c r="E437" s="3183"/>
      <c r="F437" s="3183"/>
      <c r="G437" s="434"/>
      <c r="H437" s="3193" t="s">
        <v>489</v>
      </c>
      <c r="I437" s="3405"/>
      <c r="J437" s="3405"/>
      <c r="Y437" s="438"/>
    </row>
    <row r="438" spans="1:25" s="16" customFormat="1" hidden="1" x14ac:dyDescent="0.2">
      <c r="A438" s="436"/>
      <c r="B438" s="437"/>
      <c r="C438" s="434"/>
      <c r="D438" s="434"/>
      <c r="E438" s="164"/>
      <c r="F438" s="164"/>
      <c r="G438" s="434"/>
      <c r="H438" s="437"/>
      <c r="I438" s="163"/>
      <c r="J438" s="163"/>
      <c r="Y438" s="438"/>
    </row>
    <row r="439" spans="1:25" s="16" customFormat="1" hidden="1" x14ac:dyDescent="0.2">
      <c r="A439" s="436"/>
      <c r="B439" s="437" t="s">
        <v>488</v>
      </c>
      <c r="C439" s="434"/>
      <c r="D439" s="3182" t="s">
        <v>203</v>
      </c>
      <c r="E439" s="3183"/>
      <c r="F439" s="3183"/>
      <c r="G439" s="434"/>
      <c r="H439" s="3193" t="s">
        <v>490</v>
      </c>
      <c r="I439" s="3405"/>
      <c r="J439" s="3405"/>
      <c r="Y439" s="438"/>
    </row>
    <row r="440" spans="1:25" s="16" customFormat="1" hidden="1" x14ac:dyDescent="0.2">
      <c r="A440" s="436"/>
      <c r="B440" s="434"/>
      <c r="C440" s="434"/>
      <c r="D440" s="434"/>
      <c r="E440" s="434"/>
      <c r="F440" s="434"/>
      <c r="G440" s="434"/>
      <c r="H440" s="434"/>
      <c r="I440" s="434"/>
      <c r="J440" s="434"/>
      <c r="Y440" s="438"/>
    </row>
    <row r="441" spans="1:25" s="16" customFormat="1" ht="16.5" hidden="1" thickBot="1" x14ac:dyDescent="0.25">
      <c r="A441" s="439"/>
      <c r="B441" s="400" t="s">
        <v>200</v>
      </c>
      <c r="C441" s="400"/>
      <c r="D441" s="3174" t="s">
        <v>203</v>
      </c>
      <c r="E441" s="3403"/>
      <c r="F441" s="3403"/>
      <c r="G441" s="400"/>
      <c r="H441" s="3172" t="s">
        <v>201</v>
      </c>
      <c r="I441" s="3404"/>
      <c r="J441" s="3404"/>
      <c r="K441" s="440"/>
      <c r="L441" s="440"/>
      <c r="M441" s="440"/>
      <c r="N441" s="440"/>
      <c r="O441" s="440"/>
      <c r="P441" s="440"/>
      <c r="Q441" s="440"/>
      <c r="R441" s="440"/>
      <c r="S441" s="440"/>
      <c r="T441" s="440"/>
      <c r="U441" s="440"/>
      <c r="V441" s="440"/>
      <c r="W441" s="440"/>
      <c r="X441" s="440"/>
      <c r="Y441" s="441"/>
    </row>
    <row r="442" spans="1:25" s="16" customFormat="1" hidden="1" x14ac:dyDescent="0.2">
      <c r="A442" s="12"/>
    </row>
    <row r="443" spans="1:25" s="16" customFormat="1" ht="22.5" hidden="1" x14ac:dyDescent="0.2">
      <c r="A443" s="12"/>
      <c r="B443" s="442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</row>
  </sheetData>
  <sheetProtection selectLockedCells="1" selectUnlockedCells="1"/>
  <mergeCells count="193">
    <mergeCell ref="D439:F439"/>
    <mergeCell ref="H439:J439"/>
    <mergeCell ref="D441:F441"/>
    <mergeCell ref="H441:J441"/>
    <mergeCell ref="W432:Y432"/>
    <mergeCell ref="Z432:AA432"/>
    <mergeCell ref="N433:Y433"/>
    <mergeCell ref="D435:F435"/>
    <mergeCell ref="H435:J435"/>
    <mergeCell ref="D437:F437"/>
    <mergeCell ref="H437:J437"/>
    <mergeCell ref="A429:M429"/>
    <mergeCell ref="A430:M430"/>
    <mergeCell ref="A431:M431"/>
    <mergeCell ref="N432:P432"/>
    <mergeCell ref="Q432:S432"/>
    <mergeCell ref="T432:V432"/>
    <mergeCell ref="W422:Y422"/>
    <mergeCell ref="N423:Y423"/>
    <mergeCell ref="A425:Y425"/>
    <mergeCell ref="A426:F426"/>
    <mergeCell ref="A427:M427"/>
    <mergeCell ref="A428:M428"/>
    <mergeCell ref="A419:M419"/>
    <mergeCell ref="A420:M420"/>
    <mergeCell ref="A421:M421"/>
    <mergeCell ref="N422:P422"/>
    <mergeCell ref="Q422:S422"/>
    <mergeCell ref="T422:V422"/>
    <mergeCell ref="N412:Y412"/>
    <mergeCell ref="A414:Y414"/>
    <mergeCell ref="A415:Y415"/>
    <mergeCell ref="A416:F416"/>
    <mergeCell ref="A417:M417"/>
    <mergeCell ref="A418:M418"/>
    <mergeCell ref="A409:M409"/>
    <mergeCell ref="A410:M410"/>
    <mergeCell ref="N411:P411"/>
    <mergeCell ref="Q411:S411"/>
    <mergeCell ref="T411:V411"/>
    <mergeCell ref="W411:Y411"/>
    <mergeCell ref="A403:F403"/>
    <mergeCell ref="A404:F404"/>
    <mergeCell ref="A405:M405"/>
    <mergeCell ref="A406:M406"/>
    <mergeCell ref="A407:M407"/>
    <mergeCell ref="A408:M408"/>
    <mergeCell ref="N399:P399"/>
    <mergeCell ref="Q399:S399"/>
    <mergeCell ref="T399:V399"/>
    <mergeCell ref="W399:Y399"/>
    <mergeCell ref="N400:Y400"/>
    <mergeCell ref="A402:Y402"/>
    <mergeCell ref="A393:M393"/>
    <mergeCell ref="A394:M394"/>
    <mergeCell ref="A395:M395"/>
    <mergeCell ref="A396:M396"/>
    <mergeCell ref="A397:M397"/>
    <mergeCell ref="A398:M398"/>
    <mergeCell ref="W387:Y387"/>
    <mergeCell ref="Z387:AA387"/>
    <mergeCell ref="N388:Y388"/>
    <mergeCell ref="A390:Y390"/>
    <mergeCell ref="A391:F391"/>
    <mergeCell ref="A392:F392"/>
    <mergeCell ref="A384:M384"/>
    <mergeCell ref="A385:M385"/>
    <mergeCell ref="A386:M386"/>
    <mergeCell ref="N387:P387"/>
    <mergeCell ref="Q387:S387"/>
    <mergeCell ref="T387:V387"/>
    <mergeCell ref="A378:Y378"/>
    <mergeCell ref="A379:F379"/>
    <mergeCell ref="A380:F380"/>
    <mergeCell ref="A381:M381"/>
    <mergeCell ref="A382:M382"/>
    <mergeCell ref="A383:M383"/>
    <mergeCell ref="Q375:S375"/>
    <mergeCell ref="T375:V375"/>
    <mergeCell ref="W375:Y375"/>
    <mergeCell ref="Z375:AA375"/>
    <mergeCell ref="A376:M376"/>
    <mergeCell ref="N376:Y376"/>
    <mergeCell ref="A371:M371"/>
    <mergeCell ref="A372:M372"/>
    <mergeCell ref="A373:M373"/>
    <mergeCell ref="A374:M374"/>
    <mergeCell ref="A375:M375"/>
    <mergeCell ref="N375:P375"/>
    <mergeCell ref="A364:F364"/>
    <mergeCell ref="A366:Y366"/>
    <mergeCell ref="A367:F367"/>
    <mergeCell ref="A368:F368"/>
    <mergeCell ref="A369:M369"/>
    <mergeCell ref="A370:M370"/>
    <mergeCell ref="A341:Y341"/>
    <mergeCell ref="A352:Y352"/>
    <mergeCell ref="A359:F359"/>
    <mergeCell ref="A360:F360"/>
    <mergeCell ref="A361:F361"/>
    <mergeCell ref="A362:Y362"/>
    <mergeCell ref="A289:F289"/>
    <mergeCell ref="A290:Y290"/>
    <mergeCell ref="A304:F304"/>
    <mergeCell ref="A305:Y305"/>
    <mergeCell ref="A306:Y306"/>
    <mergeCell ref="B332:Y332"/>
    <mergeCell ref="A252:F252"/>
    <mergeCell ref="A253:Y253"/>
    <mergeCell ref="A255:F255"/>
    <mergeCell ref="A256:Y256"/>
    <mergeCell ref="A272:F272"/>
    <mergeCell ref="A273:Y273"/>
    <mergeCell ref="A221:Y221"/>
    <mergeCell ref="A223:Y223"/>
    <mergeCell ref="A225:F225"/>
    <mergeCell ref="A226:F226"/>
    <mergeCell ref="A227:Y227"/>
    <mergeCell ref="A228:Y228"/>
    <mergeCell ref="A196:Y196"/>
    <mergeCell ref="A209:Y209"/>
    <mergeCell ref="A211:Y211"/>
    <mergeCell ref="A213:F213"/>
    <mergeCell ref="A214:F214"/>
    <mergeCell ref="A215:Y215"/>
    <mergeCell ref="A183:F183"/>
    <mergeCell ref="A184:Y184"/>
    <mergeCell ref="A190:Y190"/>
    <mergeCell ref="A192:Y192"/>
    <mergeCell ref="A194:F194"/>
    <mergeCell ref="A195:F195"/>
    <mergeCell ref="A159:Y159"/>
    <mergeCell ref="A164:F164"/>
    <mergeCell ref="A165:Y165"/>
    <mergeCell ref="A178:Y178"/>
    <mergeCell ref="A180:Y180"/>
    <mergeCell ref="A182:F182"/>
    <mergeCell ref="A149:F149"/>
    <mergeCell ref="A150:F150"/>
    <mergeCell ref="A151:Y151"/>
    <mergeCell ref="A153:F153"/>
    <mergeCell ref="A154:Y154"/>
    <mergeCell ref="A158:F158"/>
    <mergeCell ref="A124:F124"/>
    <mergeCell ref="A125:Y125"/>
    <mergeCell ref="A126:Y126"/>
    <mergeCell ref="A127:Y127"/>
    <mergeCell ref="A144:Y144"/>
    <mergeCell ref="A147:Y147"/>
    <mergeCell ref="A115:Y115"/>
    <mergeCell ref="A116:Y116"/>
    <mergeCell ref="A118:F118"/>
    <mergeCell ref="A119:Y119"/>
    <mergeCell ref="A121:F121"/>
    <mergeCell ref="A122:Y122"/>
    <mergeCell ref="A82:F82"/>
    <mergeCell ref="A83:F83"/>
    <mergeCell ref="A84:Y84"/>
    <mergeCell ref="A85:Y85"/>
    <mergeCell ref="A86:Y86"/>
    <mergeCell ref="A93:F93"/>
    <mergeCell ref="A10:Y10"/>
    <mergeCell ref="A21:F21"/>
    <mergeCell ref="A30:F30"/>
    <mergeCell ref="A31:F31"/>
    <mergeCell ref="A32:Y32"/>
    <mergeCell ref="A33:Y33"/>
    <mergeCell ref="F5:F7"/>
    <mergeCell ref="J5:J7"/>
    <mergeCell ref="K5:K7"/>
    <mergeCell ref="L5:L7"/>
    <mergeCell ref="N6:Y6"/>
    <mergeCell ref="A9:Y9"/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</mergeCells>
  <conditionalFormatting sqref="C286:F288 B274:F283 C285 F285 C260:C261 D261:E261 D258:E259 C294:C295 D295:E295 D292:E293 B257:E257 B292:B295 F257:F261 B291:F291 B296:E302 F292:F302 C284:F284 C262:F271 B284:B288 B303:F303 B229:F229 B246:F250 B233:F236 B254:F254 B237:E239 B258:B271 B242:E245 C240:E241">
    <cfRule type="cellIs" dxfId="5" priority="5" stopIfTrue="1" operator="lessThan">
      <formula>0</formula>
    </cfRule>
    <cfRule type="cellIs" dxfId="4" priority="6" stopIfTrue="1" operator="equal">
      <formula>0</formula>
    </cfRule>
  </conditionalFormatting>
  <conditionalFormatting sqref="B240">
    <cfRule type="cellIs" dxfId="3" priority="3" stopIfTrue="1" operator="lessThan">
      <formula>0</formula>
    </cfRule>
    <cfRule type="cellIs" dxfId="2" priority="4" stopIfTrue="1" operator="equal">
      <formula>0</formula>
    </cfRule>
  </conditionalFormatting>
  <conditionalFormatting sqref="B241">
    <cfRule type="cellIs" dxfId="1" priority="1" stopIfTrue="1" operator="lessThan">
      <formula>0</formula>
    </cfRule>
    <cfRule type="cellIs" dxfId="0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55" firstPageNumber="0" fitToHeight="11" orientation="landscape" r:id="rId1"/>
  <headerFooter alignWithMargins="0"/>
  <rowBreaks count="13" manualBreakCount="13">
    <brk id="32" max="16383" man="1"/>
    <brk id="59" max="16383" man="1"/>
    <brk id="121" max="24" man="1"/>
    <brk id="143" max="16383" man="1"/>
    <brk id="179" max="24" man="1"/>
    <brk id="200" max="24" man="1"/>
    <brk id="214" max="16383" man="1"/>
    <brk id="231" max="24" man="1"/>
    <brk id="272" max="16383" man="1"/>
    <brk id="298" max="24" man="1"/>
    <brk id="318" max="16383" man="1"/>
    <brk id="376" max="16383" man="1"/>
    <brk id="42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1"/>
  <sheetViews>
    <sheetView view="pageBreakPreview" topLeftCell="A7" zoomScale="106" zoomScaleNormal="75" zoomScaleSheetLayoutView="106" workbookViewId="0">
      <selection activeCell="D15" sqref="D15:G15"/>
    </sheetView>
  </sheetViews>
  <sheetFormatPr defaultRowHeight="12.75" x14ac:dyDescent="0.2"/>
  <cols>
    <col min="1" max="1" width="3.28515625" style="9" customWidth="1"/>
    <col min="2" max="2" width="4.7109375" style="9" customWidth="1"/>
    <col min="3" max="3" width="8.7109375" style="9" customWidth="1"/>
    <col min="4" max="4" width="21.28515625" style="9" customWidth="1"/>
    <col min="5" max="5" width="21.42578125" style="9" customWidth="1"/>
    <col min="6" max="6" width="19.7109375" style="9" customWidth="1"/>
    <col min="7" max="7" width="18.5703125" style="9" customWidth="1"/>
    <col min="8" max="8" width="14.7109375" style="9" customWidth="1"/>
    <col min="9" max="9" width="12.85546875" style="9" customWidth="1"/>
    <col min="10" max="10" width="12" style="9" customWidth="1"/>
    <col min="11" max="11" width="0" style="9" hidden="1" customWidth="1"/>
    <col min="12" max="12" width="13.140625" style="9" customWidth="1"/>
    <col min="13" max="16384" width="9.140625" style="9"/>
  </cols>
  <sheetData>
    <row r="1" spans="1:12" ht="18.75" x14ac:dyDescent="0.3">
      <c r="A1" s="3"/>
      <c r="B1" s="3"/>
      <c r="C1" s="2987" t="s">
        <v>98</v>
      </c>
      <c r="D1" s="2987"/>
      <c r="E1" s="2987"/>
      <c r="F1" s="2987"/>
      <c r="G1" s="2987"/>
      <c r="H1" s="2987"/>
      <c r="I1" s="2987"/>
      <c r="J1" s="2987"/>
      <c r="K1" s="2987"/>
      <c r="L1" s="3"/>
    </row>
    <row r="2" spans="1:12" ht="47.25" x14ac:dyDescent="0.3">
      <c r="A2" s="3"/>
      <c r="B2" s="3"/>
      <c r="C2" s="21" t="s">
        <v>2</v>
      </c>
      <c r="D2" s="21" t="s">
        <v>19</v>
      </c>
      <c r="E2" s="21" t="s">
        <v>20</v>
      </c>
      <c r="F2" s="21" t="s">
        <v>21</v>
      </c>
      <c r="G2" s="21" t="s">
        <v>95</v>
      </c>
      <c r="H2" s="21" t="s">
        <v>23</v>
      </c>
      <c r="I2" s="21" t="s">
        <v>22</v>
      </c>
      <c r="J2" s="21" t="s">
        <v>97</v>
      </c>
      <c r="K2" s="3"/>
    </row>
    <row r="3" spans="1:12" s="3" customFormat="1" ht="18.75" x14ac:dyDescent="0.3">
      <c r="C3" s="7" t="s">
        <v>96</v>
      </c>
      <c r="D3" s="7">
        <v>33</v>
      </c>
      <c r="E3" s="7">
        <v>8</v>
      </c>
      <c r="F3" s="7"/>
      <c r="G3" s="7"/>
      <c r="H3" s="7"/>
      <c r="I3" s="7">
        <v>7</v>
      </c>
      <c r="J3" s="7">
        <v>48</v>
      </c>
    </row>
    <row r="4" spans="1:12" s="3" customFormat="1" ht="18.75" x14ac:dyDescent="0.3">
      <c r="C4" s="7" t="s">
        <v>92</v>
      </c>
      <c r="D4" s="7">
        <v>33</v>
      </c>
      <c r="E4" s="7">
        <v>8</v>
      </c>
      <c r="F4" s="7">
        <v>2</v>
      </c>
      <c r="G4" s="7"/>
      <c r="H4" s="7"/>
      <c r="I4" s="7">
        <v>9</v>
      </c>
      <c r="J4" s="7">
        <v>52</v>
      </c>
    </row>
    <row r="5" spans="1:12" s="3" customFormat="1" ht="18.75" x14ac:dyDescent="0.3">
      <c r="C5" s="7" t="s">
        <v>93</v>
      </c>
      <c r="D5" s="7">
        <v>33</v>
      </c>
      <c r="E5" s="7">
        <v>8</v>
      </c>
      <c r="F5" s="7" t="s">
        <v>64</v>
      </c>
      <c r="G5" s="7"/>
      <c r="H5" s="7"/>
      <c r="I5" s="7">
        <v>11</v>
      </c>
      <c r="J5" s="7">
        <v>52</v>
      </c>
    </row>
    <row r="6" spans="1:12" s="3" customFormat="1" ht="18.75" x14ac:dyDescent="0.3">
      <c r="C6" s="7" t="s">
        <v>94</v>
      </c>
      <c r="D6" s="7" t="s">
        <v>65</v>
      </c>
      <c r="E6" s="7">
        <v>4</v>
      </c>
      <c r="F6" s="7" t="s">
        <v>68</v>
      </c>
      <c r="G6" s="7" t="s">
        <v>66</v>
      </c>
      <c r="H6" s="7">
        <v>1</v>
      </c>
      <c r="I6" s="10" t="s">
        <v>39</v>
      </c>
      <c r="J6" s="10" t="s">
        <v>83</v>
      </c>
    </row>
    <row r="7" spans="1:12" s="3" customFormat="1" ht="18.75" x14ac:dyDescent="0.3">
      <c r="C7" s="7" t="s">
        <v>25</v>
      </c>
      <c r="D7" s="7" t="s">
        <v>72</v>
      </c>
      <c r="E7" s="7">
        <f>SUM(E3:E6)</f>
        <v>28</v>
      </c>
      <c r="F7" s="10" t="s">
        <v>69</v>
      </c>
      <c r="G7" s="7" t="s">
        <v>66</v>
      </c>
      <c r="H7" s="10" t="s">
        <v>26</v>
      </c>
      <c r="I7" s="7">
        <v>31</v>
      </c>
      <c r="J7" s="10" t="s">
        <v>84</v>
      </c>
    </row>
    <row r="8" spans="1:12" s="3" customFormat="1" ht="18.75" x14ac:dyDescent="0.3">
      <c r="C8" s="2"/>
      <c r="D8"/>
      <c r="E8" s="5"/>
      <c r="F8" s="5"/>
      <c r="G8" s="5"/>
      <c r="H8" s="5"/>
      <c r="I8" s="5"/>
      <c r="J8" s="5"/>
      <c r="K8" s="5"/>
    </row>
    <row r="9" spans="1:12" s="3" customFormat="1" ht="18.75" x14ac:dyDescent="0.3">
      <c r="C9" s="2"/>
      <c r="D9"/>
      <c r="E9" s="3006" t="s">
        <v>99</v>
      </c>
      <c r="F9" s="3007"/>
      <c r="G9" s="5"/>
      <c r="H9" s="5"/>
      <c r="I9" s="5"/>
      <c r="J9" s="5"/>
      <c r="K9" s="5"/>
    </row>
    <row r="10" spans="1:12" s="3" customFormat="1" ht="18.75" x14ac:dyDescent="0.3">
      <c r="C10" s="2"/>
      <c r="D10" s="2995" t="s">
        <v>100</v>
      </c>
      <c r="E10" s="2996"/>
      <c r="F10" s="20" t="s">
        <v>27</v>
      </c>
      <c r="G10" s="20" t="s">
        <v>101</v>
      </c>
      <c r="H10" s="5"/>
      <c r="I10" s="5"/>
      <c r="J10" s="5"/>
      <c r="K10" s="5"/>
    </row>
    <row r="11" spans="1:12" s="3" customFormat="1" ht="18.75" x14ac:dyDescent="0.3">
      <c r="C11" s="2"/>
      <c r="D11" s="3009" t="s">
        <v>102</v>
      </c>
      <c r="E11" s="3010"/>
      <c r="F11" s="22">
        <v>6</v>
      </c>
      <c r="G11" s="23">
        <v>2</v>
      </c>
      <c r="H11" s="5"/>
      <c r="I11" s="5"/>
      <c r="J11" s="5"/>
      <c r="K11" s="5"/>
    </row>
    <row r="12" spans="1:12" s="3" customFormat="1" ht="18.75" x14ac:dyDescent="0.3">
      <c r="C12" s="2"/>
      <c r="D12" s="3009" t="s">
        <v>103</v>
      </c>
      <c r="E12" s="3010"/>
      <c r="F12" s="22">
        <v>7</v>
      </c>
      <c r="G12" s="24" t="s">
        <v>30</v>
      </c>
      <c r="H12" s="5"/>
      <c r="I12" s="5"/>
      <c r="J12" s="5"/>
      <c r="K12" s="5"/>
    </row>
    <row r="13" spans="1:12" s="3" customFormat="1" ht="34.5" customHeight="1" x14ac:dyDescent="0.3">
      <c r="C13" s="2"/>
      <c r="D13" s="3011" t="s">
        <v>104</v>
      </c>
      <c r="E13" s="3012"/>
      <c r="F13" s="22">
        <v>10</v>
      </c>
      <c r="G13" s="24">
        <v>2</v>
      </c>
      <c r="H13" s="5"/>
      <c r="I13" s="5"/>
      <c r="J13" s="5"/>
      <c r="K13" s="5"/>
    </row>
    <row r="14" spans="1:12" s="3" customFormat="1" ht="18.75" x14ac:dyDescent="0.3">
      <c r="C14" s="2"/>
      <c r="D14" s="3009" t="s">
        <v>105</v>
      </c>
      <c r="E14" s="3010"/>
      <c r="F14" s="22" t="s">
        <v>106</v>
      </c>
      <c r="G14" s="25" t="s">
        <v>67</v>
      </c>
      <c r="H14" s="5"/>
      <c r="I14" s="5"/>
      <c r="J14" s="5"/>
      <c r="K14" s="5"/>
    </row>
    <row r="15" spans="1:12" s="3" customFormat="1" ht="18.75" x14ac:dyDescent="0.3">
      <c r="C15" s="2"/>
      <c r="D15" s="3008" t="s">
        <v>107</v>
      </c>
      <c r="E15" s="3008"/>
      <c r="F15" s="3008"/>
      <c r="G15" s="3008"/>
      <c r="H15" s="5"/>
      <c r="I15" s="5"/>
      <c r="J15" s="5"/>
      <c r="K15" s="5"/>
    </row>
    <row r="16" spans="1:12" s="3" customFormat="1" ht="18.75" x14ac:dyDescent="0.3">
      <c r="C16" s="2"/>
      <c r="D16"/>
      <c r="E16" s="5"/>
      <c r="F16" s="5"/>
      <c r="G16" s="5"/>
      <c r="H16" s="5"/>
      <c r="I16" s="5"/>
      <c r="J16" s="5"/>
      <c r="K16" s="5"/>
    </row>
    <row r="17" spans="1:12" s="3" customFormat="1" ht="18.75" x14ac:dyDescent="0.3">
      <c r="C17" s="3004" t="s">
        <v>108</v>
      </c>
      <c r="D17" s="3005"/>
      <c r="E17" s="3005"/>
      <c r="F17" s="3005"/>
      <c r="G17" s="3005"/>
      <c r="H17" s="3005"/>
      <c r="I17" s="3005"/>
      <c r="J17" s="3005"/>
      <c r="K17" s="5"/>
    </row>
    <row r="18" spans="1:12" s="3" customFormat="1" ht="63.75" customHeight="1" x14ac:dyDescent="0.3">
      <c r="B18" s="2992" t="s">
        <v>109</v>
      </c>
      <c r="C18" s="2993"/>
      <c r="D18" s="2993"/>
      <c r="E18" s="2994"/>
      <c r="F18" s="17" t="s">
        <v>110</v>
      </c>
      <c r="G18" s="19" t="s">
        <v>27</v>
      </c>
      <c r="H18" s="2991"/>
      <c r="I18" s="2991"/>
      <c r="J18" s="2991"/>
      <c r="K18" s="4"/>
      <c r="L18" s="5"/>
    </row>
    <row r="19" spans="1:12" s="3" customFormat="1" ht="18.75" customHeight="1" x14ac:dyDescent="0.3">
      <c r="A19" s="9"/>
      <c r="B19" s="2997" t="s">
        <v>90</v>
      </c>
      <c r="C19" s="2998"/>
      <c r="D19" s="2998"/>
      <c r="E19" s="2999"/>
      <c r="F19" s="3003" t="s">
        <v>111</v>
      </c>
      <c r="G19" s="2988">
        <v>12</v>
      </c>
      <c r="H19" s="2990"/>
      <c r="I19" s="2990"/>
      <c r="J19" s="2990"/>
      <c r="K19" s="4"/>
      <c r="L19" s="4"/>
    </row>
    <row r="20" spans="1:12" s="3" customFormat="1" ht="18.75" customHeight="1" x14ac:dyDescent="0.3">
      <c r="B20" s="3000"/>
      <c r="C20" s="3001"/>
      <c r="D20" s="3001"/>
      <c r="E20" s="3002"/>
      <c r="F20" s="2988"/>
      <c r="G20" s="2989"/>
      <c r="H20" s="11"/>
      <c r="I20" s="11"/>
      <c r="J20" s="11"/>
      <c r="K20" s="11"/>
      <c r="L20" s="4"/>
    </row>
    <row r="21" spans="1:12" ht="33" customHeight="1" x14ac:dyDescent="0.3">
      <c r="A21" s="3"/>
      <c r="B21" s="11"/>
      <c r="C21" s="2"/>
      <c r="D21" s="2987"/>
      <c r="E21" s="2987"/>
      <c r="F21" s="2987"/>
      <c r="G21" s="2987"/>
      <c r="H21" s="2987"/>
      <c r="I21" s="2987"/>
      <c r="J21" s="2987"/>
      <c r="K21" s="3"/>
      <c r="L21" s="3"/>
    </row>
  </sheetData>
  <sheetProtection selectLockedCells="1" selectUnlockedCells="1"/>
  <mergeCells count="16">
    <mergeCell ref="D21:J21"/>
    <mergeCell ref="G19:G20"/>
    <mergeCell ref="H19:J19"/>
    <mergeCell ref="C1:K1"/>
    <mergeCell ref="H18:J18"/>
    <mergeCell ref="B18:E18"/>
    <mergeCell ref="D10:E10"/>
    <mergeCell ref="B19:E20"/>
    <mergeCell ref="F19:F20"/>
    <mergeCell ref="C17:J17"/>
    <mergeCell ref="E9:F9"/>
    <mergeCell ref="D15:G15"/>
    <mergeCell ref="D11:E11"/>
    <mergeCell ref="D12:E12"/>
    <mergeCell ref="D13:E13"/>
    <mergeCell ref="D14:E14"/>
  </mergeCells>
  <phoneticPr fontId="15" type="noConversion"/>
  <pageMargins left="0.39370078740157483" right="0.39370078740157483" top="0.78740157480314965" bottom="0.39370078740157483" header="0.51181102362204722" footer="0.51181102362204722"/>
  <pageSetup paperSize="9" firstPageNumber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94"/>
  <sheetViews>
    <sheetView tabSelected="1" view="pageBreakPreview" zoomScale="70" zoomScaleNormal="50" zoomScaleSheetLayoutView="70" workbookViewId="0">
      <selection activeCell="J14" sqref="J14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0.57031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4" width="6.7109375" style="13" customWidth="1"/>
    <col min="15" max="17" width="8.85546875" style="13" customWidth="1"/>
    <col min="18" max="18" width="9.42578125" style="13" customWidth="1"/>
    <col min="19" max="19" width="12" style="13" customWidth="1"/>
    <col min="20" max="20" width="9.42578125" style="13" customWidth="1"/>
    <col min="21" max="21" width="7.42578125" style="13" customWidth="1"/>
    <col min="22" max="22" width="10.28515625" style="13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hidden="1" customWidth="1"/>
    <col min="27" max="27" width="11.28515625" style="13" hidden="1" customWidth="1"/>
    <col min="28" max="48" width="0" style="13" hidden="1" customWidth="1"/>
    <col min="49" max="49" width="9.140625" style="13"/>
    <col min="50" max="61" width="0" style="2297" hidden="1" customWidth="1"/>
    <col min="62" max="64" width="0" style="13" hidden="1" customWidth="1"/>
    <col min="65" max="16384" width="9.140625" style="13"/>
  </cols>
  <sheetData>
    <row r="1" spans="1:61" s="16" customFormat="1" ht="21" thickBot="1" x14ac:dyDescent="0.25">
      <c r="A1" s="3115" t="s">
        <v>759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</row>
    <row r="2" spans="1:61" s="16" customFormat="1" ht="16.5" customHeight="1" thickBot="1" x14ac:dyDescent="0.25">
      <c r="A2" s="3152" t="s">
        <v>32</v>
      </c>
      <c r="B2" s="3159" t="s">
        <v>112</v>
      </c>
      <c r="C2" s="3161" t="s">
        <v>727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130"/>
      <c r="N2" s="3155" t="s">
        <v>726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</row>
    <row r="3" spans="1:61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</row>
    <row r="4" spans="1:61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127"/>
      <c r="G4" s="3135"/>
      <c r="H4" s="3140"/>
      <c r="I4" s="3137" t="s">
        <v>121</v>
      </c>
      <c r="J4" s="3124" t="s">
        <v>122</v>
      </c>
      <c r="K4" s="3125"/>
      <c r="L4" s="3126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</row>
    <row r="5" spans="1:61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 t="s">
        <v>728</v>
      </c>
      <c r="P5" s="517" t="s">
        <v>729</v>
      </c>
      <c r="Q5" s="515">
        <v>3</v>
      </c>
      <c r="R5" s="516" t="s">
        <v>730</v>
      </c>
      <c r="S5" s="517" t="s">
        <v>731</v>
      </c>
      <c r="T5" s="515">
        <v>5</v>
      </c>
      <c r="U5" s="516" t="s">
        <v>732</v>
      </c>
      <c r="V5" s="517" t="s">
        <v>733</v>
      </c>
      <c r="W5" s="515">
        <v>7</v>
      </c>
      <c r="X5" s="516" t="s">
        <v>734</v>
      </c>
      <c r="Y5" s="517" t="s">
        <v>735</v>
      </c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</row>
    <row r="6" spans="1:61" s="16" customFormat="1" ht="16.5" thickBot="1" x14ac:dyDescent="0.25">
      <c r="A6" s="3153"/>
      <c r="B6" s="3160"/>
      <c r="C6" s="3151"/>
      <c r="D6" s="3158"/>
      <c r="E6" s="3145"/>
      <c r="F6" s="3142"/>
      <c r="G6" s="3135"/>
      <c r="H6" s="3140"/>
      <c r="I6" s="3143"/>
      <c r="J6" s="3138"/>
      <c r="K6" s="3138"/>
      <c r="L6" s="3138"/>
      <c r="M6" s="3147"/>
      <c r="N6" s="3169" t="s">
        <v>757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</row>
    <row r="7" spans="1:61" s="16" customFormat="1" ht="50.25" customHeight="1" thickBot="1" x14ac:dyDescent="0.25">
      <c r="A7" s="3154"/>
      <c r="B7" s="3160"/>
      <c r="C7" s="3139"/>
      <c r="D7" s="3137"/>
      <c r="E7" s="3145"/>
      <c r="F7" s="3142"/>
      <c r="G7" s="3136"/>
      <c r="H7" s="3140"/>
      <c r="I7" s="3143"/>
      <c r="J7" s="3138"/>
      <c r="K7" s="3138"/>
      <c r="L7" s="3138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</row>
    <row r="8" spans="1:61" s="16" customFormat="1" ht="18.75" customHeight="1" thickBot="1" x14ac:dyDescent="0.25">
      <c r="A8" s="522">
        <v>1</v>
      </c>
      <c r="B8" s="523" t="s">
        <v>612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</row>
    <row r="9" spans="1:61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  <c r="AX9" s="353">
        <v>1</v>
      </c>
      <c r="AY9" s="353" t="s">
        <v>728</v>
      </c>
      <c r="AZ9" s="353" t="s">
        <v>729</v>
      </c>
      <c r="BA9" s="353">
        <v>3</v>
      </c>
      <c r="BB9" s="353" t="s">
        <v>730</v>
      </c>
      <c r="BC9" s="353" t="s">
        <v>731</v>
      </c>
      <c r="BD9" s="353">
        <v>5</v>
      </c>
      <c r="BE9" s="353" t="s">
        <v>732</v>
      </c>
      <c r="BF9" s="353" t="s">
        <v>733</v>
      </c>
      <c r="BG9" s="353">
        <v>7</v>
      </c>
      <c r="BH9" s="353" t="s">
        <v>734</v>
      </c>
      <c r="BI9" s="353" t="s">
        <v>735</v>
      </c>
    </row>
    <row r="10" spans="1:61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  <c r="AB10" s="2299"/>
      <c r="AC10" s="3013" t="s">
        <v>34</v>
      </c>
      <c r="AD10" s="3014"/>
      <c r="AE10" s="3014"/>
      <c r="AF10" s="3013" t="s">
        <v>35</v>
      </c>
      <c r="AG10" s="3013"/>
      <c r="AH10" s="3013"/>
      <c r="AI10" s="3013" t="s">
        <v>36</v>
      </c>
      <c r="AJ10" s="3013"/>
      <c r="AK10" s="3013"/>
      <c r="AL10" s="3013" t="s">
        <v>37</v>
      </c>
      <c r="AM10" s="3013"/>
      <c r="AN10" s="3013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</row>
    <row r="11" spans="1:61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  <c r="AB11" s="2299"/>
      <c r="AC11" s="3014"/>
      <c r="AD11" s="3014"/>
      <c r="AE11" s="3014"/>
      <c r="AF11" s="3013"/>
      <c r="AG11" s="3013"/>
      <c r="AH11" s="3013"/>
      <c r="AI11" s="3013"/>
      <c r="AJ11" s="3013"/>
      <c r="AK11" s="3013"/>
      <c r="AL11" s="3013"/>
      <c r="AM11" s="3013"/>
      <c r="AN11" s="3013"/>
      <c r="AX11" s="44" t="str">
        <f t="shared" ref="AX11:BI11" si="0">IF(N11&lt;&gt;"","так","")</f>
        <v/>
      </c>
      <c r="AY11" s="44" t="str">
        <f t="shared" si="0"/>
        <v/>
      </c>
      <c r="AZ11" s="44" t="str">
        <f t="shared" si="0"/>
        <v/>
      </c>
      <c r="BA11" s="44" t="str">
        <f t="shared" si="0"/>
        <v/>
      </c>
      <c r="BB11" s="44" t="str">
        <f t="shared" si="0"/>
        <v/>
      </c>
      <c r="BC11" s="44" t="str">
        <f t="shared" si="0"/>
        <v/>
      </c>
      <c r="BD11" s="44" t="str">
        <f t="shared" si="0"/>
        <v/>
      </c>
      <c r="BE11" s="44" t="str">
        <f t="shared" si="0"/>
        <v/>
      </c>
      <c r="BF11" s="44" t="str">
        <f t="shared" si="0"/>
        <v/>
      </c>
      <c r="BG11" s="44" t="str">
        <f t="shared" si="0"/>
        <v/>
      </c>
      <c r="BH11" s="44" t="str">
        <f t="shared" si="0"/>
        <v/>
      </c>
      <c r="BI11" s="44" t="str">
        <f t="shared" si="0"/>
        <v/>
      </c>
    </row>
    <row r="12" spans="1:61" s="16" customFormat="1" ht="36" customHeight="1" x14ac:dyDescent="0.2">
      <c r="A12" s="541" t="s">
        <v>135</v>
      </c>
      <c r="B12" s="542" t="s">
        <v>38</v>
      </c>
      <c r="C12" s="82"/>
      <c r="D12" s="543">
        <v>1</v>
      </c>
      <c r="E12" s="544"/>
      <c r="F12" s="2506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  <c r="Z12" s="16">
        <v>1</v>
      </c>
      <c r="AB12" s="2299"/>
      <c r="AC12" s="2304">
        <v>1</v>
      </c>
      <c r="AD12" s="2304" t="s">
        <v>728</v>
      </c>
      <c r="AE12" s="2304" t="s">
        <v>729</v>
      </c>
      <c r="AF12" s="2304">
        <v>3</v>
      </c>
      <c r="AG12" s="2304" t="s">
        <v>730</v>
      </c>
      <c r="AH12" s="2304" t="s">
        <v>731</v>
      </c>
      <c r="AI12" s="2304">
        <v>5</v>
      </c>
      <c r="AJ12" s="2304" t="s">
        <v>732</v>
      </c>
      <c r="AK12" s="2304" t="s">
        <v>733</v>
      </c>
      <c r="AL12" s="2304">
        <v>7</v>
      </c>
      <c r="AM12" s="2304" t="s">
        <v>734</v>
      </c>
      <c r="AN12" s="2304" t="s">
        <v>735</v>
      </c>
      <c r="AT12" s="16" t="s">
        <v>34</v>
      </c>
      <c r="AU12" s="47">
        <f>SUMIF(Z12:Z28,1,G12:G28)</f>
        <v>16</v>
      </c>
      <c r="AX12" s="44" t="str">
        <f t="shared" ref="AX12:BA75" si="1">IF(N12&lt;&gt;"","так","")</f>
        <v>так</v>
      </c>
      <c r="AY12" s="44" t="str">
        <f t="shared" si="1"/>
        <v/>
      </c>
      <c r="AZ12" s="44" t="str">
        <f t="shared" si="1"/>
        <v/>
      </c>
      <c r="BA12" s="44" t="str">
        <f t="shared" si="1"/>
        <v/>
      </c>
      <c r="BB12" s="44" t="str">
        <f t="shared" ref="BB12:BE75" si="2">IF(R12&lt;&gt;"","так","")</f>
        <v/>
      </c>
      <c r="BC12" s="44" t="str">
        <f t="shared" si="2"/>
        <v/>
      </c>
      <c r="BD12" s="44" t="str">
        <f t="shared" si="2"/>
        <v/>
      </c>
      <c r="BE12" s="44" t="str">
        <f t="shared" si="2"/>
        <v/>
      </c>
      <c r="BF12" s="44" t="str">
        <f t="shared" ref="BF12:BI75" si="3">IF(V12&lt;&gt;"","так","")</f>
        <v/>
      </c>
      <c r="BG12" s="44" t="str">
        <f t="shared" si="3"/>
        <v/>
      </c>
      <c r="BH12" s="44" t="str">
        <f t="shared" si="3"/>
        <v/>
      </c>
      <c r="BI12" s="44" t="str">
        <f t="shared" si="3"/>
        <v/>
      </c>
    </row>
    <row r="13" spans="1:61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2506"/>
      <c r="G13" s="165">
        <v>1.5</v>
      </c>
      <c r="H13" s="83">
        <f t="shared" ref="H13:H20" si="4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5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  <c r="Z13" s="16">
        <v>1</v>
      </c>
      <c r="AB13" s="2299" t="s">
        <v>698</v>
      </c>
      <c r="AC13" s="2299">
        <f>COUNTIF($C$11:$C$21,AC12)</f>
        <v>1</v>
      </c>
      <c r="AD13" s="2299">
        <f t="shared" ref="AD13:AN13" si="6">COUNTIF($C$11:$C$21,AD12)</f>
        <v>0</v>
      </c>
      <c r="AE13" s="2299">
        <f t="shared" si="6"/>
        <v>1</v>
      </c>
      <c r="AF13" s="2299">
        <f t="shared" si="6"/>
        <v>2</v>
      </c>
      <c r="AG13" s="2299">
        <f t="shared" si="6"/>
        <v>0</v>
      </c>
      <c r="AH13" s="2299">
        <f t="shared" si="6"/>
        <v>0</v>
      </c>
      <c r="AI13" s="2299">
        <f t="shared" si="6"/>
        <v>0</v>
      </c>
      <c r="AJ13" s="2299">
        <f t="shared" si="6"/>
        <v>0</v>
      </c>
      <c r="AK13" s="2299">
        <f t="shared" si="6"/>
        <v>0</v>
      </c>
      <c r="AL13" s="2299">
        <f t="shared" si="6"/>
        <v>0</v>
      </c>
      <c r="AM13" s="2299">
        <f t="shared" si="6"/>
        <v>0</v>
      </c>
      <c r="AN13" s="2299">
        <f t="shared" si="6"/>
        <v>0</v>
      </c>
      <c r="AT13" s="16" t="s">
        <v>35</v>
      </c>
      <c r="AU13" s="47">
        <f>SUMIF(Z12:Z28,2,G12:G28)</f>
        <v>14</v>
      </c>
      <c r="AX13" s="44" t="str">
        <f t="shared" si="1"/>
        <v/>
      </c>
      <c r="AY13" s="44" t="str">
        <f t="shared" si="1"/>
        <v>так</v>
      </c>
      <c r="AZ13" s="44" t="str">
        <f t="shared" si="1"/>
        <v/>
      </c>
      <c r="BA13" s="44" t="str">
        <f t="shared" si="1"/>
        <v/>
      </c>
      <c r="BB13" s="44" t="str">
        <f t="shared" si="2"/>
        <v/>
      </c>
      <c r="BC13" s="44" t="str">
        <f t="shared" si="2"/>
        <v/>
      </c>
      <c r="BD13" s="44" t="str">
        <f t="shared" si="2"/>
        <v/>
      </c>
      <c r="BE13" s="44" t="str">
        <f t="shared" si="2"/>
        <v/>
      </c>
      <c r="BF13" s="44" t="str">
        <f t="shared" si="3"/>
        <v/>
      </c>
      <c r="BG13" s="44" t="str">
        <f t="shared" si="3"/>
        <v/>
      </c>
      <c r="BH13" s="44" t="str">
        <f t="shared" si="3"/>
        <v/>
      </c>
      <c r="BI13" s="44" t="str">
        <f t="shared" si="3"/>
        <v/>
      </c>
    </row>
    <row r="14" spans="1:61" s="16" customFormat="1" ht="36" customHeight="1" x14ac:dyDescent="0.2">
      <c r="A14" s="541" t="s">
        <v>137</v>
      </c>
      <c r="B14" s="542" t="s">
        <v>38</v>
      </c>
      <c r="C14" s="82" t="s">
        <v>729</v>
      </c>
      <c r="D14" s="544"/>
      <c r="E14" s="544"/>
      <c r="F14" s="2506"/>
      <c r="G14" s="165">
        <v>1.5</v>
      </c>
      <c r="H14" s="83">
        <f t="shared" si="4"/>
        <v>45</v>
      </c>
      <c r="I14" s="84">
        <f>J14+K14+L14</f>
        <v>18</v>
      </c>
      <c r="J14" s="85"/>
      <c r="K14" s="85"/>
      <c r="L14" s="85">
        <v>18</v>
      </c>
      <c r="M14" s="545">
        <f t="shared" si="5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  <c r="Z14" s="16">
        <v>1</v>
      </c>
      <c r="AB14" s="2299" t="s">
        <v>699</v>
      </c>
      <c r="AC14" s="2299">
        <f>COUNTIF($D$11:$D$21,AC12)+1</f>
        <v>2</v>
      </c>
      <c r="AD14" s="2299">
        <f t="shared" ref="AD14:AN14" si="7">COUNTIF($D$11:$D$21,AD12)</f>
        <v>0</v>
      </c>
      <c r="AE14" s="2299">
        <v>1</v>
      </c>
      <c r="AF14" s="2299">
        <f>COUNTIF($D$11:$D$21,AF12)+1</f>
        <v>1</v>
      </c>
      <c r="AG14" s="2299">
        <f t="shared" si="7"/>
        <v>0</v>
      </c>
      <c r="AH14" s="2299">
        <f>COUNTIF($D$11:$D$21,AH12)+1</f>
        <v>2</v>
      </c>
      <c r="AI14" s="2299">
        <f t="shared" si="7"/>
        <v>0</v>
      </c>
      <c r="AJ14" s="2299">
        <f t="shared" si="7"/>
        <v>0</v>
      </c>
      <c r="AK14" s="2299">
        <f t="shared" si="7"/>
        <v>0</v>
      </c>
      <c r="AL14" s="2299">
        <f t="shared" si="7"/>
        <v>0</v>
      </c>
      <c r="AM14" s="2299">
        <f t="shared" si="7"/>
        <v>0</v>
      </c>
      <c r="AN14" s="2299">
        <f t="shared" si="7"/>
        <v>1</v>
      </c>
      <c r="AT14" s="16" t="s">
        <v>36</v>
      </c>
      <c r="AU14" s="47">
        <f>SUMIF(Z12:Z28,3,G12:G28)</f>
        <v>0</v>
      </c>
      <c r="AX14" s="44" t="str">
        <f t="shared" si="1"/>
        <v/>
      </c>
      <c r="AY14" s="44" t="str">
        <f t="shared" si="1"/>
        <v/>
      </c>
      <c r="AZ14" s="44" t="str">
        <f t="shared" si="1"/>
        <v>так</v>
      </c>
      <c r="BA14" s="44" t="str">
        <f t="shared" si="1"/>
        <v/>
      </c>
      <c r="BB14" s="44" t="str">
        <f t="shared" si="2"/>
        <v/>
      </c>
      <c r="BC14" s="44" t="str">
        <f t="shared" si="2"/>
        <v/>
      </c>
      <c r="BD14" s="44" t="str">
        <f t="shared" si="2"/>
        <v/>
      </c>
      <c r="BE14" s="44" t="str">
        <f t="shared" si="2"/>
        <v/>
      </c>
      <c r="BF14" s="44" t="str">
        <f t="shared" si="3"/>
        <v/>
      </c>
      <c r="BG14" s="44" t="str">
        <f t="shared" si="3"/>
        <v/>
      </c>
      <c r="BH14" s="44" t="str">
        <f t="shared" si="3"/>
        <v/>
      </c>
      <c r="BI14" s="44" t="str">
        <f t="shared" si="3"/>
        <v/>
      </c>
    </row>
    <row r="15" spans="1:61" s="2303" customFormat="1" ht="36" customHeight="1" x14ac:dyDescent="0.2">
      <c r="A15" s="2309" t="s">
        <v>276</v>
      </c>
      <c r="B15" s="2310" t="s">
        <v>277</v>
      </c>
      <c r="C15" s="2311"/>
      <c r="D15" s="2312" t="s">
        <v>764</v>
      </c>
      <c r="E15" s="2312"/>
      <c r="F15" s="2313"/>
      <c r="G15" s="2314"/>
      <c r="H15" s="2311"/>
      <c r="I15" s="251"/>
      <c r="J15" s="251"/>
      <c r="K15" s="251"/>
      <c r="L15" s="251"/>
      <c r="M15" s="2315"/>
      <c r="N15" s="2316"/>
      <c r="O15" s="2317"/>
      <c r="P15" s="2318"/>
      <c r="Q15" s="2316" t="s">
        <v>278</v>
      </c>
      <c r="R15" s="2317" t="s">
        <v>278</v>
      </c>
      <c r="S15" s="2318" t="s">
        <v>278</v>
      </c>
      <c r="T15" s="2311" t="s">
        <v>278</v>
      </c>
      <c r="U15" s="251" t="s">
        <v>278</v>
      </c>
      <c r="V15" s="2315" t="s">
        <v>278</v>
      </c>
      <c r="W15" s="2319" t="s">
        <v>278</v>
      </c>
      <c r="X15" s="2320" t="s">
        <v>278</v>
      </c>
      <c r="Y15" s="2321"/>
      <c r="AB15" s="2305"/>
      <c r="AC15" s="2305"/>
      <c r="AD15" s="2305"/>
      <c r="AE15" s="2305"/>
      <c r="AF15" s="2305"/>
      <c r="AG15" s="2305"/>
      <c r="AH15" s="2305"/>
      <c r="AI15" s="2305"/>
      <c r="AJ15" s="2305"/>
      <c r="AK15" s="2305"/>
      <c r="AL15" s="2305"/>
      <c r="AM15" s="2305"/>
      <c r="AN15" s="2305"/>
      <c r="AT15" s="16" t="s">
        <v>37</v>
      </c>
      <c r="AU15" s="2482">
        <f>SUMIF(Z12:Z28,4,G12:G28)</f>
        <v>1.5</v>
      </c>
      <c r="AX15" s="44" t="str">
        <f t="shared" si="1"/>
        <v/>
      </c>
      <c r="AY15" s="44" t="str">
        <f t="shared" si="1"/>
        <v/>
      </c>
      <c r="AZ15" s="44" t="str">
        <f t="shared" si="1"/>
        <v/>
      </c>
      <c r="BA15" s="44" t="str">
        <f t="shared" si="1"/>
        <v>так</v>
      </c>
      <c r="BB15" s="44" t="str">
        <f t="shared" si="2"/>
        <v>так</v>
      </c>
      <c r="BC15" s="44" t="str">
        <f t="shared" si="2"/>
        <v>так</v>
      </c>
      <c r="BD15" s="44" t="str">
        <f t="shared" si="2"/>
        <v>так</v>
      </c>
      <c r="BE15" s="44" t="str">
        <f t="shared" si="2"/>
        <v>так</v>
      </c>
      <c r="BF15" s="44" t="str">
        <f t="shared" si="3"/>
        <v>так</v>
      </c>
      <c r="BG15" s="44" t="str">
        <f t="shared" si="3"/>
        <v>так</v>
      </c>
      <c r="BH15" s="44" t="str">
        <f t="shared" si="3"/>
        <v>так</v>
      </c>
      <c r="BI15" s="44" t="str">
        <f t="shared" si="3"/>
        <v/>
      </c>
    </row>
    <row r="16" spans="1:61" s="16" customFormat="1" ht="36" customHeight="1" x14ac:dyDescent="0.2">
      <c r="A16" s="2322" t="s">
        <v>287</v>
      </c>
      <c r="B16" s="2323" t="s">
        <v>277</v>
      </c>
      <c r="C16" s="2324"/>
      <c r="D16" s="2325" t="s">
        <v>735</v>
      </c>
      <c r="E16" s="2325"/>
      <c r="F16" s="2326"/>
      <c r="G16" s="2314">
        <v>1.5</v>
      </c>
      <c r="H16" s="2327">
        <f>G16*30</f>
        <v>45</v>
      </c>
      <c r="I16" s="2328">
        <f>J16+K16+L16</f>
        <v>16</v>
      </c>
      <c r="J16" s="2328"/>
      <c r="K16" s="2328"/>
      <c r="L16" s="2328">
        <v>16</v>
      </c>
      <c r="M16" s="2329">
        <f>H16-I16</f>
        <v>29</v>
      </c>
      <c r="N16" s="2330"/>
      <c r="O16" s="2331"/>
      <c r="P16" s="2332"/>
      <c r="Q16" s="2333"/>
      <c r="R16" s="2334"/>
      <c r="S16" s="2335"/>
      <c r="T16" s="2324"/>
      <c r="U16" s="2328"/>
      <c r="V16" s="2329"/>
      <c r="W16" s="2319"/>
      <c r="X16" s="2320"/>
      <c r="Y16" s="2321">
        <v>2</v>
      </c>
      <c r="Z16" s="16">
        <v>4</v>
      </c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U16" s="47">
        <f>SUM(AU12:AU15)</f>
        <v>31.5</v>
      </c>
      <c r="AX16" s="44" t="str">
        <f t="shared" si="1"/>
        <v/>
      </c>
      <c r="AY16" s="44" t="str">
        <f t="shared" si="1"/>
        <v/>
      </c>
      <c r="AZ16" s="44" t="str">
        <f t="shared" si="1"/>
        <v/>
      </c>
      <c r="BA16" s="44" t="str">
        <f t="shared" si="1"/>
        <v/>
      </c>
      <c r="BB16" s="44" t="str">
        <f t="shared" si="2"/>
        <v/>
      </c>
      <c r="BC16" s="44" t="str">
        <f t="shared" si="2"/>
        <v/>
      </c>
      <c r="BD16" s="44" t="str">
        <f t="shared" si="2"/>
        <v/>
      </c>
      <c r="BE16" s="44" t="str">
        <f t="shared" si="2"/>
        <v/>
      </c>
      <c r="BF16" s="44" t="str">
        <f t="shared" si="3"/>
        <v/>
      </c>
      <c r="BG16" s="44" t="str">
        <f t="shared" si="3"/>
        <v/>
      </c>
      <c r="BH16" s="44" t="str">
        <f t="shared" si="3"/>
        <v/>
      </c>
      <c r="BI16" s="44" t="str">
        <f t="shared" si="3"/>
        <v>так</v>
      </c>
    </row>
    <row r="17" spans="1:61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90">
        <v>4</v>
      </c>
      <c r="H17" s="91">
        <f t="shared" si="4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5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  <c r="Z17" s="16">
        <v>1</v>
      </c>
      <c r="AX17" s="44" t="str">
        <f t="shared" si="1"/>
        <v>так</v>
      </c>
      <c r="AY17" s="44" t="str">
        <f t="shared" si="1"/>
        <v/>
      </c>
      <c r="AZ17" s="44" t="str">
        <f t="shared" si="1"/>
        <v/>
      </c>
      <c r="BA17" s="44" t="str">
        <f t="shared" si="1"/>
        <v/>
      </c>
      <c r="BB17" s="44" t="str">
        <f t="shared" si="2"/>
        <v/>
      </c>
      <c r="BC17" s="44" t="str">
        <f t="shared" si="2"/>
        <v/>
      </c>
      <c r="BD17" s="44" t="str">
        <f t="shared" si="2"/>
        <v/>
      </c>
      <c r="BE17" s="44" t="str">
        <f t="shared" si="2"/>
        <v/>
      </c>
      <c r="BF17" s="44" t="str">
        <f t="shared" si="3"/>
        <v/>
      </c>
      <c r="BG17" s="44" t="str">
        <f t="shared" si="3"/>
        <v/>
      </c>
      <c r="BH17" s="44" t="str">
        <f t="shared" si="3"/>
        <v/>
      </c>
      <c r="BI17" s="44" t="str">
        <f t="shared" si="3"/>
        <v/>
      </c>
    </row>
    <row r="18" spans="1:61" s="16" customFormat="1" ht="24" customHeight="1" x14ac:dyDescent="0.2">
      <c r="A18" s="576" t="s">
        <v>139</v>
      </c>
      <c r="B18" s="542" t="s">
        <v>589</v>
      </c>
      <c r="C18" s="82"/>
      <c r="D18" s="85" t="s">
        <v>731</v>
      </c>
      <c r="E18" s="85"/>
      <c r="F18" s="577"/>
      <c r="G18" s="90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  <c r="Z18" s="16">
        <v>2</v>
      </c>
      <c r="AX18" s="44" t="str">
        <f t="shared" si="1"/>
        <v/>
      </c>
      <c r="AY18" s="44" t="str">
        <f t="shared" si="1"/>
        <v/>
      </c>
      <c r="AZ18" s="44" t="str">
        <f t="shared" si="1"/>
        <v/>
      </c>
      <c r="BA18" s="44" t="str">
        <f t="shared" si="1"/>
        <v/>
      </c>
      <c r="BB18" s="44" t="str">
        <f t="shared" si="2"/>
        <v/>
      </c>
      <c r="BC18" s="44" t="str">
        <f t="shared" si="2"/>
        <v>так</v>
      </c>
      <c r="BD18" s="44" t="str">
        <f t="shared" si="2"/>
        <v/>
      </c>
      <c r="BE18" s="44" t="str">
        <f t="shared" si="2"/>
        <v/>
      </c>
      <c r="BF18" s="44" t="str">
        <f t="shared" si="3"/>
        <v/>
      </c>
      <c r="BG18" s="44" t="str">
        <f t="shared" si="3"/>
        <v/>
      </c>
      <c r="BH18" s="44" t="str">
        <f t="shared" si="3"/>
        <v/>
      </c>
      <c r="BI18" s="44" t="str">
        <f t="shared" si="3"/>
        <v/>
      </c>
    </row>
    <row r="19" spans="1:61" s="16" customFormat="1" ht="36.75" customHeight="1" x14ac:dyDescent="0.2">
      <c r="A19" s="578" t="s">
        <v>140</v>
      </c>
      <c r="B19" s="542" t="s">
        <v>40</v>
      </c>
      <c r="C19" s="97">
        <v>3</v>
      </c>
      <c r="D19" s="98"/>
      <c r="E19" s="98"/>
      <c r="F19" s="579"/>
      <c r="G19" s="90">
        <v>3</v>
      </c>
      <c r="H19" s="91">
        <f t="shared" si="4"/>
        <v>90</v>
      </c>
      <c r="I19" s="92">
        <f>J19+K19+L19</f>
        <v>30</v>
      </c>
      <c r="J19" s="92"/>
      <c r="K19" s="92"/>
      <c r="L19" s="92">
        <v>30</v>
      </c>
      <c r="M19" s="93">
        <f t="shared" si="5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  <c r="Z19" s="16">
        <v>2</v>
      </c>
      <c r="AX19" s="44" t="str">
        <f t="shared" si="1"/>
        <v/>
      </c>
      <c r="AY19" s="44" t="str">
        <f t="shared" si="1"/>
        <v/>
      </c>
      <c r="AZ19" s="44" t="str">
        <f t="shared" si="1"/>
        <v/>
      </c>
      <c r="BA19" s="44" t="str">
        <f t="shared" si="1"/>
        <v>так</v>
      </c>
      <c r="BB19" s="44" t="str">
        <f t="shared" si="2"/>
        <v/>
      </c>
      <c r="BC19" s="44" t="str">
        <f t="shared" si="2"/>
        <v/>
      </c>
      <c r="BD19" s="44" t="str">
        <f t="shared" si="2"/>
        <v/>
      </c>
      <c r="BE19" s="44" t="str">
        <f t="shared" si="2"/>
        <v/>
      </c>
      <c r="BF19" s="44" t="str">
        <f t="shared" si="3"/>
        <v/>
      </c>
      <c r="BG19" s="44" t="str">
        <f t="shared" si="3"/>
        <v/>
      </c>
      <c r="BH19" s="44" t="str">
        <f t="shared" si="3"/>
        <v/>
      </c>
      <c r="BI19" s="44" t="str">
        <f t="shared" si="3"/>
        <v/>
      </c>
    </row>
    <row r="20" spans="1:61" s="2229" customFormat="1" ht="23.25" customHeight="1" thickBot="1" x14ac:dyDescent="0.25">
      <c r="A20" s="581" t="s">
        <v>141</v>
      </c>
      <c r="B20" s="582" t="s">
        <v>41</v>
      </c>
      <c r="C20" s="97">
        <v>3</v>
      </c>
      <c r="D20" s="98"/>
      <c r="E20" s="98"/>
      <c r="F20" s="583"/>
      <c r="G20" s="103">
        <v>3</v>
      </c>
      <c r="H20" s="91">
        <f t="shared" si="4"/>
        <v>90</v>
      </c>
      <c r="I20" s="104">
        <f>J20+K20+L20</f>
        <v>45</v>
      </c>
      <c r="J20" s="105">
        <v>30</v>
      </c>
      <c r="K20" s="105"/>
      <c r="L20" s="105">
        <v>15</v>
      </c>
      <c r="M20" s="93">
        <f t="shared" si="5"/>
        <v>45</v>
      </c>
      <c r="N20" s="584"/>
      <c r="O20" s="98"/>
      <c r="P20" s="106"/>
      <c r="Q20" s="100">
        <v>3</v>
      </c>
      <c r="R20" s="99"/>
      <c r="S20" s="106"/>
      <c r="T20" s="100"/>
      <c r="U20" s="98"/>
      <c r="V20" s="101"/>
      <c r="W20" s="97"/>
      <c r="X20" s="98"/>
      <c r="Y20" s="101"/>
      <c r="Z20" s="2229">
        <v>2</v>
      </c>
      <c r="AX20" s="44" t="str">
        <f t="shared" si="1"/>
        <v/>
      </c>
      <c r="AY20" s="44" t="str">
        <f t="shared" si="1"/>
        <v/>
      </c>
      <c r="AZ20" s="44" t="str">
        <f t="shared" si="1"/>
        <v/>
      </c>
      <c r="BA20" s="44" t="str">
        <f t="shared" si="1"/>
        <v>так</v>
      </c>
      <c r="BB20" s="44" t="str">
        <f t="shared" si="2"/>
        <v/>
      </c>
      <c r="BC20" s="44" t="str">
        <f t="shared" si="2"/>
        <v/>
      </c>
      <c r="BD20" s="44" t="str">
        <f t="shared" si="2"/>
        <v/>
      </c>
      <c r="BE20" s="44" t="str">
        <f t="shared" si="2"/>
        <v/>
      </c>
      <c r="BF20" s="44" t="str">
        <f t="shared" si="3"/>
        <v/>
      </c>
      <c r="BG20" s="44" t="str">
        <f t="shared" si="3"/>
        <v/>
      </c>
      <c r="BH20" s="44" t="str">
        <f t="shared" si="3"/>
        <v/>
      </c>
      <c r="BI20" s="44" t="str">
        <f t="shared" si="3"/>
        <v/>
      </c>
    </row>
    <row r="21" spans="1:61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8">H11+H17+H18+H19+H20</f>
        <v>555</v>
      </c>
      <c r="I21" s="587">
        <f t="shared" si="8"/>
        <v>232</v>
      </c>
      <c r="J21" s="587">
        <f>J11+J17+J18+J19+J20</f>
        <v>80</v>
      </c>
      <c r="K21" s="587"/>
      <c r="L21" s="587">
        <f t="shared" si="8"/>
        <v>152</v>
      </c>
      <c r="M21" s="588">
        <f t="shared" si="8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5</v>
      </c>
      <c r="R21" s="587"/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</row>
    <row r="22" spans="1:61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9">G23+G24+G25+G26+G27+G28</f>
        <v>13</v>
      </c>
      <c r="H22" s="591">
        <f t="shared" si="9"/>
        <v>390</v>
      </c>
      <c r="I22" s="27">
        <f t="shared" si="9"/>
        <v>252</v>
      </c>
      <c r="J22" s="27">
        <f t="shared" si="9"/>
        <v>12</v>
      </c>
      <c r="K22" s="27">
        <f t="shared" si="9"/>
        <v>0</v>
      </c>
      <c r="L22" s="27">
        <f t="shared" si="9"/>
        <v>240</v>
      </c>
      <c r="M22" s="27">
        <f t="shared" si="9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  <c r="AX22" s="44" t="str">
        <f t="shared" si="1"/>
        <v/>
      </c>
      <c r="AY22" s="44" t="str">
        <f t="shared" si="1"/>
        <v/>
      </c>
      <c r="AZ22" s="44" t="str">
        <f t="shared" si="1"/>
        <v/>
      </c>
      <c r="BA22" s="44" t="str">
        <f t="shared" si="1"/>
        <v/>
      </c>
      <c r="BB22" s="44" t="str">
        <f t="shared" si="2"/>
        <v/>
      </c>
      <c r="BC22" s="44" t="str">
        <f t="shared" si="2"/>
        <v/>
      </c>
      <c r="BD22" s="44" t="str">
        <f t="shared" si="2"/>
        <v/>
      </c>
      <c r="BE22" s="44" t="str">
        <f t="shared" si="2"/>
        <v/>
      </c>
      <c r="BF22" s="44" t="str">
        <f t="shared" si="3"/>
        <v/>
      </c>
      <c r="BG22" s="44" t="str">
        <f t="shared" si="3"/>
        <v/>
      </c>
      <c r="BH22" s="44" t="str">
        <f t="shared" si="3"/>
        <v/>
      </c>
      <c r="BI22" s="44" t="str">
        <f t="shared" si="3"/>
        <v/>
      </c>
    </row>
    <row r="23" spans="1:61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2506"/>
      <c r="G23" s="601">
        <v>3</v>
      </c>
      <c r="H23" s="602">
        <f t="shared" ref="H23:H28" si="10">G23*30</f>
        <v>90</v>
      </c>
      <c r="I23" s="168">
        <f t="shared" ref="I23:I28" si="11">J23+K23+L23</f>
        <v>60</v>
      </c>
      <c r="J23" s="85">
        <v>8</v>
      </c>
      <c r="K23" s="85"/>
      <c r="L23" s="85">
        <v>52</v>
      </c>
      <c r="M23" s="545">
        <f t="shared" ref="M23:M28" si="12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  <c r="Z23" s="16">
        <v>1</v>
      </c>
      <c r="AX23" s="44" t="str">
        <f t="shared" si="1"/>
        <v>так</v>
      </c>
      <c r="AY23" s="44" t="str">
        <f t="shared" si="1"/>
        <v/>
      </c>
      <c r="AZ23" s="44" t="str">
        <f t="shared" si="1"/>
        <v/>
      </c>
      <c r="BA23" s="44" t="str">
        <f t="shared" si="1"/>
        <v/>
      </c>
      <c r="BB23" s="44" t="str">
        <f t="shared" si="2"/>
        <v/>
      </c>
      <c r="BC23" s="44" t="str">
        <f t="shared" si="2"/>
        <v/>
      </c>
      <c r="BD23" s="44" t="str">
        <f t="shared" si="2"/>
        <v/>
      </c>
      <c r="BE23" s="44" t="str">
        <f t="shared" si="2"/>
        <v/>
      </c>
      <c r="BF23" s="44" t="str">
        <f t="shared" si="3"/>
        <v/>
      </c>
      <c r="BG23" s="44" t="str">
        <f t="shared" si="3"/>
        <v/>
      </c>
      <c r="BH23" s="44" t="str">
        <f t="shared" si="3"/>
        <v/>
      </c>
      <c r="BI23" s="44" t="str">
        <f t="shared" si="3"/>
        <v/>
      </c>
    </row>
    <row r="24" spans="1:61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2506"/>
      <c r="G24" s="601">
        <v>2</v>
      </c>
      <c r="H24" s="602">
        <f t="shared" si="10"/>
        <v>60</v>
      </c>
      <c r="I24" s="168">
        <f t="shared" si="11"/>
        <v>36</v>
      </c>
      <c r="J24" s="85"/>
      <c r="K24" s="85"/>
      <c r="L24" s="85">
        <v>36</v>
      </c>
      <c r="M24" s="545">
        <f t="shared" si="12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  <c r="Z24" s="16">
        <v>1</v>
      </c>
      <c r="AX24" s="44" t="str">
        <f t="shared" si="1"/>
        <v/>
      </c>
      <c r="AY24" s="44" t="str">
        <f t="shared" si="1"/>
        <v>так</v>
      </c>
      <c r="AZ24" s="44" t="str">
        <f t="shared" si="1"/>
        <v/>
      </c>
      <c r="BA24" s="44" t="str">
        <f t="shared" si="1"/>
        <v/>
      </c>
      <c r="BB24" s="44" t="str">
        <f t="shared" si="2"/>
        <v/>
      </c>
      <c r="BC24" s="44" t="str">
        <f t="shared" si="2"/>
        <v/>
      </c>
      <c r="BD24" s="44" t="str">
        <f t="shared" si="2"/>
        <v/>
      </c>
      <c r="BE24" s="44" t="str">
        <f t="shared" si="2"/>
        <v/>
      </c>
      <c r="BF24" s="44" t="str">
        <f t="shared" si="3"/>
        <v/>
      </c>
      <c r="BG24" s="44" t="str">
        <f t="shared" si="3"/>
        <v/>
      </c>
      <c r="BH24" s="44" t="str">
        <f t="shared" si="3"/>
        <v/>
      </c>
      <c r="BI24" s="44" t="str">
        <f t="shared" si="3"/>
        <v/>
      </c>
    </row>
    <row r="25" spans="1:61" s="16" customFormat="1" ht="35.25" customHeight="1" x14ac:dyDescent="0.2">
      <c r="A25" s="541" t="s">
        <v>145</v>
      </c>
      <c r="B25" s="542" t="s">
        <v>42</v>
      </c>
      <c r="C25" s="82"/>
      <c r="D25" s="543" t="s">
        <v>765</v>
      </c>
      <c r="E25" s="544"/>
      <c r="F25" s="2506"/>
      <c r="G25" s="601">
        <v>2</v>
      </c>
      <c r="H25" s="602">
        <f t="shared" si="10"/>
        <v>60</v>
      </c>
      <c r="I25" s="168">
        <f t="shared" si="11"/>
        <v>36</v>
      </c>
      <c r="J25" s="85"/>
      <c r="K25" s="85"/>
      <c r="L25" s="85">
        <v>36</v>
      </c>
      <c r="M25" s="545">
        <f t="shared" si="12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  <c r="Z25" s="16">
        <v>1</v>
      </c>
      <c r="AX25" s="44" t="str">
        <f t="shared" si="1"/>
        <v/>
      </c>
      <c r="AY25" s="44" t="str">
        <f t="shared" si="1"/>
        <v/>
      </c>
      <c r="AZ25" s="44" t="str">
        <f t="shared" si="1"/>
        <v>так</v>
      </c>
      <c r="BA25" s="44" t="str">
        <f t="shared" si="1"/>
        <v/>
      </c>
      <c r="BB25" s="44" t="str">
        <f t="shared" si="2"/>
        <v/>
      </c>
      <c r="BC25" s="44" t="str">
        <f t="shared" si="2"/>
        <v/>
      </c>
      <c r="BD25" s="44" t="str">
        <f t="shared" si="2"/>
        <v/>
      </c>
      <c r="BE25" s="44" t="str">
        <f t="shared" si="2"/>
        <v/>
      </c>
      <c r="BF25" s="44" t="str">
        <f t="shared" si="3"/>
        <v/>
      </c>
      <c r="BG25" s="44" t="str">
        <f t="shared" si="3"/>
        <v/>
      </c>
      <c r="BH25" s="44" t="str">
        <f t="shared" si="3"/>
        <v/>
      </c>
      <c r="BI25" s="44" t="str">
        <f t="shared" si="3"/>
        <v/>
      </c>
    </row>
    <row r="26" spans="1:61" s="16" customFormat="1" ht="18.75" customHeight="1" x14ac:dyDescent="0.2">
      <c r="A26" s="541" t="s">
        <v>146</v>
      </c>
      <c r="B26" s="542" t="s">
        <v>42</v>
      </c>
      <c r="C26" s="82"/>
      <c r="D26" s="543">
        <v>3</v>
      </c>
      <c r="E26" s="544"/>
      <c r="F26" s="2506"/>
      <c r="G26" s="601">
        <v>3</v>
      </c>
      <c r="H26" s="602">
        <f t="shared" si="10"/>
        <v>90</v>
      </c>
      <c r="I26" s="168">
        <f t="shared" si="11"/>
        <v>60</v>
      </c>
      <c r="J26" s="85">
        <v>4</v>
      </c>
      <c r="K26" s="85"/>
      <c r="L26" s="85">
        <v>56</v>
      </c>
      <c r="M26" s="545">
        <f t="shared" si="12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  <c r="Z26" s="16">
        <v>2</v>
      </c>
      <c r="AX26" s="44" t="str">
        <f t="shared" si="1"/>
        <v/>
      </c>
      <c r="AY26" s="44" t="str">
        <f t="shared" si="1"/>
        <v/>
      </c>
      <c r="AZ26" s="44" t="str">
        <f t="shared" si="1"/>
        <v/>
      </c>
      <c r="BA26" s="44" t="str">
        <f t="shared" si="1"/>
        <v>так</v>
      </c>
      <c r="BB26" s="44" t="str">
        <f t="shared" si="2"/>
        <v/>
      </c>
      <c r="BC26" s="44" t="str">
        <f t="shared" si="2"/>
        <v/>
      </c>
      <c r="BD26" s="44" t="str">
        <f t="shared" si="2"/>
        <v/>
      </c>
      <c r="BE26" s="44" t="str">
        <f t="shared" si="2"/>
        <v/>
      </c>
      <c r="BF26" s="44" t="str">
        <f t="shared" si="3"/>
        <v/>
      </c>
      <c r="BG26" s="44" t="str">
        <f t="shared" si="3"/>
        <v/>
      </c>
      <c r="BH26" s="44" t="str">
        <f t="shared" si="3"/>
        <v/>
      </c>
      <c r="BI26" s="44" t="str">
        <f t="shared" si="3"/>
        <v/>
      </c>
    </row>
    <row r="27" spans="1:61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2506"/>
      <c r="G27" s="601">
        <v>1.5</v>
      </c>
      <c r="H27" s="602">
        <f t="shared" si="10"/>
        <v>45</v>
      </c>
      <c r="I27" s="168">
        <f t="shared" si="11"/>
        <v>30</v>
      </c>
      <c r="J27" s="85"/>
      <c r="K27" s="85"/>
      <c r="L27" s="85">
        <v>30</v>
      </c>
      <c r="M27" s="545">
        <f t="shared" si="12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  <c r="Z27" s="16">
        <v>2</v>
      </c>
      <c r="AX27" s="44" t="str">
        <f t="shared" si="1"/>
        <v/>
      </c>
      <c r="AY27" s="44" t="str">
        <f t="shared" si="1"/>
        <v/>
      </c>
      <c r="AZ27" s="44" t="str">
        <f t="shared" si="1"/>
        <v/>
      </c>
      <c r="BA27" s="44" t="str">
        <f t="shared" si="1"/>
        <v/>
      </c>
      <c r="BB27" s="44" t="str">
        <f t="shared" si="2"/>
        <v>так</v>
      </c>
      <c r="BC27" s="44" t="str">
        <f t="shared" si="2"/>
        <v/>
      </c>
      <c r="BD27" s="44" t="str">
        <f t="shared" si="2"/>
        <v/>
      </c>
      <c r="BE27" s="44" t="str">
        <f t="shared" si="2"/>
        <v/>
      </c>
      <c r="BF27" s="44" t="str">
        <f t="shared" si="3"/>
        <v/>
      </c>
      <c r="BG27" s="44" t="str">
        <f t="shared" si="3"/>
        <v/>
      </c>
      <c r="BH27" s="44" t="str">
        <f t="shared" si="3"/>
        <v/>
      </c>
      <c r="BI27" s="44" t="str">
        <f t="shared" si="3"/>
        <v/>
      </c>
    </row>
    <row r="28" spans="1:61" s="16" customFormat="1" ht="31.5" x14ac:dyDescent="0.2">
      <c r="A28" s="541" t="s">
        <v>148</v>
      </c>
      <c r="B28" s="542" t="s">
        <v>42</v>
      </c>
      <c r="C28" s="82"/>
      <c r="D28" s="543" t="s">
        <v>736</v>
      </c>
      <c r="E28" s="544"/>
      <c r="F28" s="2506"/>
      <c r="G28" s="601">
        <v>1.5</v>
      </c>
      <c r="H28" s="602">
        <f t="shared" si="10"/>
        <v>45</v>
      </c>
      <c r="I28" s="168">
        <f t="shared" si="11"/>
        <v>30</v>
      </c>
      <c r="J28" s="85"/>
      <c r="K28" s="85"/>
      <c r="L28" s="85">
        <v>30</v>
      </c>
      <c r="M28" s="545">
        <f t="shared" si="12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  <c r="Z28" s="16">
        <v>2</v>
      </c>
      <c r="AX28" s="44" t="str">
        <f t="shared" si="1"/>
        <v/>
      </c>
      <c r="AY28" s="44" t="str">
        <f t="shared" si="1"/>
        <v/>
      </c>
      <c r="AZ28" s="44" t="str">
        <f t="shared" si="1"/>
        <v/>
      </c>
      <c r="BA28" s="44" t="str">
        <f t="shared" si="1"/>
        <v/>
      </c>
      <c r="BB28" s="44" t="str">
        <f t="shared" si="2"/>
        <v/>
      </c>
      <c r="BC28" s="44" t="str">
        <f t="shared" si="2"/>
        <v>так</v>
      </c>
      <c r="BD28" s="44" t="str">
        <f t="shared" si="2"/>
        <v/>
      </c>
      <c r="BE28" s="44" t="str">
        <f t="shared" si="2"/>
        <v/>
      </c>
      <c r="BF28" s="44" t="str">
        <f t="shared" si="3"/>
        <v/>
      </c>
      <c r="BG28" s="44" t="str">
        <f t="shared" si="3"/>
        <v/>
      </c>
      <c r="BH28" s="44" t="str">
        <f t="shared" si="3"/>
        <v/>
      </c>
      <c r="BI28" s="44" t="str">
        <f t="shared" si="3"/>
        <v/>
      </c>
    </row>
    <row r="29" spans="1:61" s="16" customFormat="1" ht="79.5" customHeight="1" thickBot="1" x14ac:dyDescent="0.25">
      <c r="A29" s="607" t="s">
        <v>149</v>
      </c>
      <c r="B29" s="2336" t="s">
        <v>42</v>
      </c>
      <c r="C29" s="2311"/>
      <c r="D29" s="544" t="s">
        <v>766</v>
      </c>
      <c r="E29" s="544"/>
      <c r="F29" s="2506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2337" t="s">
        <v>43</v>
      </c>
      <c r="U29" s="2337" t="s">
        <v>43</v>
      </c>
      <c r="V29" s="2338" t="s">
        <v>43</v>
      </c>
      <c r="W29" s="2337" t="s">
        <v>43</v>
      </c>
      <c r="X29" s="2337" t="s">
        <v>43</v>
      </c>
      <c r="Y29" s="2339"/>
      <c r="AX29" s="44" t="str">
        <f t="shared" si="1"/>
        <v/>
      </c>
      <c r="AY29" s="44" t="str">
        <f t="shared" si="1"/>
        <v/>
      </c>
      <c r="AZ29" s="44" t="str">
        <f t="shared" si="1"/>
        <v/>
      </c>
      <c r="BA29" s="44" t="str">
        <f t="shared" si="1"/>
        <v/>
      </c>
      <c r="BB29" s="44" t="str">
        <f t="shared" si="2"/>
        <v/>
      </c>
      <c r="BC29" s="44" t="str">
        <f t="shared" si="2"/>
        <v/>
      </c>
      <c r="BD29" s="44" t="str">
        <f t="shared" si="2"/>
        <v>так</v>
      </c>
      <c r="BE29" s="44" t="str">
        <f t="shared" si="2"/>
        <v>так</v>
      </c>
      <c r="BF29" s="44" t="str">
        <f t="shared" si="3"/>
        <v>так</v>
      </c>
      <c r="BG29" s="44" t="str">
        <f t="shared" si="3"/>
        <v>так</v>
      </c>
      <c r="BH29" s="44" t="str">
        <f t="shared" si="3"/>
        <v>так</v>
      </c>
      <c r="BI29" s="44" t="str">
        <f t="shared" si="3"/>
        <v/>
      </c>
    </row>
    <row r="30" spans="1:61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13">H22</f>
        <v>390</v>
      </c>
      <c r="I30" s="587">
        <f t="shared" si="13"/>
        <v>252</v>
      </c>
      <c r="J30" s="587">
        <f t="shared" si="13"/>
        <v>12</v>
      </c>
      <c r="K30" s="587"/>
      <c r="L30" s="587">
        <f t="shared" si="13"/>
        <v>240</v>
      </c>
      <c r="M30" s="588">
        <f t="shared" si="13"/>
        <v>138</v>
      </c>
      <c r="N30" s="614">
        <f t="shared" ref="N30:S30" si="14">SUM(N22:N29)</f>
        <v>4</v>
      </c>
      <c r="O30" s="615">
        <f t="shared" si="14"/>
        <v>4</v>
      </c>
      <c r="P30" s="616">
        <f t="shared" si="14"/>
        <v>4</v>
      </c>
      <c r="Q30" s="614">
        <f t="shared" si="14"/>
        <v>4</v>
      </c>
      <c r="R30" s="615">
        <f t="shared" si="14"/>
        <v>4</v>
      </c>
      <c r="S30" s="616">
        <f t="shared" si="14"/>
        <v>4</v>
      </c>
      <c r="T30" s="617"/>
      <c r="U30" s="618"/>
      <c r="V30" s="619"/>
      <c r="W30" s="617"/>
      <c r="X30" s="618"/>
      <c r="Y30" s="619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</row>
    <row r="31" spans="1:61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15">H21+H30</f>
        <v>945</v>
      </c>
      <c r="I31" s="587">
        <f t="shared" si="15"/>
        <v>484</v>
      </c>
      <c r="J31" s="587">
        <f t="shared" si="15"/>
        <v>92</v>
      </c>
      <c r="K31" s="587"/>
      <c r="L31" s="587">
        <f t="shared" si="15"/>
        <v>392</v>
      </c>
      <c r="M31" s="588">
        <f t="shared" si="15"/>
        <v>461</v>
      </c>
      <c r="N31" s="586">
        <f>N21+N30</f>
        <v>9</v>
      </c>
      <c r="O31" s="587">
        <f t="shared" ref="O31:Y31" si="16">O21+O30</f>
        <v>6</v>
      </c>
      <c r="P31" s="588">
        <f t="shared" si="16"/>
        <v>6</v>
      </c>
      <c r="Q31" s="620">
        <f t="shared" si="16"/>
        <v>9</v>
      </c>
      <c r="R31" s="587">
        <f t="shared" si="16"/>
        <v>4</v>
      </c>
      <c r="S31" s="588">
        <f t="shared" si="16"/>
        <v>7</v>
      </c>
      <c r="T31" s="586"/>
      <c r="U31" s="587"/>
      <c r="V31" s="588"/>
      <c r="W31" s="586"/>
      <c r="X31" s="587"/>
      <c r="Y31" s="588">
        <f t="shared" si="16"/>
        <v>2</v>
      </c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</row>
    <row r="32" spans="1:61" s="16" customFormat="1" ht="24" customHeight="1" thickBot="1" x14ac:dyDescent="0.25">
      <c r="A32" s="3076" t="s">
        <v>600</v>
      </c>
      <c r="B32" s="3077"/>
      <c r="C32" s="3077"/>
      <c r="D32" s="3077"/>
      <c r="E32" s="3077"/>
      <c r="F32" s="3077"/>
      <c r="G32" s="3077"/>
      <c r="H32" s="3077"/>
      <c r="I32" s="3077"/>
      <c r="J32" s="3077"/>
      <c r="K32" s="3077"/>
      <c r="L32" s="3077"/>
      <c r="M32" s="3077"/>
      <c r="N32" s="3077"/>
      <c r="O32" s="3077"/>
      <c r="P32" s="3077"/>
      <c r="Q32" s="3077"/>
      <c r="R32" s="3077"/>
      <c r="S32" s="3077"/>
      <c r="T32" s="3077"/>
      <c r="U32" s="3077"/>
      <c r="V32" s="3077"/>
      <c r="W32" s="3077"/>
      <c r="X32" s="3077"/>
      <c r="Y32" s="3078"/>
      <c r="AX32" s="44" t="str">
        <f t="shared" si="1"/>
        <v/>
      </c>
      <c r="AY32" s="44" t="str">
        <f t="shared" si="1"/>
        <v/>
      </c>
      <c r="AZ32" s="44" t="str">
        <f t="shared" si="1"/>
        <v/>
      </c>
      <c r="BA32" s="44" t="str">
        <f t="shared" si="1"/>
        <v/>
      </c>
      <c r="BB32" s="44" t="str">
        <f t="shared" si="2"/>
        <v/>
      </c>
      <c r="BC32" s="44" t="str">
        <f t="shared" si="2"/>
        <v/>
      </c>
      <c r="BD32" s="44" t="str">
        <f t="shared" si="2"/>
        <v/>
      </c>
      <c r="BE32" s="44" t="str">
        <f t="shared" si="2"/>
        <v/>
      </c>
      <c r="BF32" s="44" t="str">
        <f t="shared" si="3"/>
        <v/>
      </c>
      <c r="BG32" s="44" t="str">
        <f t="shared" si="3"/>
        <v/>
      </c>
      <c r="BH32" s="44" t="str">
        <f t="shared" si="3"/>
        <v/>
      </c>
      <c r="BI32" s="44" t="str">
        <f t="shared" si="3"/>
        <v/>
      </c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  <c r="AX33" s="44" t="str">
        <f t="shared" si="1"/>
        <v/>
      </c>
      <c r="AY33" s="44" t="str">
        <f t="shared" si="1"/>
        <v/>
      </c>
      <c r="AZ33" s="44" t="str">
        <f t="shared" si="1"/>
        <v/>
      </c>
      <c r="BA33" s="44" t="str">
        <f t="shared" si="1"/>
        <v/>
      </c>
      <c r="BB33" s="44" t="str">
        <f t="shared" si="2"/>
        <v/>
      </c>
      <c r="BC33" s="44" t="str">
        <f t="shared" si="2"/>
        <v/>
      </c>
      <c r="BD33" s="44" t="str">
        <f t="shared" si="2"/>
        <v/>
      </c>
      <c r="BE33" s="44" t="str">
        <f t="shared" si="2"/>
        <v/>
      </c>
      <c r="BF33" s="44" t="str">
        <f t="shared" si="3"/>
        <v/>
      </c>
      <c r="BG33" s="44" t="str">
        <f t="shared" si="3"/>
        <v/>
      </c>
      <c r="BH33" s="44" t="str">
        <f t="shared" si="3"/>
        <v/>
      </c>
      <c r="BI33" s="44" t="str">
        <f t="shared" si="3"/>
        <v/>
      </c>
    </row>
    <row r="34" spans="1:65" s="16" customFormat="1" ht="43.5" customHeight="1" x14ac:dyDescent="0.2">
      <c r="A34" s="621" t="s">
        <v>150</v>
      </c>
      <c r="B34" s="622" t="s">
        <v>46</v>
      </c>
      <c r="C34" s="623">
        <v>5</v>
      </c>
      <c r="D34" s="624"/>
      <c r="E34" s="625"/>
      <c r="F34" s="2340"/>
      <c r="G34" s="2341">
        <v>4</v>
      </c>
      <c r="H34" s="2342">
        <f>G34*30</f>
        <v>120</v>
      </c>
      <c r="I34" s="2343">
        <f>J34+K34+L34</f>
        <v>60</v>
      </c>
      <c r="J34" s="2343">
        <v>30</v>
      </c>
      <c r="K34" s="2343">
        <v>15</v>
      </c>
      <c r="L34" s="2343">
        <v>15</v>
      </c>
      <c r="M34" s="2344">
        <f>H34-I34</f>
        <v>60</v>
      </c>
      <c r="N34" s="2345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  <c r="Z34" s="16">
        <v>3</v>
      </c>
      <c r="AB34" s="2299"/>
      <c r="AC34" s="3013" t="s">
        <v>34</v>
      </c>
      <c r="AD34" s="3014"/>
      <c r="AE34" s="3014"/>
      <c r="AF34" s="3013" t="s">
        <v>35</v>
      </c>
      <c r="AG34" s="3013"/>
      <c r="AH34" s="3013"/>
      <c r="AI34" s="3013" t="s">
        <v>36</v>
      </c>
      <c r="AJ34" s="3013"/>
      <c r="AK34" s="3013"/>
      <c r="AL34" s="3013" t="s">
        <v>37</v>
      </c>
      <c r="AM34" s="3013"/>
      <c r="AN34" s="3013"/>
      <c r="AT34" s="16" t="s">
        <v>34</v>
      </c>
      <c r="AU34" s="2483">
        <f>SUMIF(Z34:Z81,1,G34:G81)</f>
        <v>44</v>
      </c>
      <c r="AX34" s="44" t="str">
        <f t="shared" si="1"/>
        <v/>
      </c>
      <c r="AY34" s="44" t="str">
        <f t="shared" si="1"/>
        <v/>
      </c>
      <c r="AZ34" s="44" t="str">
        <f t="shared" si="1"/>
        <v/>
      </c>
      <c r="BA34" s="44" t="str">
        <f t="shared" si="1"/>
        <v/>
      </c>
      <c r="BB34" s="44" t="str">
        <f t="shared" si="2"/>
        <v/>
      </c>
      <c r="BC34" s="44" t="str">
        <f t="shared" si="2"/>
        <v/>
      </c>
      <c r="BD34" s="44" t="str">
        <f t="shared" si="2"/>
        <v>так</v>
      </c>
      <c r="BE34" s="44" t="str">
        <f t="shared" si="2"/>
        <v/>
      </c>
      <c r="BF34" s="44" t="str">
        <f t="shared" si="3"/>
        <v/>
      </c>
      <c r="BG34" s="44" t="str">
        <f t="shared" si="3"/>
        <v/>
      </c>
      <c r="BH34" s="44" t="str">
        <f t="shared" si="3"/>
        <v/>
      </c>
      <c r="BI34" s="44" t="str">
        <f t="shared" si="3"/>
        <v/>
      </c>
    </row>
    <row r="35" spans="1:65" s="16" customFormat="1" ht="21" customHeight="1" x14ac:dyDescent="0.2">
      <c r="A35" s="576" t="s">
        <v>151</v>
      </c>
      <c r="B35" s="112" t="s">
        <v>274</v>
      </c>
      <c r="C35" s="637"/>
      <c r="D35" s="638"/>
      <c r="E35" s="638"/>
      <c r="F35" s="2346"/>
      <c r="G35" s="2347">
        <f>G36+G37+G38+G39</f>
        <v>16</v>
      </c>
      <c r="H35" s="2348">
        <f>H36+H37+H38+H39</f>
        <v>480</v>
      </c>
      <c r="I35" s="2349">
        <f>I36+I37+I38+I39</f>
        <v>258</v>
      </c>
      <c r="J35" s="2349">
        <f>J36+J37+J38+J39</f>
        <v>129</v>
      </c>
      <c r="K35" s="2349"/>
      <c r="L35" s="2349">
        <f>L36+L37+L38+L39</f>
        <v>129</v>
      </c>
      <c r="M35" s="2350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  <c r="AB35" s="2299"/>
      <c r="AC35" s="3014"/>
      <c r="AD35" s="3014"/>
      <c r="AE35" s="3014"/>
      <c r="AF35" s="3013"/>
      <c r="AG35" s="3013"/>
      <c r="AH35" s="3013"/>
      <c r="AI35" s="3013"/>
      <c r="AJ35" s="3013"/>
      <c r="AK35" s="3013"/>
      <c r="AL35" s="3013"/>
      <c r="AM35" s="3013"/>
      <c r="AN35" s="3013"/>
      <c r="AT35" s="16" t="s">
        <v>35</v>
      </c>
      <c r="AU35" s="2483">
        <f>SUMIF(Z34:Z81,2,G34:G81)</f>
        <v>37</v>
      </c>
      <c r="AX35" s="44" t="str">
        <f t="shared" si="1"/>
        <v/>
      </c>
      <c r="AY35" s="44" t="str">
        <f t="shared" si="1"/>
        <v/>
      </c>
      <c r="AZ35" s="44" t="str">
        <f t="shared" si="1"/>
        <v/>
      </c>
      <c r="BA35" s="44" t="str">
        <f t="shared" si="1"/>
        <v/>
      </c>
      <c r="BB35" s="44" t="str">
        <f t="shared" si="2"/>
        <v/>
      </c>
      <c r="BC35" s="44" t="str">
        <f t="shared" si="2"/>
        <v/>
      </c>
      <c r="BD35" s="44" t="str">
        <f t="shared" si="2"/>
        <v/>
      </c>
      <c r="BE35" s="44" t="str">
        <f t="shared" si="2"/>
        <v/>
      </c>
      <c r="BF35" s="44" t="str">
        <f t="shared" si="3"/>
        <v/>
      </c>
      <c r="BG35" s="44" t="str">
        <f t="shared" si="3"/>
        <v/>
      </c>
      <c r="BH35" s="44" t="str">
        <f t="shared" si="3"/>
        <v/>
      </c>
      <c r="BI35" s="44" t="str">
        <f t="shared" si="3"/>
        <v/>
      </c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2346"/>
      <c r="G36" s="2351">
        <v>5.5</v>
      </c>
      <c r="H36" s="2352">
        <f>G36*30</f>
        <v>165</v>
      </c>
      <c r="I36" s="383">
        <f t="shared" ref="I36:I41" si="17">J36+K36+L36</f>
        <v>90</v>
      </c>
      <c r="J36" s="2353">
        <v>45</v>
      </c>
      <c r="K36" s="2354"/>
      <c r="L36" s="2354">
        <v>45</v>
      </c>
      <c r="M36" s="2355">
        <f t="shared" ref="M36:M41" si="18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  <c r="Z36" s="16">
        <v>1</v>
      </c>
      <c r="AB36" s="2299"/>
      <c r="AC36" s="2304">
        <v>1</v>
      </c>
      <c r="AD36" s="2304" t="s">
        <v>728</v>
      </c>
      <c r="AE36" s="2304" t="s">
        <v>729</v>
      </c>
      <c r="AF36" s="2304">
        <v>3</v>
      </c>
      <c r="AG36" s="2304" t="s">
        <v>730</v>
      </c>
      <c r="AH36" s="2304" t="s">
        <v>731</v>
      </c>
      <c r="AI36" s="2304">
        <v>5</v>
      </c>
      <c r="AJ36" s="2304" t="s">
        <v>732</v>
      </c>
      <c r="AK36" s="2304" t="s">
        <v>733</v>
      </c>
      <c r="AL36" s="2304">
        <v>7</v>
      </c>
      <c r="AM36" s="2304" t="s">
        <v>734</v>
      </c>
      <c r="AN36" s="2304" t="s">
        <v>735</v>
      </c>
      <c r="AT36" s="16" t="s">
        <v>36</v>
      </c>
      <c r="AU36" s="2483">
        <f>SUMIF(Z34:Z81,3,G34:G81)</f>
        <v>21.5</v>
      </c>
      <c r="AX36" s="44" t="str">
        <f t="shared" si="1"/>
        <v>так</v>
      </c>
      <c r="AY36" s="44" t="str">
        <f t="shared" si="1"/>
        <v/>
      </c>
      <c r="AZ36" s="44" t="str">
        <f t="shared" si="1"/>
        <v/>
      </c>
      <c r="BA36" s="44" t="str">
        <f t="shared" si="1"/>
        <v/>
      </c>
      <c r="BB36" s="44" t="str">
        <f t="shared" si="2"/>
        <v/>
      </c>
      <c r="BC36" s="44" t="str">
        <f t="shared" si="2"/>
        <v/>
      </c>
      <c r="BD36" s="44" t="str">
        <f t="shared" si="2"/>
        <v/>
      </c>
      <c r="BE36" s="44" t="str">
        <f t="shared" si="2"/>
        <v/>
      </c>
      <c r="BF36" s="44" t="str">
        <f t="shared" si="3"/>
        <v/>
      </c>
      <c r="BG36" s="44" t="str">
        <f t="shared" si="3"/>
        <v/>
      </c>
      <c r="BH36" s="44" t="str">
        <f t="shared" si="3"/>
        <v/>
      </c>
      <c r="BI36" s="44" t="str">
        <f t="shared" si="3"/>
        <v/>
      </c>
    </row>
    <row r="37" spans="1:65" s="16" customFormat="1" ht="21" customHeight="1" x14ac:dyDescent="0.2">
      <c r="A37" s="541" t="s">
        <v>492</v>
      </c>
      <c r="B37" s="112" t="s">
        <v>274</v>
      </c>
      <c r="C37" s="646" t="s">
        <v>728</v>
      </c>
      <c r="D37" s="638"/>
      <c r="E37" s="638"/>
      <c r="F37" s="2346"/>
      <c r="G37" s="2351">
        <v>3.5</v>
      </c>
      <c r="H37" s="2352">
        <f>G37*30</f>
        <v>105</v>
      </c>
      <c r="I37" s="383">
        <f t="shared" si="17"/>
        <v>54</v>
      </c>
      <c r="J37" s="2353">
        <v>27</v>
      </c>
      <c r="K37" s="2354"/>
      <c r="L37" s="2354">
        <v>27</v>
      </c>
      <c r="M37" s="2355">
        <f t="shared" si="18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  <c r="Z37" s="16">
        <v>1</v>
      </c>
      <c r="AB37" s="2299" t="s">
        <v>698</v>
      </c>
      <c r="AC37" s="2299">
        <f>COUNTIF($C$34:$C$81,AC36)</f>
        <v>2</v>
      </c>
      <c r="AD37" s="2299">
        <f t="shared" ref="AD37:AN37" si="19">COUNTIF($C$34:$C$81,AD36)</f>
        <v>1</v>
      </c>
      <c r="AE37" s="2299">
        <f t="shared" si="19"/>
        <v>2</v>
      </c>
      <c r="AF37" s="2299">
        <f t="shared" si="19"/>
        <v>2</v>
      </c>
      <c r="AG37" s="2299">
        <f t="shared" si="19"/>
        <v>2</v>
      </c>
      <c r="AH37" s="2299">
        <f t="shared" si="19"/>
        <v>3</v>
      </c>
      <c r="AI37" s="2299">
        <f t="shared" si="19"/>
        <v>2</v>
      </c>
      <c r="AJ37" s="2299">
        <f t="shared" si="19"/>
        <v>2</v>
      </c>
      <c r="AK37" s="2299">
        <f t="shared" si="19"/>
        <v>0</v>
      </c>
      <c r="AL37" s="2299">
        <f t="shared" si="19"/>
        <v>1</v>
      </c>
      <c r="AM37" s="2299">
        <f t="shared" si="19"/>
        <v>1</v>
      </c>
      <c r="AN37" s="2299">
        <f t="shared" si="19"/>
        <v>0</v>
      </c>
      <c r="AT37" s="16" t="s">
        <v>37</v>
      </c>
      <c r="AU37" s="2484">
        <f>SUMIF(Z34:Z81,4,G34:G81)</f>
        <v>8</v>
      </c>
      <c r="AX37" s="44" t="str">
        <f t="shared" si="1"/>
        <v/>
      </c>
      <c r="AY37" s="44" t="str">
        <f t="shared" si="1"/>
        <v>так</v>
      </c>
      <c r="AZ37" s="44" t="str">
        <f t="shared" si="1"/>
        <v/>
      </c>
      <c r="BA37" s="44" t="str">
        <f t="shared" si="1"/>
        <v/>
      </c>
      <c r="BB37" s="44" t="str">
        <f t="shared" si="2"/>
        <v/>
      </c>
      <c r="BC37" s="44" t="str">
        <f t="shared" si="2"/>
        <v/>
      </c>
      <c r="BD37" s="44" t="str">
        <f t="shared" si="2"/>
        <v/>
      </c>
      <c r="BE37" s="44" t="str">
        <f t="shared" si="2"/>
        <v/>
      </c>
      <c r="BF37" s="44" t="str">
        <f t="shared" si="3"/>
        <v/>
      </c>
      <c r="BG37" s="44" t="str">
        <f t="shared" si="3"/>
        <v/>
      </c>
      <c r="BH37" s="44" t="str">
        <f t="shared" si="3"/>
        <v/>
      </c>
      <c r="BI37" s="44" t="str">
        <f t="shared" si="3"/>
        <v/>
      </c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 t="s">
        <v>729</v>
      </c>
      <c r="E38" s="638"/>
      <c r="F38" s="2346"/>
      <c r="G38" s="2351">
        <v>3.5</v>
      </c>
      <c r="H38" s="2352">
        <f>G38*30</f>
        <v>105</v>
      </c>
      <c r="I38" s="383">
        <f t="shared" si="17"/>
        <v>54</v>
      </c>
      <c r="J38" s="2353">
        <v>27</v>
      </c>
      <c r="K38" s="2354"/>
      <c r="L38" s="2354">
        <v>27</v>
      </c>
      <c r="M38" s="2355">
        <f t="shared" si="18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  <c r="Z38" s="16">
        <v>1</v>
      </c>
      <c r="AB38" s="2299" t="s">
        <v>699</v>
      </c>
      <c r="AC38" s="2299">
        <f>COUNTIF($D$34:$D$81,AC36)</f>
        <v>3</v>
      </c>
      <c r="AD38" s="2299">
        <f t="shared" ref="AD38:AN38" si="20">COUNTIF($D$34:$D$81,AD36)</f>
        <v>2</v>
      </c>
      <c r="AE38" s="2300">
        <f>COUNTIF($D$34:$D$81,AE36)+1</f>
        <v>3</v>
      </c>
      <c r="AF38" s="2299">
        <f t="shared" si="20"/>
        <v>2</v>
      </c>
      <c r="AG38" s="2299">
        <f t="shared" si="20"/>
        <v>1</v>
      </c>
      <c r="AH38" s="2299">
        <f t="shared" si="20"/>
        <v>1</v>
      </c>
      <c r="AI38" s="2299">
        <f t="shared" si="20"/>
        <v>1</v>
      </c>
      <c r="AJ38" s="2299">
        <f t="shared" si="20"/>
        <v>0</v>
      </c>
      <c r="AK38" s="2299">
        <f t="shared" si="20"/>
        <v>0</v>
      </c>
      <c r="AL38" s="2299">
        <f t="shared" si="20"/>
        <v>0</v>
      </c>
      <c r="AM38" s="2299">
        <f t="shared" si="20"/>
        <v>0</v>
      </c>
      <c r="AN38" s="2299">
        <f t="shared" si="20"/>
        <v>1</v>
      </c>
      <c r="AU38" s="2483">
        <f>SUM(AU34:AU37)</f>
        <v>110.5</v>
      </c>
      <c r="AX38" s="44" t="str">
        <f t="shared" si="1"/>
        <v/>
      </c>
      <c r="AY38" s="44" t="str">
        <f t="shared" si="1"/>
        <v/>
      </c>
      <c r="AZ38" s="44" t="str">
        <f t="shared" si="1"/>
        <v>так</v>
      </c>
      <c r="BA38" s="44" t="str">
        <f t="shared" si="1"/>
        <v/>
      </c>
      <c r="BB38" s="44" t="str">
        <f t="shared" si="2"/>
        <v/>
      </c>
      <c r="BC38" s="44" t="str">
        <f t="shared" si="2"/>
        <v/>
      </c>
      <c r="BD38" s="44" t="str">
        <f t="shared" si="2"/>
        <v/>
      </c>
      <c r="BE38" s="44" t="str">
        <f t="shared" si="2"/>
        <v/>
      </c>
      <c r="BF38" s="44" t="str">
        <f t="shared" si="3"/>
        <v/>
      </c>
      <c r="BG38" s="44" t="str">
        <f t="shared" si="3"/>
        <v/>
      </c>
      <c r="BH38" s="44" t="str">
        <f t="shared" si="3"/>
        <v/>
      </c>
      <c r="BI38" s="44" t="str">
        <f t="shared" si="3"/>
        <v/>
      </c>
    </row>
    <row r="39" spans="1:65" s="16" customFormat="1" ht="21" customHeight="1" x14ac:dyDescent="0.2">
      <c r="A39" s="541" t="s">
        <v>494</v>
      </c>
      <c r="B39" s="112" t="s">
        <v>274</v>
      </c>
      <c r="C39" s="646">
        <v>3</v>
      </c>
      <c r="D39" s="638"/>
      <c r="E39" s="638"/>
      <c r="F39" s="2346"/>
      <c r="G39" s="2351">
        <v>3.5</v>
      </c>
      <c r="H39" s="2352">
        <f>G39*30</f>
        <v>105</v>
      </c>
      <c r="I39" s="383">
        <f t="shared" si="17"/>
        <v>60</v>
      </c>
      <c r="J39" s="2353">
        <v>30</v>
      </c>
      <c r="K39" s="2354"/>
      <c r="L39" s="2354">
        <v>30</v>
      </c>
      <c r="M39" s="2355">
        <f t="shared" si="18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  <c r="Z39" s="16">
        <v>2</v>
      </c>
      <c r="AB39" s="2305" t="s">
        <v>704</v>
      </c>
      <c r="AC39" s="2299">
        <f>COUNTIF($E$34:$E$81,AC36)</f>
        <v>0</v>
      </c>
      <c r="AD39" s="2299">
        <f t="shared" ref="AD39:AN39" si="21">COUNTIF($E$34:$E$81,AD36)</f>
        <v>0</v>
      </c>
      <c r="AE39" s="2299">
        <f t="shared" si="21"/>
        <v>0</v>
      </c>
      <c r="AF39" s="2299">
        <f t="shared" si="21"/>
        <v>0</v>
      </c>
      <c r="AG39" s="2299">
        <f t="shared" si="21"/>
        <v>0</v>
      </c>
      <c r="AH39" s="2299">
        <f t="shared" si="21"/>
        <v>0</v>
      </c>
      <c r="AI39" s="2299">
        <f t="shared" si="21"/>
        <v>0</v>
      </c>
      <c r="AJ39" s="2299">
        <f t="shared" si="21"/>
        <v>0</v>
      </c>
      <c r="AK39" s="2299">
        <f t="shared" si="21"/>
        <v>1</v>
      </c>
      <c r="AL39" s="2299">
        <f t="shared" si="21"/>
        <v>0</v>
      </c>
      <c r="AM39" s="2299">
        <f t="shared" si="21"/>
        <v>0</v>
      </c>
      <c r="AN39" s="2299">
        <f t="shared" si="21"/>
        <v>0</v>
      </c>
      <c r="AX39" s="44" t="str">
        <f t="shared" si="1"/>
        <v/>
      </c>
      <c r="AY39" s="44" t="str">
        <f t="shared" si="1"/>
        <v/>
      </c>
      <c r="AZ39" s="44" t="str">
        <f t="shared" si="1"/>
        <v/>
      </c>
      <c r="BA39" s="44" t="str">
        <f t="shared" si="1"/>
        <v>так</v>
      </c>
      <c r="BB39" s="44" t="str">
        <f t="shared" si="2"/>
        <v/>
      </c>
      <c r="BC39" s="44" t="str">
        <f t="shared" si="2"/>
        <v/>
      </c>
      <c r="BD39" s="44" t="str">
        <f t="shared" si="2"/>
        <v/>
      </c>
      <c r="BE39" s="44" t="str">
        <f t="shared" si="2"/>
        <v/>
      </c>
      <c r="BF39" s="44" t="str">
        <f t="shared" si="3"/>
        <v/>
      </c>
      <c r="BG39" s="44" t="str">
        <f t="shared" si="3"/>
        <v/>
      </c>
      <c r="BH39" s="44" t="str">
        <f t="shared" si="3"/>
        <v/>
      </c>
      <c r="BI39" s="44" t="str">
        <f t="shared" si="3"/>
        <v/>
      </c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2347">
        <v>2</v>
      </c>
      <c r="H40" s="2348">
        <f>G40*30</f>
        <v>60</v>
      </c>
      <c r="I40" s="2356">
        <f t="shared" si="17"/>
        <v>30</v>
      </c>
      <c r="J40" s="2356">
        <v>15</v>
      </c>
      <c r="K40" s="2356"/>
      <c r="L40" s="2356">
        <v>15</v>
      </c>
      <c r="M40" s="2350">
        <f t="shared" si="18"/>
        <v>30</v>
      </c>
      <c r="N40" s="2357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>
        <v>1</v>
      </c>
      <c r="AA40" s="16"/>
      <c r="AB40" s="44" t="s">
        <v>705</v>
      </c>
      <c r="AO40" s="16"/>
      <c r="AP40" s="16"/>
      <c r="AQ40" s="16"/>
      <c r="AR40" s="16"/>
      <c r="AS40" s="16"/>
      <c r="AT40" s="16" t="s">
        <v>787</v>
      </c>
      <c r="AU40" s="16"/>
      <c r="AV40" s="16"/>
      <c r="AW40" s="16"/>
      <c r="AX40" s="44" t="str">
        <f t="shared" si="1"/>
        <v>так</v>
      </c>
      <c r="AY40" s="44" t="str">
        <f t="shared" si="1"/>
        <v/>
      </c>
      <c r="AZ40" s="44" t="str">
        <f t="shared" si="1"/>
        <v/>
      </c>
      <c r="BA40" s="44" t="str">
        <f t="shared" si="1"/>
        <v/>
      </c>
      <c r="BB40" s="44" t="str">
        <f t="shared" si="2"/>
        <v/>
      </c>
      <c r="BC40" s="44" t="str">
        <f t="shared" si="2"/>
        <v/>
      </c>
      <c r="BD40" s="44" t="str">
        <f t="shared" si="2"/>
        <v/>
      </c>
      <c r="BE40" s="44" t="str">
        <f t="shared" si="2"/>
        <v/>
      </c>
      <c r="BF40" s="44" t="str">
        <f t="shared" si="3"/>
        <v/>
      </c>
      <c r="BG40" s="44" t="str">
        <f t="shared" si="3"/>
        <v/>
      </c>
      <c r="BH40" s="44" t="str">
        <f t="shared" si="3"/>
        <v/>
      </c>
      <c r="BI40" s="44" t="str">
        <f t="shared" si="3"/>
        <v/>
      </c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 t="s">
        <v>732</v>
      </c>
      <c r="D41" s="80"/>
      <c r="E41" s="80"/>
      <c r="F41" s="2358"/>
      <c r="G41" s="2347">
        <v>3</v>
      </c>
      <c r="H41" s="2348">
        <f t="shared" ref="H41:H46" si="22">G41*30</f>
        <v>90</v>
      </c>
      <c r="I41" s="354">
        <f t="shared" si="17"/>
        <v>45</v>
      </c>
      <c r="J41" s="2356">
        <v>27</v>
      </c>
      <c r="K41" s="2356">
        <v>9</v>
      </c>
      <c r="L41" s="2356">
        <v>9</v>
      </c>
      <c r="M41" s="2350">
        <f t="shared" si="18"/>
        <v>45</v>
      </c>
      <c r="N41" s="2357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  <c r="Z41" s="16">
        <v>3</v>
      </c>
      <c r="AT41" s="16" t="s">
        <v>34</v>
      </c>
      <c r="AU41" s="47">
        <f>AU12+AU34</f>
        <v>60</v>
      </c>
      <c r="AX41" s="44" t="str">
        <f t="shared" si="1"/>
        <v/>
      </c>
      <c r="AY41" s="44" t="str">
        <f t="shared" si="1"/>
        <v/>
      </c>
      <c r="AZ41" s="44" t="str">
        <f t="shared" si="1"/>
        <v/>
      </c>
      <c r="BA41" s="44" t="str">
        <f t="shared" si="1"/>
        <v/>
      </c>
      <c r="BB41" s="44" t="str">
        <f t="shared" si="2"/>
        <v/>
      </c>
      <c r="BC41" s="44" t="str">
        <f t="shared" si="2"/>
        <v/>
      </c>
      <c r="BD41" s="44" t="str">
        <f t="shared" si="2"/>
        <v/>
      </c>
      <c r="BE41" s="44" t="str">
        <f t="shared" si="2"/>
        <v>так</v>
      </c>
      <c r="BF41" s="44" t="str">
        <f t="shared" si="3"/>
        <v/>
      </c>
      <c r="BG41" s="44" t="str">
        <f t="shared" si="3"/>
        <v/>
      </c>
      <c r="BH41" s="44" t="str">
        <f t="shared" si="3"/>
        <v/>
      </c>
      <c r="BI41" s="44" t="str">
        <f t="shared" si="3"/>
        <v/>
      </c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79"/>
      <c r="G42" s="2347">
        <f>G43+G44+G45</f>
        <v>7.5</v>
      </c>
      <c r="H42" s="2348">
        <f t="shared" ref="H42:M42" si="23">H43+H44+H45</f>
        <v>225</v>
      </c>
      <c r="I42" s="2356">
        <f t="shared" si="23"/>
        <v>126</v>
      </c>
      <c r="J42" s="2356">
        <f t="shared" si="23"/>
        <v>60</v>
      </c>
      <c r="K42" s="2356">
        <f t="shared" si="23"/>
        <v>15</v>
      </c>
      <c r="L42" s="2356">
        <f t="shared" si="23"/>
        <v>51</v>
      </c>
      <c r="M42" s="2350">
        <f t="shared" si="23"/>
        <v>99</v>
      </c>
      <c r="N42" s="2357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  <c r="AT42" s="16" t="s">
        <v>35</v>
      </c>
      <c r="AU42" s="47">
        <f t="shared" ref="AU42:AU44" si="24">AU13+AU35</f>
        <v>51</v>
      </c>
      <c r="AX42" s="44" t="str">
        <f t="shared" si="1"/>
        <v/>
      </c>
      <c r="AY42" s="44" t="str">
        <f t="shared" si="1"/>
        <v/>
      </c>
      <c r="AZ42" s="44" t="str">
        <f t="shared" si="1"/>
        <v/>
      </c>
      <c r="BA42" s="44" t="str">
        <f t="shared" si="1"/>
        <v/>
      </c>
      <c r="BB42" s="44" t="str">
        <f t="shared" si="2"/>
        <v/>
      </c>
      <c r="BC42" s="44" t="str">
        <f t="shared" si="2"/>
        <v/>
      </c>
      <c r="BD42" s="44" t="str">
        <f t="shared" si="2"/>
        <v/>
      </c>
      <c r="BE42" s="44" t="str">
        <f t="shared" si="2"/>
        <v/>
      </c>
      <c r="BF42" s="44" t="str">
        <f t="shared" si="3"/>
        <v/>
      </c>
      <c r="BG42" s="44" t="str">
        <f t="shared" si="3"/>
        <v/>
      </c>
      <c r="BH42" s="44" t="str">
        <f t="shared" si="3"/>
        <v/>
      </c>
      <c r="BI42" s="44" t="str">
        <f t="shared" si="3"/>
        <v/>
      </c>
    </row>
    <row r="43" spans="1:65" s="16" customFormat="1" ht="22.5" customHeight="1" x14ac:dyDescent="0.2">
      <c r="A43" s="576" t="s">
        <v>495</v>
      </c>
      <c r="B43" s="112" t="s">
        <v>48</v>
      </c>
      <c r="C43" s="646">
        <v>5</v>
      </c>
      <c r="D43" s="638"/>
      <c r="E43" s="638"/>
      <c r="F43" s="2346"/>
      <c r="G43" s="2351">
        <v>5.5</v>
      </c>
      <c r="H43" s="2352">
        <f t="shared" si="22"/>
        <v>165</v>
      </c>
      <c r="I43" s="383">
        <f>J43+K43+L43</f>
        <v>90</v>
      </c>
      <c r="J43" s="2353">
        <v>60</v>
      </c>
      <c r="K43" s="2354">
        <v>15</v>
      </c>
      <c r="L43" s="2354">
        <v>15</v>
      </c>
      <c r="M43" s="2355">
        <f>H43-I43</f>
        <v>75</v>
      </c>
      <c r="N43" s="2357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  <c r="Z43" s="16">
        <v>3</v>
      </c>
      <c r="AT43" s="16" t="s">
        <v>36</v>
      </c>
      <c r="AU43" s="47">
        <f t="shared" si="24"/>
        <v>21.5</v>
      </c>
      <c r="AX43" s="44" t="str">
        <f t="shared" si="1"/>
        <v/>
      </c>
      <c r="AY43" s="44" t="str">
        <f t="shared" si="1"/>
        <v/>
      </c>
      <c r="AZ43" s="44" t="str">
        <f t="shared" si="1"/>
        <v/>
      </c>
      <c r="BA43" s="44" t="str">
        <f t="shared" si="1"/>
        <v/>
      </c>
      <c r="BB43" s="44" t="str">
        <f t="shared" si="2"/>
        <v/>
      </c>
      <c r="BC43" s="44" t="str">
        <f t="shared" si="2"/>
        <v/>
      </c>
      <c r="BD43" s="44" t="str">
        <f t="shared" si="2"/>
        <v>так</v>
      </c>
      <c r="BE43" s="44" t="str">
        <f t="shared" si="2"/>
        <v/>
      </c>
      <c r="BF43" s="44" t="str">
        <f t="shared" si="3"/>
        <v/>
      </c>
      <c r="BG43" s="44" t="str">
        <f t="shared" si="3"/>
        <v/>
      </c>
      <c r="BH43" s="44" t="str">
        <f t="shared" si="3"/>
        <v/>
      </c>
      <c r="BI43" s="44" t="str">
        <f t="shared" si="3"/>
        <v/>
      </c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2346"/>
      <c r="G44" s="2351">
        <v>1</v>
      </c>
      <c r="H44" s="2352">
        <f t="shared" si="22"/>
        <v>30</v>
      </c>
      <c r="I44" s="383">
        <f>J44+K44+L44</f>
        <v>18</v>
      </c>
      <c r="J44" s="2353"/>
      <c r="K44" s="2354"/>
      <c r="L44" s="2354">
        <v>18</v>
      </c>
      <c r="M44" s="2355">
        <f>H44-I44</f>
        <v>12</v>
      </c>
      <c r="N44" s="2357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  <c r="Z44" s="16">
        <v>3</v>
      </c>
      <c r="AT44" s="16" t="s">
        <v>37</v>
      </c>
      <c r="AU44" s="47">
        <f t="shared" si="24"/>
        <v>9.5</v>
      </c>
      <c r="AX44" s="44" t="str">
        <f t="shared" si="1"/>
        <v/>
      </c>
      <c r="AY44" s="44" t="str">
        <f t="shared" si="1"/>
        <v/>
      </c>
      <c r="AZ44" s="44" t="str">
        <f t="shared" si="1"/>
        <v/>
      </c>
      <c r="BA44" s="44" t="str">
        <f t="shared" si="1"/>
        <v/>
      </c>
      <c r="BB44" s="44" t="str">
        <f t="shared" si="2"/>
        <v/>
      </c>
      <c r="BC44" s="44" t="str">
        <f t="shared" si="2"/>
        <v/>
      </c>
      <c r="BD44" s="44" t="str">
        <f t="shared" si="2"/>
        <v/>
      </c>
      <c r="BE44" s="44" t="str">
        <f t="shared" si="2"/>
        <v>так</v>
      </c>
      <c r="BF44" s="44" t="str">
        <f t="shared" si="3"/>
        <v/>
      </c>
      <c r="BG44" s="44" t="str">
        <f t="shared" si="3"/>
        <v/>
      </c>
      <c r="BH44" s="44" t="str">
        <f t="shared" si="3"/>
        <v/>
      </c>
      <c r="BI44" s="44" t="str">
        <f t="shared" si="3"/>
        <v/>
      </c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 t="s">
        <v>733</v>
      </c>
      <c r="F45" s="2346"/>
      <c r="G45" s="2351">
        <v>1</v>
      </c>
      <c r="H45" s="2352">
        <f t="shared" si="22"/>
        <v>30</v>
      </c>
      <c r="I45" s="383">
        <f>J45+K45+L45</f>
        <v>18</v>
      </c>
      <c r="J45" s="2353"/>
      <c r="K45" s="2354"/>
      <c r="L45" s="2354">
        <v>18</v>
      </c>
      <c r="M45" s="2355">
        <f>H45-I45</f>
        <v>12</v>
      </c>
      <c r="N45" s="2357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  <c r="Z45" s="16">
        <v>3</v>
      </c>
      <c r="AU45" s="47">
        <f>SUM(AU41:AU44)</f>
        <v>142</v>
      </c>
      <c r="AX45" s="44" t="str">
        <f t="shared" si="1"/>
        <v/>
      </c>
      <c r="AY45" s="44" t="str">
        <f t="shared" si="1"/>
        <v/>
      </c>
      <c r="AZ45" s="44" t="str">
        <f t="shared" si="1"/>
        <v/>
      </c>
      <c r="BA45" s="44" t="str">
        <f t="shared" si="1"/>
        <v/>
      </c>
      <c r="BB45" s="44" t="str">
        <f t="shared" si="2"/>
        <v/>
      </c>
      <c r="BC45" s="44" t="str">
        <f t="shared" si="2"/>
        <v/>
      </c>
      <c r="BD45" s="44" t="str">
        <f t="shared" si="2"/>
        <v/>
      </c>
      <c r="BE45" s="44" t="str">
        <f t="shared" si="2"/>
        <v/>
      </c>
      <c r="BF45" s="44" t="str">
        <f t="shared" si="3"/>
        <v>так</v>
      </c>
      <c r="BG45" s="44" t="str">
        <f t="shared" si="3"/>
        <v/>
      </c>
      <c r="BH45" s="44" t="str">
        <f t="shared" si="3"/>
        <v/>
      </c>
      <c r="BI45" s="44" t="str">
        <f t="shared" si="3"/>
        <v/>
      </c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 t="s">
        <v>730</v>
      </c>
      <c r="E46" s="642"/>
      <c r="F46" s="179"/>
      <c r="G46" s="2347">
        <v>2</v>
      </c>
      <c r="H46" s="2348">
        <f t="shared" si="22"/>
        <v>60</v>
      </c>
      <c r="I46" s="354">
        <f>J46+K46+L46</f>
        <v>30</v>
      </c>
      <c r="J46" s="2356">
        <v>20</v>
      </c>
      <c r="K46" s="2356"/>
      <c r="L46" s="2356">
        <v>10</v>
      </c>
      <c r="M46" s="2350">
        <f>H46-I46</f>
        <v>30</v>
      </c>
      <c r="N46" s="2357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  <c r="Z46" s="16">
        <v>2</v>
      </c>
      <c r="AX46" s="44" t="str">
        <f t="shared" si="1"/>
        <v/>
      </c>
      <c r="AY46" s="44" t="str">
        <f t="shared" si="1"/>
        <v/>
      </c>
      <c r="AZ46" s="44" t="str">
        <f t="shared" si="1"/>
        <v/>
      </c>
      <c r="BA46" s="44" t="str">
        <f t="shared" si="1"/>
        <v/>
      </c>
      <c r="BB46" s="44" t="str">
        <f t="shared" si="2"/>
        <v>так</v>
      </c>
      <c r="BC46" s="44" t="str">
        <f t="shared" si="2"/>
        <v/>
      </c>
      <c r="BD46" s="44" t="str">
        <f t="shared" si="2"/>
        <v/>
      </c>
      <c r="BE46" s="44" t="str">
        <f t="shared" si="2"/>
        <v/>
      </c>
      <c r="BF46" s="44" t="str">
        <f t="shared" si="3"/>
        <v/>
      </c>
      <c r="BG46" s="44" t="str">
        <f t="shared" si="3"/>
        <v/>
      </c>
      <c r="BH46" s="44" t="str">
        <f t="shared" si="3"/>
        <v/>
      </c>
      <c r="BI46" s="44" t="str">
        <f t="shared" si="3"/>
        <v/>
      </c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2346"/>
      <c r="G47" s="2347">
        <f>G48+G49</f>
        <v>7</v>
      </c>
      <c r="H47" s="2348">
        <f t="shared" ref="H47:M47" si="25">H48+H49</f>
        <v>210</v>
      </c>
      <c r="I47" s="2356">
        <f t="shared" si="25"/>
        <v>105</v>
      </c>
      <c r="J47" s="2356">
        <f t="shared" si="25"/>
        <v>57</v>
      </c>
      <c r="K47" s="2356">
        <f t="shared" si="25"/>
        <v>33</v>
      </c>
      <c r="L47" s="2356">
        <f t="shared" si="25"/>
        <v>15</v>
      </c>
      <c r="M47" s="2350">
        <f t="shared" si="25"/>
        <v>105</v>
      </c>
      <c r="N47" s="2357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  <c r="AX47" s="44" t="str">
        <f t="shared" si="1"/>
        <v/>
      </c>
      <c r="AY47" s="44" t="str">
        <f t="shared" si="1"/>
        <v/>
      </c>
      <c r="AZ47" s="44" t="str">
        <f t="shared" si="1"/>
        <v/>
      </c>
      <c r="BA47" s="44" t="str">
        <f t="shared" si="1"/>
        <v/>
      </c>
      <c r="BB47" s="44" t="str">
        <f t="shared" si="2"/>
        <v/>
      </c>
      <c r="BC47" s="44" t="str">
        <f t="shared" si="2"/>
        <v/>
      </c>
      <c r="BD47" s="44" t="str">
        <f t="shared" si="2"/>
        <v/>
      </c>
      <c r="BE47" s="44" t="str">
        <f t="shared" si="2"/>
        <v/>
      </c>
      <c r="BF47" s="44" t="str">
        <f t="shared" si="3"/>
        <v/>
      </c>
      <c r="BG47" s="44" t="str">
        <f t="shared" si="3"/>
        <v/>
      </c>
      <c r="BH47" s="44" t="str">
        <f t="shared" si="3"/>
        <v/>
      </c>
      <c r="BI47" s="44" t="str">
        <f t="shared" si="3"/>
        <v/>
      </c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5</v>
      </c>
      <c r="E48" s="642"/>
      <c r="F48" s="2346"/>
      <c r="G48" s="2351">
        <v>4</v>
      </c>
      <c r="H48" s="2352">
        <f>G48*30</f>
        <v>120</v>
      </c>
      <c r="I48" s="383">
        <f>J48+K48+L48</f>
        <v>60</v>
      </c>
      <c r="J48" s="2353">
        <v>30</v>
      </c>
      <c r="K48" s="2354">
        <v>15</v>
      </c>
      <c r="L48" s="2354">
        <v>15</v>
      </c>
      <c r="M48" s="2355">
        <f>H48-I48</f>
        <v>60</v>
      </c>
      <c r="N48" s="2357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  <c r="Z48" s="16">
        <v>3</v>
      </c>
      <c r="AX48" s="44" t="str">
        <f t="shared" si="1"/>
        <v/>
      </c>
      <c r="AY48" s="44" t="str">
        <f t="shared" si="1"/>
        <v/>
      </c>
      <c r="AZ48" s="44" t="str">
        <f t="shared" si="1"/>
        <v/>
      </c>
      <c r="BA48" s="44" t="str">
        <f t="shared" si="1"/>
        <v/>
      </c>
      <c r="BB48" s="44" t="str">
        <f t="shared" si="2"/>
        <v/>
      </c>
      <c r="BC48" s="44" t="str">
        <f t="shared" si="2"/>
        <v/>
      </c>
      <c r="BD48" s="44" t="str">
        <f t="shared" si="2"/>
        <v>так</v>
      </c>
      <c r="BE48" s="44" t="str">
        <f t="shared" si="2"/>
        <v/>
      </c>
      <c r="BF48" s="44" t="str">
        <f t="shared" si="3"/>
        <v/>
      </c>
      <c r="BG48" s="44" t="str">
        <f t="shared" si="3"/>
        <v/>
      </c>
      <c r="BH48" s="44" t="str">
        <f t="shared" si="3"/>
        <v/>
      </c>
      <c r="BI48" s="44" t="str">
        <f t="shared" si="3"/>
        <v/>
      </c>
    </row>
    <row r="49" spans="1:61" s="16" customFormat="1" ht="34.5" customHeight="1" x14ac:dyDescent="0.2">
      <c r="A49" s="576" t="s">
        <v>336</v>
      </c>
      <c r="B49" s="112" t="s">
        <v>50</v>
      </c>
      <c r="C49" s="646" t="s">
        <v>732</v>
      </c>
      <c r="D49" s="642"/>
      <c r="E49" s="642"/>
      <c r="F49" s="2346"/>
      <c r="G49" s="2351">
        <v>3</v>
      </c>
      <c r="H49" s="2352">
        <f>G49*30</f>
        <v>90</v>
      </c>
      <c r="I49" s="383">
        <f>J49+K49+L49</f>
        <v>45</v>
      </c>
      <c r="J49" s="2353">
        <v>27</v>
      </c>
      <c r="K49" s="2354">
        <v>18</v>
      </c>
      <c r="L49" s="2354"/>
      <c r="M49" s="2355">
        <f>H49-I49</f>
        <v>45</v>
      </c>
      <c r="N49" s="2357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  <c r="Z49" s="16">
        <v>3</v>
      </c>
      <c r="AX49" s="44" t="str">
        <f t="shared" si="1"/>
        <v/>
      </c>
      <c r="AY49" s="44" t="str">
        <f t="shared" si="1"/>
        <v/>
      </c>
      <c r="AZ49" s="44" t="str">
        <f t="shared" si="1"/>
        <v/>
      </c>
      <c r="BA49" s="44" t="str">
        <f t="shared" si="1"/>
        <v/>
      </c>
      <c r="BB49" s="44" t="str">
        <f t="shared" si="2"/>
        <v/>
      </c>
      <c r="BC49" s="44" t="str">
        <f t="shared" si="2"/>
        <v/>
      </c>
      <c r="BD49" s="44" t="str">
        <f t="shared" si="2"/>
        <v/>
      </c>
      <c r="BE49" s="44" t="str">
        <f t="shared" si="2"/>
        <v>так</v>
      </c>
      <c r="BF49" s="44" t="str">
        <f t="shared" si="3"/>
        <v/>
      </c>
      <c r="BG49" s="44" t="str">
        <f t="shared" si="3"/>
        <v/>
      </c>
      <c r="BH49" s="44" t="str">
        <f t="shared" si="3"/>
        <v/>
      </c>
      <c r="BI49" s="44" t="str">
        <f t="shared" si="3"/>
        <v/>
      </c>
    </row>
    <row r="50" spans="1:61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2346"/>
      <c r="G50" s="2347">
        <f>G51+G52+G53</f>
        <v>6.5</v>
      </c>
      <c r="H50" s="2348">
        <f t="shared" ref="H50:M50" si="26">H51+H52+H53</f>
        <v>195</v>
      </c>
      <c r="I50" s="354">
        <f t="shared" si="26"/>
        <v>99</v>
      </c>
      <c r="J50" s="354">
        <f t="shared" si="26"/>
        <v>33</v>
      </c>
      <c r="K50" s="354">
        <f t="shared" si="26"/>
        <v>66</v>
      </c>
      <c r="L50" s="354">
        <f t="shared" si="26"/>
        <v>0</v>
      </c>
      <c r="M50" s="2350">
        <f t="shared" si="26"/>
        <v>96</v>
      </c>
      <c r="N50" s="2357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  <c r="AX50" s="44" t="str">
        <f t="shared" si="1"/>
        <v/>
      </c>
      <c r="AY50" s="44" t="str">
        <f t="shared" si="1"/>
        <v/>
      </c>
      <c r="AZ50" s="44" t="str">
        <f t="shared" si="1"/>
        <v/>
      </c>
      <c r="BA50" s="44" t="str">
        <f t="shared" si="1"/>
        <v/>
      </c>
      <c r="BB50" s="44" t="str">
        <f t="shared" si="2"/>
        <v/>
      </c>
      <c r="BC50" s="44" t="str">
        <f t="shared" si="2"/>
        <v/>
      </c>
      <c r="BD50" s="44" t="str">
        <f t="shared" si="2"/>
        <v/>
      </c>
      <c r="BE50" s="44" t="str">
        <f t="shared" si="2"/>
        <v/>
      </c>
      <c r="BF50" s="44" t="str">
        <f t="shared" si="3"/>
        <v/>
      </c>
      <c r="BG50" s="44" t="str">
        <f t="shared" si="3"/>
        <v/>
      </c>
      <c r="BH50" s="44" t="str">
        <f t="shared" si="3"/>
        <v/>
      </c>
      <c r="BI50" s="44" t="str">
        <f t="shared" si="3"/>
        <v/>
      </c>
    </row>
    <row r="51" spans="1:61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2346"/>
      <c r="G51" s="2351">
        <v>3</v>
      </c>
      <c r="H51" s="2352">
        <f>G51*30</f>
        <v>90</v>
      </c>
      <c r="I51" s="383">
        <f>J51+K51+L51</f>
        <v>45</v>
      </c>
      <c r="J51" s="2353">
        <v>15</v>
      </c>
      <c r="K51" s="2354">
        <v>30</v>
      </c>
      <c r="L51" s="2354"/>
      <c r="M51" s="2355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  <c r="Z51" s="16">
        <v>1</v>
      </c>
      <c r="AX51" s="44" t="str">
        <f t="shared" si="1"/>
        <v>так</v>
      </c>
      <c r="AY51" s="44" t="str">
        <f t="shared" si="1"/>
        <v/>
      </c>
      <c r="AZ51" s="44" t="str">
        <f t="shared" si="1"/>
        <v/>
      </c>
      <c r="BA51" s="44" t="str">
        <f t="shared" si="1"/>
        <v/>
      </c>
      <c r="BB51" s="44" t="str">
        <f t="shared" si="2"/>
        <v/>
      </c>
      <c r="BC51" s="44" t="str">
        <f t="shared" si="2"/>
        <v/>
      </c>
      <c r="BD51" s="44" t="str">
        <f t="shared" si="2"/>
        <v/>
      </c>
      <c r="BE51" s="44" t="str">
        <f t="shared" si="2"/>
        <v/>
      </c>
      <c r="BF51" s="44" t="str">
        <f t="shared" si="3"/>
        <v/>
      </c>
      <c r="BG51" s="44" t="str">
        <f t="shared" si="3"/>
        <v/>
      </c>
      <c r="BH51" s="44" t="str">
        <f t="shared" si="3"/>
        <v/>
      </c>
      <c r="BI51" s="44" t="str">
        <f t="shared" si="3"/>
        <v/>
      </c>
    </row>
    <row r="52" spans="1:61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2346"/>
      <c r="G52" s="2351">
        <v>1.5</v>
      </c>
      <c r="H52" s="2352">
        <f>G52*30</f>
        <v>45</v>
      </c>
      <c r="I52" s="383">
        <f>J52+K52+L52</f>
        <v>27</v>
      </c>
      <c r="J52" s="2353">
        <v>9</v>
      </c>
      <c r="K52" s="2354">
        <v>18</v>
      </c>
      <c r="L52" s="2354"/>
      <c r="M52" s="2355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  <c r="Z52" s="16">
        <v>1</v>
      </c>
      <c r="AX52" s="44" t="str">
        <f t="shared" si="1"/>
        <v/>
      </c>
      <c r="AY52" s="44" t="str">
        <f t="shared" si="1"/>
        <v>так</v>
      </c>
      <c r="AZ52" s="44" t="str">
        <f t="shared" si="1"/>
        <v/>
      </c>
      <c r="BA52" s="44" t="str">
        <f t="shared" si="1"/>
        <v/>
      </c>
      <c r="BB52" s="44" t="str">
        <f t="shared" si="2"/>
        <v/>
      </c>
      <c r="BC52" s="44" t="str">
        <f t="shared" si="2"/>
        <v/>
      </c>
      <c r="BD52" s="44" t="str">
        <f t="shared" si="2"/>
        <v/>
      </c>
      <c r="BE52" s="44" t="str">
        <f t="shared" si="2"/>
        <v/>
      </c>
      <c r="BF52" s="44" t="str">
        <f t="shared" si="3"/>
        <v/>
      </c>
      <c r="BG52" s="44" t="str">
        <f t="shared" si="3"/>
        <v/>
      </c>
      <c r="BH52" s="44" t="str">
        <f t="shared" si="3"/>
        <v/>
      </c>
      <c r="BI52" s="44" t="str">
        <f t="shared" si="3"/>
        <v/>
      </c>
    </row>
    <row r="53" spans="1:61" s="16" customFormat="1" ht="21.75" customHeight="1" x14ac:dyDescent="0.2">
      <c r="A53" s="576" t="s">
        <v>500</v>
      </c>
      <c r="B53" s="112" t="s">
        <v>51</v>
      </c>
      <c r="C53" s="646" t="s">
        <v>729</v>
      </c>
      <c r="D53" s="638"/>
      <c r="E53" s="638"/>
      <c r="F53" s="2346"/>
      <c r="G53" s="2351">
        <v>2</v>
      </c>
      <c r="H53" s="2352">
        <f>G53*30</f>
        <v>60</v>
      </c>
      <c r="I53" s="383">
        <f>J53+K53+L53</f>
        <v>27</v>
      </c>
      <c r="J53" s="2353">
        <v>9</v>
      </c>
      <c r="K53" s="2354">
        <v>18</v>
      </c>
      <c r="L53" s="2354"/>
      <c r="M53" s="2355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  <c r="Z53" s="16">
        <v>1</v>
      </c>
      <c r="AX53" s="44" t="str">
        <f t="shared" si="1"/>
        <v/>
      </c>
      <c r="AY53" s="44" t="str">
        <f t="shared" si="1"/>
        <v/>
      </c>
      <c r="AZ53" s="44" t="str">
        <f t="shared" si="1"/>
        <v>так</v>
      </c>
      <c r="BA53" s="44" t="str">
        <f t="shared" si="1"/>
        <v/>
      </c>
      <c r="BB53" s="44" t="str">
        <f t="shared" si="2"/>
        <v/>
      </c>
      <c r="BC53" s="44" t="str">
        <f t="shared" si="2"/>
        <v/>
      </c>
      <c r="BD53" s="44" t="str">
        <f t="shared" si="2"/>
        <v/>
      </c>
      <c r="BE53" s="44" t="str">
        <f t="shared" si="2"/>
        <v/>
      </c>
      <c r="BF53" s="44" t="str">
        <f t="shared" si="3"/>
        <v/>
      </c>
      <c r="BG53" s="44" t="str">
        <f t="shared" si="3"/>
        <v/>
      </c>
      <c r="BH53" s="44" t="str">
        <f t="shared" si="3"/>
        <v/>
      </c>
      <c r="BI53" s="44" t="str">
        <f t="shared" si="3"/>
        <v/>
      </c>
    </row>
    <row r="54" spans="1:61" s="16" customFormat="1" ht="22.5" customHeight="1" x14ac:dyDescent="0.2">
      <c r="A54" s="576" t="s">
        <v>158</v>
      </c>
      <c r="B54" s="112" t="s">
        <v>52</v>
      </c>
      <c r="C54" s="646" t="s">
        <v>731</v>
      </c>
      <c r="D54" s="638"/>
      <c r="E54" s="638"/>
      <c r="F54" s="2346"/>
      <c r="G54" s="2347">
        <v>3</v>
      </c>
      <c r="H54" s="2348">
        <f>G54*30</f>
        <v>90</v>
      </c>
      <c r="I54" s="354">
        <f>J54+K54+L54</f>
        <v>54</v>
      </c>
      <c r="J54" s="2356">
        <v>36</v>
      </c>
      <c r="K54" s="2356">
        <v>18</v>
      </c>
      <c r="L54" s="2356"/>
      <c r="M54" s="2350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  <c r="Z54" s="16">
        <v>2</v>
      </c>
      <c r="AX54" s="44" t="str">
        <f t="shared" si="1"/>
        <v/>
      </c>
      <c r="AY54" s="44" t="str">
        <f t="shared" si="1"/>
        <v/>
      </c>
      <c r="AZ54" s="44" t="str">
        <f t="shared" si="1"/>
        <v/>
      </c>
      <c r="BA54" s="44" t="str">
        <f t="shared" si="1"/>
        <v/>
      </c>
      <c r="BB54" s="44" t="str">
        <f t="shared" si="2"/>
        <v/>
      </c>
      <c r="BC54" s="44" t="str">
        <f t="shared" si="2"/>
        <v>так</v>
      </c>
      <c r="BD54" s="44" t="str">
        <f t="shared" si="2"/>
        <v/>
      </c>
      <c r="BE54" s="44" t="str">
        <f t="shared" si="2"/>
        <v/>
      </c>
      <c r="BF54" s="44" t="str">
        <f t="shared" si="3"/>
        <v/>
      </c>
      <c r="BG54" s="44" t="str">
        <f t="shared" si="3"/>
        <v/>
      </c>
      <c r="BH54" s="44" t="str">
        <f t="shared" si="3"/>
        <v/>
      </c>
      <c r="BI54" s="44" t="str">
        <f t="shared" si="3"/>
        <v/>
      </c>
    </row>
    <row r="55" spans="1:61" s="2229" customFormat="1" ht="39" customHeight="1" x14ac:dyDescent="0.2">
      <c r="A55" s="541" t="s">
        <v>159</v>
      </c>
      <c r="B55" s="194" t="s">
        <v>86</v>
      </c>
      <c r="C55" s="637"/>
      <c r="D55" s="642" t="s">
        <v>735</v>
      </c>
      <c r="E55" s="638"/>
      <c r="F55" s="2346"/>
      <c r="G55" s="2347">
        <v>3</v>
      </c>
      <c r="H55" s="2348">
        <f>G55*30</f>
        <v>90</v>
      </c>
      <c r="I55" s="354">
        <f>J55+K55+L55</f>
        <v>30</v>
      </c>
      <c r="J55" s="2356">
        <v>20</v>
      </c>
      <c r="K55" s="2356"/>
      <c r="L55" s="2356">
        <v>10</v>
      </c>
      <c r="M55" s="2350">
        <f>H55-I55</f>
        <v>60</v>
      </c>
      <c r="N55" s="606"/>
      <c r="O55" s="543"/>
      <c r="P55" s="604"/>
      <c r="Q55" s="677"/>
      <c r="R55" s="543"/>
      <c r="S55" s="605"/>
      <c r="T55" s="603"/>
      <c r="U55" s="543"/>
      <c r="V55" s="605"/>
      <c r="W55" s="606"/>
      <c r="X55" s="543"/>
      <c r="Y55" s="94">
        <v>3</v>
      </c>
      <c r="Z55" s="2229">
        <v>4</v>
      </c>
      <c r="AX55" s="44" t="str">
        <f t="shared" si="1"/>
        <v/>
      </c>
      <c r="AY55" s="44" t="str">
        <f t="shared" si="1"/>
        <v/>
      </c>
      <c r="AZ55" s="44" t="str">
        <f t="shared" si="1"/>
        <v/>
      </c>
      <c r="BA55" s="44" t="str">
        <f t="shared" si="1"/>
        <v/>
      </c>
      <c r="BB55" s="44" t="str">
        <f t="shared" si="2"/>
        <v/>
      </c>
      <c r="BC55" s="44" t="str">
        <f t="shared" si="2"/>
        <v/>
      </c>
      <c r="BD55" s="44" t="str">
        <f t="shared" si="2"/>
        <v/>
      </c>
      <c r="BE55" s="44" t="str">
        <f t="shared" si="2"/>
        <v/>
      </c>
      <c r="BF55" s="44" t="str">
        <f t="shared" si="3"/>
        <v/>
      </c>
      <c r="BG55" s="44" t="str">
        <f t="shared" si="3"/>
        <v/>
      </c>
      <c r="BH55" s="44" t="str">
        <f t="shared" si="3"/>
        <v/>
      </c>
      <c r="BI55" s="44" t="str">
        <f t="shared" si="3"/>
        <v>так</v>
      </c>
    </row>
    <row r="56" spans="1:61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2346"/>
      <c r="G56" s="2347">
        <f>G57+G58+G59</f>
        <v>8</v>
      </c>
      <c r="H56" s="2348">
        <f>H57+H58+H59</f>
        <v>240</v>
      </c>
      <c r="I56" s="2356">
        <f>I57+I58+I59</f>
        <v>123</v>
      </c>
      <c r="J56" s="2356">
        <f>J57+J58+J59</f>
        <v>30</v>
      </c>
      <c r="K56" s="2356"/>
      <c r="L56" s="2356">
        <f>L57+L58+L59</f>
        <v>93</v>
      </c>
      <c r="M56" s="235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  <c r="AX56" s="44" t="str">
        <f t="shared" si="1"/>
        <v/>
      </c>
      <c r="AY56" s="44" t="str">
        <f t="shared" si="1"/>
        <v/>
      </c>
      <c r="AZ56" s="44" t="str">
        <f t="shared" si="1"/>
        <v/>
      </c>
      <c r="BA56" s="44" t="str">
        <f t="shared" si="1"/>
        <v/>
      </c>
      <c r="BB56" s="44" t="str">
        <f t="shared" si="2"/>
        <v/>
      </c>
      <c r="BC56" s="44" t="str">
        <f t="shared" si="2"/>
        <v/>
      </c>
      <c r="BD56" s="44" t="str">
        <f t="shared" si="2"/>
        <v/>
      </c>
      <c r="BE56" s="44" t="str">
        <f t="shared" si="2"/>
        <v/>
      </c>
      <c r="BF56" s="44" t="str">
        <f t="shared" si="3"/>
        <v/>
      </c>
      <c r="BG56" s="44" t="str">
        <f t="shared" si="3"/>
        <v/>
      </c>
      <c r="BH56" s="44" t="str">
        <f t="shared" si="3"/>
        <v/>
      </c>
      <c r="BI56" s="44" t="str">
        <f t="shared" si="3"/>
        <v/>
      </c>
    </row>
    <row r="57" spans="1:61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2346"/>
      <c r="G57" s="2351">
        <v>4</v>
      </c>
      <c r="H57" s="2352">
        <f>G57*30</f>
        <v>120</v>
      </c>
      <c r="I57" s="383">
        <f>J57+K57+L57</f>
        <v>60</v>
      </c>
      <c r="J57" s="2353">
        <v>30</v>
      </c>
      <c r="K57" s="2354"/>
      <c r="L57" s="2354">
        <v>30</v>
      </c>
      <c r="M57" s="2355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  <c r="Z57" s="16">
        <v>1</v>
      </c>
      <c r="AX57" s="44" t="str">
        <f t="shared" si="1"/>
        <v>так</v>
      </c>
      <c r="AY57" s="44" t="str">
        <f t="shared" si="1"/>
        <v/>
      </c>
      <c r="AZ57" s="44" t="str">
        <f t="shared" si="1"/>
        <v/>
      </c>
      <c r="BA57" s="44" t="str">
        <f t="shared" si="1"/>
        <v/>
      </c>
      <c r="BB57" s="44" t="str">
        <f t="shared" si="2"/>
        <v/>
      </c>
      <c r="BC57" s="44" t="str">
        <f t="shared" si="2"/>
        <v/>
      </c>
      <c r="BD57" s="44" t="str">
        <f t="shared" si="2"/>
        <v/>
      </c>
      <c r="BE57" s="44" t="str">
        <f t="shared" si="2"/>
        <v/>
      </c>
      <c r="BF57" s="44" t="str">
        <f t="shared" si="3"/>
        <v/>
      </c>
      <c r="BG57" s="44" t="str">
        <f t="shared" si="3"/>
        <v/>
      </c>
      <c r="BH57" s="44" t="str">
        <f t="shared" si="3"/>
        <v/>
      </c>
      <c r="BI57" s="44" t="str">
        <f t="shared" si="3"/>
        <v/>
      </c>
    </row>
    <row r="58" spans="1:61" s="16" customFormat="1" ht="36.75" customHeight="1" x14ac:dyDescent="0.2">
      <c r="A58" s="83" t="s">
        <v>209</v>
      </c>
      <c r="B58" s="112" t="s">
        <v>53</v>
      </c>
      <c r="C58" s="646"/>
      <c r="D58" s="642" t="s">
        <v>728</v>
      </c>
      <c r="E58" s="638"/>
      <c r="F58" s="2346"/>
      <c r="G58" s="2351">
        <v>2</v>
      </c>
      <c r="H58" s="2352">
        <f>G58*30</f>
        <v>60</v>
      </c>
      <c r="I58" s="383">
        <f>J58+K58+L58</f>
        <v>36</v>
      </c>
      <c r="J58" s="2353"/>
      <c r="K58" s="2354"/>
      <c r="L58" s="2354">
        <v>36</v>
      </c>
      <c r="M58" s="2355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  <c r="Z58" s="16">
        <v>1</v>
      </c>
      <c r="AX58" s="44" t="str">
        <f t="shared" si="1"/>
        <v/>
      </c>
      <c r="AY58" s="44" t="str">
        <f t="shared" si="1"/>
        <v>так</v>
      </c>
      <c r="AZ58" s="44" t="str">
        <f t="shared" si="1"/>
        <v/>
      </c>
      <c r="BA58" s="44" t="str">
        <f t="shared" si="1"/>
        <v/>
      </c>
      <c r="BB58" s="44" t="str">
        <f t="shared" si="2"/>
        <v/>
      </c>
      <c r="BC58" s="44" t="str">
        <f t="shared" si="2"/>
        <v/>
      </c>
      <c r="BD58" s="44" t="str">
        <f t="shared" si="2"/>
        <v/>
      </c>
      <c r="BE58" s="44" t="str">
        <f t="shared" si="2"/>
        <v/>
      </c>
      <c r="BF58" s="44" t="str">
        <f t="shared" si="3"/>
        <v/>
      </c>
      <c r="BG58" s="44" t="str">
        <f t="shared" si="3"/>
        <v/>
      </c>
      <c r="BH58" s="44" t="str">
        <f t="shared" si="3"/>
        <v/>
      </c>
      <c r="BI58" s="44" t="str">
        <f t="shared" si="3"/>
        <v/>
      </c>
    </row>
    <row r="59" spans="1:61" s="16" customFormat="1" ht="36.75" customHeight="1" x14ac:dyDescent="0.2">
      <c r="A59" s="83" t="s">
        <v>337</v>
      </c>
      <c r="B59" s="112" t="s">
        <v>53</v>
      </c>
      <c r="C59" s="646"/>
      <c r="D59" s="642" t="s">
        <v>737</v>
      </c>
      <c r="E59" s="638"/>
      <c r="F59" s="2346"/>
      <c r="G59" s="2351">
        <v>2</v>
      </c>
      <c r="H59" s="2352">
        <f>G59*30</f>
        <v>60</v>
      </c>
      <c r="I59" s="383">
        <f>J59+K59+L59</f>
        <v>27</v>
      </c>
      <c r="J59" s="2353"/>
      <c r="K59" s="2354"/>
      <c r="L59" s="2354">
        <v>27</v>
      </c>
      <c r="M59" s="2355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  <c r="Z59" s="16">
        <v>1</v>
      </c>
      <c r="AX59" s="44" t="str">
        <f t="shared" si="1"/>
        <v/>
      </c>
      <c r="AY59" s="44" t="str">
        <f t="shared" si="1"/>
        <v/>
      </c>
      <c r="AZ59" s="44" t="str">
        <f t="shared" si="1"/>
        <v>так</v>
      </c>
      <c r="BA59" s="44" t="str">
        <f t="shared" si="1"/>
        <v/>
      </c>
      <c r="BB59" s="44" t="str">
        <f t="shared" si="2"/>
        <v/>
      </c>
      <c r="BC59" s="44" t="str">
        <f t="shared" si="2"/>
        <v/>
      </c>
      <c r="BD59" s="44" t="str">
        <f t="shared" si="2"/>
        <v/>
      </c>
      <c r="BE59" s="44" t="str">
        <f t="shared" si="2"/>
        <v/>
      </c>
      <c r="BF59" s="44" t="str">
        <f t="shared" si="3"/>
        <v/>
      </c>
      <c r="BG59" s="44" t="str">
        <f t="shared" si="3"/>
        <v/>
      </c>
      <c r="BH59" s="44" t="str">
        <f t="shared" si="3"/>
        <v/>
      </c>
      <c r="BI59" s="44" t="str">
        <f t="shared" si="3"/>
        <v/>
      </c>
    </row>
    <row r="60" spans="1:61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2346"/>
      <c r="G60" s="2347">
        <f>G61+G62+G63</f>
        <v>7.5</v>
      </c>
      <c r="H60" s="2348">
        <f>H61+H62+H63</f>
        <v>225</v>
      </c>
      <c r="I60" s="2356">
        <f>I61+I62+I63</f>
        <v>132</v>
      </c>
      <c r="J60" s="2356">
        <f>J61+J62+J63</f>
        <v>66</v>
      </c>
      <c r="K60" s="2356"/>
      <c r="L60" s="2356">
        <f>L61+L62+L63</f>
        <v>66</v>
      </c>
      <c r="M60" s="235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  <c r="AX60" s="44" t="str">
        <f t="shared" si="1"/>
        <v/>
      </c>
      <c r="AY60" s="44" t="str">
        <f t="shared" si="1"/>
        <v/>
      </c>
      <c r="AZ60" s="44" t="str">
        <f t="shared" si="1"/>
        <v/>
      </c>
      <c r="BA60" s="44" t="str">
        <f t="shared" si="1"/>
        <v/>
      </c>
      <c r="BB60" s="44" t="str">
        <f t="shared" si="2"/>
        <v/>
      </c>
      <c r="BC60" s="44" t="str">
        <f t="shared" si="2"/>
        <v/>
      </c>
      <c r="BD60" s="44" t="str">
        <f t="shared" si="2"/>
        <v/>
      </c>
      <c r="BE60" s="44" t="str">
        <f t="shared" si="2"/>
        <v/>
      </c>
      <c r="BF60" s="44" t="str">
        <f t="shared" si="3"/>
        <v/>
      </c>
      <c r="BG60" s="44" t="str">
        <f t="shared" si="3"/>
        <v/>
      </c>
      <c r="BH60" s="44" t="str">
        <f t="shared" si="3"/>
        <v/>
      </c>
      <c r="BI60" s="44" t="str">
        <f t="shared" si="3"/>
        <v/>
      </c>
    </row>
    <row r="61" spans="1:61" s="16" customFormat="1" ht="22.5" customHeight="1" x14ac:dyDescent="0.2">
      <c r="A61" s="576" t="s">
        <v>338</v>
      </c>
      <c r="B61" s="112" t="s">
        <v>54</v>
      </c>
      <c r="C61" s="637"/>
      <c r="D61" s="642">
        <v>3</v>
      </c>
      <c r="E61" s="638"/>
      <c r="F61" s="2346"/>
      <c r="G61" s="2351">
        <v>3.5</v>
      </c>
      <c r="H61" s="2352">
        <f t="shared" ref="H61:H67" si="27">G61*30</f>
        <v>105</v>
      </c>
      <c r="I61" s="383">
        <f>J61+K61+L61</f>
        <v>60</v>
      </c>
      <c r="J61" s="2353">
        <v>30</v>
      </c>
      <c r="K61" s="2354"/>
      <c r="L61" s="2354">
        <v>30</v>
      </c>
      <c r="M61" s="2355">
        <f t="shared" ref="M61:M67" si="28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  <c r="Z61" s="16">
        <v>2</v>
      </c>
      <c r="AX61" s="44" t="str">
        <f t="shared" si="1"/>
        <v/>
      </c>
      <c r="AY61" s="44" t="str">
        <f t="shared" si="1"/>
        <v/>
      </c>
      <c r="AZ61" s="44" t="str">
        <f t="shared" si="1"/>
        <v/>
      </c>
      <c r="BA61" s="44" t="str">
        <f t="shared" si="1"/>
        <v>так</v>
      </c>
      <c r="BB61" s="44" t="str">
        <f t="shared" si="2"/>
        <v/>
      </c>
      <c r="BC61" s="44" t="str">
        <f t="shared" si="2"/>
        <v/>
      </c>
      <c r="BD61" s="44" t="str">
        <f t="shared" si="2"/>
        <v/>
      </c>
      <c r="BE61" s="44" t="str">
        <f t="shared" si="2"/>
        <v/>
      </c>
      <c r="BF61" s="44" t="str">
        <f t="shared" si="3"/>
        <v/>
      </c>
      <c r="BG61" s="44" t="str">
        <f t="shared" si="3"/>
        <v/>
      </c>
      <c r="BH61" s="44" t="str">
        <f t="shared" si="3"/>
        <v/>
      </c>
      <c r="BI61" s="44" t="str">
        <f t="shared" si="3"/>
        <v/>
      </c>
    </row>
    <row r="62" spans="1:61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2346"/>
      <c r="G62" s="2351">
        <v>2</v>
      </c>
      <c r="H62" s="2352">
        <f t="shared" si="27"/>
        <v>60</v>
      </c>
      <c r="I62" s="383">
        <f>J62+K62+L62</f>
        <v>36</v>
      </c>
      <c r="J62" s="2353">
        <v>18</v>
      </c>
      <c r="K62" s="2354"/>
      <c r="L62" s="2354">
        <v>18</v>
      </c>
      <c r="M62" s="2355">
        <f t="shared" si="28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  <c r="Z62" s="16">
        <v>2</v>
      </c>
      <c r="AX62" s="44" t="str">
        <f t="shared" si="1"/>
        <v/>
      </c>
      <c r="AY62" s="44" t="str">
        <f t="shared" si="1"/>
        <v/>
      </c>
      <c r="AZ62" s="44" t="str">
        <f t="shared" si="1"/>
        <v/>
      </c>
      <c r="BA62" s="44" t="str">
        <f t="shared" si="1"/>
        <v/>
      </c>
      <c r="BB62" s="44" t="str">
        <f t="shared" si="2"/>
        <v>так</v>
      </c>
      <c r="BC62" s="44" t="str">
        <f t="shared" si="2"/>
        <v/>
      </c>
      <c r="BD62" s="44" t="str">
        <f t="shared" si="2"/>
        <v/>
      </c>
      <c r="BE62" s="44" t="str">
        <f t="shared" si="2"/>
        <v/>
      </c>
      <c r="BF62" s="44" t="str">
        <f t="shared" si="3"/>
        <v/>
      </c>
      <c r="BG62" s="44" t="str">
        <f t="shared" si="3"/>
        <v/>
      </c>
      <c r="BH62" s="44" t="str">
        <f t="shared" si="3"/>
        <v/>
      </c>
      <c r="BI62" s="44" t="str">
        <f t="shared" si="3"/>
        <v/>
      </c>
    </row>
    <row r="63" spans="1:61" s="16" customFormat="1" ht="21" customHeight="1" x14ac:dyDescent="0.2">
      <c r="A63" s="576" t="s">
        <v>501</v>
      </c>
      <c r="B63" s="112" t="s">
        <v>54</v>
      </c>
      <c r="C63" s="646" t="s">
        <v>731</v>
      </c>
      <c r="D63" s="638"/>
      <c r="E63" s="638"/>
      <c r="F63" s="2346"/>
      <c r="G63" s="2351">
        <v>2</v>
      </c>
      <c r="H63" s="2352">
        <f>G63*30</f>
        <v>60</v>
      </c>
      <c r="I63" s="383">
        <f>J63+K63+L63</f>
        <v>36</v>
      </c>
      <c r="J63" s="2353">
        <v>18</v>
      </c>
      <c r="K63" s="2354"/>
      <c r="L63" s="2354">
        <v>18</v>
      </c>
      <c r="M63" s="2355">
        <f t="shared" si="28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  <c r="Z63" s="16">
        <v>2</v>
      </c>
      <c r="AX63" s="44" t="str">
        <f t="shared" si="1"/>
        <v/>
      </c>
      <c r="AY63" s="44" t="str">
        <f t="shared" si="1"/>
        <v/>
      </c>
      <c r="AZ63" s="44" t="str">
        <f t="shared" si="1"/>
        <v/>
      </c>
      <c r="BA63" s="44" t="str">
        <f t="shared" si="1"/>
        <v/>
      </c>
      <c r="BB63" s="44" t="str">
        <f t="shared" si="2"/>
        <v/>
      </c>
      <c r="BC63" s="44" t="str">
        <f t="shared" si="2"/>
        <v>так</v>
      </c>
      <c r="BD63" s="44" t="str">
        <f t="shared" si="2"/>
        <v/>
      </c>
      <c r="BE63" s="44" t="str">
        <f t="shared" si="2"/>
        <v/>
      </c>
      <c r="BF63" s="44" t="str">
        <f t="shared" si="3"/>
        <v/>
      </c>
      <c r="BG63" s="44" t="str">
        <f t="shared" si="3"/>
        <v/>
      </c>
      <c r="BH63" s="44" t="str">
        <f t="shared" si="3"/>
        <v/>
      </c>
      <c r="BI63" s="44" t="str">
        <f t="shared" si="3"/>
        <v/>
      </c>
    </row>
    <row r="64" spans="1:61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2346"/>
      <c r="G64" s="2347">
        <f t="shared" ref="G64:M64" si="29">G65+G66</f>
        <v>4</v>
      </c>
      <c r="H64" s="2348">
        <f t="shared" si="29"/>
        <v>120</v>
      </c>
      <c r="I64" s="2356">
        <f t="shared" si="29"/>
        <v>51</v>
      </c>
      <c r="J64" s="2356">
        <f t="shared" si="29"/>
        <v>34</v>
      </c>
      <c r="K64" s="2356">
        <f t="shared" si="29"/>
        <v>9</v>
      </c>
      <c r="L64" s="2356">
        <f t="shared" si="29"/>
        <v>8</v>
      </c>
      <c r="M64" s="2350">
        <f t="shared" si="29"/>
        <v>69</v>
      </c>
      <c r="N64" s="606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  <c r="AX64" s="44" t="str">
        <f t="shared" si="1"/>
        <v/>
      </c>
      <c r="AY64" s="44" t="str">
        <f t="shared" si="1"/>
        <v/>
      </c>
      <c r="AZ64" s="44" t="str">
        <f t="shared" si="1"/>
        <v/>
      </c>
      <c r="BA64" s="44" t="str">
        <f t="shared" si="1"/>
        <v/>
      </c>
      <c r="BB64" s="44" t="str">
        <f t="shared" si="2"/>
        <v/>
      </c>
      <c r="BC64" s="44" t="str">
        <f t="shared" si="2"/>
        <v/>
      </c>
      <c r="BD64" s="44" t="str">
        <f t="shared" si="2"/>
        <v/>
      </c>
      <c r="BE64" s="44" t="str">
        <f t="shared" si="2"/>
        <v/>
      </c>
      <c r="BF64" s="44" t="str">
        <f t="shared" si="3"/>
        <v/>
      </c>
      <c r="BG64" s="44" t="str">
        <f t="shared" si="3"/>
        <v/>
      </c>
      <c r="BH64" s="44" t="str">
        <f t="shared" si="3"/>
        <v/>
      </c>
      <c r="BI64" s="44" t="str">
        <f t="shared" si="3"/>
        <v/>
      </c>
    </row>
    <row r="65" spans="1:61" s="16" customFormat="1" ht="22.5" customHeight="1" x14ac:dyDescent="0.2">
      <c r="A65" s="576" t="s">
        <v>502</v>
      </c>
      <c r="B65" s="112" t="s">
        <v>275</v>
      </c>
      <c r="C65" s="646"/>
      <c r="D65" s="642" t="s">
        <v>728</v>
      </c>
      <c r="E65" s="638"/>
      <c r="F65" s="179"/>
      <c r="G65" s="2351">
        <v>2</v>
      </c>
      <c r="H65" s="2352">
        <f t="shared" si="27"/>
        <v>60</v>
      </c>
      <c r="I65" s="383">
        <f>J65+K65+L65</f>
        <v>24</v>
      </c>
      <c r="J65" s="2353">
        <v>16</v>
      </c>
      <c r="K65" s="2354"/>
      <c r="L65" s="2354">
        <v>8</v>
      </c>
      <c r="M65" s="2355">
        <f t="shared" si="28"/>
        <v>36</v>
      </c>
      <c r="N65" s="1411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  <c r="Z65" s="16">
        <v>1</v>
      </c>
      <c r="AX65" s="44" t="str">
        <f t="shared" si="1"/>
        <v/>
      </c>
      <c r="AY65" s="44" t="str">
        <f t="shared" si="1"/>
        <v>так</v>
      </c>
      <c r="AZ65" s="44" t="str">
        <f t="shared" si="1"/>
        <v/>
      </c>
      <c r="BA65" s="44" t="str">
        <f t="shared" si="1"/>
        <v/>
      </c>
      <c r="BB65" s="44" t="str">
        <f t="shared" si="2"/>
        <v/>
      </c>
      <c r="BC65" s="44" t="str">
        <f t="shared" si="2"/>
        <v/>
      </c>
      <c r="BD65" s="44" t="str">
        <f t="shared" si="2"/>
        <v/>
      </c>
      <c r="BE65" s="44" t="str">
        <f t="shared" si="2"/>
        <v/>
      </c>
      <c r="BF65" s="44" t="str">
        <f t="shared" si="3"/>
        <v/>
      </c>
      <c r="BG65" s="44" t="str">
        <f t="shared" si="3"/>
        <v/>
      </c>
      <c r="BH65" s="44" t="str">
        <f t="shared" si="3"/>
        <v/>
      </c>
      <c r="BI65" s="44" t="str">
        <f t="shared" si="3"/>
        <v/>
      </c>
    </row>
    <row r="66" spans="1:61" s="16" customFormat="1" ht="25.5" customHeight="1" x14ac:dyDescent="0.2">
      <c r="A66" s="576" t="s">
        <v>503</v>
      </c>
      <c r="B66" s="112" t="s">
        <v>210</v>
      </c>
      <c r="C66" s="646" t="s">
        <v>734</v>
      </c>
      <c r="D66" s="638"/>
      <c r="E66" s="638"/>
      <c r="F66" s="179"/>
      <c r="G66" s="2351">
        <v>2</v>
      </c>
      <c r="H66" s="2352">
        <f t="shared" si="27"/>
        <v>60</v>
      </c>
      <c r="I66" s="383">
        <f>J66+K66+L66</f>
        <v>27</v>
      </c>
      <c r="J66" s="2353">
        <v>18</v>
      </c>
      <c r="K66" s="2354">
        <v>9</v>
      </c>
      <c r="L66" s="2354"/>
      <c r="M66" s="2355">
        <f t="shared" si="28"/>
        <v>33</v>
      </c>
      <c r="N66" s="606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  <c r="Z66" s="16">
        <v>4</v>
      </c>
      <c r="AX66" s="44" t="str">
        <f t="shared" si="1"/>
        <v/>
      </c>
      <c r="AY66" s="44" t="str">
        <f t="shared" si="1"/>
        <v/>
      </c>
      <c r="AZ66" s="44" t="str">
        <f t="shared" si="1"/>
        <v/>
      </c>
      <c r="BA66" s="44" t="str">
        <f t="shared" si="1"/>
        <v/>
      </c>
      <c r="BB66" s="44" t="str">
        <f t="shared" si="2"/>
        <v/>
      </c>
      <c r="BC66" s="44" t="str">
        <f t="shared" si="2"/>
        <v/>
      </c>
      <c r="BD66" s="44" t="str">
        <f t="shared" si="2"/>
        <v/>
      </c>
      <c r="BE66" s="44" t="str">
        <f t="shared" si="2"/>
        <v/>
      </c>
      <c r="BF66" s="44" t="str">
        <f t="shared" si="3"/>
        <v/>
      </c>
      <c r="BG66" s="44" t="str">
        <f t="shared" si="3"/>
        <v/>
      </c>
      <c r="BH66" s="44" t="str">
        <f t="shared" si="3"/>
        <v>так</v>
      </c>
      <c r="BI66" s="44" t="str">
        <f t="shared" si="3"/>
        <v/>
      </c>
    </row>
    <row r="67" spans="1:61" s="2229" customFormat="1" ht="34.5" customHeight="1" x14ac:dyDescent="0.2">
      <c r="A67" s="576" t="s">
        <v>163</v>
      </c>
      <c r="B67" s="112" t="s">
        <v>85</v>
      </c>
      <c r="C67" s="646">
        <v>7</v>
      </c>
      <c r="D67" s="638"/>
      <c r="E67" s="638"/>
      <c r="F67" s="179"/>
      <c r="G67" s="2347">
        <v>3</v>
      </c>
      <c r="H67" s="2348">
        <f t="shared" si="27"/>
        <v>90</v>
      </c>
      <c r="I67" s="354">
        <f>J67+K67+L67</f>
        <v>45</v>
      </c>
      <c r="J67" s="2356">
        <v>30</v>
      </c>
      <c r="K67" s="2356"/>
      <c r="L67" s="2356">
        <v>15</v>
      </c>
      <c r="M67" s="2350">
        <f t="shared" si="28"/>
        <v>45</v>
      </c>
      <c r="N67" s="606"/>
      <c r="O67" s="543"/>
      <c r="P67" s="604"/>
      <c r="Q67" s="603"/>
      <c r="R67" s="543"/>
      <c r="S67" s="605"/>
      <c r="T67" s="603"/>
      <c r="U67" s="543"/>
      <c r="V67" s="605"/>
      <c r="W67" s="95">
        <v>3</v>
      </c>
      <c r="X67" s="87"/>
      <c r="Y67" s="605"/>
      <c r="Z67" s="2229">
        <v>4</v>
      </c>
      <c r="AX67" s="44" t="str">
        <f t="shared" si="1"/>
        <v/>
      </c>
      <c r="AY67" s="44" t="str">
        <f t="shared" si="1"/>
        <v/>
      </c>
      <c r="AZ67" s="44" t="str">
        <f t="shared" si="1"/>
        <v/>
      </c>
      <c r="BA67" s="44" t="str">
        <f t="shared" si="1"/>
        <v/>
      </c>
      <c r="BB67" s="44" t="str">
        <f t="shared" si="2"/>
        <v/>
      </c>
      <c r="BC67" s="44" t="str">
        <f t="shared" si="2"/>
        <v/>
      </c>
      <c r="BD67" s="44" t="str">
        <f t="shared" si="2"/>
        <v/>
      </c>
      <c r="BE67" s="44" t="str">
        <f t="shared" si="2"/>
        <v/>
      </c>
      <c r="BF67" s="44" t="str">
        <f t="shared" si="3"/>
        <v/>
      </c>
      <c r="BG67" s="44" t="str">
        <f t="shared" si="3"/>
        <v>так</v>
      </c>
      <c r="BH67" s="44" t="str">
        <f t="shared" si="3"/>
        <v/>
      </c>
      <c r="BI67" s="44" t="str">
        <f t="shared" si="3"/>
        <v/>
      </c>
    </row>
    <row r="68" spans="1:61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2346"/>
      <c r="G68" s="2347">
        <f t="shared" ref="G68:M68" si="30">G69+G70+G71</f>
        <v>8.5</v>
      </c>
      <c r="H68" s="2348">
        <f t="shared" si="30"/>
        <v>255</v>
      </c>
      <c r="I68" s="354">
        <f t="shared" si="30"/>
        <v>156</v>
      </c>
      <c r="J68" s="354">
        <f t="shared" si="30"/>
        <v>66</v>
      </c>
      <c r="K68" s="354">
        <f t="shared" si="30"/>
        <v>0</v>
      </c>
      <c r="L68" s="354">
        <f t="shared" si="30"/>
        <v>90</v>
      </c>
      <c r="M68" s="2359">
        <f t="shared" si="30"/>
        <v>99</v>
      </c>
      <c r="N68" s="606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  <c r="AX68" s="44" t="str">
        <f t="shared" si="1"/>
        <v/>
      </c>
      <c r="AY68" s="44" t="str">
        <f t="shared" si="1"/>
        <v/>
      </c>
      <c r="AZ68" s="44" t="str">
        <f t="shared" si="1"/>
        <v/>
      </c>
      <c r="BA68" s="44" t="str">
        <f t="shared" si="1"/>
        <v/>
      </c>
      <c r="BB68" s="44" t="str">
        <f t="shared" si="2"/>
        <v/>
      </c>
      <c r="BC68" s="44" t="str">
        <f t="shared" si="2"/>
        <v/>
      </c>
      <c r="BD68" s="44" t="str">
        <f t="shared" si="2"/>
        <v/>
      </c>
      <c r="BE68" s="44" t="str">
        <f t="shared" si="2"/>
        <v/>
      </c>
      <c r="BF68" s="44" t="str">
        <f t="shared" si="3"/>
        <v/>
      </c>
      <c r="BG68" s="44" t="str">
        <f t="shared" si="3"/>
        <v/>
      </c>
      <c r="BH68" s="44" t="str">
        <f t="shared" si="3"/>
        <v/>
      </c>
      <c r="BI68" s="44" t="str">
        <f t="shared" si="3"/>
        <v/>
      </c>
    </row>
    <row r="69" spans="1:61" s="16" customFormat="1" ht="21.75" customHeight="1" x14ac:dyDescent="0.2">
      <c r="A69" s="576" t="s">
        <v>340</v>
      </c>
      <c r="B69" s="112" t="s">
        <v>55</v>
      </c>
      <c r="C69" s="637"/>
      <c r="D69" s="642" t="s">
        <v>729</v>
      </c>
      <c r="E69" s="638"/>
      <c r="F69" s="2346"/>
      <c r="G69" s="2351">
        <v>2</v>
      </c>
      <c r="H69" s="2352">
        <f>G69*30</f>
        <v>60</v>
      </c>
      <c r="I69" s="383">
        <f>J69+K69+L69</f>
        <v>36</v>
      </c>
      <c r="J69" s="2353">
        <v>18</v>
      </c>
      <c r="K69" s="2354"/>
      <c r="L69" s="2354">
        <v>18</v>
      </c>
      <c r="M69" s="2355">
        <f>H69-I69</f>
        <v>24</v>
      </c>
      <c r="N69" s="606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  <c r="Z69" s="16">
        <v>1</v>
      </c>
      <c r="AX69" s="44" t="str">
        <f t="shared" si="1"/>
        <v/>
      </c>
      <c r="AY69" s="44" t="str">
        <f t="shared" si="1"/>
        <v/>
      </c>
      <c r="AZ69" s="44" t="str">
        <f t="shared" si="1"/>
        <v>так</v>
      </c>
      <c r="BA69" s="44" t="str">
        <f t="shared" si="1"/>
        <v/>
      </c>
      <c r="BB69" s="44" t="str">
        <f t="shared" si="2"/>
        <v/>
      </c>
      <c r="BC69" s="44" t="str">
        <f t="shared" si="2"/>
        <v/>
      </c>
      <c r="BD69" s="44" t="str">
        <f t="shared" si="2"/>
        <v/>
      </c>
      <c r="BE69" s="44" t="str">
        <f t="shared" si="2"/>
        <v/>
      </c>
      <c r="BF69" s="44" t="str">
        <f t="shared" si="3"/>
        <v/>
      </c>
      <c r="BG69" s="44" t="str">
        <f t="shared" si="3"/>
        <v/>
      </c>
      <c r="BH69" s="44" t="str">
        <f t="shared" si="3"/>
        <v/>
      </c>
      <c r="BI69" s="44" t="str">
        <f t="shared" si="3"/>
        <v/>
      </c>
    </row>
    <row r="70" spans="1:61" s="16" customFormat="1" ht="22.5" customHeight="1" x14ac:dyDescent="0.2">
      <c r="A70" s="576" t="s">
        <v>341</v>
      </c>
      <c r="B70" s="112" t="s">
        <v>55</v>
      </c>
      <c r="C70" s="637"/>
      <c r="D70" s="642">
        <v>3</v>
      </c>
      <c r="E70" s="638"/>
      <c r="F70" s="2346"/>
      <c r="G70" s="2351">
        <v>4</v>
      </c>
      <c r="H70" s="2352">
        <f>G70*30</f>
        <v>120</v>
      </c>
      <c r="I70" s="383">
        <f>J70+K70+L70</f>
        <v>75</v>
      </c>
      <c r="J70" s="2353">
        <v>30</v>
      </c>
      <c r="K70" s="2354"/>
      <c r="L70" s="2354">
        <v>45</v>
      </c>
      <c r="M70" s="2355">
        <f>H70-I70</f>
        <v>45</v>
      </c>
      <c r="N70" s="606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  <c r="Z70" s="16">
        <v>2</v>
      </c>
      <c r="AX70" s="44" t="str">
        <f t="shared" si="1"/>
        <v/>
      </c>
      <c r="AY70" s="44" t="str">
        <f t="shared" si="1"/>
        <v/>
      </c>
      <c r="AZ70" s="44" t="str">
        <f t="shared" si="1"/>
        <v/>
      </c>
      <c r="BA70" s="44" t="str">
        <f t="shared" si="1"/>
        <v>так</v>
      </c>
      <c r="BB70" s="44" t="str">
        <f t="shared" si="2"/>
        <v/>
      </c>
      <c r="BC70" s="44" t="str">
        <f t="shared" si="2"/>
        <v/>
      </c>
      <c r="BD70" s="44" t="str">
        <f t="shared" si="2"/>
        <v/>
      </c>
      <c r="BE70" s="44" t="str">
        <f t="shared" si="2"/>
        <v/>
      </c>
      <c r="BF70" s="44" t="str">
        <f t="shared" si="3"/>
        <v/>
      </c>
      <c r="BG70" s="44" t="str">
        <f t="shared" si="3"/>
        <v/>
      </c>
      <c r="BH70" s="44" t="str">
        <f t="shared" si="3"/>
        <v/>
      </c>
      <c r="BI70" s="44" t="str">
        <f t="shared" si="3"/>
        <v/>
      </c>
    </row>
    <row r="71" spans="1:61" s="16" customFormat="1" ht="23.25" customHeight="1" x14ac:dyDescent="0.2">
      <c r="A71" s="576" t="s">
        <v>504</v>
      </c>
      <c r="B71" s="112" t="s">
        <v>55</v>
      </c>
      <c r="C71" s="646" t="s">
        <v>730</v>
      </c>
      <c r="D71" s="638"/>
      <c r="E71" s="638"/>
      <c r="F71" s="2346"/>
      <c r="G71" s="2351">
        <v>2.5</v>
      </c>
      <c r="H71" s="2352">
        <f>G71*30</f>
        <v>75</v>
      </c>
      <c r="I71" s="383">
        <f>J71+K71+L71</f>
        <v>45</v>
      </c>
      <c r="J71" s="2353">
        <v>18</v>
      </c>
      <c r="K71" s="2354"/>
      <c r="L71" s="2354">
        <v>27</v>
      </c>
      <c r="M71" s="2355">
        <f>H71-I71</f>
        <v>30</v>
      </c>
      <c r="N71" s="606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  <c r="Z71" s="16">
        <v>2</v>
      </c>
      <c r="AX71" s="44" t="str">
        <f t="shared" si="1"/>
        <v/>
      </c>
      <c r="AY71" s="44" t="str">
        <f t="shared" si="1"/>
        <v/>
      </c>
      <c r="AZ71" s="44" t="str">
        <f t="shared" si="1"/>
        <v/>
      </c>
      <c r="BA71" s="44" t="str">
        <f t="shared" si="1"/>
        <v/>
      </c>
      <c r="BB71" s="44" t="str">
        <f t="shared" si="2"/>
        <v>так</v>
      </c>
      <c r="BC71" s="44" t="str">
        <f t="shared" si="2"/>
        <v/>
      </c>
      <c r="BD71" s="44" t="str">
        <f t="shared" si="2"/>
        <v/>
      </c>
      <c r="BE71" s="44" t="str">
        <f t="shared" si="2"/>
        <v/>
      </c>
      <c r="BF71" s="44" t="str">
        <f t="shared" si="3"/>
        <v/>
      </c>
      <c r="BG71" s="44" t="str">
        <f t="shared" si="3"/>
        <v/>
      </c>
      <c r="BH71" s="44" t="str">
        <f t="shared" si="3"/>
        <v/>
      </c>
      <c r="BI71" s="44" t="str">
        <f t="shared" si="3"/>
        <v/>
      </c>
    </row>
    <row r="72" spans="1:61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2346"/>
      <c r="G72" s="2347">
        <f>G73+G74</f>
        <v>4.5</v>
      </c>
      <c r="H72" s="2348">
        <f t="shared" ref="H72:M72" si="31">H73+H74</f>
        <v>135</v>
      </c>
      <c r="I72" s="2356">
        <f t="shared" si="31"/>
        <v>81</v>
      </c>
      <c r="J72" s="2356">
        <f t="shared" si="31"/>
        <v>45</v>
      </c>
      <c r="K72" s="2356">
        <f t="shared" si="31"/>
        <v>9</v>
      </c>
      <c r="L72" s="2356">
        <f t="shared" si="31"/>
        <v>27</v>
      </c>
      <c r="M72" s="2350">
        <f t="shared" si="31"/>
        <v>54</v>
      </c>
      <c r="N72" s="606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  <c r="AX72" s="44" t="str">
        <f t="shared" si="1"/>
        <v/>
      </c>
      <c r="AY72" s="44" t="str">
        <f t="shared" si="1"/>
        <v/>
      </c>
      <c r="AZ72" s="44" t="str">
        <f t="shared" si="1"/>
        <v/>
      </c>
      <c r="BA72" s="44" t="str">
        <f t="shared" si="1"/>
        <v/>
      </c>
      <c r="BB72" s="44" t="str">
        <f t="shared" si="2"/>
        <v/>
      </c>
      <c r="BC72" s="44" t="str">
        <f t="shared" si="2"/>
        <v/>
      </c>
      <c r="BD72" s="44" t="str">
        <f t="shared" si="2"/>
        <v/>
      </c>
      <c r="BE72" s="44" t="str">
        <f t="shared" si="2"/>
        <v/>
      </c>
      <c r="BF72" s="44" t="str">
        <f t="shared" si="3"/>
        <v/>
      </c>
      <c r="BG72" s="44" t="str">
        <f t="shared" si="3"/>
        <v/>
      </c>
      <c r="BH72" s="44" t="str">
        <f t="shared" si="3"/>
        <v/>
      </c>
      <c r="BI72" s="44" t="str">
        <f t="shared" si="3"/>
        <v/>
      </c>
    </row>
    <row r="73" spans="1:61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2346"/>
      <c r="G73" s="2351">
        <v>2.5</v>
      </c>
      <c r="H73" s="2352">
        <f>G73*30</f>
        <v>75</v>
      </c>
      <c r="I73" s="383">
        <f>J73+K73+L73</f>
        <v>45</v>
      </c>
      <c r="J73" s="2353">
        <v>27</v>
      </c>
      <c r="K73" s="2354"/>
      <c r="L73" s="2354">
        <v>18</v>
      </c>
      <c r="M73" s="2355">
        <f>H73-I73</f>
        <v>30</v>
      </c>
      <c r="N73" s="606"/>
      <c r="O73" s="543"/>
      <c r="P73" s="166"/>
      <c r="Q73" s="86"/>
      <c r="R73" s="87">
        <v>5</v>
      </c>
      <c r="S73" s="94"/>
      <c r="T73" s="86"/>
      <c r="U73" s="543"/>
      <c r="V73" s="605"/>
      <c r="W73" s="606"/>
      <c r="X73" s="543"/>
      <c r="Y73" s="605"/>
      <c r="Z73" s="16">
        <v>2</v>
      </c>
      <c r="AX73" s="44" t="str">
        <f t="shared" si="1"/>
        <v/>
      </c>
      <c r="AY73" s="44" t="str">
        <f t="shared" si="1"/>
        <v/>
      </c>
      <c r="AZ73" s="44" t="str">
        <f t="shared" si="1"/>
        <v/>
      </c>
      <c r="BA73" s="44" t="str">
        <f t="shared" si="1"/>
        <v/>
      </c>
      <c r="BB73" s="44" t="str">
        <f t="shared" si="2"/>
        <v>так</v>
      </c>
      <c r="BC73" s="44" t="str">
        <f t="shared" si="2"/>
        <v/>
      </c>
      <c r="BD73" s="44" t="str">
        <f t="shared" si="2"/>
        <v/>
      </c>
      <c r="BE73" s="44" t="str">
        <f t="shared" si="2"/>
        <v/>
      </c>
      <c r="BF73" s="44" t="str">
        <f t="shared" si="3"/>
        <v/>
      </c>
      <c r="BG73" s="44" t="str">
        <f t="shared" si="3"/>
        <v/>
      </c>
      <c r="BH73" s="44" t="str">
        <f t="shared" si="3"/>
        <v/>
      </c>
      <c r="BI73" s="44" t="str">
        <f t="shared" si="3"/>
        <v/>
      </c>
    </row>
    <row r="74" spans="1:61" s="16" customFormat="1" ht="23.25" customHeight="1" x14ac:dyDescent="0.2">
      <c r="A74" s="576" t="s">
        <v>506</v>
      </c>
      <c r="B74" s="112" t="s">
        <v>56</v>
      </c>
      <c r="C74" s="646" t="s">
        <v>731</v>
      </c>
      <c r="D74" s="638"/>
      <c r="E74" s="638"/>
      <c r="F74" s="2346"/>
      <c r="G74" s="2351">
        <v>2</v>
      </c>
      <c r="H74" s="2352">
        <f>G74*30</f>
        <v>60</v>
      </c>
      <c r="I74" s="383">
        <f>J74+K74+L74</f>
        <v>36</v>
      </c>
      <c r="J74" s="2353">
        <v>18</v>
      </c>
      <c r="K74" s="2354">
        <v>9</v>
      </c>
      <c r="L74" s="2354">
        <v>9</v>
      </c>
      <c r="M74" s="2355">
        <f>H74-I74</f>
        <v>24</v>
      </c>
      <c r="N74" s="606"/>
      <c r="O74" s="543"/>
      <c r="P74" s="166"/>
      <c r="Q74" s="86"/>
      <c r="R74" s="87"/>
      <c r="S74" s="94">
        <v>4</v>
      </c>
      <c r="T74" s="86"/>
      <c r="U74" s="543"/>
      <c r="V74" s="605"/>
      <c r="W74" s="606"/>
      <c r="X74" s="543"/>
      <c r="Y74" s="605"/>
      <c r="Z74" s="16">
        <v>2</v>
      </c>
      <c r="AX74" s="44" t="str">
        <f t="shared" si="1"/>
        <v/>
      </c>
      <c r="AY74" s="44" t="str">
        <f t="shared" si="1"/>
        <v/>
      </c>
      <c r="AZ74" s="44" t="str">
        <f t="shared" si="1"/>
        <v/>
      </c>
      <c r="BA74" s="44" t="str">
        <f t="shared" si="1"/>
        <v/>
      </c>
      <c r="BB74" s="44" t="str">
        <f t="shared" si="2"/>
        <v/>
      </c>
      <c r="BC74" s="44" t="str">
        <f t="shared" si="2"/>
        <v>так</v>
      </c>
      <c r="BD74" s="44" t="str">
        <f t="shared" si="2"/>
        <v/>
      </c>
      <c r="BE74" s="44" t="str">
        <f t="shared" si="2"/>
        <v/>
      </c>
      <c r="BF74" s="44" t="str">
        <f t="shared" si="3"/>
        <v/>
      </c>
      <c r="BG74" s="44" t="str">
        <f t="shared" si="3"/>
        <v/>
      </c>
      <c r="BH74" s="44" t="str">
        <f t="shared" si="3"/>
        <v/>
      </c>
      <c r="BI74" s="44" t="str">
        <f t="shared" si="3"/>
        <v/>
      </c>
    </row>
    <row r="75" spans="1:61" s="2229" customFormat="1" ht="23.25" customHeight="1" x14ac:dyDescent="0.2">
      <c r="A75" s="576" t="s">
        <v>166</v>
      </c>
      <c r="B75" s="112" t="s">
        <v>508</v>
      </c>
      <c r="C75" s="646"/>
      <c r="D75" s="642" t="s">
        <v>731</v>
      </c>
      <c r="E75" s="638"/>
      <c r="F75" s="2346"/>
      <c r="G75" s="2347">
        <v>2</v>
      </c>
      <c r="H75" s="2348">
        <f>G75*30</f>
        <v>60</v>
      </c>
      <c r="I75" s="354">
        <f>J75+K75+L75</f>
        <v>30</v>
      </c>
      <c r="J75" s="2356">
        <v>20</v>
      </c>
      <c r="K75" s="2356"/>
      <c r="L75" s="2356">
        <v>10</v>
      </c>
      <c r="M75" s="2350">
        <f>H75-I75</f>
        <v>30</v>
      </c>
      <c r="N75" s="606"/>
      <c r="O75" s="543"/>
      <c r="P75" s="166"/>
      <c r="Q75" s="86"/>
      <c r="R75" s="87"/>
      <c r="S75" s="94">
        <v>3</v>
      </c>
      <c r="T75" s="86"/>
      <c r="U75" s="543"/>
      <c r="V75" s="605"/>
      <c r="W75" s="606"/>
      <c r="X75" s="543"/>
      <c r="Y75" s="605"/>
      <c r="Z75" s="2229">
        <v>2</v>
      </c>
      <c r="AB75" s="2229" t="s">
        <v>683</v>
      </c>
      <c r="AX75" s="44" t="str">
        <f t="shared" si="1"/>
        <v/>
      </c>
      <c r="AY75" s="44" t="str">
        <f t="shared" si="1"/>
        <v/>
      </c>
      <c r="AZ75" s="44" t="str">
        <f t="shared" si="1"/>
        <v/>
      </c>
      <c r="BA75" s="44" t="str">
        <f t="shared" ref="BA75" si="32">IF(Q75&lt;&gt;"","так","")</f>
        <v/>
      </c>
      <c r="BB75" s="44" t="str">
        <f t="shared" si="2"/>
        <v/>
      </c>
      <c r="BC75" s="44" t="str">
        <f t="shared" si="2"/>
        <v>так</v>
      </c>
      <c r="BD75" s="44" t="str">
        <f t="shared" si="2"/>
        <v/>
      </c>
      <c r="BE75" s="44" t="str">
        <f t="shared" ref="BE75:BH114" si="33">IF(U75&lt;&gt;"","так","")</f>
        <v/>
      </c>
      <c r="BF75" s="44" t="str">
        <f t="shared" si="3"/>
        <v/>
      </c>
      <c r="BG75" s="44" t="str">
        <f t="shared" si="3"/>
        <v/>
      </c>
      <c r="BH75" s="44" t="str">
        <f t="shared" si="3"/>
        <v/>
      </c>
      <c r="BI75" s="44" t="str">
        <f t="shared" ref="BI75:BI114" si="34">IF(Y75&lt;&gt;"","так","")</f>
        <v/>
      </c>
    </row>
    <row r="76" spans="1:61" s="2229" customFormat="1" ht="39.75" customHeight="1" x14ac:dyDescent="0.2">
      <c r="A76" s="576" t="s">
        <v>326</v>
      </c>
      <c r="B76" s="112" t="s">
        <v>585</v>
      </c>
      <c r="C76" s="646" t="s">
        <v>730</v>
      </c>
      <c r="D76" s="642"/>
      <c r="E76" s="642"/>
      <c r="F76" s="2346"/>
      <c r="G76" s="2347">
        <v>3</v>
      </c>
      <c r="H76" s="2348">
        <f>G76*30</f>
        <v>90</v>
      </c>
      <c r="I76" s="354">
        <f>J76+K76+L76</f>
        <v>45</v>
      </c>
      <c r="J76" s="2356">
        <v>27</v>
      </c>
      <c r="K76" s="2356">
        <v>18</v>
      </c>
      <c r="L76" s="2356"/>
      <c r="M76" s="2350">
        <f>H76-I76</f>
        <v>45</v>
      </c>
      <c r="N76" s="606"/>
      <c r="O76" s="543"/>
      <c r="P76" s="604"/>
      <c r="Q76" s="603"/>
      <c r="R76" s="87">
        <v>5</v>
      </c>
      <c r="S76" s="94"/>
      <c r="T76" s="86"/>
      <c r="U76" s="543"/>
      <c r="V76" s="605"/>
      <c r="W76" s="606"/>
      <c r="X76" s="543"/>
      <c r="Y76" s="605"/>
      <c r="Z76" s="2229">
        <v>2</v>
      </c>
      <c r="AX76" s="44" t="str">
        <f t="shared" ref="AX76:BD114" si="35">IF(N76&lt;&gt;"","так","")</f>
        <v/>
      </c>
      <c r="AY76" s="44" t="str">
        <f t="shared" si="35"/>
        <v/>
      </c>
      <c r="AZ76" s="44" t="str">
        <f t="shared" si="35"/>
        <v/>
      </c>
      <c r="BA76" s="44" t="str">
        <f t="shared" si="35"/>
        <v/>
      </c>
      <c r="BB76" s="44" t="str">
        <f t="shared" si="35"/>
        <v>так</v>
      </c>
      <c r="BC76" s="44" t="str">
        <f t="shared" si="35"/>
        <v/>
      </c>
      <c r="BD76" s="44" t="str">
        <f t="shared" si="35"/>
        <v/>
      </c>
      <c r="BE76" s="44" t="str">
        <f t="shared" si="33"/>
        <v/>
      </c>
      <c r="BF76" s="44" t="str">
        <f t="shared" si="33"/>
        <v/>
      </c>
      <c r="BG76" s="44" t="str">
        <f t="shared" si="33"/>
        <v/>
      </c>
      <c r="BH76" s="44" t="str">
        <f t="shared" si="33"/>
        <v/>
      </c>
      <c r="BI76" s="44" t="str">
        <f t="shared" si="34"/>
        <v/>
      </c>
    </row>
    <row r="77" spans="1:61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2346"/>
      <c r="G77" s="2347">
        <f>G78+G79+G80</f>
        <v>11</v>
      </c>
      <c r="H77" s="2348">
        <f t="shared" ref="H77:M77" si="36">H78+H79+H80</f>
        <v>330</v>
      </c>
      <c r="I77" s="354">
        <f t="shared" si="36"/>
        <v>165</v>
      </c>
      <c r="J77" s="354">
        <f t="shared" si="36"/>
        <v>99</v>
      </c>
      <c r="K77" s="354">
        <f t="shared" si="36"/>
        <v>33</v>
      </c>
      <c r="L77" s="354">
        <f t="shared" si="36"/>
        <v>33</v>
      </c>
      <c r="M77" s="2350">
        <f t="shared" si="36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  <c r="AX77" s="44" t="str">
        <f t="shared" si="35"/>
        <v/>
      </c>
      <c r="AY77" s="44" t="str">
        <f t="shared" si="35"/>
        <v/>
      </c>
      <c r="AZ77" s="44" t="str">
        <f t="shared" si="35"/>
        <v/>
      </c>
      <c r="BA77" s="44" t="str">
        <f t="shared" si="35"/>
        <v/>
      </c>
      <c r="BB77" s="44" t="str">
        <f t="shared" si="35"/>
        <v/>
      </c>
      <c r="BC77" s="44" t="str">
        <f t="shared" si="35"/>
        <v/>
      </c>
      <c r="BD77" s="44" t="str">
        <f t="shared" si="35"/>
        <v/>
      </c>
      <c r="BE77" s="44" t="str">
        <f t="shared" si="33"/>
        <v/>
      </c>
      <c r="BF77" s="44" t="str">
        <f t="shared" si="33"/>
        <v/>
      </c>
      <c r="BG77" s="44" t="str">
        <f t="shared" si="33"/>
        <v/>
      </c>
      <c r="BH77" s="44" t="str">
        <f t="shared" si="33"/>
        <v/>
      </c>
      <c r="BI77" s="44" t="str">
        <f t="shared" si="34"/>
        <v/>
      </c>
    </row>
    <row r="78" spans="1:61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2346"/>
      <c r="G78" s="2351">
        <v>3</v>
      </c>
      <c r="H78" s="2352">
        <f>G78*30</f>
        <v>90</v>
      </c>
      <c r="I78" s="383">
        <f>J78+K78+L78</f>
        <v>45</v>
      </c>
      <c r="J78" s="2353">
        <v>27</v>
      </c>
      <c r="K78" s="2354">
        <v>9</v>
      </c>
      <c r="L78" s="2354">
        <v>9</v>
      </c>
      <c r="M78" s="2355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  <c r="Z78" s="16">
        <v>1</v>
      </c>
      <c r="AX78" s="44" t="str">
        <f t="shared" si="35"/>
        <v/>
      </c>
      <c r="AY78" s="44" t="str">
        <f t="shared" si="35"/>
        <v>так</v>
      </c>
      <c r="AZ78" s="44" t="str">
        <f t="shared" si="35"/>
        <v/>
      </c>
      <c r="BA78" s="44" t="str">
        <f t="shared" si="35"/>
        <v/>
      </c>
      <c r="BB78" s="44" t="str">
        <f t="shared" si="35"/>
        <v/>
      </c>
      <c r="BC78" s="44" t="str">
        <f t="shared" si="35"/>
        <v/>
      </c>
      <c r="BD78" s="44" t="str">
        <f t="shared" si="35"/>
        <v/>
      </c>
      <c r="BE78" s="44" t="str">
        <f t="shared" si="33"/>
        <v/>
      </c>
      <c r="BF78" s="44" t="str">
        <f t="shared" si="33"/>
        <v/>
      </c>
      <c r="BG78" s="44" t="str">
        <f t="shared" si="33"/>
        <v/>
      </c>
      <c r="BH78" s="44" t="str">
        <f t="shared" si="33"/>
        <v/>
      </c>
      <c r="BI78" s="44" t="str">
        <f t="shared" si="34"/>
        <v/>
      </c>
    </row>
    <row r="79" spans="1:61" s="16" customFormat="1" ht="22.5" customHeight="1" x14ac:dyDescent="0.2">
      <c r="A79" s="576" t="s">
        <v>510</v>
      </c>
      <c r="B79" s="112" t="s">
        <v>57</v>
      </c>
      <c r="C79" s="646" t="s">
        <v>729</v>
      </c>
      <c r="D79" s="638"/>
      <c r="E79" s="638"/>
      <c r="F79" s="2346"/>
      <c r="G79" s="2351">
        <v>3</v>
      </c>
      <c r="H79" s="2352">
        <f>G79*30</f>
        <v>90</v>
      </c>
      <c r="I79" s="383">
        <f>J79+K79+L79</f>
        <v>45</v>
      </c>
      <c r="J79" s="2353">
        <v>27</v>
      </c>
      <c r="K79" s="2354">
        <v>9</v>
      </c>
      <c r="L79" s="2354">
        <v>9</v>
      </c>
      <c r="M79" s="2355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  <c r="Z79" s="16">
        <v>1</v>
      </c>
      <c r="AX79" s="44" t="str">
        <f t="shared" si="35"/>
        <v/>
      </c>
      <c r="AY79" s="44" t="str">
        <f t="shared" si="35"/>
        <v/>
      </c>
      <c r="AZ79" s="44" t="str">
        <f t="shared" si="35"/>
        <v>так</v>
      </c>
      <c r="BA79" s="44" t="str">
        <f t="shared" si="35"/>
        <v/>
      </c>
      <c r="BB79" s="44" t="str">
        <f t="shared" si="35"/>
        <v/>
      </c>
      <c r="BC79" s="44" t="str">
        <f t="shared" si="35"/>
        <v/>
      </c>
      <c r="BD79" s="44" t="str">
        <f t="shared" si="35"/>
        <v/>
      </c>
      <c r="BE79" s="44" t="str">
        <f t="shared" si="33"/>
        <v/>
      </c>
      <c r="BF79" s="44" t="str">
        <f t="shared" si="33"/>
        <v/>
      </c>
      <c r="BG79" s="44" t="str">
        <f t="shared" si="33"/>
        <v/>
      </c>
      <c r="BH79" s="44" t="str">
        <f t="shared" si="33"/>
        <v/>
      </c>
      <c r="BI79" s="44" t="str">
        <f t="shared" si="34"/>
        <v/>
      </c>
    </row>
    <row r="80" spans="1:61" s="16" customFormat="1" ht="23.25" customHeight="1" x14ac:dyDescent="0.2">
      <c r="A80" s="576" t="s">
        <v>511</v>
      </c>
      <c r="B80" s="112" t="s">
        <v>57</v>
      </c>
      <c r="C80" s="646">
        <v>3</v>
      </c>
      <c r="D80" s="638"/>
      <c r="E80" s="638"/>
      <c r="F80" s="2346"/>
      <c r="G80" s="2351">
        <v>5</v>
      </c>
      <c r="H80" s="2352">
        <f>G80*30</f>
        <v>150</v>
      </c>
      <c r="I80" s="383">
        <f>J80+K80+L80</f>
        <v>75</v>
      </c>
      <c r="J80" s="2353">
        <v>45</v>
      </c>
      <c r="K80" s="2354">
        <v>15</v>
      </c>
      <c r="L80" s="2354">
        <v>15</v>
      </c>
      <c r="M80" s="2355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  <c r="Z80" s="16">
        <v>2</v>
      </c>
      <c r="AX80" s="44" t="str">
        <f t="shared" si="35"/>
        <v/>
      </c>
      <c r="AY80" s="44" t="str">
        <f t="shared" si="35"/>
        <v/>
      </c>
      <c r="AZ80" s="44" t="str">
        <f t="shared" si="35"/>
        <v/>
      </c>
      <c r="BA80" s="44" t="str">
        <f t="shared" si="35"/>
        <v>так</v>
      </c>
      <c r="BB80" s="44" t="str">
        <f t="shared" si="35"/>
        <v/>
      </c>
      <c r="BC80" s="44" t="str">
        <f t="shared" si="35"/>
        <v/>
      </c>
      <c r="BD80" s="44" t="str">
        <f t="shared" si="35"/>
        <v/>
      </c>
      <c r="BE80" s="44" t="str">
        <f t="shared" si="33"/>
        <v/>
      </c>
      <c r="BF80" s="44" t="str">
        <f t="shared" si="33"/>
        <v/>
      </c>
      <c r="BG80" s="44" t="str">
        <f t="shared" si="33"/>
        <v/>
      </c>
      <c r="BH80" s="44" t="str">
        <f t="shared" si="33"/>
        <v/>
      </c>
      <c r="BI80" s="44" t="str">
        <f t="shared" si="34"/>
        <v/>
      </c>
    </row>
    <row r="81" spans="1:61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2360"/>
      <c r="G81" s="2361">
        <v>5</v>
      </c>
      <c r="H81" s="2362">
        <f>G81*30</f>
        <v>150</v>
      </c>
      <c r="I81" s="2363">
        <f>J81+K81+L81</f>
        <v>75</v>
      </c>
      <c r="J81" s="2364">
        <v>45</v>
      </c>
      <c r="K81" s="2364">
        <v>30</v>
      </c>
      <c r="L81" s="2364"/>
      <c r="M81" s="2365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1"/>
      <c r="Z81" s="16">
        <v>1</v>
      </c>
      <c r="AX81" s="44" t="str">
        <f t="shared" si="35"/>
        <v>так</v>
      </c>
      <c r="AY81" s="44" t="str">
        <f t="shared" si="35"/>
        <v/>
      </c>
      <c r="AZ81" s="44" t="str">
        <f t="shared" si="35"/>
        <v/>
      </c>
      <c r="BA81" s="44" t="str">
        <f t="shared" si="35"/>
        <v/>
      </c>
      <c r="BB81" s="44" t="str">
        <f t="shared" si="35"/>
        <v/>
      </c>
      <c r="BC81" s="44" t="str">
        <f t="shared" si="35"/>
        <v/>
      </c>
      <c r="BD81" s="44" t="str">
        <f t="shared" si="35"/>
        <v/>
      </c>
      <c r="BE81" s="44" t="str">
        <f t="shared" si="33"/>
        <v/>
      </c>
      <c r="BF81" s="44" t="str">
        <f t="shared" si="33"/>
        <v/>
      </c>
      <c r="BG81" s="44" t="str">
        <f t="shared" si="33"/>
        <v/>
      </c>
      <c r="BH81" s="44" t="str">
        <f t="shared" si="33"/>
        <v/>
      </c>
      <c r="BI81" s="44" t="str">
        <f t="shared" si="34"/>
        <v/>
      </c>
    </row>
    <row r="82" spans="1:61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082"/>
      <c r="G82" s="2366">
        <f>G34+G35+G40+G41+G42+G46+G47+G50+G54+G55+G56+G60+G64+G67+G68+G72+G75+G76+G77+G81</f>
        <v>110.5</v>
      </c>
      <c r="H82" s="2367">
        <f t="shared" ref="H82:M82" si="37">H34+H35+H40+H41+H42+H46+H47+H50+H54+H55+H56+H60+H64+H67+H68+H72+H75+H76+H77+H81</f>
        <v>3315</v>
      </c>
      <c r="I82" s="2368">
        <f t="shared" si="37"/>
        <v>1740</v>
      </c>
      <c r="J82" s="2368">
        <f t="shared" si="37"/>
        <v>889</v>
      </c>
      <c r="K82" s="2368">
        <f t="shared" si="37"/>
        <v>255</v>
      </c>
      <c r="L82" s="2368">
        <f t="shared" si="37"/>
        <v>596</v>
      </c>
      <c r="M82" s="2369">
        <f t="shared" si="37"/>
        <v>1575</v>
      </c>
      <c r="N82" s="2370">
        <f>SUM(N34:N81)</f>
        <v>20</v>
      </c>
      <c r="O82" s="2371">
        <f t="shared" ref="O82:Y82" si="38">SUM(O34:O81)</f>
        <v>21</v>
      </c>
      <c r="P82" s="2372">
        <f t="shared" si="38"/>
        <v>21</v>
      </c>
      <c r="Q82" s="2370">
        <f t="shared" si="38"/>
        <v>18</v>
      </c>
      <c r="R82" s="2371">
        <f t="shared" si="38"/>
        <v>22</v>
      </c>
      <c r="S82" s="2372">
        <f t="shared" si="38"/>
        <v>17</v>
      </c>
      <c r="T82" s="2370">
        <f t="shared" si="38"/>
        <v>14</v>
      </c>
      <c r="U82" s="2371">
        <f t="shared" si="38"/>
        <v>12</v>
      </c>
      <c r="V82" s="2372">
        <f t="shared" si="38"/>
        <v>2</v>
      </c>
      <c r="W82" s="2370">
        <f t="shared" si="38"/>
        <v>3</v>
      </c>
      <c r="X82" s="2371">
        <f t="shared" si="38"/>
        <v>3</v>
      </c>
      <c r="Y82" s="2372">
        <f t="shared" si="38"/>
        <v>3</v>
      </c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069"/>
      <c r="G83" s="2373">
        <f>G31+G82</f>
        <v>142</v>
      </c>
      <c r="H83" s="2374">
        <f t="shared" ref="H83:Y83" si="39">H31+H82</f>
        <v>4260</v>
      </c>
      <c r="I83" s="701">
        <f t="shared" si="39"/>
        <v>2224</v>
      </c>
      <c r="J83" s="701">
        <f t="shared" si="39"/>
        <v>981</v>
      </c>
      <c r="K83" s="701">
        <f t="shared" si="39"/>
        <v>255</v>
      </c>
      <c r="L83" s="701">
        <f t="shared" si="39"/>
        <v>988</v>
      </c>
      <c r="M83" s="702">
        <f t="shared" si="39"/>
        <v>2036</v>
      </c>
      <c r="N83" s="2375">
        <f t="shared" si="39"/>
        <v>29</v>
      </c>
      <c r="O83" s="2376">
        <f t="shared" si="39"/>
        <v>27</v>
      </c>
      <c r="P83" s="2377">
        <f t="shared" si="39"/>
        <v>27</v>
      </c>
      <c r="Q83" s="2375">
        <f t="shared" si="39"/>
        <v>27</v>
      </c>
      <c r="R83" s="2376">
        <f t="shared" si="39"/>
        <v>26</v>
      </c>
      <c r="S83" s="2377">
        <f t="shared" si="39"/>
        <v>24</v>
      </c>
      <c r="T83" s="2370">
        <f t="shared" si="39"/>
        <v>14</v>
      </c>
      <c r="U83" s="2371">
        <f t="shared" si="39"/>
        <v>12</v>
      </c>
      <c r="V83" s="2372">
        <f>V31+V82</f>
        <v>2</v>
      </c>
      <c r="W83" s="2370">
        <f>W31+W82</f>
        <v>3</v>
      </c>
      <c r="X83" s="2371">
        <f t="shared" si="39"/>
        <v>3</v>
      </c>
      <c r="Y83" s="2372">
        <f t="shared" si="39"/>
        <v>5</v>
      </c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</row>
    <row r="84" spans="1:61" s="16" customFormat="1" ht="24.75" customHeight="1" thickBot="1" x14ac:dyDescent="0.25">
      <c r="A84" s="3076" t="s">
        <v>486</v>
      </c>
      <c r="B84" s="3077"/>
      <c r="C84" s="3077"/>
      <c r="D84" s="3077"/>
      <c r="E84" s="3077"/>
      <c r="F84" s="3077"/>
      <c r="G84" s="3077"/>
      <c r="H84" s="3077"/>
      <c r="I84" s="3077"/>
      <c r="J84" s="3077"/>
      <c r="K84" s="3077"/>
      <c r="L84" s="3077"/>
      <c r="M84" s="3077"/>
      <c r="N84" s="3077"/>
      <c r="O84" s="3077"/>
      <c r="P84" s="3077"/>
      <c r="Q84" s="3077"/>
      <c r="R84" s="3077"/>
      <c r="S84" s="3077"/>
      <c r="T84" s="3077"/>
      <c r="U84" s="3077"/>
      <c r="V84" s="3077"/>
      <c r="W84" s="3077"/>
      <c r="X84" s="3077"/>
      <c r="Y84" s="3078"/>
      <c r="AX84" s="44" t="str">
        <f t="shared" si="35"/>
        <v/>
      </c>
      <c r="AY84" s="44" t="str">
        <f t="shared" si="35"/>
        <v/>
      </c>
      <c r="AZ84" s="44" t="str">
        <f t="shared" si="35"/>
        <v/>
      </c>
      <c r="BA84" s="44" t="str">
        <f t="shared" si="35"/>
        <v/>
      </c>
      <c r="BB84" s="44" t="str">
        <f t="shared" si="35"/>
        <v/>
      </c>
      <c r="BC84" s="44" t="str">
        <f t="shared" si="35"/>
        <v/>
      </c>
      <c r="BD84" s="44" t="str">
        <f t="shared" si="35"/>
        <v/>
      </c>
      <c r="BE84" s="44" t="str">
        <f t="shared" si="33"/>
        <v/>
      </c>
      <c r="BF84" s="44" t="str">
        <f t="shared" si="33"/>
        <v/>
      </c>
      <c r="BG84" s="44" t="str">
        <f t="shared" si="33"/>
        <v/>
      </c>
      <c r="BH84" s="44" t="str">
        <f t="shared" si="33"/>
        <v/>
      </c>
      <c r="BI84" s="44" t="str">
        <f t="shared" si="34"/>
        <v/>
      </c>
    </row>
    <row r="85" spans="1:61" s="16" customFormat="1" ht="24.75" customHeight="1" thickBot="1" x14ac:dyDescent="0.25">
      <c r="A85" s="3062" t="s">
        <v>211</v>
      </c>
      <c r="B85" s="3063"/>
      <c r="C85" s="3063"/>
      <c r="D85" s="3063"/>
      <c r="E85" s="3063"/>
      <c r="F85" s="3063"/>
      <c r="G85" s="3063"/>
      <c r="H85" s="3063"/>
      <c r="I85" s="3063"/>
      <c r="J85" s="3063"/>
      <c r="K85" s="3063"/>
      <c r="L85" s="3063"/>
      <c r="M85" s="3063"/>
      <c r="N85" s="3063"/>
      <c r="O85" s="3063"/>
      <c r="P85" s="3063"/>
      <c r="Q85" s="3063"/>
      <c r="R85" s="3063"/>
      <c r="S85" s="3063"/>
      <c r="T85" s="3063"/>
      <c r="U85" s="3063"/>
      <c r="V85" s="3063"/>
      <c r="W85" s="3063"/>
      <c r="X85" s="3063"/>
      <c r="Y85" s="3064"/>
      <c r="AX85" s="44" t="str">
        <f t="shared" si="35"/>
        <v/>
      </c>
      <c r="AY85" s="44" t="str">
        <f t="shared" si="35"/>
        <v/>
      </c>
      <c r="AZ85" s="44" t="str">
        <f t="shared" si="35"/>
        <v/>
      </c>
      <c r="BA85" s="44" t="str">
        <f t="shared" si="35"/>
        <v/>
      </c>
      <c r="BB85" s="44" t="str">
        <f t="shared" si="35"/>
        <v/>
      </c>
      <c r="BC85" s="44" t="str">
        <f t="shared" si="35"/>
        <v/>
      </c>
      <c r="BD85" s="44" t="str">
        <f t="shared" si="35"/>
        <v/>
      </c>
      <c r="BE85" s="44" t="str">
        <f t="shared" si="33"/>
        <v/>
      </c>
      <c r="BF85" s="44" t="str">
        <f t="shared" si="33"/>
        <v/>
      </c>
      <c r="BG85" s="44" t="str">
        <f t="shared" si="33"/>
        <v/>
      </c>
      <c r="BH85" s="44" t="str">
        <f t="shared" si="33"/>
        <v/>
      </c>
      <c r="BI85" s="44" t="str">
        <f t="shared" si="34"/>
        <v/>
      </c>
    </row>
    <row r="86" spans="1:61" s="16" customFormat="1" ht="24" customHeight="1" thickBot="1" x14ac:dyDescent="0.25">
      <c r="A86" s="3089" t="s">
        <v>212</v>
      </c>
      <c r="B86" s="3090"/>
      <c r="C86" s="3090"/>
      <c r="D86" s="3090"/>
      <c r="E86" s="3090"/>
      <c r="F86" s="3090"/>
      <c r="G86" s="3087"/>
      <c r="H86" s="3090"/>
      <c r="I86" s="3090"/>
      <c r="J86" s="3090"/>
      <c r="K86" s="3090"/>
      <c r="L86" s="3090"/>
      <c r="M86" s="3090"/>
      <c r="N86" s="3090"/>
      <c r="O86" s="3090"/>
      <c r="P86" s="3090"/>
      <c r="Q86" s="3087"/>
      <c r="R86" s="3087"/>
      <c r="S86" s="3087"/>
      <c r="T86" s="3087"/>
      <c r="U86" s="3087"/>
      <c r="V86" s="3087"/>
      <c r="W86" s="3090"/>
      <c r="X86" s="3090"/>
      <c r="Y86" s="3091"/>
      <c r="AX86" s="44" t="str">
        <f t="shared" si="35"/>
        <v/>
      </c>
      <c r="AY86" s="44" t="str">
        <f t="shared" si="35"/>
        <v/>
      </c>
      <c r="AZ86" s="44" t="str">
        <f t="shared" si="35"/>
        <v/>
      </c>
      <c r="BA86" s="44" t="str">
        <f t="shared" si="35"/>
        <v/>
      </c>
      <c r="BB86" s="44" t="str">
        <f t="shared" si="35"/>
        <v/>
      </c>
      <c r="BC86" s="44" t="str">
        <f t="shared" si="35"/>
        <v/>
      </c>
      <c r="BD86" s="44" t="str">
        <f t="shared" si="35"/>
        <v/>
      </c>
      <c r="BE86" s="44" t="str">
        <f t="shared" si="33"/>
        <v/>
      </c>
      <c r="BF86" s="44" t="str">
        <f t="shared" si="33"/>
        <v/>
      </c>
      <c r="BG86" s="44" t="str">
        <f t="shared" si="33"/>
        <v/>
      </c>
      <c r="BH86" s="44" t="str">
        <f t="shared" si="33"/>
        <v/>
      </c>
      <c r="BI86" s="44" t="str">
        <f t="shared" si="34"/>
        <v/>
      </c>
    </row>
    <row r="87" spans="1:61" s="16" customFormat="1" ht="20.25" customHeight="1" x14ac:dyDescent="0.25">
      <c r="A87" s="2378">
        <v>1</v>
      </c>
      <c r="B87" s="2379" t="s">
        <v>749</v>
      </c>
      <c r="C87" s="2380"/>
      <c r="D87" s="2381">
        <v>3</v>
      </c>
      <c r="E87" s="2381"/>
      <c r="F87" s="2382"/>
      <c r="G87" s="2383">
        <v>1</v>
      </c>
      <c r="H87" s="2384">
        <f t="shared" ref="H87:H92" si="40">G87*30</f>
        <v>30</v>
      </c>
      <c r="I87" s="2385">
        <f t="shared" ref="I87:I92" si="41">J87+K87+L87</f>
        <v>14</v>
      </c>
      <c r="J87" s="2385">
        <v>10</v>
      </c>
      <c r="K87" s="2385"/>
      <c r="L87" s="2385">
        <v>4</v>
      </c>
      <c r="M87" s="2386">
        <f t="shared" ref="M87:M92" si="42">H87-I87</f>
        <v>16</v>
      </c>
      <c r="N87" s="2535"/>
      <c r="O87" s="2387"/>
      <c r="P87" s="2388"/>
      <c r="Q87" s="2389">
        <v>1</v>
      </c>
      <c r="R87" s="2390"/>
      <c r="S87" s="2391"/>
      <c r="T87" s="2389"/>
      <c r="U87" s="2390"/>
      <c r="V87" s="2392"/>
      <c r="W87" s="2393"/>
      <c r="X87" s="2504"/>
      <c r="Y87" s="2394"/>
      <c r="AB87" s="2299"/>
      <c r="AC87" s="3013" t="s">
        <v>34</v>
      </c>
      <c r="AD87" s="3014"/>
      <c r="AE87" s="3014"/>
      <c r="AF87" s="3013" t="s">
        <v>35</v>
      </c>
      <c r="AG87" s="3013"/>
      <c r="AH87" s="3013"/>
      <c r="AI87" s="3013" t="s">
        <v>36</v>
      </c>
      <c r="AJ87" s="3013"/>
      <c r="AK87" s="3013"/>
      <c r="AL87" s="3013" t="s">
        <v>37</v>
      </c>
      <c r="AM87" s="3013"/>
      <c r="AN87" s="3013"/>
      <c r="AT87" s="16" t="s">
        <v>34</v>
      </c>
      <c r="AX87" s="44" t="str">
        <f t="shared" si="35"/>
        <v/>
      </c>
      <c r="AY87" s="44" t="str">
        <f t="shared" si="35"/>
        <v/>
      </c>
      <c r="AZ87" s="44" t="str">
        <f t="shared" si="35"/>
        <v/>
      </c>
      <c r="BA87" s="44" t="str">
        <f t="shared" si="35"/>
        <v>так</v>
      </c>
      <c r="BB87" s="44" t="str">
        <f t="shared" si="35"/>
        <v/>
      </c>
      <c r="BC87" s="44" t="str">
        <f t="shared" si="35"/>
        <v/>
      </c>
      <c r="BD87" s="44" t="str">
        <f t="shared" si="35"/>
        <v/>
      </c>
      <c r="BE87" s="44" t="str">
        <f t="shared" si="33"/>
        <v/>
      </c>
      <c r="BF87" s="44" t="str">
        <f t="shared" si="33"/>
        <v/>
      </c>
      <c r="BG87" s="44" t="str">
        <f t="shared" si="33"/>
        <v/>
      </c>
      <c r="BH87" s="44" t="str">
        <f t="shared" si="33"/>
        <v/>
      </c>
      <c r="BI87" s="44" t="str">
        <f t="shared" si="34"/>
        <v/>
      </c>
    </row>
    <row r="88" spans="1:61" s="16" customFormat="1" ht="21" customHeight="1" x14ac:dyDescent="0.25">
      <c r="A88" s="2395">
        <v>2</v>
      </c>
      <c r="B88" s="2396" t="s">
        <v>750</v>
      </c>
      <c r="C88" s="2397"/>
      <c r="D88" s="2398" t="s">
        <v>730</v>
      </c>
      <c r="E88" s="2398"/>
      <c r="F88" s="2399"/>
      <c r="G88" s="2400">
        <v>1.5</v>
      </c>
      <c r="H88" s="2401">
        <f t="shared" si="40"/>
        <v>45</v>
      </c>
      <c r="I88" s="2402">
        <f t="shared" si="41"/>
        <v>16</v>
      </c>
      <c r="J88" s="2402">
        <v>16</v>
      </c>
      <c r="K88" s="2402"/>
      <c r="L88" s="2402"/>
      <c r="M88" s="2403">
        <f t="shared" si="42"/>
        <v>29</v>
      </c>
      <c r="N88" s="2404"/>
      <c r="O88" s="2356"/>
      <c r="P88" s="2350"/>
      <c r="Q88" s="2536"/>
      <c r="R88" s="2405">
        <v>2</v>
      </c>
      <c r="S88" s="2406"/>
      <c r="T88" s="2407"/>
      <c r="U88" s="2405"/>
      <c r="V88" s="2408"/>
      <c r="W88" s="609"/>
      <c r="X88" s="187"/>
      <c r="Y88" s="610"/>
      <c r="AB88" s="2299"/>
      <c r="AC88" s="3014"/>
      <c r="AD88" s="3014"/>
      <c r="AE88" s="3014"/>
      <c r="AF88" s="3013"/>
      <c r="AG88" s="3013"/>
      <c r="AH88" s="3013"/>
      <c r="AI88" s="3013"/>
      <c r="AJ88" s="3013"/>
      <c r="AK88" s="3013"/>
      <c r="AL88" s="3013"/>
      <c r="AM88" s="3013"/>
      <c r="AN88" s="3013"/>
      <c r="AT88" s="16" t="s">
        <v>35</v>
      </c>
      <c r="AU88" s="16">
        <v>4</v>
      </c>
      <c r="AX88" s="44" t="str">
        <f t="shared" si="35"/>
        <v/>
      </c>
      <c r="AY88" s="44" t="str">
        <f t="shared" si="35"/>
        <v/>
      </c>
      <c r="AZ88" s="44" t="str">
        <f t="shared" si="35"/>
        <v/>
      </c>
      <c r="BA88" s="44" t="str">
        <f t="shared" si="35"/>
        <v/>
      </c>
      <c r="BB88" s="44" t="str">
        <f t="shared" si="35"/>
        <v>так</v>
      </c>
      <c r="BC88" s="44" t="str">
        <f t="shared" si="35"/>
        <v/>
      </c>
      <c r="BD88" s="44" t="str">
        <f t="shared" si="35"/>
        <v/>
      </c>
      <c r="BE88" s="44" t="str">
        <f t="shared" si="33"/>
        <v/>
      </c>
      <c r="BF88" s="44" t="str">
        <f t="shared" si="33"/>
        <v/>
      </c>
      <c r="BG88" s="44" t="str">
        <f t="shared" si="33"/>
        <v/>
      </c>
      <c r="BH88" s="44" t="str">
        <f t="shared" si="33"/>
        <v/>
      </c>
      <c r="BI88" s="44" t="str">
        <f t="shared" si="34"/>
        <v/>
      </c>
    </row>
    <row r="89" spans="1:61" s="16" customFormat="1" ht="18.75" customHeight="1" x14ac:dyDescent="0.25">
      <c r="A89" s="2395">
        <v>3</v>
      </c>
      <c r="B89" s="2396" t="s">
        <v>751</v>
      </c>
      <c r="C89" s="2397"/>
      <c r="D89" s="2398" t="s">
        <v>731</v>
      </c>
      <c r="E89" s="2398"/>
      <c r="F89" s="2399"/>
      <c r="G89" s="2400">
        <v>1.5</v>
      </c>
      <c r="H89" s="2401">
        <f t="shared" si="40"/>
        <v>45</v>
      </c>
      <c r="I89" s="2402">
        <f t="shared" si="41"/>
        <v>16</v>
      </c>
      <c r="J89" s="2402">
        <v>16</v>
      </c>
      <c r="K89" s="2402"/>
      <c r="L89" s="2402"/>
      <c r="M89" s="2403">
        <f t="shared" si="42"/>
        <v>29</v>
      </c>
      <c r="N89" s="2404"/>
      <c r="O89" s="2356"/>
      <c r="P89" s="2350"/>
      <c r="Q89" s="2536"/>
      <c r="R89" s="2405"/>
      <c r="S89" s="2406">
        <v>2</v>
      </c>
      <c r="T89" s="2407"/>
      <c r="U89" s="2405"/>
      <c r="V89" s="2408"/>
      <c r="W89" s="2409"/>
      <c r="X89" s="2498"/>
      <c r="Y89" s="2503"/>
      <c r="AB89" s="2299"/>
      <c r="AC89" s="2304">
        <v>1</v>
      </c>
      <c r="AD89" s="2304" t="s">
        <v>728</v>
      </c>
      <c r="AE89" s="2304" t="s">
        <v>729</v>
      </c>
      <c r="AF89" s="2304">
        <v>3</v>
      </c>
      <c r="AG89" s="2304" t="s">
        <v>730</v>
      </c>
      <c r="AH89" s="2304" t="s">
        <v>731</v>
      </c>
      <c r="AI89" s="2304">
        <v>5</v>
      </c>
      <c r="AJ89" s="2304" t="s">
        <v>732</v>
      </c>
      <c r="AK89" s="2304" t="s">
        <v>733</v>
      </c>
      <c r="AL89" s="2304">
        <v>7</v>
      </c>
      <c r="AM89" s="2304" t="s">
        <v>734</v>
      </c>
      <c r="AN89" s="2304" t="s">
        <v>735</v>
      </c>
      <c r="AT89" s="16" t="s">
        <v>36</v>
      </c>
      <c r="AU89" s="16">
        <v>6</v>
      </c>
      <c r="AX89" s="44" t="str">
        <f t="shared" si="35"/>
        <v/>
      </c>
      <c r="AY89" s="44" t="str">
        <f t="shared" si="35"/>
        <v/>
      </c>
      <c r="AZ89" s="44" t="str">
        <f t="shared" si="35"/>
        <v/>
      </c>
      <c r="BA89" s="44" t="str">
        <f t="shared" si="35"/>
        <v/>
      </c>
      <c r="BB89" s="44" t="str">
        <f t="shared" si="35"/>
        <v/>
      </c>
      <c r="BC89" s="44" t="str">
        <f t="shared" si="35"/>
        <v>так</v>
      </c>
      <c r="BD89" s="44" t="str">
        <f t="shared" si="35"/>
        <v/>
      </c>
      <c r="BE89" s="44" t="str">
        <f t="shared" si="33"/>
        <v/>
      </c>
      <c r="BF89" s="44" t="str">
        <f t="shared" si="33"/>
        <v/>
      </c>
      <c r="BG89" s="44" t="str">
        <f t="shared" si="33"/>
        <v/>
      </c>
      <c r="BH89" s="44" t="str">
        <f t="shared" si="33"/>
        <v/>
      </c>
      <c r="BI89" s="44" t="str">
        <f t="shared" si="34"/>
        <v/>
      </c>
    </row>
    <row r="90" spans="1:61" s="16" customFormat="1" ht="18.75" customHeight="1" x14ac:dyDescent="0.25">
      <c r="A90" s="2395">
        <v>4</v>
      </c>
      <c r="B90" s="2396" t="s">
        <v>752</v>
      </c>
      <c r="C90" s="2397"/>
      <c r="D90" s="2398" t="s">
        <v>767</v>
      </c>
      <c r="E90" s="2398"/>
      <c r="F90" s="2399"/>
      <c r="G90" s="2400">
        <v>3</v>
      </c>
      <c r="H90" s="2401">
        <f t="shared" si="40"/>
        <v>90</v>
      </c>
      <c r="I90" s="2402">
        <f t="shared" si="41"/>
        <v>40</v>
      </c>
      <c r="J90" s="2402">
        <v>28</v>
      </c>
      <c r="K90" s="2402"/>
      <c r="L90" s="2402">
        <v>12</v>
      </c>
      <c r="M90" s="2403">
        <f t="shared" si="42"/>
        <v>50</v>
      </c>
      <c r="N90" s="2404"/>
      <c r="O90" s="2356"/>
      <c r="P90" s="2350"/>
      <c r="Q90" s="2536"/>
      <c r="R90" s="2405"/>
      <c r="S90" s="2406"/>
      <c r="T90" s="2407">
        <v>3</v>
      </c>
      <c r="U90" s="2405"/>
      <c r="V90" s="2408"/>
      <c r="W90" s="2409"/>
      <c r="X90" s="2498"/>
      <c r="Y90" s="2503"/>
      <c r="AB90" s="2299" t="s">
        <v>698</v>
      </c>
      <c r="AC90" s="2299"/>
      <c r="AD90" s="2299"/>
      <c r="AE90" s="2299"/>
      <c r="AF90" s="2299"/>
      <c r="AG90" s="2299"/>
      <c r="AH90" s="2299"/>
      <c r="AI90" s="2299"/>
      <c r="AJ90" s="2299"/>
      <c r="AK90" s="2299"/>
      <c r="AL90" s="2299"/>
      <c r="AM90" s="2299"/>
      <c r="AN90" s="2299"/>
      <c r="AT90" s="16" t="s">
        <v>37</v>
      </c>
      <c r="AX90" s="44" t="str">
        <f t="shared" si="35"/>
        <v/>
      </c>
      <c r="AY90" s="44" t="str">
        <f t="shared" si="35"/>
        <v/>
      </c>
      <c r="AZ90" s="44" t="str">
        <f t="shared" si="35"/>
        <v/>
      </c>
      <c r="BA90" s="44" t="str">
        <f t="shared" si="35"/>
        <v/>
      </c>
      <c r="BB90" s="44" t="str">
        <f t="shared" si="35"/>
        <v/>
      </c>
      <c r="BC90" s="44" t="str">
        <f t="shared" si="35"/>
        <v/>
      </c>
      <c r="BD90" s="44" t="str">
        <f t="shared" si="35"/>
        <v>так</v>
      </c>
      <c r="BE90" s="44" t="str">
        <f t="shared" si="33"/>
        <v/>
      </c>
      <c r="BF90" s="44" t="str">
        <f t="shared" si="33"/>
        <v/>
      </c>
      <c r="BG90" s="44" t="str">
        <f t="shared" si="33"/>
        <v/>
      </c>
      <c r="BH90" s="44" t="str">
        <f t="shared" si="33"/>
        <v/>
      </c>
      <c r="BI90" s="44" t="str">
        <f t="shared" si="34"/>
        <v/>
      </c>
    </row>
    <row r="91" spans="1:61" s="16" customFormat="1" ht="19.5" customHeight="1" x14ac:dyDescent="0.25">
      <c r="A91" s="2395">
        <v>5</v>
      </c>
      <c r="B91" s="2396" t="s">
        <v>753</v>
      </c>
      <c r="C91" s="2397"/>
      <c r="D91" s="2398" t="s">
        <v>732</v>
      </c>
      <c r="E91" s="2398"/>
      <c r="F91" s="2399"/>
      <c r="G91" s="2400">
        <v>1.5</v>
      </c>
      <c r="H91" s="2401">
        <f t="shared" si="40"/>
        <v>45</v>
      </c>
      <c r="I91" s="2402">
        <f t="shared" si="41"/>
        <v>16</v>
      </c>
      <c r="J91" s="2402">
        <v>16</v>
      </c>
      <c r="K91" s="2402"/>
      <c r="L91" s="2402"/>
      <c r="M91" s="2403">
        <f t="shared" si="42"/>
        <v>29</v>
      </c>
      <c r="N91" s="2404"/>
      <c r="O91" s="2356"/>
      <c r="P91" s="2350"/>
      <c r="Q91" s="2536"/>
      <c r="R91" s="2405"/>
      <c r="S91" s="2406"/>
      <c r="T91" s="2407"/>
      <c r="U91" s="2405">
        <v>2</v>
      </c>
      <c r="V91" s="2408"/>
      <c r="W91" s="2409"/>
      <c r="X91" s="2498"/>
      <c r="Y91" s="2503"/>
      <c r="AB91" s="2299" t="s">
        <v>699</v>
      </c>
      <c r="AC91" s="2299">
        <f>COUNTIF($D$87:$D$92,AC89)</f>
        <v>0</v>
      </c>
      <c r="AD91" s="2299">
        <f t="shared" ref="AD91:AN91" si="43">COUNTIF($D$87:$D$92,AD89)</f>
        <v>0</v>
      </c>
      <c r="AE91" s="2299">
        <f t="shared" si="43"/>
        <v>0</v>
      </c>
      <c r="AF91" s="2299">
        <f t="shared" si="43"/>
        <v>1</v>
      </c>
      <c r="AG91" s="2299">
        <f t="shared" si="43"/>
        <v>1</v>
      </c>
      <c r="AH91" s="2299">
        <f t="shared" si="43"/>
        <v>1</v>
      </c>
      <c r="AI91" s="2299">
        <v>2</v>
      </c>
      <c r="AJ91" s="2299">
        <f t="shared" si="43"/>
        <v>1</v>
      </c>
      <c r="AK91" s="2299">
        <f t="shared" si="43"/>
        <v>1</v>
      </c>
      <c r="AL91" s="2299">
        <f t="shared" si="43"/>
        <v>0</v>
      </c>
      <c r="AM91" s="2299">
        <f t="shared" si="43"/>
        <v>0</v>
      </c>
      <c r="AN91" s="2299">
        <f t="shared" si="43"/>
        <v>0</v>
      </c>
      <c r="AX91" s="44" t="str">
        <f t="shared" si="35"/>
        <v/>
      </c>
      <c r="AY91" s="44" t="str">
        <f t="shared" si="35"/>
        <v/>
      </c>
      <c r="AZ91" s="44" t="str">
        <f t="shared" si="35"/>
        <v/>
      </c>
      <c r="BA91" s="44" t="str">
        <f t="shared" si="35"/>
        <v/>
      </c>
      <c r="BB91" s="44" t="str">
        <f t="shared" si="35"/>
        <v/>
      </c>
      <c r="BC91" s="44" t="str">
        <f t="shared" si="35"/>
        <v/>
      </c>
      <c r="BD91" s="44" t="str">
        <f t="shared" si="35"/>
        <v/>
      </c>
      <c r="BE91" s="44" t="str">
        <f t="shared" si="33"/>
        <v>так</v>
      </c>
      <c r="BF91" s="44" t="str">
        <f t="shared" si="33"/>
        <v/>
      </c>
      <c r="BG91" s="44" t="str">
        <f t="shared" si="33"/>
        <v/>
      </c>
      <c r="BH91" s="44" t="str">
        <f t="shared" si="33"/>
        <v/>
      </c>
      <c r="BI91" s="44" t="str">
        <f t="shared" si="34"/>
        <v/>
      </c>
    </row>
    <row r="92" spans="1:61" s="16" customFormat="1" ht="20.25" customHeight="1" thickBot="1" x14ac:dyDescent="0.3">
      <c r="A92" s="2410">
        <v>6</v>
      </c>
      <c r="B92" s="2411" t="s">
        <v>754</v>
      </c>
      <c r="C92" s="2412"/>
      <c r="D92" s="2413" t="s">
        <v>733</v>
      </c>
      <c r="E92" s="2413"/>
      <c r="F92" s="2414"/>
      <c r="G92" s="2415">
        <v>1.5</v>
      </c>
      <c r="H92" s="2416">
        <f t="shared" si="40"/>
        <v>45</v>
      </c>
      <c r="I92" s="2417">
        <f t="shared" si="41"/>
        <v>18</v>
      </c>
      <c r="J92" s="2417">
        <v>9</v>
      </c>
      <c r="K92" s="2417"/>
      <c r="L92" s="2417">
        <v>9</v>
      </c>
      <c r="M92" s="2418">
        <f t="shared" si="42"/>
        <v>27</v>
      </c>
      <c r="N92" s="2537"/>
      <c r="O92" s="2538"/>
      <c r="P92" s="2539"/>
      <c r="Q92" s="2537"/>
      <c r="R92" s="2419"/>
      <c r="S92" s="2420"/>
      <c r="T92" s="2421"/>
      <c r="U92" s="2419"/>
      <c r="V92" s="2422">
        <v>2</v>
      </c>
      <c r="W92" s="2423"/>
      <c r="X92" s="2424"/>
      <c r="Y92" s="2425"/>
      <c r="AB92" s="2305" t="s">
        <v>704</v>
      </c>
      <c r="AC92" s="2299"/>
      <c r="AD92" s="2299"/>
      <c r="AE92" s="2299"/>
      <c r="AF92" s="2299"/>
      <c r="AG92" s="2299"/>
      <c r="AH92" s="2299"/>
      <c r="AI92" s="2299"/>
      <c r="AJ92" s="2299"/>
      <c r="AK92" s="2299"/>
      <c r="AL92" s="2299"/>
      <c r="AM92" s="2299"/>
      <c r="AN92" s="2299"/>
      <c r="AX92" s="44" t="str">
        <f t="shared" si="35"/>
        <v/>
      </c>
      <c r="AY92" s="44" t="str">
        <f t="shared" si="35"/>
        <v/>
      </c>
      <c r="AZ92" s="44" t="str">
        <f t="shared" si="35"/>
        <v/>
      </c>
      <c r="BA92" s="44" t="str">
        <f t="shared" si="35"/>
        <v/>
      </c>
      <c r="BB92" s="44" t="str">
        <f t="shared" si="35"/>
        <v/>
      </c>
      <c r="BC92" s="44" t="str">
        <f t="shared" si="35"/>
        <v/>
      </c>
      <c r="BD92" s="44" t="str">
        <f t="shared" si="35"/>
        <v/>
      </c>
      <c r="BE92" s="44" t="str">
        <f t="shared" si="33"/>
        <v/>
      </c>
      <c r="BF92" s="44" t="str">
        <f t="shared" si="33"/>
        <v>так</v>
      </c>
      <c r="BG92" s="44" t="str">
        <f t="shared" si="33"/>
        <v/>
      </c>
      <c r="BH92" s="44" t="str">
        <f t="shared" si="33"/>
        <v/>
      </c>
      <c r="BI92" s="44" t="str">
        <f t="shared" si="34"/>
        <v/>
      </c>
    </row>
    <row r="93" spans="1:61" s="16" customFormat="1" ht="20.25" customHeight="1" thickBot="1" x14ac:dyDescent="0.25">
      <c r="A93" s="3092" t="s">
        <v>609</v>
      </c>
      <c r="B93" s="3093"/>
      <c r="C93" s="3093"/>
      <c r="D93" s="3093"/>
      <c r="E93" s="3093"/>
      <c r="F93" s="3094"/>
      <c r="G93" s="2426">
        <f>SUM(G87:G92)</f>
        <v>10</v>
      </c>
      <c r="H93" s="2427">
        <f>SUM(H87:H92)</f>
        <v>300</v>
      </c>
      <c r="I93" s="2428">
        <f>SUM(I87:I92)</f>
        <v>120</v>
      </c>
      <c r="J93" s="2428">
        <f>SUM(J87:J92)</f>
        <v>95</v>
      </c>
      <c r="K93" s="2428"/>
      <c r="L93" s="2428">
        <f>SUM(L87:L92)</f>
        <v>25</v>
      </c>
      <c r="M93" s="2429">
        <f>SUM(M87:M92)</f>
        <v>180</v>
      </c>
      <c r="N93" s="2540"/>
      <c r="O93" s="2541"/>
      <c r="P93" s="2542"/>
      <c r="Q93" s="2430">
        <f t="shared" ref="Q93:V93" si="44">SUM(Q87:Q92)</f>
        <v>1</v>
      </c>
      <c r="R93" s="2431">
        <f t="shared" si="44"/>
        <v>2</v>
      </c>
      <c r="S93" s="2432">
        <f t="shared" si="44"/>
        <v>2</v>
      </c>
      <c r="T93" s="2430">
        <f t="shared" si="44"/>
        <v>3</v>
      </c>
      <c r="U93" s="2431">
        <f t="shared" si="44"/>
        <v>2</v>
      </c>
      <c r="V93" s="2432">
        <f t="shared" si="44"/>
        <v>2</v>
      </c>
      <c r="W93" s="2433"/>
      <c r="X93" s="389"/>
      <c r="Y93" s="2434"/>
      <c r="AB93" s="44" t="s">
        <v>705</v>
      </c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X93" s="44" t="str">
        <f t="shared" si="35"/>
        <v/>
      </c>
      <c r="AY93" s="44" t="str">
        <f t="shared" si="35"/>
        <v/>
      </c>
      <c r="AZ93" s="44" t="str">
        <f t="shared" si="35"/>
        <v/>
      </c>
      <c r="BA93" s="44" t="str">
        <f t="shared" si="35"/>
        <v>так</v>
      </c>
      <c r="BB93" s="44" t="str">
        <f t="shared" si="35"/>
        <v>так</v>
      </c>
      <c r="BC93" s="44" t="str">
        <f t="shared" si="35"/>
        <v>так</v>
      </c>
      <c r="BD93" s="44" t="str">
        <f t="shared" si="35"/>
        <v>так</v>
      </c>
      <c r="BE93" s="44" t="str">
        <f t="shared" si="33"/>
        <v>так</v>
      </c>
      <c r="BF93" s="44" t="str">
        <f t="shared" si="33"/>
        <v>так</v>
      </c>
      <c r="BG93" s="44" t="str">
        <f t="shared" si="33"/>
        <v/>
      </c>
      <c r="BH93" s="44" t="str">
        <f t="shared" si="33"/>
        <v/>
      </c>
      <c r="BI93" s="44" t="str">
        <f t="shared" si="34"/>
        <v/>
      </c>
    </row>
    <row r="94" spans="1:61" s="16" customFormat="1" ht="19.5" customHeight="1" x14ac:dyDescent="0.25">
      <c r="A94" s="2378" t="s">
        <v>167</v>
      </c>
      <c r="B94" s="2545" t="s">
        <v>613</v>
      </c>
      <c r="C94" s="2378"/>
      <c r="D94" s="2546">
        <v>3</v>
      </c>
      <c r="E94" s="2291"/>
      <c r="F94" s="2291"/>
      <c r="G94" s="2341">
        <v>1</v>
      </c>
      <c r="H94" s="2547">
        <f>G94*30</f>
        <v>30</v>
      </c>
      <c r="I94" s="2343">
        <f>J94+K94+L94</f>
        <v>14</v>
      </c>
      <c r="J94" s="2343">
        <v>10</v>
      </c>
      <c r="K94" s="2343"/>
      <c r="L94" s="2343">
        <v>4</v>
      </c>
      <c r="M94" s="2548">
        <f>H94-I94</f>
        <v>16</v>
      </c>
      <c r="N94" s="2549"/>
      <c r="O94" s="2550"/>
      <c r="P94" s="2545"/>
      <c r="Q94" s="2378">
        <v>1</v>
      </c>
      <c r="R94" s="2551"/>
      <c r="S94" s="2552"/>
      <c r="T94" s="2378"/>
      <c r="U94" s="2551"/>
      <c r="V94" s="2552"/>
      <c r="W94" s="2535"/>
      <c r="X94" s="2551"/>
      <c r="Y94" s="2552"/>
      <c r="AX94" s="44" t="str">
        <f t="shared" si="35"/>
        <v/>
      </c>
      <c r="AY94" s="44" t="str">
        <f t="shared" si="35"/>
        <v/>
      </c>
      <c r="AZ94" s="44" t="str">
        <f t="shared" si="35"/>
        <v/>
      </c>
      <c r="BA94" s="44" t="str">
        <f t="shared" si="35"/>
        <v>так</v>
      </c>
      <c r="BB94" s="44" t="str">
        <f t="shared" si="35"/>
        <v/>
      </c>
      <c r="BC94" s="44" t="str">
        <f t="shared" si="35"/>
        <v/>
      </c>
      <c r="BD94" s="44" t="str">
        <f t="shared" si="35"/>
        <v/>
      </c>
      <c r="BE94" s="44" t="str">
        <f t="shared" si="33"/>
        <v/>
      </c>
      <c r="BF94" s="44" t="str">
        <f t="shared" si="33"/>
        <v/>
      </c>
      <c r="BG94" s="44" t="str">
        <f t="shared" si="33"/>
        <v/>
      </c>
      <c r="BH94" s="44" t="str">
        <f t="shared" si="33"/>
        <v/>
      </c>
      <c r="BI94" s="44" t="str">
        <f t="shared" si="34"/>
        <v/>
      </c>
    </row>
    <row r="95" spans="1:61" s="16" customFormat="1" ht="21.75" customHeight="1" x14ac:dyDescent="0.25">
      <c r="A95" s="2395" t="s">
        <v>168</v>
      </c>
      <c r="B95" s="2553" t="s">
        <v>70</v>
      </c>
      <c r="C95" s="2395"/>
      <c r="D95" s="220">
        <v>3</v>
      </c>
      <c r="E95" s="220"/>
      <c r="F95" s="2554"/>
      <c r="G95" s="2347">
        <v>1</v>
      </c>
      <c r="H95" s="2404">
        <f>G95*30</f>
        <v>30</v>
      </c>
      <c r="I95" s="2356">
        <f>J95+K95+L95</f>
        <v>14</v>
      </c>
      <c r="J95" s="2356">
        <v>10</v>
      </c>
      <c r="K95" s="2356"/>
      <c r="L95" s="2356">
        <v>4</v>
      </c>
      <c r="M95" s="2555">
        <f>H95-I95</f>
        <v>16</v>
      </c>
      <c r="N95" s="2536"/>
      <c r="O95" s="2498"/>
      <c r="P95" s="2553"/>
      <c r="Q95" s="2395">
        <v>1</v>
      </c>
      <c r="R95" s="2353"/>
      <c r="S95" s="2554"/>
      <c r="T95" s="2395"/>
      <c r="U95" s="2353"/>
      <c r="V95" s="2554"/>
      <c r="W95" s="2536"/>
      <c r="X95" s="2498"/>
      <c r="Y95" s="2556"/>
      <c r="AB95" s="16" t="s">
        <v>756</v>
      </c>
      <c r="AX95" s="44" t="str">
        <f t="shared" si="35"/>
        <v/>
      </c>
      <c r="AY95" s="44" t="str">
        <f t="shared" si="35"/>
        <v/>
      </c>
      <c r="AZ95" s="44" t="str">
        <f t="shared" si="35"/>
        <v/>
      </c>
      <c r="BA95" s="44" t="str">
        <f t="shared" si="35"/>
        <v>так</v>
      </c>
      <c r="BB95" s="44" t="str">
        <f t="shared" si="35"/>
        <v/>
      </c>
      <c r="BC95" s="44" t="str">
        <f t="shared" si="35"/>
        <v/>
      </c>
      <c r="BD95" s="44" t="str">
        <f t="shared" si="35"/>
        <v/>
      </c>
      <c r="BE95" s="44" t="str">
        <f t="shared" si="33"/>
        <v/>
      </c>
      <c r="BF95" s="44" t="str">
        <f t="shared" si="33"/>
        <v/>
      </c>
      <c r="BG95" s="44" t="str">
        <f t="shared" si="33"/>
        <v/>
      </c>
      <c r="BH95" s="44" t="str">
        <f t="shared" si="33"/>
        <v/>
      </c>
      <c r="BI95" s="44" t="str">
        <f t="shared" si="34"/>
        <v/>
      </c>
    </row>
    <row r="96" spans="1:61" s="16" customFormat="1" ht="21.75" customHeight="1" x14ac:dyDescent="0.25">
      <c r="A96" s="2395" t="s">
        <v>169</v>
      </c>
      <c r="B96" s="2553" t="s">
        <v>614</v>
      </c>
      <c r="C96" s="2395"/>
      <c r="D96" s="2353" t="s">
        <v>732</v>
      </c>
      <c r="E96" s="2353"/>
      <c r="F96" s="2554"/>
      <c r="G96" s="2557">
        <v>1.5</v>
      </c>
      <c r="H96" s="2404">
        <f>G96*30</f>
        <v>45</v>
      </c>
      <c r="I96" s="2356">
        <f>J96+K96+L96</f>
        <v>16</v>
      </c>
      <c r="J96" s="2356">
        <v>16</v>
      </c>
      <c r="K96" s="2356"/>
      <c r="L96" s="2356"/>
      <c r="M96" s="2555">
        <f>H96-I96</f>
        <v>29</v>
      </c>
      <c r="N96" s="2536"/>
      <c r="O96" s="2498"/>
      <c r="P96" s="2553"/>
      <c r="Q96" s="2395"/>
      <c r="R96" s="2353"/>
      <c r="S96" s="2554"/>
      <c r="T96" s="2395"/>
      <c r="U96" s="2353">
        <v>2</v>
      </c>
      <c r="V96" s="2554"/>
      <c r="W96" s="2536"/>
      <c r="X96" s="2498"/>
      <c r="Y96" s="2556"/>
      <c r="AB96" s="2299"/>
      <c r="AC96" s="3013" t="s">
        <v>34</v>
      </c>
      <c r="AD96" s="3014"/>
      <c r="AE96" s="3014"/>
      <c r="AF96" s="3013" t="s">
        <v>35</v>
      </c>
      <c r="AG96" s="3013"/>
      <c r="AH96" s="3013"/>
      <c r="AI96" s="3013" t="s">
        <v>36</v>
      </c>
      <c r="AJ96" s="3013"/>
      <c r="AK96" s="3013"/>
      <c r="AL96" s="3013" t="s">
        <v>37</v>
      </c>
      <c r="AM96" s="3013"/>
      <c r="AN96" s="3013"/>
      <c r="AX96" s="44" t="str">
        <f t="shared" si="35"/>
        <v/>
      </c>
      <c r="AY96" s="44" t="str">
        <f t="shared" si="35"/>
        <v/>
      </c>
      <c r="AZ96" s="44" t="str">
        <f t="shared" si="35"/>
        <v/>
      </c>
      <c r="BA96" s="44" t="str">
        <f t="shared" si="35"/>
        <v/>
      </c>
      <c r="BB96" s="44" t="str">
        <f t="shared" si="35"/>
        <v/>
      </c>
      <c r="BC96" s="44" t="str">
        <f t="shared" si="35"/>
        <v/>
      </c>
      <c r="BD96" s="44" t="str">
        <f t="shared" si="35"/>
        <v/>
      </c>
      <c r="BE96" s="44" t="str">
        <f t="shared" si="33"/>
        <v>так</v>
      </c>
      <c r="BF96" s="44" t="str">
        <f t="shared" si="33"/>
        <v/>
      </c>
      <c r="BG96" s="44" t="str">
        <f t="shared" si="33"/>
        <v/>
      </c>
      <c r="BH96" s="44" t="str">
        <f t="shared" si="33"/>
        <v/>
      </c>
      <c r="BI96" s="44" t="str">
        <f t="shared" si="34"/>
        <v/>
      </c>
    </row>
    <row r="97" spans="1:61" s="16" customFormat="1" ht="21.75" customHeight="1" x14ac:dyDescent="0.25">
      <c r="A97" s="2395" t="s">
        <v>170</v>
      </c>
      <c r="B97" s="2553" t="s">
        <v>44</v>
      </c>
      <c r="C97" s="2395"/>
      <c r="D97" s="2353" t="s">
        <v>730</v>
      </c>
      <c r="E97" s="2353"/>
      <c r="F97" s="2554"/>
      <c r="G97" s="2557">
        <v>1.5</v>
      </c>
      <c r="H97" s="2404">
        <f>G97*30</f>
        <v>45</v>
      </c>
      <c r="I97" s="2356">
        <f t="shared" ref="I97:I114" si="45">J97+K97+L97</f>
        <v>16</v>
      </c>
      <c r="J97" s="2356">
        <v>16</v>
      </c>
      <c r="K97" s="2356"/>
      <c r="L97" s="2356"/>
      <c r="M97" s="2555">
        <f>H97-I97</f>
        <v>29</v>
      </c>
      <c r="N97" s="2536"/>
      <c r="O97" s="2299"/>
      <c r="P97" s="2553"/>
      <c r="Q97" s="2395"/>
      <c r="R97" s="2353">
        <v>2</v>
      </c>
      <c r="S97" s="2554"/>
      <c r="T97" s="2395"/>
      <c r="U97" s="2353"/>
      <c r="V97" s="2554"/>
      <c r="W97" s="2536"/>
      <c r="X97" s="2498"/>
      <c r="Y97" s="2556"/>
      <c r="AB97" s="2299"/>
      <c r="AC97" s="3014"/>
      <c r="AD97" s="3014"/>
      <c r="AE97" s="3014"/>
      <c r="AF97" s="3013"/>
      <c r="AG97" s="3013"/>
      <c r="AH97" s="3013"/>
      <c r="AI97" s="3013"/>
      <c r="AJ97" s="3013"/>
      <c r="AK97" s="3013"/>
      <c r="AL97" s="3013"/>
      <c r="AM97" s="3013"/>
      <c r="AN97" s="3013"/>
      <c r="AX97" s="44" t="str">
        <f t="shared" si="35"/>
        <v/>
      </c>
      <c r="AY97" s="44" t="str">
        <f t="shared" si="35"/>
        <v/>
      </c>
      <c r="AZ97" s="44" t="str">
        <f t="shared" si="35"/>
        <v/>
      </c>
      <c r="BA97" s="44" t="str">
        <f t="shared" si="35"/>
        <v/>
      </c>
      <c r="BB97" s="44" t="str">
        <f t="shared" si="35"/>
        <v>так</v>
      </c>
      <c r="BC97" s="44" t="str">
        <f t="shared" si="35"/>
        <v/>
      </c>
      <c r="BD97" s="44" t="str">
        <f t="shared" ref="BD97:BD114" si="46">IF(T97&lt;&gt;"","так","")</f>
        <v/>
      </c>
      <c r="BE97" s="44" t="str">
        <f t="shared" si="33"/>
        <v/>
      </c>
      <c r="BF97" s="44" t="str">
        <f t="shared" si="33"/>
        <v/>
      </c>
      <c r="BG97" s="44" t="str">
        <f t="shared" si="33"/>
        <v/>
      </c>
      <c r="BH97" s="44" t="str">
        <f t="shared" si="33"/>
        <v/>
      </c>
      <c r="BI97" s="44" t="str">
        <f t="shared" si="34"/>
        <v/>
      </c>
    </row>
    <row r="98" spans="1:61" s="16" customFormat="1" ht="21.75" customHeight="1" x14ac:dyDescent="0.25">
      <c r="A98" s="2395" t="s">
        <v>217</v>
      </c>
      <c r="B98" s="2553" t="s">
        <v>615</v>
      </c>
      <c r="C98" s="2395"/>
      <c r="D98" s="2353"/>
      <c r="E98" s="2353"/>
      <c r="F98" s="2554"/>
      <c r="G98" s="2557">
        <f>G99+G100+G101+G102+G103+G104</f>
        <v>8.5</v>
      </c>
      <c r="H98" s="2404">
        <f t="shared" ref="H98:M98" si="47">H99+H100+H101+H102+H103+H104</f>
        <v>255</v>
      </c>
      <c r="I98" s="2356">
        <f t="shared" si="47"/>
        <v>100</v>
      </c>
      <c r="J98" s="2356"/>
      <c r="K98" s="2356"/>
      <c r="L98" s="2356">
        <f t="shared" si="47"/>
        <v>100</v>
      </c>
      <c r="M98" s="2555">
        <f t="shared" si="47"/>
        <v>155</v>
      </c>
      <c r="N98" s="2536"/>
      <c r="O98" s="2299"/>
      <c r="P98" s="2553"/>
      <c r="Q98" s="2395"/>
      <c r="R98" s="2353"/>
      <c r="S98" s="2554"/>
      <c r="T98" s="2395"/>
      <c r="U98" s="2353"/>
      <c r="V98" s="2554"/>
      <c r="W98" s="2536"/>
      <c r="X98" s="2498"/>
      <c r="Y98" s="2556"/>
      <c r="AB98" s="2299"/>
      <c r="AC98" s="2304">
        <v>1</v>
      </c>
      <c r="AD98" s="2304" t="s">
        <v>728</v>
      </c>
      <c r="AE98" s="2304" t="s">
        <v>729</v>
      </c>
      <c r="AF98" s="2304">
        <v>3</v>
      </c>
      <c r="AG98" s="2304" t="s">
        <v>730</v>
      </c>
      <c r="AH98" s="2304" t="s">
        <v>731</v>
      </c>
      <c r="AI98" s="2304">
        <v>5</v>
      </c>
      <c r="AJ98" s="2304" t="s">
        <v>732</v>
      </c>
      <c r="AK98" s="2304" t="s">
        <v>733</v>
      </c>
      <c r="AL98" s="2304">
        <v>7</v>
      </c>
      <c r="AM98" s="2304" t="s">
        <v>734</v>
      </c>
      <c r="AN98" s="2304" t="s">
        <v>735</v>
      </c>
      <c r="AX98" s="44" t="str">
        <f t="shared" si="35"/>
        <v/>
      </c>
      <c r="AY98" s="44" t="str">
        <f t="shared" si="35"/>
        <v/>
      </c>
      <c r="AZ98" s="44" t="str">
        <f t="shared" si="35"/>
        <v/>
      </c>
      <c r="BA98" s="44" t="str">
        <f t="shared" si="35"/>
        <v/>
      </c>
      <c r="BB98" s="44" t="str">
        <f t="shared" si="35"/>
        <v/>
      </c>
      <c r="BC98" s="44" t="str">
        <f t="shared" si="35"/>
        <v/>
      </c>
      <c r="BD98" s="44" t="str">
        <f t="shared" si="46"/>
        <v/>
      </c>
      <c r="BE98" s="44" t="str">
        <f t="shared" si="33"/>
        <v/>
      </c>
      <c r="BF98" s="44" t="str">
        <f t="shared" si="33"/>
        <v/>
      </c>
      <c r="BG98" s="44" t="str">
        <f t="shared" si="33"/>
        <v/>
      </c>
      <c r="BH98" s="44" t="str">
        <f t="shared" si="33"/>
        <v/>
      </c>
      <c r="BI98" s="44" t="str">
        <f t="shared" si="34"/>
        <v/>
      </c>
    </row>
    <row r="99" spans="1:61" s="16" customFormat="1" ht="21.75" customHeight="1" x14ac:dyDescent="0.25">
      <c r="A99" s="2395" t="s">
        <v>625</v>
      </c>
      <c r="B99" s="2553" t="s">
        <v>615</v>
      </c>
      <c r="C99" s="2395"/>
      <c r="D99" s="2353">
        <v>3</v>
      </c>
      <c r="E99" s="2353"/>
      <c r="F99" s="2554"/>
      <c r="G99" s="2546">
        <v>1</v>
      </c>
      <c r="H99" s="2395">
        <f t="shared" ref="H99:H106" si="48">G99*30</f>
        <v>30</v>
      </c>
      <c r="I99" s="2353">
        <f t="shared" si="45"/>
        <v>14</v>
      </c>
      <c r="J99" s="2353"/>
      <c r="K99" s="2353"/>
      <c r="L99" s="2353">
        <v>14</v>
      </c>
      <c r="M99" s="2558">
        <f t="shared" ref="M99:M114" si="49">H99-I99</f>
        <v>16</v>
      </c>
      <c r="N99" s="2536"/>
      <c r="O99" s="2299"/>
      <c r="P99" s="2553"/>
      <c r="Q99" s="2395">
        <v>1</v>
      </c>
      <c r="R99" s="2353"/>
      <c r="S99" s="2554"/>
      <c r="T99" s="2395"/>
      <c r="U99" s="2353"/>
      <c r="V99" s="2554"/>
      <c r="W99" s="2536"/>
      <c r="X99" s="2498"/>
      <c r="Y99" s="2556"/>
      <c r="AB99" s="2299" t="s">
        <v>698</v>
      </c>
      <c r="AC99" s="2299">
        <f>AC13+AC37+AC90</f>
        <v>3</v>
      </c>
      <c r="AD99" s="2299">
        <f t="shared" ref="AD99:AN99" si="50">AD13+AD37+AD90</f>
        <v>1</v>
      </c>
      <c r="AE99" s="2299">
        <f t="shared" si="50"/>
        <v>3</v>
      </c>
      <c r="AF99" s="2299">
        <f t="shared" si="50"/>
        <v>4</v>
      </c>
      <c r="AG99" s="2299">
        <f t="shared" si="50"/>
        <v>2</v>
      </c>
      <c r="AH99" s="2299">
        <f t="shared" si="50"/>
        <v>3</v>
      </c>
      <c r="AI99" s="2299">
        <f t="shared" si="50"/>
        <v>2</v>
      </c>
      <c r="AJ99" s="2299">
        <f t="shared" si="50"/>
        <v>2</v>
      </c>
      <c r="AK99" s="2299">
        <f t="shared" si="50"/>
        <v>0</v>
      </c>
      <c r="AL99" s="2299">
        <f t="shared" si="50"/>
        <v>1</v>
      </c>
      <c r="AM99" s="2299">
        <f t="shared" si="50"/>
        <v>1</v>
      </c>
      <c r="AN99" s="2299">
        <f t="shared" si="50"/>
        <v>0</v>
      </c>
      <c r="AX99" s="44" t="str">
        <f t="shared" si="35"/>
        <v/>
      </c>
      <c r="AY99" s="44" t="str">
        <f t="shared" si="35"/>
        <v/>
      </c>
      <c r="AZ99" s="44" t="str">
        <f t="shared" si="35"/>
        <v/>
      </c>
      <c r="BA99" s="44" t="str">
        <f t="shared" si="35"/>
        <v>так</v>
      </c>
      <c r="BB99" s="44" t="str">
        <f t="shared" si="35"/>
        <v/>
      </c>
      <c r="BC99" s="44" t="str">
        <f t="shared" si="35"/>
        <v/>
      </c>
      <c r="BD99" s="44" t="str">
        <f t="shared" si="46"/>
        <v/>
      </c>
      <c r="BE99" s="44" t="str">
        <f t="shared" si="33"/>
        <v/>
      </c>
      <c r="BF99" s="44" t="str">
        <f t="shared" si="33"/>
        <v/>
      </c>
      <c r="BG99" s="44" t="str">
        <f t="shared" si="33"/>
        <v/>
      </c>
      <c r="BH99" s="44" t="str">
        <f t="shared" si="33"/>
        <v/>
      </c>
      <c r="BI99" s="44" t="str">
        <f t="shared" si="34"/>
        <v/>
      </c>
    </row>
    <row r="100" spans="1:61" s="16" customFormat="1" ht="21.75" customHeight="1" x14ac:dyDescent="0.25">
      <c r="A100" s="2395" t="s">
        <v>626</v>
      </c>
      <c r="B100" s="2553" t="s">
        <v>615</v>
      </c>
      <c r="C100" s="2395"/>
      <c r="D100" s="2353"/>
      <c r="E100" s="2353"/>
      <c r="F100" s="2554"/>
      <c r="G100" s="2546">
        <v>1.5</v>
      </c>
      <c r="H100" s="2395">
        <f t="shared" si="48"/>
        <v>45</v>
      </c>
      <c r="I100" s="2353">
        <f t="shared" si="45"/>
        <v>16</v>
      </c>
      <c r="J100" s="2353"/>
      <c r="K100" s="2353"/>
      <c r="L100" s="2353">
        <v>16</v>
      </c>
      <c r="M100" s="2558">
        <f t="shared" si="49"/>
        <v>29</v>
      </c>
      <c r="N100" s="2536"/>
      <c r="O100" s="2299"/>
      <c r="P100" s="2553"/>
      <c r="Q100" s="2395"/>
      <c r="R100" s="2353">
        <v>2</v>
      </c>
      <c r="S100" s="2554"/>
      <c r="T100" s="2395"/>
      <c r="U100" s="2353"/>
      <c r="V100" s="2554"/>
      <c r="W100" s="2536"/>
      <c r="X100" s="2498"/>
      <c r="Y100" s="2556"/>
      <c r="AB100" s="2299" t="s">
        <v>699</v>
      </c>
      <c r="AC100" s="2299">
        <f t="shared" ref="AC100:AN102" si="51">AC14+AC38+AC91</f>
        <v>5</v>
      </c>
      <c r="AD100" s="2299">
        <f t="shared" si="51"/>
        <v>2</v>
      </c>
      <c r="AE100" s="2299">
        <f t="shared" si="51"/>
        <v>4</v>
      </c>
      <c r="AF100" s="2299">
        <f t="shared" si="51"/>
        <v>4</v>
      </c>
      <c r="AG100" s="2299">
        <f t="shared" si="51"/>
        <v>2</v>
      </c>
      <c r="AH100" s="2299">
        <f t="shared" si="51"/>
        <v>4</v>
      </c>
      <c r="AI100" s="2299">
        <f t="shared" si="51"/>
        <v>3</v>
      </c>
      <c r="AJ100" s="2299">
        <f t="shared" si="51"/>
        <v>1</v>
      </c>
      <c r="AK100" s="2299">
        <f t="shared" si="51"/>
        <v>1</v>
      </c>
      <c r="AL100" s="2299">
        <f t="shared" si="51"/>
        <v>0</v>
      </c>
      <c r="AM100" s="2299">
        <f t="shared" si="51"/>
        <v>0</v>
      </c>
      <c r="AN100" s="2299">
        <f t="shared" si="51"/>
        <v>2</v>
      </c>
      <c r="AX100" s="44" t="str">
        <f t="shared" si="35"/>
        <v/>
      </c>
      <c r="AY100" s="44" t="str">
        <f t="shared" si="35"/>
        <v/>
      </c>
      <c r="AZ100" s="44" t="str">
        <f t="shared" si="35"/>
        <v/>
      </c>
      <c r="BA100" s="44" t="str">
        <f t="shared" si="35"/>
        <v/>
      </c>
      <c r="BB100" s="44" t="str">
        <f t="shared" si="35"/>
        <v>так</v>
      </c>
      <c r="BC100" s="44" t="str">
        <f t="shared" si="35"/>
        <v/>
      </c>
      <c r="BD100" s="44" t="str">
        <f t="shared" si="46"/>
        <v/>
      </c>
      <c r="BE100" s="44" t="str">
        <f t="shared" si="33"/>
        <v/>
      </c>
      <c r="BF100" s="44" t="str">
        <f t="shared" si="33"/>
        <v/>
      </c>
      <c r="BG100" s="44" t="str">
        <f t="shared" si="33"/>
        <v/>
      </c>
      <c r="BH100" s="44" t="str">
        <f t="shared" si="33"/>
        <v/>
      </c>
      <c r="BI100" s="44" t="str">
        <f t="shared" si="34"/>
        <v/>
      </c>
    </row>
    <row r="101" spans="1:61" s="16" customFormat="1" ht="21.75" customHeight="1" x14ac:dyDescent="0.25">
      <c r="A101" s="2395" t="s">
        <v>627</v>
      </c>
      <c r="B101" s="2553" t="s">
        <v>615</v>
      </c>
      <c r="C101" s="2395"/>
      <c r="D101" s="2353" t="s">
        <v>731</v>
      </c>
      <c r="E101" s="2353"/>
      <c r="F101" s="2554"/>
      <c r="G101" s="2546">
        <v>1.5</v>
      </c>
      <c r="H101" s="2395">
        <f t="shared" si="48"/>
        <v>45</v>
      </c>
      <c r="I101" s="2353">
        <f t="shared" si="45"/>
        <v>16</v>
      </c>
      <c r="J101" s="2353"/>
      <c r="K101" s="2353"/>
      <c r="L101" s="2353">
        <v>16</v>
      </c>
      <c r="M101" s="2558">
        <f t="shared" si="49"/>
        <v>29</v>
      </c>
      <c r="N101" s="2536"/>
      <c r="O101" s="2299"/>
      <c r="P101" s="2553"/>
      <c r="Q101" s="2395"/>
      <c r="R101" s="2353"/>
      <c r="S101" s="2554">
        <v>2</v>
      </c>
      <c r="T101" s="2395"/>
      <c r="U101" s="2353"/>
      <c r="V101" s="2554"/>
      <c r="W101" s="2536"/>
      <c r="X101" s="2498"/>
      <c r="Y101" s="2556"/>
      <c r="AB101" s="2305" t="s">
        <v>704</v>
      </c>
      <c r="AC101" s="2299">
        <f t="shared" si="51"/>
        <v>0</v>
      </c>
      <c r="AD101" s="2299">
        <f t="shared" si="51"/>
        <v>0</v>
      </c>
      <c r="AE101" s="2299">
        <f t="shared" si="51"/>
        <v>0</v>
      </c>
      <c r="AF101" s="2299">
        <f t="shared" si="51"/>
        <v>0</v>
      </c>
      <c r="AG101" s="2299">
        <f t="shared" si="51"/>
        <v>0</v>
      </c>
      <c r="AH101" s="2299">
        <f t="shared" si="51"/>
        <v>0</v>
      </c>
      <c r="AI101" s="2299">
        <f t="shared" si="51"/>
        <v>0</v>
      </c>
      <c r="AJ101" s="2299">
        <f t="shared" si="51"/>
        <v>0</v>
      </c>
      <c r="AK101" s="2299">
        <f t="shared" si="51"/>
        <v>1</v>
      </c>
      <c r="AL101" s="2299">
        <f t="shared" si="51"/>
        <v>0</v>
      </c>
      <c r="AM101" s="2299">
        <f t="shared" si="51"/>
        <v>0</v>
      </c>
      <c r="AN101" s="2299">
        <f t="shared" si="51"/>
        <v>0</v>
      </c>
      <c r="AX101" s="44" t="str">
        <f t="shared" si="35"/>
        <v/>
      </c>
      <c r="AY101" s="44" t="str">
        <f t="shared" si="35"/>
        <v/>
      </c>
      <c r="AZ101" s="44" t="str">
        <f t="shared" si="35"/>
        <v/>
      </c>
      <c r="BA101" s="44" t="str">
        <f t="shared" si="35"/>
        <v/>
      </c>
      <c r="BB101" s="44" t="str">
        <f t="shared" si="35"/>
        <v/>
      </c>
      <c r="BC101" s="44" t="str">
        <f t="shared" si="35"/>
        <v>так</v>
      </c>
      <c r="BD101" s="44" t="str">
        <f t="shared" si="46"/>
        <v/>
      </c>
      <c r="BE101" s="44" t="str">
        <f t="shared" si="33"/>
        <v/>
      </c>
      <c r="BF101" s="44" t="str">
        <f t="shared" si="33"/>
        <v/>
      </c>
      <c r="BG101" s="44" t="str">
        <f t="shared" si="33"/>
        <v/>
      </c>
      <c r="BH101" s="44" t="str">
        <f t="shared" si="33"/>
        <v/>
      </c>
      <c r="BI101" s="44" t="str">
        <f t="shared" si="34"/>
        <v/>
      </c>
    </row>
    <row r="102" spans="1:61" s="16" customFormat="1" ht="21.75" customHeight="1" x14ac:dyDescent="0.25">
      <c r="A102" s="2395" t="s">
        <v>628</v>
      </c>
      <c r="B102" s="2553" t="s">
        <v>615</v>
      </c>
      <c r="C102" s="2395"/>
      <c r="D102" s="2353"/>
      <c r="E102" s="2353"/>
      <c r="F102" s="2554"/>
      <c r="G102" s="2546">
        <v>1.5</v>
      </c>
      <c r="H102" s="2395">
        <f t="shared" si="48"/>
        <v>45</v>
      </c>
      <c r="I102" s="2353">
        <f t="shared" si="45"/>
        <v>20</v>
      </c>
      <c r="J102" s="2353"/>
      <c r="K102" s="2353"/>
      <c r="L102" s="2353">
        <v>20</v>
      </c>
      <c r="M102" s="2558">
        <f t="shared" si="49"/>
        <v>25</v>
      </c>
      <c r="N102" s="2536"/>
      <c r="O102" s="2299"/>
      <c r="P102" s="2553"/>
      <c r="Q102" s="2395"/>
      <c r="R102" s="2353"/>
      <c r="S102" s="2554"/>
      <c r="T102" s="2395">
        <v>1.5</v>
      </c>
      <c r="U102" s="2353"/>
      <c r="V102" s="2554"/>
      <c r="W102" s="2536"/>
      <c r="X102" s="2498"/>
      <c r="Y102" s="2556"/>
      <c r="AB102" s="44" t="s">
        <v>705</v>
      </c>
      <c r="AC102" s="2299">
        <f t="shared" si="51"/>
        <v>0</v>
      </c>
      <c r="AD102" s="2299">
        <f t="shared" si="51"/>
        <v>0</v>
      </c>
      <c r="AE102" s="2299">
        <f t="shared" si="51"/>
        <v>0</v>
      </c>
      <c r="AF102" s="2299">
        <f t="shared" si="51"/>
        <v>0</v>
      </c>
      <c r="AG102" s="2299">
        <f t="shared" si="51"/>
        <v>0</v>
      </c>
      <c r="AH102" s="2299">
        <f t="shared" si="51"/>
        <v>0</v>
      </c>
      <c r="AI102" s="2299">
        <f t="shared" si="51"/>
        <v>0</v>
      </c>
      <c r="AJ102" s="2299">
        <f t="shared" si="51"/>
        <v>0</v>
      </c>
      <c r="AK102" s="2299">
        <f t="shared" si="51"/>
        <v>0</v>
      </c>
      <c r="AL102" s="2299">
        <f t="shared" si="51"/>
        <v>0</v>
      </c>
      <c r="AM102" s="2299">
        <f t="shared" si="51"/>
        <v>0</v>
      </c>
      <c r="AN102" s="2299">
        <f t="shared" si="51"/>
        <v>0</v>
      </c>
      <c r="AX102" s="44" t="str">
        <f t="shared" si="35"/>
        <v/>
      </c>
      <c r="AY102" s="44" t="str">
        <f t="shared" si="35"/>
        <v/>
      </c>
      <c r="AZ102" s="44" t="str">
        <f t="shared" si="35"/>
        <v/>
      </c>
      <c r="BA102" s="44" t="str">
        <f t="shared" si="35"/>
        <v/>
      </c>
      <c r="BB102" s="44" t="str">
        <f t="shared" si="35"/>
        <v/>
      </c>
      <c r="BC102" s="44" t="str">
        <f t="shared" si="35"/>
        <v/>
      </c>
      <c r="BD102" s="44" t="str">
        <f t="shared" si="46"/>
        <v>так</v>
      </c>
      <c r="BE102" s="44" t="str">
        <f t="shared" si="33"/>
        <v/>
      </c>
      <c r="BF102" s="44" t="str">
        <f t="shared" si="33"/>
        <v/>
      </c>
      <c r="BG102" s="44" t="str">
        <f t="shared" si="33"/>
        <v/>
      </c>
      <c r="BH102" s="44" t="str">
        <f t="shared" si="33"/>
        <v/>
      </c>
      <c r="BI102" s="44" t="str">
        <f t="shared" si="34"/>
        <v/>
      </c>
    </row>
    <row r="103" spans="1:61" s="16" customFormat="1" ht="21.75" customHeight="1" x14ac:dyDescent="0.25">
      <c r="A103" s="2395" t="s">
        <v>629</v>
      </c>
      <c r="B103" s="2553" t="s">
        <v>615</v>
      </c>
      <c r="C103" s="2395"/>
      <c r="D103" s="2353" t="s">
        <v>732</v>
      </c>
      <c r="E103" s="2353"/>
      <c r="F103" s="2554"/>
      <c r="G103" s="2546">
        <v>1.5</v>
      </c>
      <c r="H103" s="2395">
        <f t="shared" si="48"/>
        <v>45</v>
      </c>
      <c r="I103" s="2353">
        <f t="shared" si="45"/>
        <v>16</v>
      </c>
      <c r="J103" s="2353"/>
      <c r="K103" s="2353"/>
      <c r="L103" s="2353">
        <v>16</v>
      </c>
      <c r="M103" s="2558">
        <f t="shared" si="49"/>
        <v>29</v>
      </c>
      <c r="N103" s="2536"/>
      <c r="O103" s="2299"/>
      <c r="P103" s="2553"/>
      <c r="Q103" s="2395"/>
      <c r="R103" s="2353"/>
      <c r="S103" s="2554"/>
      <c r="T103" s="2395"/>
      <c r="U103" s="2353">
        <v>2</v>
      </c>
      <c r="V103" s="2554"/>
      <c r="W103" s="2536"/>
      <c r="X103" s="2498"/>
      <c r="Y103" s="2556"/>
      <c r="AX103" s="44" t="str">
        <f t="shared" si="35"/>
        <v/>
      </c>
      <c r="AY103" s="44" t="str">
        <f t="shared" si="35"/>
        <v/>
      </c>
      <c r="AZ103" s="44" t="str">
        <f t="shared" si="35"/>
        <v/>
      </c>
      <c r="BA103" s="44" t="str">
        <f t="shared" si="35"/>
        <v/>
      </c>
      <c r="BB103" s="44" t="str">
        <f t="shared" si="35"/>
        <v/>
      </c>
      <c r="BC103" s="44" t="str">
        <f t="shared" si="35"/>
        <v/>
      </c>
      <c r="BD103" s="44" t="str">
        <f t="shared" si="46"/>
        <v/>
      </c>
      <c r="BE103" s="44" t="str">
        <f t="shared" si="33"/>
        <v>так</v>
      </c>
      <c r="BF103" s="44" t="str">
        <f t="shared" si="33"/>
        <v/>
      </c>
      <c r="BG103" s="44" t="str">
        <f t="shared" si="33"/>
        <v/>
      </c>
      <c r="BH103" s="44" t="str">
        <f t="shared" si="33"/>
        <v/>
      </c>
      <c r="BI103" s="44" t="str">
        <f t="shared" si="34"/>
        <v/>
      </c>
    </row>
    <row r="104" spans="1:61" s="16" customFormat="1" ht="21.75" customHeight="1" x14ac:dyDescent="0.25">
      <c r="A104" s="2395" t="s">
        <v>630</v>
      </c>
      <c r="B104" s="2553" t="s">
        <v>615</v>
      </c>
      <c r="C104" s="2395"/>
      <c r="D104" s="2353" t="s">
        <v>733</v>
      </c>
      <c r="E104" s="2353"/>
      <c r="F104" s="2554"/>
      <c r="G104" s="2546">
        <v>1.5</v>
      </c>
      <c r="H104" s="2395">
        <f t="shared" si="48"/>
        <v>45</v>
      </c>
      <c r="I104" s="2353">
        <f t="shared" si="45"/>
        <v>18</v>
      </c>
      <c r="J104" s="2353"/>
      <c r="K104" s="2353"/>
      <c r="L104" s="2353">
        <v>18</v>
      </c>
      <c r="M104" s="2558">
        <f t="shared" si="49"/>
        <v>27</v>
      </c>
      <c r="N104" s="2536"/>
      <c r="O104" s="2299"/>
      <c r="P104" s="2553"/>
      <c r="Q104" s="2395"/>
      <c r="R104" s="2353"/>
      <c r="S104" s="2554"/>
      <c r="T104" s="2395"/>
      <c r="U104" s="2353"/>
      <c r="V104" s="2554">
        <v>2</v>
      </c>
      <c r="W104" s="2536"/>
      <c r="X104" s="2498"/>
      <c r="Y104" s="2556"/>
      <c r="AX104" s="44" t="str">
        <f t="shared" si="35"/>
        <v/>
      </c>
      <c r="AY104" s="44" t="str">
        <f t="shared" si="35"/>
        <v/>
      </c>
      <c r="AZ104" s="44" t="str">
        <f t="shared" si="35"/>
        <v/>
      </c>
      <c r="BA104" s="44" t="str">
        <f t="shared" si="35"/>
        <v/>
      </c>
      <c r="BB104" s="44" t="str">
        <f t="shared" si="35"/>
        <v/>
      </c>
      <c r="BC104" s="44" t="str">
        <f t="shared" si="35"/>
        <v/>
      </c>
      <c r="BD104" s="44" t="str">
        <f t="shared" si="46"/>
        <v/>
      </c>
      <c r="BE104" s="44" t="str">
        <f t="shared" si="33"/>
        <v/>
      </c>
      <c r="BF104" s="44" t="str">
        <f t="shared" si="33"/>
        <v>так</v>
      </c>
      <c r="BG104" s="44" t="str">
        <f t="shared" si="33"/>
        <v/>
      </c>
      <c r="BH104" s="44" t="str">
        <f t="shared" si="33"/>
        <v/>
      </c>
      <c r="BI104" s="44" t="str">
        <f t="shared" si="34"/>
        <v/>
      </c>
    </row>
    <row r="105" spans="1:61" s="16" customFormat="1" ht="21.75" customHeight="1" x14ac:dyDescent="0.25">
      <c r="A105" s="2395" t="s">
        <v>218</v>
      </c>
      <c r="B105" s="2553" t="s">
        <v>616</v>
      </c>
      <c r="C105" s="2395"/>
      <c r="D105" s="2353" t="s">
        <v>731</v>
      </c>
      <c r="E105" s="2353"/>
      <c r="F105" s="2554"/>
      <c r="G105" s="2557">
        <v>1.5</v>
      </c>
      <c r="H105" s="2404">
        <f t="shared" si="48"/>
        <v>45</v>
      </c>
      <c r="I105" s="2356">
        <f t="shared" si="45"/>
        <v>16</v>
      </c>
      <c r="J105" s="2356">
        <v>16</v>
      </c>
      <c r="K105" s="2356"/>
      <c r="L105" s="2356"/>
      <c r="M105" s="2555">
        <f>H105-I105</f>
        <v>29</v>
      </c>
      <c r="N105" s="2536"/>
      <c r="O105" s="2498"/>
      <c r="P105" s="2553"/>
      <c r="Q105" s="2395"/>
      <c r="R105" s="2353"/>
      <c r="S105" s="2554">
        <v>2</v>
      </c>
      <c r="T105" s="2395"/>
      <c r="U105" s="2353"/>
      <c r="V105" s="2554"/>
      <c r="W105" s="2536"/>
      <c r="X105" s="2498"/>
      <c r="Y105" s="2556"/>
      <c r="AX105" s="44" t="str">
        <f t="shared" si="35"/>
        <v/>
      </c>
      <c r="AY105" s="44" t="str">
        <f t="shared" si="35"/>
        <v/>
      </c>
      <c r="AZ105" s="44" t="str">
        <f t="shared" si="35"/>
        <v/>
      </c>
      <c r="BA105" s="44" t="str">
        <f t="shared" si="35"/>
        <v/>
      </c>
      <c r="BB105" s="44" t="str">
        <f t="shared" si="35"/>
        <v/>
      </c>
      <c r="BC105" s="44" t="str">
        <f t="shared" si="35"/>
        <v>так</v>
      </c>
      <c r="BD105" s="44" t="str">
        <f t="shared" si="46"/>
        <v/>
      </c>
      <c r="BE105" s="44" t="str">
        <f t="shared" si="33"/>
        <v/>
      </c>
      <c r="BF105" s="44" t="str">
        <f t="shared" si="33"/>
        <v/>
      </c>
      <c r="BG105" s="44" t="str">
        <f t="shared" si="33"/>
        <v/>
      </c>
      <c r="BH105" s="44" t="str">
        <f t="shared" si="33"/>
        <v/>
      </c>
      <c r="BI105" s="44" t="str">
        <f t="shared" si="34"/>
        <v/>
      </c>
    </row>
    <row r="106" spans="1:61" s="16" customFormat="1" ht="36" customHeight="1" x14ac:dyDescent="0.25">
      <c r="A106" s="2395" t="s">
        <v>213</v>
      </c>
      <c r="B106" s="2559" t="s">
        <v>617</v>
      </c>
      <c r="C106" s="2560"/>
      <c r="D106" s="220" t="s">
        <v>732</v>
      </c>
      <c r="E106" s="220"/>
      <c r="F106" s="2554"/>
      <c r="G106" s="2557">
        <v>1.5</v>
      </c>
      <c r="H106" s="2404">
        <f t="shared" si="48"/>
        <v>45</v>
      </c>
      <c r="I106" s="2356">
        <f t="shared" si="45"/>
        <v>16</v>
      </c>
      <c r="J106" s="2356">
        <v>16</v>
      </c>
      <c r="K106" s="2356"/>
      <c r="L106" s="2356"/>
      <c r="M106" s="2555">
        <f t="shared" si="49"/>
        <v>29</v>
      </c>
      <c r="N106" s="2560"/>
      <c r="O106" s="220"/>
      <c r="P106" s="2561"/>
      <c r="Q106" s="2395"/>
      <c r="R106" s="2353"/>
      <c r="S106" s="2554"/>
      <c r="T106" s="2395"/>
      <c r="U106" s="2353">
        <v>1.5</v>
      </c>
      <c r="V106" s="2554"/>
      <c r="W106" s="2536"/>
      <c r="X106" s="2498"/>
      <c r="Y106" s="2556"/>
      <c r="AX106" s="44" t="str">
        <f t="shared" si="35"/>
        <v/>
      </c>
      <c r="AY106" s="44" t="str">
        <f t="shared" si="35"/>
        <v/>
      </c>
      <c r="AZ106" s="44" t="str">
        <f t="shared" si="35"/>
        <v/>
      </c>
      <c r="BA106" s="44" t="str">
        <f t="shared" si="35"/>
        <v/>
      </c>
      <c r="BB106" s="44" t="str">
        <f t="shared" si="35"/>
        <v/>
      </c>
      <c r="BC106" s="44" t="str">
        <f t="shared" si="35"/>
        <v/>
      </c>
      <c r="BD106" s="44" t="str">
        <f t="shared" si="46"/>
        <v/>
      </c>
      <c r="BE106" s="44" t="str">
        <f t="shared" si="33"/>
        <v>так</v>
      </c>
      <c r="BF106" s="44" t="str">
        <f t="shared" si="33"/>
        <v/>
      </c>
      <c r="BG106" s="44" t="str">
        <f t="shared" si="33"/>
        <v/>
      </c>
      <c r="BH106" s="44" t="str">
        <f t="shared" si="33"/>
        <v/>
      </c>
      <c r="BI106" s="44" t="str">
        <f t="shared" si="34"/>
        <v/>
      </c>
    </row>
    <row r="107" spans="1:61" s="16" customFormat="1" ht="21.75" customHeight="1" x14ac:dyDescent="0.25">
      <c r="A107" s="2395" t="s">
        <v>214</v>
      </c>
      <c r="B107" s="2553" t="s">
        <v>133</v>
      </c>
      <c r="C107" s="2395"/>
      <c r="D107" s="2353">
        <v>5</v>
      </c>
      <c r="E107" s="2353"/>
      <c r="F107" s="2554"/>
      <c r="G107" s="2557">
        <v>1.5</v>
      </c>
      <c r="H107" s="2404">
        <f t="shared" ref="H107:H114" si="52">G107*30</f>
        <v>45</v>
      </c>
      <c r="I107" s="2356">
        <f t="shared" si="45"/>
        <v>20</v>
      </c>
      <c r="J107" s="2356">
        <v>14</v>
      </c>
      <c r="K107" s="2356"/>
      <c r="L107" s="2356">
        <v>6</v>
      </c>
      <c r="M107" s="2555">
        <f t="shared" si="49"/>
        <v>25</v>
      </c>
      <c r="N107" s="2536"/>
      <c r="O107" s="2498"/>
      <c r="P107" s="2553"/>
      <c r="Q107" s="2395"/>
      <c r="R107" s="2353"/>
      <c r="S107" s="2554"/>
      <c r="T107" s="2395">
        <v>1.5</v>
      </c>
      <c r="U107" s="2353"/>
      <c r="V107" s="2554"/>
      <c r="W107" s="2536"/>
      <c r="X107" s="2498"/>
      <c r="Y107" s="2556"/>
      <c r="AX107" s="44" t="str">
        <f t="shared" si="35"/>
        <v/>
      </c>
      <c r="AY107" s="44" t="str">
        <f t="shared" si="35"/>
        <v/>
      </c>
      <c r="AZ107" s="44" t="str">
        <f t="shared" si="35"/>
        <v/>
      </c>
      <c r="BA107" s="44" t="str">
        <f t="shared" si="35"/>
        <v/>
      </c>
      <c r="BB107" s="44" t="str">
        <f t="shared" si="35"/>
        <v/>
      </c>
      <c r="BC107" s="44" t="str">
        <f t="shared" si="35"/>
        <v/>
      </c>
      <c r="BD107" s="44" t="str">
        <f t="shared" si="46"/>
        <v>так</v>
      </c>
      <c r="BE107" s="44" t="str">
        <f t="shared" si="33"/>
        <v/>
      </c>
      <c r="BF107" s="44" t="str">
        <f t="shared" si="33"/>
        <v/>
      </c>
      <c r="BG107" s="44" t="str">
        <f t="shared" si="33"/>
        <v/>
      </c>
      <c r="BH107" s="44" t="str">
        <f t="shared" si="33"/>
        <v/>
      </c>
      <c r="BI107" s="44" t="str">
        <f t="shared" si="34"/>
        <v/>
      </c>
    </row>
    <row r="108" spans="1:61" s="16" customFormat="1" ht="21.75" customHeight="1" x14ac:dyDescent="0.25">
      <c r="A108" s="2395" t="s">
        <v>215</v>
      </c>
      <c r="B108" s="2553" t="s">
        <v>45</v>
      </c>
      <c r="C108" s="2395"/>
      <c r="D108" s="2353">
        <v>5</v>
      </c>
      <c r="E108" s="2353"/>
      <c r="F108" s="2554"/>
      <c r="G108" s="2557">
        <v>1.5</v>
      </c>
      <c r="H108" s="2404">
        <f t="shared" si="52"/>
        <v>45</v>
      </c>
      <c r="I108" s="2356">
        <f t="shared" si="45"/>
        <v>20</v>
      </c>
      <c r="J108" s="2356">
        <v>14</v>
      </c>
      <c r="K108" s="2356"/>
      <c r="L108" s="2356">
        <v>6</v>
      </c>
      <c r="M108" s="2555">
        <f t="shared" si="49"/>
        <v>25</v>
      </c>
      <c r="N108" s="2536"/>
      <c r="O108" s="2498"/>
      <c r="P108" s="2553"/>
      <c r="Q108" s="2395"/>
      <c r="R108" s="2353"/>
      <c r="S108" s="2554"/>
      <c r="T108" s="2395">
        <v>1.5</v>
      </c>
      <c r="U108" s="2353"/>
      <c r="V108" s="2554"/>
      <c r="W108" s="2536"/>
      <c r="X108" s="2498"/>
      <c r="Y108" s="2556"/>
      <c r="AX108" s="44" t="str">
        <f t="shared" si="35"/>
        <v/>
      </c>
      <c r="AY108" s="44" t="str">
        <f t="shared" si="35"/>
        <v/>
      </c>
      <c r="AZ108" s="44" t="str">
        <f t="shared" si="35"/>
        <v/>
      </c>
      <c r="BA108" s="44" t="str">
        <f t="shared" si="35"/>
        <v/>
      </c>
      <c r="BB108" s="44" t="str">
        <f t="shared" si="35"/>
        <v/>
      </c>
      <c r="BC108" s="44" t="str">
        <f t="shared" si="35"/>
        <v/>
      </c>
      <c r="BD108" s="44" t="str">
        <f t="shared" si="46"/>
        <v>так</v>
      </c>
      <c r="BE108" s="44" t="str">
        <f t="shared" si="33"/>
        <v/>
      </c>
      <c r="BF108" s="44" t="str">
        <f t="shared" si="33"/>
        <v/>
      </c>
      <c r="BG108" s="44" t="str">
        <f t="shared" si="33"/>
        <v/>
      </c>
      <c r="BH108" s="44" t="str">
        <f t="shared" si="33"/>
        <v/>
      </c>
      <c r="BI108" s="44" t="str">
        <f t="shared" si="34"/>
        <v/>
      </c>
    </row>
    <row r="109" spans="1:61" s="16" customFormat="1" ht="21.75" customHeight="1" x14ac:dyDescent="0.25">
      <c r="A109" s="2395" t="s">
        <v>216</v>
      </c>
      <c r="B109" s="2553" t="s">
        <v>618</v>
      </c>
      <c r="C109" s="2395"/>
      <c r="D109" s="2353">
        <v>5</v>
      </c>
      <c r="E109" s="2353"/>
      <c r="F109" s="2554"/>
      <c r="G109" s="2557">
        <v>1.5</v>
      </c>
      <c r="H109" s="2404">
        <f t="shared" si="52"/>
        <v>45</v>
      </c>
      <c r="I109" s="2356">
        <f t="shared" si="45"/>
        <v>20</v>
      </c>
      <c r="J109" s="2356">
        <v>14</v>
      </c>
      <c r="K109" s="2356"/>
      <c r="L109" s="2356">
        <v>6</v>
      </c>
      <c r="M109" s="2555">
        <f t="shared" si="49"/>
        <v>25</v>
      </c>
      <c r="N109" s="2536"/>
      <c r="O109" s="2498"/>
      <c r="P109" s="2553"/>
      <c r="Q109" s="2395"/>
      <c r="R109" s="2353"/>
      <c r="S109" s="2554"/>
      <c r="T109" s="2395">
        <v>1.5</v>
      </c>
      <c r="U109" s="2353"/>
      <c r="V109" s="2554"/>
      <c r="W109" s="2536"/>
      <c r="X109" s="2498"/>
      <c r="Y109" s="2556"/>
      <c r="AX109" s="44" t="str">
        <f t="shared" si="35"/>
        <v/>
      </c>
      <c r="AY109" s="44" t="str">
        <f t="shared" si="35"/>
        <v/>
      </c>
      <c r="AZ109" s="44" t="str">
        <f t="shared" si="35"/>
        <v/>
      </c>
      <c r="BA109" s="44" t="str">
        <f t="shared" si="35"/>
        <v/>
      </c>
      <c r="BB109" s="44" t="str">
        <f t="shared" si="35"/>
        <v/>
      </c>
      <c r="BC109" s="44" t="str">
        <f t="shared" si="35"/>
        <v/>
      </c>
      <c r="BD109" s="44" t="str">
        <f t="shared" si="46"/>
        <v>так</v>
      </c>
      <c r="BE109" s="44" t="str">
        <f t="shared" si="33"/>
        <v/>
      </c>
      <c r="BF109" s="44" t="str">
        <f t="shared" si="33"/>
        <v/>
      </c>
      <c r="BG109" s="44" t="str">
        <f t="shared" si="33"/>
        <v/>
      </c>
      <c r="BH109" s="44" t="str">
        <f t="shared" si="33"/>
        <v/>
      </c>
      <c r="BI109" s="44" t="str">
        <f t="shared" si="34"/>
        <v/>
      </c>
    </row>
    <row r="110" spans="1:61" s="16" customFormat="1" ht="21.75" customHeight="1" x14ac:dyDescent="0.25">
      <c r="A110" s="2395" t="s">
        <v>619</v>
      </c>
      <c r="B110" s="2553" t="s">
        <v>197</v>
      </c>
      <c r="C110" s="2395"/>
      <c r="D110" s="2353" t="s">
        <v>731</v>
      </c>
      <c r="E110" s="2353"/>
      <c r="F110" s="2554"/>
      <c r="G110" s="2557">
        <v>1.5</v>
      </c>
      <c r="H110" s="2404">
        <f t="shared" si="52"/>
        <v>45</v>
      </c>
      <c r="I110" s="2356">
        <f t="shared" si="45"/>
        <v>16</v>
      </c>
      <c r="J110" s="2356">
        <v>16</v>
      </c>
      <c r="K110" s="2356"/>
      <c r="L110" s="2356"/>
      <c r="M110" s="2555">
        <f t="shared" si="49"/>
        <v>29</v>
      </c>
      <c r="N110" s="2536"/>
      <c r="O110" s="2498"/>
      <c r="P110" s="2553"/>
      <c r="Q110" s="2395"/>
      <c r="R110" s="2353"/>
      <c r="S110" s="2554">
        <v>2</v>
      </c>
      <c r="T110" s="2395"/>
      <c r="U110" s="2353"/>
      <c r="V110" s="2554"/>
      <c r="W110" s="2536"/>
      <c r="X110" s="2498"/>
      <c r="Y110" s="2556"/>
      <c r="AX110" s="44" t="str">
        <f t="shared" si="35"/>
        <v/>
      </c>
      <c r="AY110" s="44" t="str">
        <f t="shared" si="35"/>
        <v/>
      </c>
      <c r="AZ110" s="44" t="str">
        <f t="shared" si="35"/>
        <v/>
      </c>
      <c r="BA110" s="44" t="str">
        <f t="shared" si="35"/>
        <v/>
      </c>
      <c r="BB110" s="44" t="str">
        <f t="shared" si="35"/>
        <v/>
      </c>
      <c r="BC110" s="44" t="str">
        <f t="shared" si="35"/>
        <v>так</v>
      </c>
      <c r="BD110" s="44" t="str">
        <f t="shared" si="46"/>
        <v/>
      </c>
      <c r="BE110" s="44" t="str">
        <f t="shared" si="33"/>
        <v/>
      </c>
      <c r="BF110" s="44" t="str">
        <f t="shared" si="33"/>
        <v/>
      </c>
      <c r="BG110" s="44" t="str">
        <f t="shared" si="33"/>
        <v/>
      </c>
      <c r="BH110" s="44" t="str">
        <f t="shared" si="33"/>
        <v/>
      </c>
      <c r="BI110" s="44" t="str">
        <f t="shared" si="34"/>
        <v/>
      </c>
    </row>
    <row r="111" spans="1:61" s="16" customFormat="1" ht="21.75" customHeight="1" x14ac:dyDescent="0.25">
      <c r="A111" s="2395" t="s">
        <v>621</v>
      </c>
      <c r="B111" s="2553" t="s">
        <v>620</v>
      </c>
      <c r="C111" s="2395"/>
      <c r="D111" s="2353" t="s">
        <v>733</v>
      </c>
      <c r="E111" s="2353"/>
      <c r="F111" s="2554"/>
      <c r="G111" s="2557">
        <v>1.5</v>
      </c>
      <c r="H111" s="2404">
        <f t="shared" si="52"/>
        <v>45</v>
      </c>
      <c r="I111" s="2356">
        <f t="shared" si="45"/>
        <v>18</v>
      </c>
      <c r="J111" s="2356">
        <v>9</v>
      </c>
      <c r="K111" s="2356"/>
      <c r="L111" s="2356">
        <v>9</v>
      </c>
      <c r="M111" s="2555">
        <f t="shared" si="49"/>
        <v>27</v>
      </c>
      <c r="N111" s="2536"/>
      <c r="O111" s="2498"/>
      <c r="P111" s="2553"/>
      <c r="Q111" s="2395"/>
      <c r="R111" s="2353"/>
      <c r="S111" s="2554"/>
      <c r="T111" s="2395"/>
      <c r="U111" s="2353"/>
      <c r="V111" s="2554">
        <v>2</v>
      </c>
      <c r="W111" s="2536"/>
      <c r="X111" s="2498"/>
      <c r="Y111" s="2556"/>
      <c r="AX111" s="44" t="str">
        <f t="shared" si="35"/>
        <v/>
      </c>
      <c r="AY111" s="44" t="str">
        <f t="shared" si="35"/>
        <v/>
      </c>
      <c r="AZ111" s="44" t="str">
        <f t="shared" si="35"/>
        <v/>
      </c>
      <c r="BA111" s="44" t="str">
        <f t="shared" si="35"/>
        <v/>
      </c>
      <c r="BB111" s="44" t="str">
        <f t="shared" si="35"/>
        <v/>
      </c>
      <c r="BC111" s="44" t="str">
        <f t="shared" si="35"/>
        <v/>
      </c>
      <c r="BD111" s="44" t="str">
        <f t="shared" si="46"/>
        <v/>
      </c>
      <c r="BE111" s="44" t="str">
        <f t="shared" si="33"/>
        <v/>
      </c>
      <c r="BF111" s="44" t="str">
        <f t="shared" si="33"/>
        <v>так</v>
      </c>
      <c r="BG111" s="44" t="str">
        <f t="shared" si="33"/>
        <v/>
      </c>
      <c r="BH111" s="44" t="str">
        <f t="shared" si="33"/>
        <v/>
      </c>
      <c r="BI111" s="44" t="str">
        <f t="shared" si="34"/>
        <v/>
      </c>
    </row>
    <row r="112" spans="1:61" s="1410" customFormat="1" ht="21.75" customHeight="1" x14ac:dyDescent="0.25">
      <c r="A112" s="2395" t="s">
        <v>623</v>
      </c>
      <c r="B112" s="2553" t="s">
        <v>622</v>
      </c>
      <c r="C112" s="2395"/>
      <c r="D112" s="2353" t="s">
        <v>733</v>
      </c>
      <c r="E112" s="2353"/>
      <c r="F112" s="2554"/>
      <c r="G112" s="2557">
        <v>1.5</v>
      </c>
      <c r="H112" s="2404">
        <f t="shared" si="52"/>
        <v>45</v>
      </c>
      <c r="I112" s="2356">
        <f t="shared" si="45"/>
        <v>18</v>
      </c>
      <c r="J112" s="2356">
        <v>9</v>
      </c>
      <c r="K112" s="2356"/>
      <c r="L112" s="2356">
        <v>9</v>
      </c>
      <c r="M112" s="2555">
        <f t="shared" si="49"/>
        <v>27</v>
      </c>
      <c r="N112" s="2536"/>
      <c r="O112" s="2498"/>
      <c r="P112" s="2553"/>
      <c r="Q112" s="2395"/>
      <c r="R112" s="2353"/>
      <c r="S112" s="2554"/>
      <c r="T112" s="2395"/>
      <c r="U112" s="2353"/>
      <c r="V112" s="2554">
        <v>2</v>
      </c>
      <c r="W112" s="2536"/>
      <c r="X112" s="251"/>
      <c r="Y112" s="2556"/>
      <c r="AX112" s="44" t="str">
        <f t="shared" si="35"/>
        <v/>
      </c>
      <c r="AY112" s="44" t="str">
        <f t="shared" si="35"/>
        <v/>
      </c>
      <c r="AZ112" s="44" t="str">
        <f t="shared" si="35"/>
        <v/>
      </c>
      <c r="BA112" s="44" t="str">
        <f t="shared" si="35"/>
        <v/>
      </c>
      <c r="BB112" s="44" t="str">
        <f t="shared" si="35"/>
        <v/>
      </c>
      <c r="BC112" s="44" t="str">
        <f t="shared" si="35"/>
        <v/>
      </c>
      <c r="BD112" s="44" t="str">
        <f t="shared" si="46"/>
        <v/>
      </c>
      <c r="BE112" s="44" t="str">
        <f t="shared" si="33"/>
        <v/>
      </c>
      <c r="BF112" s="44" t="str">
        <f t="shared" si="33"/>
        <v>так</v>
      </c>
      <c r="BG112" s="44" t="str">
        <f t="shared" si="33"/>
        <v/>
      </c>
      <c r="BH112" s="44" t="str">
        <f t="shared" si="33"/>
        <v/>
      </c>
      <c r="BI112" s="44" t="str">
        <f t="shared" si="34"/>
        <v/>
      </c>
    </row>
    <row r="113" spans="1:61" s="16" customFormat="1" ht="21.75" customHeight="1" x14ac:dyDescent="0.25">
      <c r="A113" s="2395" t="s">
        <v>624</v>
      </c>
      <c r="B113" s="2553" t="s">
        <v>71</v>
      </c>
      <c r="C113" s="2395"/>
      <c r="D113" s="2498" t="s">
        <v>733</v>
      </c>
      <c r="E113" s="2498"/>
      <c r="F113" s="2554"/>
      <c r="G113" s="2557">
        <v>1.5</v>
      </c>
      <c r="H113" s="2404">
        <f t="shared" si="52"/>
        <v>45</v>
      </c>
      <c r="I113" s="2356">
        <f t="shared" si="45"/>
        <v>18</v>
      </c>
      <c r="J113" s="2356">
        <v>9</v>
      </c>
      <c r="K113" s="2356"/>
      <c r="L113" s="2356">
        <v>9</v>
      </c>
      <c r="M113" s="2555">
        <f t="shared" si="49"/>
        <v>27</v>
      </c>
      <c r="N113" s="2536"/>
      <c r="O113" s="2498"/>
      <c r="P113" s="2553"/>
      <c r="Q113" s="2395"/>
      <c r="R113" s="2353"/>
      <c r="S113" s="2554"/>
      <c r="T113" s="2395"/>
      <c r="U113" s="2353"/>
      <c r="V113" s="2554">
        <v>2</v>
      </c>
      <c r="W113" s="2536"/>
      <c r="X113" s="2498"/>
      <c r="Y113" s="2556"/>
      <c r="AX113" s="44" t="str">
        <f t="shared" si="35"/>
        <v/>
      </c>
      <c r="AY113" s="44" t="str">
        <f t="shared" si="35"/>
        <v/>
      </c>
      <c r="AZ113" s="44" t="str">
        <f t="shared" si="35"/>
        <v/>
      </c>
      <c r="BA113" s="44" t="str">
        <f t="shared" si="35"/>
        <v/>
      </c>
      <c r="BB113" s="44" t="str">
        <f t="shared" si="35"/>
        <v/>
      </c>
      <c r="BC113" s="44" t="str">
        <f t="shared" si="35"/>
        <v/>
      </c>
      <c r="BD113" s="44" t="str">
        <f t="shared" si="46"/>
        <v/>
      </c>
      <c r="BE113" s="44" t="str">
        <f t="shared" si="33"/>
        <v/>
      </c>
      <c r="BF113" s="44" t="str">
        <f t="shared" si="33"/>
        <v>так</v>
      </c>
      <c r="BG113" s="44" t="str">
        <f t="shared" si="33"/>
        <v/>
      </c>
      <c r="BH113" s="44" t="str">
        <f t="shared" si="33"/>
        <v/>
      </c>
      <c r="BI113" s="44" t="str">
        <f t="shared" si="34"/>
        <v/>
      </c>
    </row>
    <row r="114" spans="1:61" s="16" customFormat="1" ht="21.75" customHeight="1" thickBot="1" x14ac:dyDescent="0.3">
      <c r="A114" s="2562" t="s">
        <v>648</v>
      </c>
      <c r="B114" s="2563" t="s">
        <v>649</v>
      </c>
      <c r="C114" s="2562"/>
      <c r="D114" s="2505" t="s">
        <v>730</v>
      </c>
      <c r="E114" s="2505"/>
      <c r="F114" s="2564"/>
      <c r="G114" s="2565">
        <v>1.5</v>
      </c>
      <c r="H114" s="2566">
        <f t="shared" si="52"/>
        <v>45</v>
      </c>
      <c r="I114" s="2567">
        <f t="shared" si="45"/>
        <v>16</v>
      </c>
      <c r="J114" s="2567">
        <v>16</v>
      </c>
      <c r="K114" s="2567"/>
      <c r="L114" s="2567"/>
      <c r="M114" s="2565">
        <f t="shared" si="49"/>
        <v>29</v>
      </c>
      <c r="N114" s="2537"/>
      <c r="O114" s="2538"/>
      <c r="P114" s="2563"/>
      <c r="Q114" s="2562"/>
      <c r="R114" s="2568">
        <v>2</v>
      </c>
      <c r="S114" s="2564"/>
      <c r="T114" s="2562"/>
      <c r="U114" s="2568"/>
      <c r="V114" s="2564"/>
      <c r="W114" s="2537"/>
      <c r="X114" s="2538"/>
      <c r="Y114" s="2539"/>
      <c r="AX114" s="44" t="str">
        <f t="shared" si="35"/>
        <v/>
      </c>
      <c r="AY114" s="44" t="str">
        <f t="shared" si="35"/>
        <v/>
      </c>
      <c r="AZ114" s="44" t="str">
        <f t="shared" si="35"/>
        <v/>
      </c>
      <c r="BA114" s="44" t="str">
        <f t="shared" si="35"/>
        <v/>
      </c>
      <c r="BB114" s="44" t="str">
        <f t="shared" si="35"/>
        <v>так</v>
      </c>
      <c r="BC114" s="44" t="str">
        <f t="shared" si="35"/>
        <v/>
      </c>
      <c r="BD114" s="44" t="str">
        <f t="shared" si="46"/>
        <v/>
      </c>
      <c r="BE114" s="44" t="str">
        <f t="shared" si="33"/>
        <v/>
      </c>
      <c r="BF114" s="44" t="str">
        <f t="shared" si="33"/>
        <v/>
      </c>
      <c r="BG114" s="44" t="str">
        <f t="shared" si="33"/>
        <v/>
      </c>
      <c r="BH114" s="44" t="str">
        <f t="shared" si="33"/>
        <v/>
      </c>
      <c r="BI114" s="44" t="str">
        <f t="shared" si="34"/>
        <v/>
      </c>
    </row>
    <row r="115" spans="1:61" s="16" customFormat="1" ht="24" customHeight="1" thickBot="1" x14ac:dyDescent="0.25">
      <c r="A115" s="3086" t="s">
        <v>768</v>
      </c>
      <c r="B115" s="3087"/>
      <c r="C115" s="3087"/>
      <c r="D115" s="3087"/>
      <c r="E115" s="3087"/>
      <c r="F115" s="3087"/>
      <c r="G115" s="3087"/>
      <c r="H115" s="3087"/>
      <c r="I115" s="3087"/>
      <c r="J115" s="3087"/>
      <c r="K115" s="3087"/>
      <c r="L115" s="3087"/>
      <c r="M115" s="3087"/>
      <c r="N115" s="3087"/>
      <c r="O115" s="3087"/>
      <c r="P115" s="3087"/>
      <c r="Q115" s="3087"/>
      <c r="R115" s="3087"/>
      <c r="S115" s="3087"/>
      <c r="T115" s="3087"/>
      <c r="U115" s="3087"/>
      <c r="V115" s="3087"/>
      <c r="W115" s="3087"/>
      <c r="X115" s="3087"/>
      <c r="Y115" s="3088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</row>
    <row r="116" spans="1:61" s="16" customFormat="1" ht="24" customHeight="1" thickBot="1" x14ac:dyDescent="0.25">
      <c r="A116" s="3079" t="s">
        <v>760</v>
      </c>
      <c r="B116" s="3079"/>
      <c r="C116" s="3079"/>
      <c r="D116" s="3079"/>
      <c r="E116" s="3079"/>
      <c r="F116" s="3079"/>
      <c r="G116" s="3079"/>
      <c r="H116" s="3079"/>
      <c r="I116" s="3079"/>
      <c r="J116" s="3079"/>
      <c r="K116" s="3079"/>
      <c r="L116" s="3079"/>
      <c r="M116" s="3079"/>
      <c r="N116" s="3079"/>
      <c r="O116" s="3079"/>
      <c r="P116" s="3079"/>
      <c r="Q116" s="3079"/>
      <c r="R116" s="3079"/>
      <c r="S116" s="3079"/>
      <c r="T116" s="3079"/>
      <c r="U116" s="3079"/>
      <c r="V116" s="3079"/>
      <c r="W116" s="3079"/>
      <c r="X116" s="3079"/>
      <c r="Y116" s="3080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</row>
    <row r="117" spans="1:61" s="16" customFormat="1" ht="45.75" customHeight="1" x14ac:dyDescent="0.2">
      <c r="A117" s="2569" t="s">
        <v>515</v>
      </c>
      <c r="B117" s="812" t="s">
        <v>525</v>
      </c>
      <c r="C117" s="2569"/>
      <c r="D117" s="2570"/>
      <c r="E117" s="2570"/>
      <c r="F117" s="2571">
        <v>5</v>
      </c>
      <c r="G117" s="2572">
        <v>1</v>
      </c>
      <c r="H117" s="2573">
        <f>G117*30</f>
        <v>30</v>
      </c>
      <c r="I117" s="2574">
        <f>J117+K117+L117</f>
        <v>15</v>
      </c>
      <c r="J117" s="2574"/>
      <c r="K117" s="2574"/>
      <c r="L117" s="2574">
        <v>15</v>
      </c>
      <c r="M117" s="2575">
        <f>H117-I117</f>
        <v>15</v>
      </c>
      <c r="N117" s="2576"/>
      <c r="O117" s="2577"/>
      <c r="P117" s="2578"/>
      <c r="Q117" s="2576"/>
      <c r="R117" s="2577"/>
      <c r="S117" s="2578"/>
      <c r="T117" s="2576">
        <v>1</v>
      </c>
      <c r="U117" s="2577"/>
      <c r="V117" s="2579"/>
      <c r="W117" s="2576"/>
      <c r="X117" s="2577"/>
      <c r="Y117" s="2578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</row>
    <row r="118" spans="1:61" s="16" customFormat="1" ht="49.5" customHeight="1" thickBot="1" x14ac:dyDescent="0.25">
      <c r="A118" s="2580" t="s">
        <v>761</v>
      </c>
      <c r="B118" s="935" t="s">
        <v>219</v>
      </c>
      <c r="C118" s="2580"/>
      <c r="D118" s="2581"/>
      <c r="E118" s="2581"/>
      <c r="F118" s="2582" t="s">
        <v>732</v>
      </c>
      <c r="G118" s="2583">
        <v>1</v>
      </c>
      <c r="H118" s="2584">
        <f>G118*30</f>
        <v>30</v>
      </c>
      <c r="I118" s="2585">
        <f>J118+K118+L118</f>
        <v>10</v>
      </c>
      <c r="J118" s="2585"/>
      <c r="K118" s="2585"/>
      <c r="L118" s="2585">
        <v>10</v>
      </c>
      <c r="M118" s="2586">
        <f>H118-I118</f>
        <v>20</v>
      </c>
      <c r="N118" s="2587"/>
      <c r="O118" s="2588"/>
      <c r="P118" s="2589"/>
      <c r="Q118" s="2587"/>
      <c r="R118" s="2588"/>
      <c r="S118" s="2589"/>
      <c r="T118" s="2587"/>
      <c r="U118" s="2588">
        <v>1</v>
      </c>
      <c r="V118" s="2590"/>
      <c r="W118" s="2587"/>
      <c r="X118" s="2588"/>
      <c r="Y118" s="2589"/>
      <c r="AA118" s="16" t="s">
        <v>755</v>
      </c>
      <c r="AB118" s="2299"/>
      <c r="AC118" s="3013" t="s">
        <v>34</v>
      </c>
      <c r="AD118" s="3014"/>
      <c r="AE118" s="3014"/>
      <c r="AF118" s="3013" t="s">
        <v>35</v>
      </c>
      <c r="AG118" s="3013"/>
      <c r="AH118" s="3013"/>
      <c r="AI118" s="3013" t="s">
        <v>36</v>
      </c>
      <c r="AJ118" s="3013"/>
      <c r="AK118" s="3013"/>
      <c r="AL118" s="3013" t="s">
        <v>37</v>
      </c>
      <c r="AM118" s="3013"/>
      <c r="AN118" s="3013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</row>
    <row r="119" spans="1:61" s="16" customFormat="1" ht="23.25" customHeight="1" thickBot="1" x14ac:dyDescent="0.25">
      <c r="A119" s="3054" t="s">
        <v>580</v>
      </c>
      <c r="B119" s="3055"/>
      <c r="C119" s="3055"/>
      <c r="D119" s="3055"/>
      <c r="E119" s="3055"/>
      <c r="F119" s="3056"/>
      <c r="G119" s="2591">
        <f>G117+G118</f>
        <v>2</v>
      </c>
      <c r="H119" s="2451">
        <f>H117+H118</f>
        <v>60</v>
      </c>
      <c r="I119" s="2371">
        <f>I117+I118</f>
        <v>25</v>
      </c>
      <c r="J119" s="2371"/>
      <c r="K119" s="2371"/>
      <c r="L119" s="2371">
        <f>L117+L118</f>
        <v>25</v>
      </c>
      <c r="M119" s="2452">
        <f>M117+M118</f>
        <v>35</v>
      </c>
      <c r="N119" s="2592"/>
      <c r="O119" s="822"/>
      <c r="P119" s="2593"/>
      <c r="Q119" s="875"/>
      <c r="R119" s="822"/>
      <c r="S119" s="874"/>
      <c r="T119" s="2370">
        <f>SUM(T117:T118)</f>
        <v>1</v>
      </c>
      <c r="U119" s="2371">
        <f>U118</f>
        <v>1</v>
      </c>
      <c r="V119" s="2594"/>
      <c r="W119" s="2595"/>
      <c r="X119" s="2596"/>
      <c r="Y119" s="2597"/>
      <c r="Z119" s="45"/>
      <c r="AB119" s="2299"/>
      <c r="AC119" s="3014"/>
      <c r="AD119" s="3014"/>
      <c r="AE119" s="3014"/>
      <c r="AF119" s="3013"/>
      <c r="AG119" s="3013"/>
      <c r="AH119" s="3013"/>
      <c r="AI119" s="3013"/>
      <c r="AJ119" s="3013"/>
      <c r="AK119" s="3013"/>
      <c r="AL119" s="3013"/>
      <c r="AM119" s="3013"/>
      <c r="AN119" s="3013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</row>
    <row r="120" spans="1:61" s="16" customFormat="1" ht="24" customHeight="1" thickBot="1" x14ac:dyDescent="0.25">
      <c r="A120" s="3083" t="s">
        <v>222</v>
      </c>
      <c r="B120" s="3084"/>
      <c r="C120" s="3084"/>
      <c r="D120" s="3084"/>
      <c r="E120" s="3084"/>
      <c r="F120" s="3084"/>
      <c r="G120" s="3084"/>
      <c r="H120" s="3084"/>
      <c r="I120" s="3084"/>
      <c r="J120" s="3084"/>
      <c r="K120" s="3084"/>
      <c r="L120" s="3084"/>
      <c r="M120" s="3084"/>
      <c r="N120" s="3084"/>
      <c r="O120" s="3084"/>
      <c r="P120" s="3084"/>
      <c r="Q120" s="3084"/>
      <c r="R120" s="3084"/>
      <c r="S120" s="3084"/>
      <c r="T120" s="3084"/>
      <c r="U120" s="3084"/>
      <c r="V120" s="3084"/>
      <c r="W120" s="3084"/>
      <c r="X120" s="3084"/>
      <c r="Y120" s="3085"/>
      <c r="AB120" s="2299"/>
      <c r="AC120" s="2304">
        <v>1</v>
      </c>
      <c r="AD120" s="2304" t="s">
        <v>728</v>
      </c>
      <c r="AE120" s="2304" t="s">
        <v>729</v>
      </c>
      <c r="AF120" s="2304">
        <v>3</v>
      </c>
      <c r="AG120" s="2304" t="s">
        <v>730</v>
      </c>
      <c r="AH120" s="2304" t="s">
        <v>731</v>
      </c>
      <c r="AI120" s="2304">
        <v>5</v>
      </c>
      <c r="AJ120" s="2304" t="s">
        <v>732</v>
      </c>
      <c r="AK120" s="2304" t="s">
        <v>733</v>
      </c>
      <c r="AL120" s="2304">
        <v>7</v>
      </c>
      <c r="AM120" s="2304" t="s">
        <v>734</v>
      </c>
      <c r="AN120" s="2304" t="s">
        <v>735</v>
      </c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</row>
    <row r="121" spans="1:61" s="16" customFormat="1" ht="24" customHeight="1" thickBot="1" x14ac:dyDescent="0.25">
      <c r="A121" s="3070" t="s">
        <v>594</v>
      </c>
      <c r="B121" s="3071"/>
      <c r="C121" s="3071"/>
      <c r="D121" s="3071"/>
      <c r="E121" s="3071"/>
      <c r="F121" s="3071"/>
      <c r="G121" s="3071"/>
      <c r="H121" s="3071"/>
      <c r="I121" s="3071"/>
      <c r="J121" s="3071"/>
      <c r="K121" s="3071"/>
      <c r="L121" s="3071"/>
      <c r="M121" s="3071"/>
      <c r="N121" s="3071"/>
      <c r="O121" s="3071"/>
      <c r="P121" s="3071"/>
      <c r="Q121" s="3071"/>
      <c r="R121" s="3071"/>
      <c r="S121" s="3071"/>
      <c r="T121" s="3071"/>
      <c r="U121" s="3071"/>
      <c r="V121" s="3071"/>
      <c r="W121" s="3071"/>
      <c r="X121" s="3071"/>
      <c r="Y121" s="3072"/>
      <c r="AB121" s="2299" t="s">
        <v>698</v>
      </c>
      <c r="AC121" s="2299"/>
      <c r="AD121" s="2299"/>
      <c r="AE121" s="2299"/>
      <c r="AF121" s="2299"/>
      <c r="AG121" s="2299"/>
      <c r="AH121" s="2299"/>
      <c r="AI121" s="2299"/>
      <c r="AJ121" s="2299"/>
      <c r="AK121" s="2299"/>
      <c r="AL121" s="2299"/>
      <c r="AM121" s="2299"/>
      <c r="AN121" s="2299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</row>
    <row r="122" spans="1:61" s="16" customFormat="1" ht="41.25" customHeight="1" thickBot="1" x14ac:dyDescent="0.25">
      <c r="A122" s="3065" t="s">
        <v>345</v>
      </c>
      <c r="B122" s="3066"/>
      <c r="C122" s="3066"/>
      <c r="D122" s="3066"/>
      <c r="E122" s="3066"/>
      <c r="F122" s="3066"/>
      <c r="G122" s="3066"/>
      <c r="H122" s="3066"/>
      <c r="I122" s="3066"/>
      <c r="J122" s="3066"/>
      <c r="K122" s="3066"/>
      <c r="L122" s="3066"/>
      <c r="M122" s="3066"/>
      <c r="N122" s="3066"/>
      <c r="O122" s="3066"/>
      <c r="P122" s="3066"/>
      <c r="Q122" s="3066"/>
      <c r="R122" s="3066"/>
      <c r="S122" s="3066"/>
      <c r="T122" s="3066"/>
      <c r="U122" s="3066"/>
      <c r="V122" s="3066"/>
      <c r="W122" s="3066"/>
      <c r="X122" s="3066"/>
      <c r="Y122" s="3067"/>
      <c r="AB122" s="2299" t="s">
        <v>699</v>
      </c>
      <c r="AC122" s="2299">
        <f t="shared" ref="AC122:AH122" si="53">COUNTIF($D$87:$D$92,AC120)</f>
        <v>0</v>
      </c>
      <c r="AD122" s="2299">
        <f t="shared" si="53"/>
        <v>0</v>
      </c>
      <c r="AE122" s="2299">
        <f t="shared" si="53"/>
        <v>0</v>
      </c>
      <c r="AF122" s="2299">
        <f t="shared" si="53"/>
        <v>1</v>
      </c>
      <c r="AG122" s="2299">
        <f t="shared" si="53"/>
        <v>1</v>
      </c>
      <c r="AH122" s="2299">
        <f t="shared" si="53"/>
        <v>1</v>
      </c>
      <c r="AI122" s="2299">
        <v>2</v>
      </c>
      <c r="AJ122" s="2299">
        <f>COUNTIF($D$87:$D$92,AJ120)</f>
        <v>1</v>
      </c>
      <c r="AK122" s="2299">
        <f>COUNTIF($D$87:$D$92,AK120)</f>
        <v>1</v>
      </c>
      <c r="AL122" s="2299">
        <f>COUNTIF($D$87:$D$92,AL120)</f>
        <v>0</v>
      </c>
      <c r="AM122" s="2299">
        <f>COUNTIF($D$87:$D$92,AM120)</f>
        <v>0</v>
      </c>
      <c r="AN122" s="2299">
        <f>COUNTIF($D$87:$D$92,AN120)</f>
        <v>0</v>
      </c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</row>
    <row r="123" spans="1:61" s="2494" customFormat="1" ht="38.25" customHeight="1" x14ac:dyDescent="0.2">
      <c r="A123" s="1012" t="s">
        <v>347</v>
      </c>
      <c r="B123" s="111" t="s">
        <v>188</v>
      </c>
      <c r="C123" s="79"/>
      <c r="D123" s="80"/>
      <c r="E123" s="80"/>
      <c r="F123" s="358"/>
      <c r="G123" s="2543">
        <f>G124+G125</f>
        <v>8</v>
      </c>
      <c r="H123" s="534">
        <f>H124+H125</f>
        <v>240</v>
      </c>
      <c r="I123" s="535">
        <f>I124+I125</f>
        <v>90</v>
      </c>
      <c r="J123" s="535">
        <f>J124+J125</f>
        <v>63</v>
      </c>
      <c r="K123" s="535">
        <f>K124+K125</f>
        <v>27</v>
      </c>
      <c r="L123" s="535"/>
      <c r="M123" s="2544">
        <f>M124+M125</f>
        <v>150</v>
      </c>
      <c r="N123" s="79"/>
      <c r="O123" s="80"/>
      <c r="P123" s="107"/>
      <c r="Q123" s="79"/>
      <c r="R123" s="80"/>
      <c r="S123" s="107"/>
      <c r="T123" s="115"/>
      <c r="U123" s="114"/>
      <c r="V123" s="116"/>
      <c r="W123" s="117"/>
      <c r="X123" s="114"/>
      <c r="Y123" s="116"/>
      <c r="AB123" s="2513" t="s">
        <v>704</v>
      </c>
      <c r="AC123" s="2514"/>
      <c r="AD123" s="2514"/>
      <c r="AE123" s="2514"/>
      <c r="AF123" s="2514"/>
      <c r="AG123" s="2514"/>
      <c r="AH123" s="2514"/>
      <c r="AI123" s="2514"/>
      <c r="AJ123" s="2514"/>
      <c r="AK123" s="2514"/>
      <c r="AL123" s="2514"/>
      <c r="AM123" s="2514"/>
      <c r="AN123" s="2514"/>
      <c r="AX123" s="2515"/>
      <c r="AY123" s="2515"/>
      <c r="AZ123" s="2515"/>
      <c r="BA123" s="2515"/>
      <c r="BB123" s="2515"/>
      <c r="BC123" s="2515"/>
      <c r="BD123" s="2515"/>
      <c r="BE123" s="2515"/>
      <c r="BF123" s="2515"/>
      <c r="BG123" s="2515"/>
      <c r="BH123" s="2515"/>
      <c r="BI123" s="2515"/>
    </row>
    <row r="124" spans="1:61" s="2494" customFormat="1" ht="40.5" customHeight="1" x14ac:dyDescent="0.2">
      <c r="A124" s="683" t="s">
        <v>348</v>
      </c>
      <c r="B124" s="112" t="s">
        <v>188</v>
      </c>
      <c r="C124" s="83"/>
      <c r="D124" s="85"/>
      <c r="E124" s="85"/>
      <c r="F124" s="128"/>
      <c r="G124" s="643">
        <v>4</v>
      </c>
      <c r="H124" s="83">
        <f>G124*30</f>
        <v>120</v>
      </c>
      <c r="I124" s="84">
        <f>J124+K124+L124</f>
        <v>45</v>
      </c>
      <c r="J124" s="87">
        <v>36</v>
      </c>
      <c r="K124" s="85">
        <v>9</v>
      </c>
      <c r="L124" s="85"/>
      <c r="M124" s="545">
        <f>H124-I124</f>
        <v>75</v>
      </c>
      <c r="N124" s="83"/>
      <c r="O124" s="85"/>
      <c r="P124" s="89"/>
      <c r="Q124" s="83"/>
      <c r="R124" s="85"/>
      <c r="S124" s="89"/>
      <c r="T124" s="86"/>
      <c r="U124" s="87">
        <v>5</v>
      </c>
      <c r="V124" s="94"/>
      <c r="W124" s="95"/>
      <c r="X124" s="87"/>
      <c r="Y124" s="94"/>
      <c r="AB124" s="2515" t="s">
        <v>705</v>
      </c>
      <c r="AC124" s="2515"/>
      <c r="AD124" s="2515"/>
      <c r="AE124" s="2515"/>
      <c r="AF124" s="2515"/>
      <c r="AG124" s="2515"/>
      <c r="AH124" s="2515"/>
      <c r="AI124" s="2515"/>
      <c r="AJ124" s="2515"/>
      <c r="AK124" s="2515"/>
      <c r="AL124" s="2515"/>
      <c r="AM124" s="2515"/>
      <c r="AN124" s="2515"/>
      <c r="AX124" s="2515"/>
      <c r="AY124" s="2515"/>
      <c r="AZ124" s="2515"/>
      <c r="BA124" s="2515"/>
      <c r="BB124" s="2515"/>
      <c r="BC124" s="2515"/>
      <c r="BD124" s="2515"/>
      <c r="BE124" s="2515"/>
      <c r="BF124" s="2515"/>
      <c r="BG124" s="2515"/>
      <c r="BH124" s="2515"/>
      <c r="BI124" s="2515"/>
    </row>
    <row r="125" spans="1:61" s="2494" customFormat="1" ht="42" customHeight="1" x14ac:dyDescent="0.2">
      <c r="A125" s="683" t="s">
        <v>349</v>
      </c>
      <c r="B125" s="112" t="s">
        <v>188</v>
      </c>
      <c r="C125" s="83" t="s">
        <v>733</v>
      </c>
      <c r="D125" s="85"/>
      <c r="E125" s="85"/>
      <c r="F125" s="128"/>
      <c r="G125" s="643">
        <v>4</v>
      </c>
      <c r="H125" s="83">
        <f>G125*30</f>
        <v>120</v>
      </c>
      <c r="I125" s="84">
        <f>J125+K125+L125</f>
        <v>45</v>
      </c>
      <c r="J125" s="87">
        <v>27</v>
      </c>
      <c r="K125" s="85">
        <v>18</v>
      </c>
      <c r="L125" s="85"/>
      <c r="M125" s="545">
        <f>H125-I125</f>
        <v>75</v>
      </c>
      <c r="N125" s="83"/>
      <c r="O125" s="85"/>
      <c r="P125" s="89"/>
      <c r="Q125" s="83"/>
      <c r="R125" s="85"/>
      <c r="S125" s="89"/>
      <c r="T125" s="86"/>
      <c r="U125" s="87"/>
      <c r="V125" s="94">
        <v>5</v>
      </c>
      <c r="W125" s="95"/>
      <c r="X125" s="87"/>
      <c r="Y125" s="94"/>
      <c r="AX125" s="2515"/>
      <c r="AY125" s="2515"/>
      <c r="AZ125" s="2515"/>
      <c r="BA125" s="2515"/>
      <c r="BB125" s="2515"/>
      <c r="BC125" s="2515"/>
      <c r="BD125" s="2515"/>
      <c r="BE125" s="2515"/>
      <c r="BF125" s="2515"/>
      <c r="BG125" s="2515"/>
      <c r="BH125" s="2515"/>
      <c r="BI125" s="2515"/>
    </row>
    <row r="126" spans="1:61" s="16" customFormat="1" ht="28.5" customHeight="1" x14ac:dyDescent="0.2">
      <c r="A126" s="683" t="s">
        <v>350</v>
      </c>
      <c r="B126" s="112" t="s">
        <v>189</v>
      </c>
      <c r="C126" s="83" t="s">
        <v>733</v>
      </c>
      <c r="D126" s="85"/>
      <c r="E126" s="85"/>
      <c r="F126" s="128"/>
      <c r="G126" s="108">
        <v>3</v>
      </c>
      <c r="H126" s="91">
        <f>G126*30</f>
        <v>90</v>
      </c>
      <c r="I126" s="92">
        <f>J126+K126+L126</f>
        <v>45</v>
      </c>
      <c r="J126" s="171">
        <v>27</v>
      </c>
      <c r="K126" s="167">
        <v>9</v>
      </c>
      <c r="L126" s="167">
        <v>9</v>
      </c>
      <c r="M126" s="96">
        <f>H126-I126</f>
        <v>45</v>
      </c>
      <c r="N126" s="82"/>
      <c r="O126" s="85"/>
      <c r="P126" s="88"/>
      <c r="Q126" s="83"/>
      <c r="R126" s="85"/>
      <c r="S126" s="89"/>
      <c r="T126" s="86"/>
      <c r="U126" s="87"/>
      <c r="V126" s="94">
        <v>5</v>
      </c>
      <c r="W126" s="95"/>
      <c r="X126" s="87"/>
      <c r="Y126" s="9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</row>
    <row r="127" spans="1:61" s="2494" customFormat="1" ht="55.5" customHeight="1" x14ac:dyDescent="0.2">
      <c r="A127" s="683" t="s">
        <v>223</v>
      </c>
      <c r="B127" s="780" t="s">
        <v>192</v>
      </c>
      <c r="C127" s="100"/>
      <c r="D127" s="98">
        <v>7</v>
      </c>
      <c r="E127" s="98"/>
      <c r="F127" s="169"/>
      <c r="G127" s="118">
        <v>3</v>
      </c>
      <c r="H127" s="40">
        <f>G127*30</f>
        <v>90</v>
      </c>
      <c r="I127" s="27">
        <f>J127+K127+L127</f>
        <v>30</v>
      </c>
      <c r="J127" s="105">
        <v>15</v>
      </c>
      <c r="K127" s="105"/>
      <c r="L127" s="105">
        <v>15</v>
      </c>
      <c r="M127" s="172">
        <f>H127-I127</f>
        <v>60</v>
      </c>
      <c r="N127" s="97"/>
      <c r="O127" s="98"/>
      <c r="P127" s="106"/>
      <c r="Q127" s="100"/>
      <c r="R127" s="98"/>
      <c r="S127" s="101"/>
      <c r="T127" s="100"/>
      <c r="U127" s="98"/>
      <c r="V127" s="126"/>
      <c r="W127" s="119">
        <v>2</v>
      </c>
      <c r="X127" s="99"/>
      <c r="Y127" s="126"/>
      <c r="AX127" s="2515"/>
      <c r="AY127" s="2515"/>
      <c r="AZ127" s="2515"/>
      <c r="BA127" s="2515"/>
      <c r="BB127" s="2515"/>
      <c r="BC127" s="2515"/>
      <c r="BD127" s="2515"/>
      <c r="BE127" s="2515"/>
      <c r="BF127" s="2515"/>
      <c r="BG127" s="2515"/>
      <c r="BH127" s="2515"/>
      <c r="BI127" s="2515"/>
    </row>
    <row r="128" spans="1:61" s="2494" customFormat="1" ht="53.25" customHeight="1" x14ac:dyDescent="0.2">
      <c r="A128" s="683" t="s">
        <v>224</v>
      </c>
      <c r="B128" s="112" t="s">
        <v>190</v>
      </c>
      <c r="C128" s="83"/>
      <c r="D128" s="85"/>
      <c r="E128" s="85"/>
      <c r="F128" s="128"/>
      <c r="G128" s="108">
        <f>G129+G130+G131</f>
        <v>6.5</v>
      </c>
      <c r="H128" s="130">
        <f t="shared" ref="H128:M128" si="54">H129+H130+H131</f>
        <v>195</v>
      </c>
      <c r="I128" s="109">
        <f t="shared" si="54"/>
        <v>99</v>
      </c>
      <c r="J128" s="109">
        <f t="shared" si="54"/>
        <v>54</v>
      </c>
      <c r="K128" s="109">
        <f t="shared" si="54"/>
        <v>18</v>
      </c>
      <c r="L128" s="109">
        <f t="shared" si="54"/>
        <v>27</v>
      </c>
      <c r="M128" s="110">
        <f t="shared" si="54"/>
        <v>96</v>
      </c>
      <c r="N128" s="83"/>
      <c r="O128" s="85"/>
      <c r="P128" s="88"/>
      <c r="Q128" s="83"/>
      <c r="R128" s="85"/>
      <c r="S128" s="89"/>
      <c r="T128" s="86"/>
      <c r="U128" s="87"/>
      <c r="V128" s="94"/>
      <c r="W128" s="95"/>
      <c r="X128" s="87"/>
      <c r="Y128" s="94"/>
      <c r="AX128" s="2515"/>
      <c r="AY128" s="2515"/>
      <c r="AZ128" s="2515"/>
      <c r="BA128" s="2515"/>
      <c r="BB128" s="2515"/>
      <c r="BC128" s="2515"/>
      <c r="BD128" s="2515"/>
      <c r="BE128" s="2515"/>
      <c r="BF128" s="2515"/>
      <c r="BG128" s="2515"/>
      <c r="BH128" s="2515"/>
      <c r="BI128" s="2515"/>
    </row>
    <row r="129" spans="1:61" s="2494" customFormat="1" ht="54.75" customHeight="1" x14ac:dyDescent="0.2">
      <c r="A129" s="683" t="s">
        <v>288</v>
      </c>
      <c r="B129" s="112" t="s">
        <v>190</v>
      </c>
      <c r="C129" s="100"/>
      <c r="D129" s="98"/>
      <c r="E129" s="98"/>
      <c r="F129" s="129"/>
      <c r="G129" s="132">
        <v>3</v>
      </c>
      <c r="H129" s="83">
        <f t="shared" ref="H129:H137" si="55">G129*30</f>
        <v>90</v>
      </c>
      <c r="I129" s="781">
        <f t="shared" ref="I129:I137" si="56">J129+K129+L129</f>
        <v>45</v>
      </c>
      <c r="J129" s="99">
        <v>27</v>
      </c>
      <c r="K129" s="98">
        <v>9</v>
      </c>
      <c r="L129" s="98">
        <v>9</v>
      </c>
      <c r="M129" s="782">
        <f>H129-I129</f>
        <v>45</v>
      </c>
      <c r="N129" s="97"/>
      <c r="O129" s="98"/>
      <c r="P129" s="106"/>
      <c r="Q129" s="100"/>
      <c r="R129" s="98"/>
      <c r="S129" s="101"/>
      <c r="T129" s="102"/>
      <c r="U129" s="99">
        <v>5</v>
      </c>
      <c r="V129" s="126"/>
      <c r="W129" s="119"/>
      <c r="X129" s="99"/>
      <c r="Y129" s="126"/>
      <c r="AX129" s="2515"/>
      <c r="AY129" s="2515"/>
      <c r="AZ129" s="2515"/>
      <c r="BA129" s="2515"/>
      <c r="BB129" s="2515"/>
      <c r="BC129" s="2515"/>
      <c r="BD129" s="2515"/>
      <c r="BE129" s="2515"/>
      <c r="BF129" s="2515"/>
      <c r="BG129" s="2515"/>
      <c r="BH129" s="2515"/>
      <c r="BI129" s="2515"/>
    </row>
    <row r="130" spans="1:61" s="2494" customFormat="1" ht="54" customHeight="1" x14ac:dyDescent="0.2">
      <c r="A130" s="683" t="s">
        <v>225</v>
      </c>
      <c r="B130" s="112" t="s">
        <v>190</v>
      </c>
      <c r="C130" s="100" t="s">
        <v>733</v>
      </c>
      <c r="D130" s="98"/>
      <c r="E130" s="98"/>
      <c r="F130" s="129"/>
      <c r="G130" s="132">
        <v>2.5</v>
      </c>
      <c r="H130" s="83">
        <f t="shared" si="55"/>
        <v>75</v>
      </c>
      <c r="I130" s="781">
        <f t="shared" si="56"/>
        <v>36</v>
      </c>
      <c r="J130" s="99">
        <v>27</v>
      </c>
      <c r="K130" s="98">
        <v>9</v>
      </c>
      <c r="L130" s="98"/>
      <c r="M130" s="782">
        <f>H130-I130</f>
        <v>39</v>
      </c>
      <c r="N130" s="97"/>
      <c r="O130" s="98"/>
      <c r="P130" s="106"/>
      <c r="Q130" s="100"/>
      <c r="R130" s="98"/>
      <c r="S130" s="101"/>
      <c r="T130" s="102"/>
      <c r="U130" s="99"/>
      <c r="V130" s="126">
        <v>4</v>
      </c>
      <c r="W130" s="119"/>
      <c r="X130" s="99"/>
      <c r="Y130" s="126"/>
      <c r="AX130" s="2515"/>
      <c r="AY130" s="2515"/>
      <c r="AZ130" s="2515"/>
      <c r="BA130" s="2515"/>
      <c r="BB130" s="2515"/>
      <c r="BC130" s="2515"/>
      <c r="BD130" s="2515"/>
      <c r="BE130" s="2515"/>
      <c r="BF130" s="2515"/>
      <c r="BG130" s="2515"/>
      <c r="BH130" s="2515"/>
      <c r="BI130" s="2515"/>
    </row>
    <row r="131" spans="1:61" s="2494" customFormat="1" ht="69.75" customHeight="1" x14ac:dyDescent="0.2">
      <c r="A131" s="683" t="s">
        <v>226</v>
      </c>
      <c r="B131" s="112" t="s">
        <v>586</v>
      </c>
      <c r="C131" s="100"/>
      <c r="D131" s="98"/>
      <c r="E131" s="98"/>
      <c r="F131" s="129" t="s">
        <v>733</v>
      </c>
      <c r="G131" s="132">
        <v>1</v>
      </c>
      <c r="H131" s="83">
        <f t="shared" si="55"/>
        <v>30</v>
      </c>
      <c r="I131" s="781">
        <f t="shared" si="56"/>
        <v>18</v>
      </c>
      <c r="J131" s="99"/>
      <c r="K131" s="98"/>
      <c r="L131" s="98">
        <v>18</v>
      </c>
      <c r="M131" s="782">
        <f>H131-I131</f>
        <v>12</v>
      </c>
      <c r="N131" s="97"/>
      <c r="O131" s="98"/>
      <c r="P131" s="106"/>
      <c r="Q131" s="100"/>
      <c r="R131" s="98"/>
      <c r="S131" s="101"/>
      <c r="T131" s="102"/>
      <c r="U131" s="99"/>
      <c r="V131" s="126">
        <v>2</v>
      </c>
      <c r="W131" s="119"/>
      <c r="X131" s="99"/>
      <c r="Y131" s="126"/>
      <c r="AX131" s="2515"/>
      <c r="AY131" s="2515"/>
      <c r="AZ131" s="2515"/>
      <c r="BA131" s="2515"/>
      <c r="BB131" s="2515"/>
      <c r="BC131" s="2515"/>
      <c r="BD131" s="2515"/>
      <c r="BE131" s="2515"/>
      <c r="BF131" s="2515"/>
      <c r="BG131" s="2515"/>
      <c r="BH131" s="2515"/>
      <c r="BI131" s="2515"/>
    </row>
    <row r="132" spans="1:61" s="2494" customFormat="1" ht="51" customHeight="1" x14ac:dyDescent="0.2">
      <c r="A132" s="683" t="s">
        <v>227</v>
      </c>
      <c r="B132" s="170" t="s">
        <v>193</v>
      </c>
      <c r="C132" s="100"/>
      <c r="D132" s="98"/>
      <c r="E132" s="98"/>
      <c r="F132" s="169"/>
      <c r="G132" s="118">
        <f>G133+G134</f>
        <v>4.5</v>
      </c>
      <c r="H132" s="130">
        <f t="shared" ref="H132:M132" si="57">H133+H134</f>
        <v>135</v>
      </c>
      <c r="I132" s="109">
        <f t="shared" si="57"/>
        <v>59</v>
      </c>
      <c r="J132" s="109">
        <f t="shared" si="57"/>
        <v>42</v>
      </c>
      <c r="K132" s="109">
        <f t="shared" si="57"/>
        <v>9</v>
      </c>
      <c r="L132" s="109">
        <f t="shared" si="57"/>
        <v>8</v>
      </c>
      <c r="M132" s="110">
        <f t="shared" si="57"/>
        <v>76</v>
      </c>
      <c r="N132" s="97"/>
      <c r="O132" s="98"/>
      <c r="P132" s="106"/>
      <c r="Q132" s="100"/>
      <c r="R132" s="98"/>
      <c r="S132" s="101"/>
      <c r="T132" s="100"/>
      <c r="U132" s="98"/>
      <c r="V132" s="126"/>
      <c r="W132" s="119"/>
      <c r="X132" s="99"/>
      <c r="Y132" s="126"/>
      <c r="AX132" s="2515"/>
      <c r="AY132" s="2515"/>
      <c r="AZ132" s="2515"/>
      <c r="BA132" s="2515"/>
      <c r="BB132" s="2515"/>
      <c r="BC132" s="2515"/>
      <c r="BD132" s="2515"/>
      <c r="BE132" s="2515"/>
      <c r="BF132" s="2515"/>
      <c r="BG132" s="2515"/>
      <c r="BH132" s="2515"/>
      <c r="BI132" s="2515"/>
    </row>
    <row r="133" spans="1:61" s="2494" customFormat="1" ht="48.75" customHeight="1" x14ac:dyDescent="0.2">
      <c r="A133" s="683" t="s">
        <v>351</v>
      </c>
      <c r="B133" s="170" t="s">
        <v>193</v>
      </c>
      <c r="C133" s="100"/>
      <c r="D133" s="98"/>
      <c r="E133" s="98"/>
      <c r="F133" s="169"/>
      <c r="G133" s="132">
        <v>2</v>
      </c>
      <c r="H133" s="79">
        <f>G133*30</f>
        <v>60</v>
      </c>
      <c r="I133" s="168">
        <f>J133+K133+L133</f>
        <v>27</v>
      </c>
      <c r="J133" s="131">
        <v>18</v>
      </c>
      <c r="K133" s="131">
        <v>9</v>
      </c>
      <c r="L133" s="131"/>
      <c r="M133" s="173">
        <f>H133-I133</f>
        <v>33</v>
      </c>
      <c r="N133" s="97"/>
      <c r="O133" s="98"/>
      <c r="P133" s="106"/>
      <c r="Q133" s="100"/>
      <c r="R133" s="98"/>
      <c r="S133" s="101"/>
      <c r="T133" s="100"/>
      <c r="U133" s="98"/>
      <c r="V133" s="126"/>
      <c r="W133" s="119"/>
      <c r="X133" s="99">
        <v>3</v>
      </c>
      <c r="Y133" s="126"/>
      <c r="AX133" s="2515"/>
      <c r="AY133" s="2515"/>
      <c r="AZ133" s="2515"/>
      <c r="BA133" s="2515"/>
      <c r="BB133" s="2515"/>
      <c r="BC133" s="2515"/>
      <c r="BD133" s="2515"/>
      <c r="BE133" s="2515"/>
      <c r="BF133" s="2515"/>
      <c r="BG133" s="2515"/>
      <c r="BH133" s="2515"/>
      <c r="BI133" s="2515"/>
    </row>
    <row r="134" spans="1:61" s="2494" customFormat="1" ht="51" customHeight="1" x14ac:dyDescent="0.2">
      <c r="A134" s="683" t="s">
        <v>352</v>
      </c>
      <c r="B134" s="170" t="s">
        <v>193</v>
      </c>
      <c r="C134" s="100" t="s">
        <v>735</v>
      </c>
      <c r="D134" s="98"/>
      <c r="E134" s="98"/>
      <c r="F134" s="169"/>
      <c r="G134" s="132">
        <v>2.5</v>
      </c>
      <c r="H134" s="79">
        <f>G134*30</f>
        <v>75</v>
      </c>
      <c r="I134" s="168">
        <f>J134+K134+L134</f>
        <v>32</v>
      </c>
      <c r="J134" s="98">
        <v>24</v>
      </c>
      <c r="K134" s="98"/>
      <c r="L134" s="98">
        <v>8</v>
      </c>
      <c r="M134" s="173">
        <f>H134-I134</f>
        <v>43</v>
      </c>
      <c r="N134" s="174"/>
      <c r="O134" s="98"/>
      <c r="P134" s="106"/>
      <c r="Q134" s="100"/>
      <c r="R134" s="98"/>
      <c r="S134" s="101"/>
      <c r="T134" s="100"/>
      <c r="U134" s="98"/>
      <c r="V134" s="126"/>
      <c r="W134" s="119"/>
      <c r="X134" s="99"/>
      <c r="Y134" s="126">
        <v>4</v>
      </c>
      <c r="AX134" s="2515"/>
      <c r="AY134" s="2515"/>
      <c r="AZ134" s="2515"/>
      <c r="BA134" s="2515"/>
      <c r="BB134" s="2515"/>
      <c r="BC134" s="2515"/>
      <c r="BD134" s="2515"/>
      <c r="BE134" s="2515"/>
      <c r="BF134" s="2515"/>
      <c r="BG134" s="2515"/>
      <c r="BH134" s="2515"/>
      <c r="BI134" s="2515"/>
    </row>
    <row r="135" spans="1:61" s="2494" customFormat="1" ht="24" customHeight="1" x14ac:dyDescent="0.2">
      <c r="A135" s="683" t="s">
        <v>228</v>
      </c>
      <c r="B135" s="113" t="s">
        <v>59</v>
      </c>
      <c r="C135" s="100"/>
      <c r="D135" s="98"/>
      <c r="E135" s="98"/>
      <c r="F135" s="169"/>
      <c r="G135" s="118">
        <f>G136+G137</f>
        <v>7</v>
      </c>
      <c r="H135" s="130">
        <f t="shared" ref="H135:M135" si="58">H136+H137</f>
        <v>210</v>
      </c>
      <c r="I135" s="109">
        <f t="shared" si="58"/>
        <v>105</v>
      </c>
      <c r="J135" s="109">
        <f t="shared" si="58"/>
        <v>60</v>
      </c>
      <c r="K135" s="109">
        <f t="shared" si="58"/>
        <v>15</v>
      </c>
      <c r="L135" s="109">
        <f t="shared" si="58"/>
        <v>30</v>
      </c>
      <c r="M135" s="110">
        <f t="shared" si="58"/>
        <v>105</v>
      </c>
      <c r="N135" s="174"/>
      <c r="O135" s="98"/>
      <c r="P135" s="106"/>
      <c r="Q135" s="100"/>
      <c r="R135" s="98"/>
      <c r="S135" s="101"/>
      <c r="T135" s="100"/>
      <c r="U135" s="98"/>
      <c r="V135" s="126"/>
      <c r="W135" s="119"/>
      <c r="X135" s="99"/>
      <c r="Y135" s="126"/>
      <c r="AX135" s="2515"/>
      <c r="AY135" s="2515"/>
      <c r="AZ135" s="2515"/>
      <c r="BA135" s="2515"/>
      <c r="BB135" s="2515"/>
      <c r="BC135" s="2515"/>
      <c r="BD135" s="2515"/>
      <c r="BE135" s="2515"/>
      <c r="BF135" s="2515"/>
      <c r="BG135" s="2515"/>
      <c r="BH135" s="2515"/>
      <c r="BI135" s="2515"/>
    </row>
    <row r="136" spans="1:61" s="2494" customFormat="1" ht="26.25" customHeight="1" x14ac:dyDescent="0.2">
      <c r="A136" s="683" t="s">
        <v>353</v>
      </c>
      <c r="B136" s="113" t="s">
        <v>59</v>
      </c>
      <c r="C136" s="100">
        <v>5</v>
      </c>
      <c r="D136" s="98"/>
      <c r="E136" s="98"/>
      <c r="F136" s="129"/>
      <c r="G136" s="132">
        <v>6</v>
      </c>
      <c r="H136" s="83">
        <f t="shared" si="55"/>
        <v>180</v>
      </c>
      <c r="I136" s="781">
        <f t="shared" si="56"/>
        <v>90</v>
      </c>
      <c r="J136" s="99">
        <v>60</v>
      </c>
      <c r="K136" s="98">
        <v>15</v>
      </c>
      <c r="L136" s="98">
        <v>15</v>
      </c>
      <c r="M136" s="782">
        <f>H136-I136</f>
        <v>90</v>
      </c>
      <c r="N136" s="97"/>
      <c r="O136" s="98"/>
      <c r="P136" s="106"/>
      <c r="Q136" s="100"/>
      <c r="R136" s="98"/>
      <c r="S136" s="101"/>
      <c r="T136" s="102">
        <v>6</v>
      </c>
      <c r="U136" s="99"/>
      <c r="V136" s="126"/>
      <c r="W136" s="119"/>
      <c r="X136" s="99"/>
      <c r="Y136" s="126"/>
      <c r="AX136" s="2515"/>
      <c r="AY136" s="2515"/>
      <c r="AZ136" s="2515"/>
      <c r="BA136" s="2515"/>
      <c r="BB136" s="2515"/>
      <c r="BC136" s="2515"/>
      <c r="BD136" s="2515"/>
      <c r="BE136" s="2515"/>
      <c r="BF136" s="2515"/>
      <c r="BG136" s="2515"/>
      <c r="BH136" s="2515"/>
      <c r="BI136" s="2515"/>
    </row>
    <row r="137" spans="1:61" s="2494" customFormat="1" ht="24" customHeight="1" x14ac:dyDescent="0.2">
      <c r="A137" s="683" t="s">
        <v>354</v>
      </c>
      <c r="B137" s="113" t="s">
        <v>346</v>
      </c>
      <c r="C137" s="100"/>
      <c r="D137" s="98"/>
      <c r="E137" s="98"/>
      <c r="F137" s="129">
        <v>5</v>
      </c>
      <c r="G137" s="132">
        <v>1</v>
      </c>
      <c r="H137" s="83">
        <f t="shared" si="55"/>
        <v>30</v>
      </c>
      <c r="I137" s="781">
        <f t="shared" si="56"/>
        <v>15</v>
      </c>
      <c r="J137" s="99"/>
      <c r="K137" s="98"/>
      <c r="L137" s="98">
        <v>15</v>
      </c>
      <c r="M137" s="782">
        <f>H137-I137</f>
        <v>15</v>
      </c>
      <c r="N137" s="97"/>
      <c r="O137" s="98"/>
      <c r="P137" s="106"/>
      <c r="Q137" s="100"/>
      <c r="R137" s="98"/>
      <c r="S137" s="101"/>
      <c r="T137" s="102">
        <v>1</v>
      </c>
      <c r="U137" s="99"/>
      <c r="V137" s="126"/>
      <c r="W137" s="119"/>
      <c r="X137" s="99"/>
      <c r="Y137" s="126"/>
      <c r="AX137" s="2515"/>
      <c r="AY137" s="2515"/>
      <c r="AZ137" s="2515"/>
      <c r="BA137" s="2515"/>
      <c r="BB137" s="2515"/>
      <c r="BC137" s="2515"/>
      <c r="BD137" s="2515"/>
      <c r="BE137" s="2515"/>
      <c r="BF137" s="2515"/>
      <c r="BG137" s="2515"/>
      <c r="BH137" s="2515"/>
      <c r="BI137" s="2515"/>
    </row>
    <row r="138" spans="1:61" s="16" customFormat="1" ht="35.25" customHeight="1" thickBot="1" x14ac:dyDescent="0.25">
      <c r="A138" s="2435" t="s">
        <v>229</v>
      </c>
      <c r="B138" s="704" t="s">
        <v>739</v>
      </c>
      <c r="C138" s="784"/>
      <c r="D138" s="785" t="s">
        <v>738</v>
      </c>
      <c r="E138" s="786"/>
      <c r="F138" s="639"/>
      <c r="G138" s="108">
        <v>6</v>
      </c>
      <c r="H138" s="91">
        <f>G138*30</f>
        <v>180</v>
      </c>
      <c r="I138" s="167">
        <f>J138+K138+L138</f>
        <v>90</v>
      </c>
      <c r="J138" s="787">
        <v>45</v>
      </c>
      <c r="K138" s="787">
        <v>30</v>
      </c>
      <c r="L138" s="787">
        <v>15</v>
      </c>
      <c r="M138" s="125">
        <f>H138-I138</f>
        <v>90</v>
      </c>
      <c r="N138" s="91"/>
      <c r="O138" s="167"/>
      <c r="P138" s="125"/>
      <c r="Q138" s="91"/>
      <c r="R138" s="167"/>
      <c r="S138" s="125"/>
      <c r="T138" s="91"/>
      <c r="U138" s="167"/>
      <c r="V138" s="125"/>
      <c r="W138" s="86">
        <v>6</v>
      </c>
      <c r="X138" s="171"/>
      <c r="Y138" s="125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</row>
    <row r="139" spans="1:61" s="16" customFormat="1" ht="20.25" customHeight="1" thickBot="1" x14ac:dyDescent="0.25">
      <c r="A139" s="3041" t="s">
        <v>365</v>
      </c>
      <c r="B139" s="3042"/>
      <c r="C139" s="3042"/>
      <c r="D139" s="3042"/>
      <c r="E139" s="3042"/>
      <c r="F139" s="3042"/>
      <c r="G139" s="3042"/>
      <c r="H139" s="3042"/>
      <c r="I139" s="3042"/>
      <c r="J139" s="3042"/>
      <c r="K139" s="3042"/>
      <c r="L139" s="3042"/>
      <c r="M139" s="3042"/>
      <c r="N139" s="3042"/>
      <c r="O139" s="3042"/>
      <c r="P139" s="3042"/>
      <c r="Q139" s="3042"/>
      <c r="R139" s="3042"/>
      <c r="S139" s="3042"/>
      <c r="T139" s="3042"/>
      <c r="U139" s="3042"/>
      <c r="V139" s="3042"/>
      <c r="W139" s="3042"/>
      <c r="X139" s="3042"/>
      <c r="Y139" s="3043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</row>
    <row r="140" spans="1:61" s="2494" customFormat="1" ht="35.25" customHeight="1" x14ac:dyDescent="0.2">
      <c r="A140" s="668" t="s">
        <v>230</v>
      </c>
      <c r="B140" s="788" t="s">
        <v>195</v>
      </c>
      <c r="C140" s="133"/>
      <c r="D140" s="131">
        <v>7</v>
      </c>
      <c r="E140" s="131"/>
      <c r="F140" s="789"/>
      <c r="G140" s="134">
        <v>3</v>
      </c>
      <c r="H140" s="40">
        <f>G140*30</f>
        <v>90</v>
      </c>
      <c r="I140" s="27">
        <f>J140+K140+L140</f>
        <v>45</v>
      </c>
      <c r="J140" s="735">
        <v>15</v>
      </c>
      <c r="K140" s="735">
        <v>30</v>
      </c>
      <c r="L140" s="735"/>
      <c r="M140" s="790">
        <f>H140-I140</f>
        <v>45</v>
      </c>
      <c r="N140" s="791"/>
      <c r="O140" s="131"/>
      <c r="P140" s="175"/>
      <c r="Q140" s="133"/>
      <c r="R140" s="131"/>
      <c r="S140" s="135"/>
      <c r="T140" s="133"/>
      <c r="U140" s="131"/>
      <c r="V140" s="135"/>
      <c r="W140" s="176">
        <v>3</v>
      </c>
      <c r="X140" s="177"/>
      <c r="Y140" s="135"/>
      <c r="AX140" s="2515"/>
      <c r="AY140" s="2515"/>
      <c r="AZ140" s="2515"/>
      <c r="BA140" s="2515"/>
      <c r="BB140" s="2515"/>
      <c r="BC140" s="2515"/>
      <c r="BD140" s="2515"/>
      <c r="BE140" s="2515"/>
      <c r="BF140" s="2515"/>
      <c r="BG140" s="2515"/>
      <c r="BH140" s="2515"/>
      <c r="BI140" s="2515"/>
    </row>
    <row r="141" spans="1:61" s="2494" customFormat="1" ht="35.25" customHeight="1" thickBot="1" x14ac:dyDescent="0.25">
      <c r="A141" s="683" t="s">
        <v>231</v>
      </c>
      <c r="B141" s="170" t="s">
        <v>196</v>
      </c>
      <c r="C141" s="100"/>
      <c r="D141" s="98">
        <v>7</v>
      </c>
      <c r="E141" s="98"/>
      <c r="F141" s="169"/>
      <c r="G141" s="118">
        <v>3</v>
      </c>
      <c r="H141" s="178">
        <f>G141*30</f>
        <v>90</v>
      </c>
      <c r="I141" s="104">
        <f>J141+K141+L141</f>
        <v>45</v>
      </c>
      <c r="J141" s="105">
        <v>30</v>
      </c>
      <c r="K141" s="105"/>
      <c r="L141" s="105">
        <v>15</v>
      </c>
      <c r="M141" s="127">
        <f>H141-I141</f>
        <v>45</v>
      </c>
      <c r="N141" s="174"/>
      <c r="O141" s="98"/>
      <c r="P141" s="106"/>
      <c r="Q141" s="100"/>
      <c r="R141" s="98"/>
      <c r="S141" s="101"/>
      <c r="T141" s="100"/>
      <c r="U141" s="98"/>
      <c r="V141" s="101"/>
      <c r="W141" s="102">
        <v>3</v>
      </c>
      <c r="X141" s="99"/>
      <c r="Y141" s="101"/>
      <c r="AX141" s="2515"/>
      <c r="AY141" s="2515"/>
      <c r="AZ141" s="2515"/>
      <c r="BA141" s="2515"/>
      <c r="BB141" s="2515"/>
      <c r="BC141" s="2515"/>
      <c r="BD141" s="2515"/>
      <c r="BE141" s="2515"/>
      <c r="BF141" s="2515"/>
      <c r="BG141" s="2515"/>
      <c r="BH141" s="2515"/>
      <c r="BI141" s="2515"/>
    </row>
    <row r="142" spans="1:61" s="18" customFormat="1" ht="22.5" customHeight="1" thickBot="1" x14ac:dyDescent="0.25">
      <c r="A142" s="3036" t="s">
        <v>198</v>
      </c>
      <c r="B142" s="3037"/>
      <c r="C142" s="3037"/>
      <c r="D142" s="3037"/>
      <c r="E142" s="3037"/>
      <c r="F142" s="3037"/>
      <c r="G142" s="3037"/>
      <c r="H142" s="3037"/>
      <c r="I142" s="3037"/>
      <c r="J142" s="3037"/>
      <c r="K142" s="3037"/>
      <c r="L142" s="3037"/>
      <c r="M142" s="3037"/>
      <c r="N142" s="3037"/>
      <c r="O142" s="3037"/>
      <c r="P142" s="3037"/>
      <c r="Q142" s="3037"/>
      <c r="R142" s="3037"/>
      <c r="S142" s="3037"/>
      <c r="T142" s="3037"/>
      <c r="U142" s="3037"/>
      <c r="V142" s="3037"/>
      <c r="W142" s="3037"/>
      <c r="X142" s="3037"/>
      <c r="Y142" s="3038"/>
      <c r="AX142" s="218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</row>
    <row r="143" spans="1:61" s="18" customFormat="1" ht="43.5" customHeight="1" thickBot="1" x14ac:dyDescent="0.3">
      <c r="A143" s="683" t="s">
        <v>355</v>
      </c>
      <c r="B143" s="2436" t="s">
        <v>762</v>
      </c>
      <c r="C143" s="100"/>
      <c r="D143" s="98">
        <v>7</v>
      </c>
      <c r="E143" s="98"/>
      <c r="F143" s="2437" t="s">
        <v>171</v>
      </c>
      <c r="G143" s="103">
        <v>6</v>
      </c>
      <c r="H143" s="156">
        <f>G143*30</f>
        <v>180</v>
      </c>
      <c r="I143" s="104">
        <f>J143+K143+L143</f>
        <v>90</v>
      </c>
      <c r="J143" s="105"/>
      <c r="K143" s="105"/>
      <c r="L143" s="105">
        <v>90</v>
      </c>
      <c r="M143" s="127">
        <f>H143-I143</f>
        <v>90</v>
      </c>
      <c r="N143" s="546"/>
      <c r="O143" s="85"/>
      <c r="P143" s="89"/>
      <c r="Q143" s="83"/>
      <c r="R143" s="85"/>
      <c r="S143" s="89"/>
      <c r="T143" s="83"/>
      <c r="U143" s="85"/>
      <c r="V143" s="89" t="s">
        <v>87</v>
      </c>
      <c r="W143" s="86">
        <v>6</v>
      </c>
      <c r="X143" s="87"/>
      <c r="Y143" s="89"/>
      <c r="AX143" s="218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</row>
    <row r="144" spans="1:61" s="18" customFormat="1" ht="21" customHeight="1" thickBot="1" x14ac:dyDescent="0.3">
      <c r="A144" s="3103" t="s">
        <v>393</v>
      </c>
      <c r="B144" s="3104"/>
      <c r="C144" s="3104"/>
      <c r="D144" s="3104"/>
      <c r="E144" s="3104"/>
      <c r="F144" s="3105"/>
      <c r="G144" s="2598">
        <f>G123+G126+G127+G128+G132+G135+G140+G141</f>
        <v>38</v>
      </c>
      <c r="H144" s="2370">
        <f t="shared" ref="H144:M144" si="59">H123+H126+H127+H128+H132+H135+H140+H141</f>
        <v>1140</v>
      </c>
      <c r="I144" s="2371">
        <f t="shared" si="59"/>
        <v>518</v>
      </c>
      <c r="J144" s="2371">
        <f t="shared" si="59"/>
        <v>306</v>
      </c>
      <c r="K144" s="2371">
        <f t="shared" si="59"/>
        <v>108</v>
      </c>
      <c r="L144" s="2371">
        <f t="shared" si="59"/>
        <v>104</v>
      </c>
      <c r="M144" s="2599">
        <f t="shared" si="59"/>
        <v>622</v>
      </c>
      <c r="N144" s="797"/>
      <c r="O144" s="136"/>
      <c r="P144" s="798"/>
      <c r="Q144" s="797"/>
      <c r="R144" s="136"/>
      <c r="S144" s="796"/>
      <c r="T144" s="795">
        <f>T136+T137</f>
        <v>7</v>
      </c>
      <c r="U144" s="137">
        <f>U124+U129</f>
        <v>10</v>
      </c>
      <c r="V144" s="796">
        <f>V125+V126+V130+V131</f>
        <v>16</v>
      </c>
      <c r="W144" s="795">
        <f>W127+W140+W141</f>
        <v>8</v>
      </c>
      <c r="X144" s="137">
        <f>X133</f>
        <v>3</v>
      </c>
      <c r="Y144" s="799">
        <f>Y134</f>
        <v>4</v>
      </c>
      <c r="AX144" s="218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</row>
    <row r="145" spans="1:61" s="18" customFormat="1" ht="41.25" customHeight="1" thickBot="1" x14ac:dyDescent="0.3">
      <c r="A145" s="3109" t="s">
        <v>394</v>
      </c>
      <c r="B145" s="3110"/>
      <c r="C145" s="3110"/>
      <c r="D145" s="3110"/>
      <c r="E145" s="3110"/>
      <c r="F145" s="3111"/>
      <c r="G145" s="2598">
        <f>G123+G126+G127+G128+G132+G135+G143</f>
        <v>38</v>
      </c>
      <c r="H145" s="2598">
        <f t="shared" ref="H145:M145" si="60">H123+H126+H127+H128+H132+H135+H143</f>
        <v>1140</v>
      </c>
      <c r="I145" s="2598">
        <f t="shared" si="60"/>
        <v>518</v>
      </c>
      <c r="J145" s="2598">
        <f t="shared" si="60"/>
        <v>261</v>
      </c>
      <c r="K145" s="2598">
        <f t="shared" si="60"/>
        <v>78</v>
      </c>
      <c r="L145" s="2598">
        <f t="shared" si="60"/>
        <v>179</v>
      </c>
      <c r="M145" s="2598">
        <f t="shared" si="60"/>
        <v>622</v>
      </c>
      <c r="N145" s="804"/>
      <c r="O145" s="805"/>
      <c r="P145" s="806"/>
      <c r="Q145" s="807"/>
      <c r="R145" s="805"/>
      <c r="S145" s="808"/>
      <c r="T145" s="801">
        <f>T136+T137</f>
        <v>7</v>
      </c>
      <c r="U145" s="802">
        <f>U124+U129</f>
        <v>10</v>
      </c>
      <c r="V145" s="803">
        <f>V125+V126+V130+V131</f>
        <v>16</v>
      </c>
      <c r="W145" s="809">
        <f>W127+W143</f>
        <v>8</v>
      </c>
      <c r="X145" s="802">
        <f>X133</f>
        <v>3</v>
      </c>
      <c r="Y145" s="803">
        <f>Y134</f>
        <v>4</v>
      </c>
      <c r="AX145" s="218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</row>
    <row r="146" spans="1:61" s="18" customFormat="1" ht="25.5" customHeight="1" thickBot="1" x14ac:dyDescent="0.25">
      <c r="A146" s="3100" t="s">
        <v>356</v>
      </c>
      <c r="B146" s="3101"/>
      <c r="C146" s="3101"/>
      <c r="D146" s="3101"/>
      <c r="E146" s="3101"/>
      <c r="F146" s="3101"/>
      <c r="G146" s="3101"/>
      <c r="H146" s="3101"/>
      <c r="I146" s="3101"/>
      <c r="J146" s="3101"/>
      <c r="K146" s="3101"/>
      <c r="L146" s="3101"/>
      <c r="M146" s="3101"/>
      <c r="N146" s="3101"/>
      <c r="O146" s="3101"/>
      <c r="P146" s="3101"/>
      <c r="Q146" s="3101"/>
      <c r="R146" s="3101"/>
      <c r="S146" s="3101"/>
      <c r="T146" s="3101"/>
      <c r="U146" s="3101"/>
      <c r="V146" s="3101"/>
      <c r="W146" s="3101"/>
      <c r="X146" s="3101"/>
      <c r="Y146" s="3102"/>
      <c r="AX146" s="218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</row>
    <row r="147" spans="1:61" s="2493" customFormat="1" ht="37.5" customHeight="1" thickBot="1" x14ac:dyDescent="0.25">
      <c r="A147" s="2430" t="s">
        <v>289</v>
      </c>
      <c r="B147" s="2600" t="s">
        <v>357</v>
      </c>
      <c r="C147" s="2601"/>
      <c r="D147" s="718" t="s">
        <v>731</v>
      </c>
      <c r="E147" s="2602"/>
      <c r="F147" s="2603"/>
      <c r="G147" s="2604">
        <v>3</v>
      </c>
      <c r="H147" s="2605">
        <f>G147*30</f>
        <v>90</v>
      </c>
      <c r="I147" s="713">
        <f>J147+K147+L147</f>
        <v>30</v>
      </c>
      <c r="J147" s="713">
        <v>10</v>
      </c>
      <c r="K147" s="713">
        <v>20</v>
      </c>
      <c r="L147" s="713"/>
      <c r="M147" s="2606">
        <f>H147-I147</f>
        <v>60</v>
      </c>
      <c r="N147" s="717"/>
      <c r="O147" s="718"/>
      <c r="P147" s="719"/>
      <c r="Q147" s="2607"/>
      <c r="R147" s="718"/>
      <c r="S147" s="2608">
        <v>3</v>
      </c>
      <c r="T147" s="717"/>
      <c r="U147" s="718"/>
      <c r="V147" s="719"/>
      <c r="W147" s="2607"/>
      <c r="X147" s="718"/>
      <c r="Y147" s="719"/>
      <c r="AX147" s="2734"/>
      <c r="AY147" s="2734"/>
      <c r="AZ147" s="2734"/>
      <c r="BA147" s="2734"/>
      <c r="BB147" s="2734"/>
      <c r="BC147" s="2734"/>
      <c r="BD147" s="2734"/>
      <c r="BE147" s="2734"/>
      <c r="BF147" s="2734"/>
      <c r="BG147" s="2734"/>
      <c r="BH147" s="2734"/>
      <c r="BI147" s="2734"/>
    </row>
    <row r="148" spans="1:61" s="18" customFormat="1" ht="22.5" customHeight="1" thickBot="1" x14ac:dyDescent="0.3">
      <c r="A148" s="3060" t="s">
        <v>263</v>
      </c>
      <c r="B148" s="3060"/>
      <c r="C148" s="3060"/>
      <c r="D148" s="3060"/>
      <c r="E148" s="3060"/>
      <c r="F148" s="3061"/>
      <c r="G148" s="810">
        <f>G147</f>
        <v>3</v>
      </c>
      <c r="H148" s="734">
        <f t="shared" ref="H148:M148" si="61">H147</f>
        <v>90</v>
      </c>
      <c r="I148" s="735">
        <f t="shared" si="61"/>
        <v>30</v>
      </c>
      <c r="J148" s="735">
        <f t="shared" si="61"/>
        <v>10</v>
      </c>
      <c r="K148" s="735">
        <f t="shared" si="61"/>
        <v>20</v>
      </c>
      <c r="L148" s="735"/>
      <c r="M148" s="735">
        <f t="shared" si="61"/>
        <v>60</v>
      </c>
      <c r="N148" s="178"/>
      <c r="O148" s="735"/>
      <c r="P148" s="811"/>
      <c r="Q148" s="734"/>
      <c r="R148" s="735"/>
      <c r="S148" s="736">
        <f>S147</f>
        <v>3</v>
      </c>
      <c r="T148" s="133"/>
      <c r="U148" s="131"/>
      <c r="V148" s="135"/>
      <c r="W148" s="196"/>
      <c r="X148" s="131"/>
      <c r="Y148" s="135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</row>
    <row r="149" spans="1:61" s="18" customFormat="1" ht="27" customHeight="1" thickBot="1" x14ac:dyDescent="0.25">
      <c r="A149" s="3023" t="s">
        <v>447</v>
      </c>
      <c r="B149" s="3034"/>
      <c r="C149" s="3034"/>
      <c r="D149" s="3034"/>
      <c r="E149" s="3034"/>
      <c r="F149" s="3034"/>
      <c r="G149" s="3034"/>
      <c r="H149" s="3034"/>
      <c r="I149" s="3034"/>
      <c r="J149" s="3034"/>
      <c r="K149" s="3034"/>
      <c r="L149" s="3034"/>
      <c r="M149" s="3034"/>
      <c r="N149" s="3034"/>
      <c r="O149" s="3034"/>
      <c r="P149" s="3034"/>
      <c r="Q149" s="3034"/>
      <c r="R149" s="3034"/>
      <c r="S149" s="3034"/>
      <c r="T149" s="3034"/>
      <c r="U149" s="3034"/>
      <c r="V149" s="3034"/>
      <c r="W149" s="3034"/>
      <c r="X149" s="3034"/>
      <c r="Y149" s="3035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</row>
    <row r="150" spans="1:61" s="2516" customFormat="1" ht="84.75" customHeight="1" x14ac:dyDescent="0.2">
      <c r="A150" s="2546" t="s">
        <v>290</v>
      </c>
      <c r="B150" s="812" t="s">
        <v>446</v>
      </c>
      <c r="C150" s="78"/>
      <c r="D150" s="80"/>
      <c r="E150" s="80"/>
      <c r="F150" s="81"/>
      <c r="G150" s="813">
        <f>G151+G152</f>
        <v>7</v>
      </c>
      <c r="H150" s="40">
        <f>H151+H152</f>
        <v>210</v>
      </c>
      <c r="I150" s="42">
        <f>I151+I152</f>
        <v>84</v>
      </c>
      <c r="J150" s="42">
        <f>J151+J152</f>
        <v>33</v>
      </c>
      <c r="K150" s="42">
        <f>K151+K152</f>
        <v>51</v>
      </c>
      <c r="L150" s="42"/>
      <c r="M150" s="790">
        <f>M151+M152</f>
        <v>126</v>
      </c>
      <c r="N150" s="79"/>
      <c r="O150" s="80"/>
      <c r="P150" s="107"/>
      <c r="Q150" s="79"/>
      <c r="R150" s="80"/>
      <c r="S150" s="107"/>
      <c r="T150" s="79"/>
      <c r="U150" s="80"/>
      <c r="V150" s="107"/>
      <c r="W150" s="79"/>
      <c r="X150" s="80"/>
      <c r="Y150" s="107"/>
      <c r="AX150" s="2735"/>
      <c r="AY150" s="2735"/>
      <c r="AZ150" s="2735"/>
      <c r="BA150" s="2735"/>
      <c r="BB150" s="2735"/>
      <c r="BC150" s="2735"/>
      <c r="BD150" s="2735"/>
      <c r="BE150" s="2735"/>
      <c r="BF150" s="2735"/>
      <c r="BG150" s="2735"/>
      <c r="BH150" s="2735"/>
      <c r="BI150" s="2735"/>
    </row>
    <row r="151" spans="1:61" s="2516" customFormat="1" ht="83.25" customHeight="1" x14ac:dyDescent="0.2">
      <c r="A151" s="576" t="s">
        <v>358</v>
      </c>
      <c r="B151" s="704" t="s">
        <v>446</v>
      </c>
      <c r="C151" s="82"/>
      <c r="D151" s="85">
        <v>7</v>
      </c>
      <c r="E151" s="85"/>
      <c r="F151" s="88"/>
      <c r="G151" s="814">
        <v>3</v>
      </c>
      <c r="H151" s="83">
        <f>G151*30</f>
        <v>90</v>
      </c>
      <c r="I151" s="85">
        <f>J151+K151+L151</f>
        <v>30</v>
      </c>
      <c r="J151" s="85">
        <v>15</v>
      </c>
      <c r="K151" s="85">
        <v>15</v>
      </c>
      <c r="L151" s="85"/>
      <c r="M151" s="89">
        <f>H151-I151</f>
        <v>60</v>
      </c>
      <c r="N151" s="83"/>
      <c r="O151" s="85"/>
      <c r="P151" s="89"/>
      <c r="Q151" s="83"/>
      <c r="R151" s="85"/>
      <c r="S151" s="89"/>
      <c r="T151" s="83"/>
      <c r="U151" s="85"/>
      <c r="V151" s="89"/>
      <c r="W151" s="83">
        <v>2</v>
      </c>
      <c r="X151" s="85"/>
      <c r="Y151" s="89"/>
      <c r="AX151" s="2735"/>
      <c r="AY151" s="2735"/>
      <c r="AZ151" s="2735"/>
      <c r="BA151" s="2735"/>
      <c r="BB151" s="2735"/>
      <c r="BC151" s="2735"/>
      <c r="BD151" s="2735"/>
      <c r="BE151" s="2735"/>
      <c r="BF151" s="2735"/>
      <c r="BG151" s="2735"/>
      <c r="BH151" s="2735"/>
      <c r="BI151" s="2735"/>
    </row>
    <row r="152" spans="1:61" s="2516" customFormat="1" ht="84.75" customHeight="1" thickBot="1" x14ac:dyDescent="0.25">
      <c r="A152" s="2546" t="s">
        <v>359</v>
      </c>
      <c r="B152" s="935" t="s">
        <v>446</v>
      </c>
      <c r="C152" s="97"/>
      <c r="D152" s="98" t="s">
        <v>734</v>
      </c>
      <c r="E152" s="98"/>
      <c r="F152" s="106"/>
      <c r="G152" s="816">
        <v>4</v>
      </c>
      <c r="H152" s="83">
        <f>G152*30</f>
        <v>120</v>
      </c>
      <c r="I152" s="85">
        <f>J152+K152+L152</f>
        <v>54</v>
      </c>
      <c r="J152" s="138">
        <v>18</v>
      </c>
      <c r="K152" s="138">
        <v>36</v>
      </c>
      <c r="L152" s="138"/>
      <c r="M152" s="139">
        <f>H152-I152</f>
        <v>66</v>
      </c>
      <c r="N152" s="140"/>
      <c r="O152" s="138"/>
      <c r="P152" s="139"/>
      <c r="Q152" s="140"/>
      <c r="R152" s="138"/>
      <c r="S152" s="139"/>
      <c r="T152" s="140"/>
      <c r="U152" s="138"/>
      <c r="V152" s="139"/>
      <c r="W152" s="140"/>
      <c r="X152" s="138">
        <v>6</v>
      </c>
      <c r="Y152" s="139"/>
      <c r="AX152" s="2735"/>
      <c r="AY152" s="2735"/>
      <c r="AZ152" s="2735"/>
      <c r="BA152" s="2735"/>
      <c r="BB152" s="2735"/>
      <c r="BC152" s="2735"/>
      <c r="BD152" s="2735"/>
      <c r="BE152" s="2735"/>
      <c r="BF152" s="2735"/>
      <c r="BG152" s="2735"/>
      <c r="BH152" s="2735"/>
      <c r="BI152" s="2735"/>
    </row>
    <row r="153" spans="1:61" s="18" customFormat="1" ht="22.5" customHeight="1" thickBot="1" x14ac:dyDescent="0.25">
      <c r="A153" s="3047" t="s">
        <v>292</v>
      </c>
      <c r="B153" s="3048"/>
      <c r="C153" s="3048"/>
      <c r="D153" s="3048"/>
      <c r="E153" s="3048"/>
      <c r="F153" s="3049"/>
      <c r="G153" s="817">
        <f>G150</f>
        <v>7</v>
      </c>
      <c r="H153" s="818">
        <f t="shared" ref="H153:M153" si="62">H150</f>
        <v>210</v>
      </c>
      <c r="I153" s="819">
        <f t="shared" si="62"/>
        <v>84</v>
      </c>
      <c r="J153" s="819">
        <f t="shared" si="62"/>
        <v>33</v>
      </c>
      <c r="K153" s="819">
        <f t="shared" si="62"/>
        <v>51</v>
      </c>
      <c r="L153" s="819"/>
      <c r="M153" s="820">
        <f t="shared" si="62"/>
        <v>126</v>
      </c>
      <c r="N153" s="821"/>
      <c r="O153" s="822"/>
      <c r="P153" s="823"/>
      <c r="Q153" s="727"/>
      <c r="R153" s="141"/>
      <c r="S153" s="824"/>
      <c r="T153" s="821"/>
      <c r="U153" s="822"/>
      <c r="V153" s="823"/>
      <c r="W153" s="727">
        <f>SUM(W150:W152)</f>
        <v>2</v>
      </c>
      <c r="X153" s="141">
        <f>SUM(X150:X152)</f>
        <v>6</v>
      </c>
      <c r="Y153" s="726"/>
      <c r="AX153" s="218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</row>
    <row r="154" spans="1:61" s="18" customFormat="1" ht="24" customHeight="1" thickBot="1" x14ac:dyDescent="0.25">
      <c r="A154" s="3112" t="s">
        <v>448</v>
      </c>
      <c r="B154" s="3113"/>
      <c r="C154" s="3113"/>
      <c r="D154" s="3113"/>
      <c r="E154" s="3113"/>
      <c r="F154" s="3113"/>
      <c r="G154" s="3113"/>
      <c r="H154" s="3113"/>
      <c r="I154" s="3113"/>
      <c r="J154" s="3113"/>
      <c r="K154" s="3113"/>
      <c r="L154" s="3113"/>
      <c r="M154" s="3113"/>
      <c r="N154" s="3113"/>
      <c r="O154" s="3113"/>
      <c r="P154" s="3113"/>
      <c r="Q154" s="3113"/>
      <c r="R154" s="3113"/>
      <c r="S154" s="3113"/>
      <c r="T154" s="3113"/>
      <c r="U154" s="3113"/>
      <c r="V154" s="3113"/>
      <c r="W154" s="3113"/>
      <c r="X154" s="3113"/>
      <c r="Y154" s="3114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</row>
    <row r="155" spans="1:61" s="2516" customFormat="1" ht="38.25" customHeight="1" x14ac:dyDescent="0.2">
      <c r="A155" s="2609" t="s">
        <v>256</v>
      </c>
      <c r="B155" s="111" t="s">
        <v>187</v>
      </c>
      <c r="C155" s="79"/>
      <c r="D155" s="80"/>
      <c r="E155" s="80"/>
      <c r="F155" s="2610"/>
      <c r="G155" s="39">
        <f t="shared" ref="G155:M155" si="63">G156+G157+G158</f>
        <v>6</v>
      </c>
      <c r="H155" s="2611">
        <f t="shared" si="63"/>
        <v>180</v>
      </c>
      <c r="I155" s="27">
        <f t="shared" si="63"/>
        <v>96</v>
      </c>
      <c r="J155" s="27">
        <f t="shared" si="63"/>
        <v>57</v>
      </c>
      <c r="K155" s="27">
        <f t="shared" si="63"/>
        <v>9</v>
      </c>
      <c r="L155" s="27">
        <f t="shared" si="63"/>
        <v>30</v>
      </c>
      <c r="M155" s="2612">
        <f t="shared" si="63"/>
        <v>84</v>
      </c>
      <c r="N155" s="79"/>
      <c r="O155" s="80"/>
      <c r="P155" s="107"/>
      <c r="Q155" s="79"/>
      <c r="R155" s="80"/>
      <c r="S155" s="107"/>
      <c r="T155" s="115"/>
      <c r="U155" s="114"/>
      <c r="V155" s="116"/>
      <c r="W155" s="117"/>
      <c r="X155" s="114"/>
      <c r="Y155" s="116"/>
      <c r="Z155" s="2516" t="s">
        <v>763</v>
      </c>
      <c r="AX155" s="2735"/>
      <c r="AY155" s="2735"/>
      <c r="AZ155" s="2735"/>
      <c r="BA155" s="2735"/>
      <c r="BB155" s="2735"/>
      <c r="BC155" s="2735"/>
      <c r="BD155" s="2735"/>
      <c r="BE155" s="2735"/>
      <c r="BF155" s="2735"/>
      <c r="BG155" s="2735"/>
      <c r="BH155" s="2735"/>
      <c r="BI155" s="2735"/>
    </row>
    <row r="156" spans="1:61" s="2516" customFormat="1" ht="36" customHeight="1" x14ac:dyDescent="0.2">
      <c r="A156" s="830" t="s">
        <v>360</v>
      </c>
      <c r="B156" s="112" t="s">
        <v>187</v>
      </c>
      <c r="C156" s="83"/>
      <c r="D156" s="85" t="s">
        <v>733</v>
      </c>
      <c r="E156" s="85"/>
      <c r="F156" s="831"/>
      <c r="G156" s="165">
        <v>2</v>
      </c>
      <c r="H156" s="83">
        <f>G156*30</f>
        <v>60</v>
      </c>
      <c r="I156" s="84">
        <f>J156+K156+L156</f>
        <v>36</v>
      </c>
      <c r="J156" s="87">
        <v>27</v>
      </c>
      <c r="K156" s="85">
        <v>9</v>
      </c>
      <c r="L156" s="85"/>
      <c r="M156" s="145">
        <f>H156-I156</f>
        <v>24</v>
      </c>
      <c r="N156" s="83"/>
      <c r="O156" s="85"/>
      <c r="P156" s="89"/>
      <c r="Q156" s="83"/>
      <c r="R156" s="85"/>
      <c r="S156" s="89"/>
      <c r="T156" s="86"/>
      <c r="U156" s="87"/>
      <c r="V156" s="94">
        <v>4</v>
      </c>
      <c r="W156" s="95"/>
      <c r="X156" s="87"/>
      <c r="Y156" s="94"/>
      <c r="AX156" s="2735"/>
      <c r="AY156" s="2735"/>
      <c r="AZ156" s="2735"/>
      <c r="BA156" s="2735"/>
      <c r="BB156" s="2735"/>
      <c r="BC156" s="2735"/>
      <c r="BD156" s="2735"/>
      <c r="BE156" s="2735"/>
      <c r="BF156" s="2735"/>
      <c r="BG156" s="2735"/>
      <c r="BH156" s="2735"/>
      <c r="BI156" s="2735"/>
    </row>
    <row r="157" spans="1:61" s="2516" customFormat="1" ht="39.75" customHeight="1" x14ac:dyDescent="0.2">
      <c r="A157" s="830" t="s">
        <v>361</v>
      </c>
      <c r="B157" s="112" t="s">
        <v>187</v>
      </c>
      <c r="C157" s="83">
        <v>7</v>
      </c>
      <c r="D157" s="85"/>
      <c r="E157" s="85"/>
      <c r="F157" s="831"/>
      <c r="G157" s="165">
        <v>2.5</v>
      </c>
      <c r="H157" s="83">
        <f>G157*30</f>
        <v>75</v>
      </c>
      <c r="I157" s="84">
        <f>J157+K157+L157</f>
        <v>45</v>
      </c>
      <c r="J157" s="87">
        <v>30</v>
      </c>
      <c r="K157" s="85"/>
      <c r="L157" s="85">
        <v>15</v>
      </c>
      <c r="M157" s="145">
        <f>H157-I157</f>
        <v>30</v>
      </c>
      <c r="N157" s="83"/>
      <c r="O157" s="85"/>
      <c r="P157" s="89"/>
      <c r="Q157" s="83"/>
      <c r="R157" s="85"/>
      <c r="S157" s="89"/>
      <c r="T157" s="86"/>
      <c r="U157" s="87"/>
      <c r="V157" s="94"/>
      <c r="W157" s="95">
        <v>3</v>
      </c>
      <c r="X157" s="87"/>
      <c r="Y157" s="94"/>
      <c r="AB157" s="2517"/>
      <c r="AX157" s="2735"/>
      <c r="AY157" s="2735"/>
      <c r="AZ157" s="2735"/>
      <c r="BA157" s="2735"/>
      <c r="BB157" s="2735"/>
      <c r="BC157" s="2735"/>
      <c r="BD157" s="2735"/>
      <c r="BE157" s="2735"/>
      <c r="BF157" s="2735"/>
      <c r="BG157" s="2735"/>
      <c r="BH157" s="2735"/>
      <c r="BI157" s="2735"/>
    </row>
    <row r="158" spans="1:61" s="2516" customFormat="1" ht="55.5" customHeight="1" thickBot="1" x14ac:dyDescent="0.25">
      <c r="A158" s="832" t="s">
        <v>362</v>
      </c>
      <c r="B158" s="113" t="s">
        <v>442</v>
      </c>
      <c r="C158" s="100"/>
      <c r="D158" s="98"/>
      <c r="E158" s="98">
        <v>7</v>
      </c>
      <c r="F158" s="579"/>
      <c r="G158" s="833">
        <v>1.5</v>
      </c>
      <c r="H158" s="100">
        <f>G158*30</f>
        <v>45</v>
      </c>
      <c r="I158" s="84">
        <f>J158+K158+L158</f>
        <v>15</v>
      </c>
      <c r="J158" s="99"/>
      <c r="K158" s="98"/>
      <c r="L158" s="98">
        <v>15</v>
      </c>
      <c r="M158" s="782">
        <f>H158-I158</f>
        <v>30</v>
      </c>
      <c r="N158" s="100"/>
      <c r="O158" s="98"/>
      <c r="P158" s="101"/>
      <c r="Q158" s="100"/>
      <c r="R158" s="98"/>
      <c r="S158" s="101"/>
      <c r="T158" s="102"/>
      <c r="U158" s="99"/>
      <c r="V158" s="126"/>
      <c r="W158" s="119">
        <v>1</v>
      </c>
      <c r="X158" s="99"/>
      <c r="Y158" s="126"/>
      <c r="AB158" s="2517"/>
      <c r="AX158" s="2735"/>
      <c r="AY158" s="2735"/>
      <c r="AZ158" s="2735"/>
      <c r="BA158" s="2735"/>
      <c r="BB158" s="2735"/>
      <c r="BC158" s="2735"/>
      <c r="BD158" s="2735"/>
      <c r="BE158" s="2735"/>
      <c r="BF158" s="2735"/>
      <c r="BG158" s="2735"/>
      <c r="BH158" s="2735"/>
      <c r="BI158" s="2735"/>
    </row>
    <row r="159" spans="1:61" s="18" customFormat="1" ht="24" customHeight="1" thickBot="1" x14ac:dyDescent="0.25">
      <c r="A159" s="3106" t="s">
        <v>449</v>
      </c>
      <c r="B159" s="3107"/>
      <c r="C159" s="3107"/>
      <c r="D159" s="3107"/>
      <c r="E159" s="3107"/>
      <c r="F159" s="3108"/>
      <c r="G159" s="585">
        <f>G155</f>
        <v>6</v>
      </c>
      <c r="H159" s="821">
        <f t="shared" ref="H159:M159" si="64">H155</f>
        <v>180</v>
      </c>
      <c r="I159" s="615">
        <f t="shared" si="64"/>
        <v>96</v>
      </c>
      <c r="J159" s="615">
        <f t="shared" si="64"/>
        <v>57</v>
      </c>
      <c r="K159" s="615">
        <f t="shared" si="64"/>
        <v>9</v>
      </c>
      <c r="L159" s="615">
        <f t="shared" si="64"/>
        <v>30</v>
      </c>
      <c r="M159" s="834">
        <f t="shared" si="64"/>
        <v>84</v>
      </c>
      <c r="N159" s="146"/>
      <c r="O159" s="147"/>
      <c r="P159" s="148"/>
      <c r="Q159" s="146"/>
      <c r="R159" s="147"/>
      <c r="S159" s="835"/>
      <c r="T159" s="149"/>
      <c r="U159" s="150"/>
      <c r="V159" s="820">
        <f>SUM(V155:V158)</f>
        <v>4</v>
      </c>
      <c r="W159" s="836">
        <f>SUM(W155:W158)</f>
        <v>4</v>
      </c>
      <c r="X159" s="150"/>
      <c r="Y159" s="151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</row>
    <row r="160" spans="1:61" s="18" customFormat="1" ht="23.25" customHeight="1" thickBot="1" x14ac:dyDescent="0.25">
      <c r="A160" s="3100" t="s">
        <v>450</v>
      </c>
      <c r="B160" s="3101"/>
      <c r="C160" s="3101"/>
      <c r="D160" s="3101"/>
      <c r="E160" s="3101"/>
      <c r="F160" s="3101"/>
      <c r="G160" s="3101"/>
      <c r="H160" s="3101"/>
      <c r="I160" s="3101"/>
      <c r="J160" s="3101"/>
      <c r="K160" s="3101"/>
      <c r="L160" s="3101"/>
      <c r="M160" s="3101"/>
      <c r="N160" s="3101"/>
      <c r="O160" s="3101"/>
      <c r="P160" s="3101"/>
      <c r="Q160" s="3101"/>
      <c r="R160" s="3101"/>
      <c r="S160" s="3101"/>
      <c r="T160" s="3101"/>
      <c r="U160" s="3101"/>
      <c r="V160" s="3101"/>
      <c r="W160" s="3101"/>
      <c r="X160" s="3101"/>
      <c r="Y160" s="3102"/>
      <c r="AB160" s="184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</row>
    <row r="161" spans="1:61" s="18" customFormat="1" ht="23.25" customHeight="1" x14ac:dyDescent="0.2">
      <c r="A161" s="837" t="s">
        <v>368</v>
      </c>
      <c r="B161" s="838" t="s">
        <v>445</v>
      </c>
      <c r="C161" s="839"/>
      <c r="D161" s="840"/>
      <c r="E161" s="840"/>
      <c r="F161" s="841"/>
      <c r="G161" s="842">
        <f>G162+G163+G164</f>
        <v>10</v>
      </c>
      <c r="H161" s="843">
        <f>H162+H163+H164</f>
        <v>300</v>
      </c>
      <c r="I161" s="844">
        <f>I162+I163+I164</f>
        <v>132</v>
      </c>
      <c r="J161" s="844">
        <f>J162+J163+J164</f>
        <v>49</v>
      </c>
      <c r="K161" s="844">
        <f>K162+K163+K164</f>
        <v>83</v>
      </c>
      <c r="L161" s="844"/>
      <c r="M161" s="845">
        <f>M162+M163+M164</f>
        <v>168</v>
      </c>
      <c r="N161" s="839"/>
      <c r="O161" s="840"/>
      <c r="P161" s="846"/>
      <c r="Q161" s="839"/>
      <c r="R161" s="840"/>
      <c r="S161" s="846"/>
      <c r="T161" s="847"/>
      <c r="U161" s="848"/>
      <c r="V161" s="849"/>
      <c r="W161" s="850"/>
      <c r="X161" s="848"/>
      <c r="Y161" s="849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</row>
    <row r="162" spans="1:61" s="18" customFormat="1" ht="23.25" customHeight="1" x14ac:dyDescent="0.2">
      <c r="A162" s="830" t="s">
        <v>369</v>
      </c>
      <c r="B162" s="112" t="s">
        <v>445</v>
      </c>
      <c r="C162" s="83"/>
      <c r="D162" s="85">
        <v>7</v>
      </c>
      <c r="E162" s="85"/>
      <c r="F162" s="128"/>
      <c r="G162" s="643">
        <v>3</v>
      </c>
      <c r="H162" s="83">
        <f>G162*30</f>
        <v>90</v>
      </c>
      <c r="I162" s="84">
        <f>J162+K162+L162</f>
        <v>30</v>
      </c>
      <c r="J162" s="87">
        <v>15</v>
      </c>
      <c r="K162" s="85">
        <v>15</v>
      </c>
      <c r="L162" s="85"/>
      <c r="M162" s="145">
        <f>H162-I162</f>
        <v>60</v>
      </c>
      <c r="N162" s="82"/>
      <c r="O162" s="85"/>
      <c r="P162" s="88"/>
      <c r="Q162" s="83"/>
      <c r="R162" s="85"/>
      <c r="S162" s="89"/>
      <c r="T162" s="86"/>
      <c r="U162" s="87"/>
      <c r="V162" s="94"/>
      <c r="W162" s="95">
        <v>2</v>
      </c>
      <c r="X162" s="87"/>
      <c r="Y162" s="94"/>
      <c r="AB162" s="184"/>
      <c r="AX162" s="218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</row>
    <row r="163" spans="1:61" s="18" customFormat="1" ht="23.25" customHeight="1" x14ac:dyDescent="0.2">
      <c r="A163" s="830" t="s">
        <v>370</v>
      </c>
      <c r="B163" s="112" t="s">
        <v>445</v>
      </c>
      <c r="C163" s="83"/>
      <c r="D163" s="85"/>
      <c r="E163" s="85"/>
      <c r="F163" s="128"/>
      <c r="G163" s="643">
        <v>4</v>
      </c>
      <c r="H163" s="83">
        <f>G163*30</f>
        <v>120</v>
      </c>
      <c r="I163" s="84">
        <f>J163+K163+L163</f>
        <v>54</v>
      </c>
      <c r="J163" s="87">
        <v>18</v>
      </c>
      <c r="K163" s="85">
        <v>36</v>
      </c>
      <c r="L163" s="85"/>
      <c r="M163" s="145">
        <f>H163-I163</f>
        <v>66</v>
      </c>
      <c r="N163" s="82"/>
      <c r="O163" s="85"/>
      <c r="P163" s="88"/>
      <c r="Q163" s="83"/>
      <c r="R163" s="85"/>
      <c r="S163" s="89"/>
      <c r="T163" s="86"/>
      <c r="U163" s="87"/>
      <c r="V163" s="94"/>
      <c r="W163" s="95"/>
      <c r="X163" s="87">
        <v>6</v>
      </c>
      <c r="Y163" s="94"/>
      <c r="AB163" s="184"/>
      <c r="AX163" s="218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</row>
    <row r="164" spans="1:61" s="18" customFormat="1" ht="23.25" customHeight="1" x14ac:dyDescent="0.2">
      <c r="A164" s="830" t="s">
        <v>371</v>
      </c>
      <c r="B164" s="112" t="s">
        <v>445</v>
      </c>
      <c r="C164" s="83" t="s">
        <v>735</v>
      </c>
      <c r="D164" s="85"/>
      <c r="E164" s="85"/>
      <c r="F164" s="128"/>
      <c r="G164" s="643">
        <v>3</v>
      </c>
      <c r="H164" s="83">
        <f>G164*30</f>
        <v>90</v>
      </c>
      <c r="I164" s="84">
        <f>J164+K164+L164</f>
        <v>48</v>
      </c>
      <c r="J164" s="87">
        <v>16</v>
      </c>
      <c r="K164" s="85">
        <v>32</v>
      </c>
      <c r="L164" s="85"/>
      <c r="M164" s="145">
        <f>H164-I164</f>
        <v>42</v>
      </c>
      <c r="N164" s="82"/>
      <c r="O164" s="85"/>
      <c r="P164" s="88"/>
      <c r="Q164" s="83"/>
      <c r="R164" s="85"/>
      <c r="S164" s="89"/>
      <c r="T164" s="86"/>
      <c r="U164" s="87"/>
      <c r="V164" s="94"/>
      <c r="W164" s="95"/>
      <c r="X164" s="87"/>
      <c r="Y164" s="94">
        <v>6</v>
      </c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</row>
    <row r="165" spans="1:61" s="2516" customFormat="1" ht="54" customHeight="1" x14ac:dyDescent="0.2">
      <c r="A165" s="830" t="s">
        <v>372</v>
      </c>
      <c r="B165" s="851" t="s">
        <v>443</v>
      </c>
      <c r="C165" s="83"/>
      <c r="D165" s="85"/>
      <c r="E165" s="85"/>
      <c r="F165" s="831"/>
      <c r="G165" s="90">
        <f t="shared" ref="G165:M165" si="65">G166+G167+G168</f>
        <v>6</v>
      </c>
      <c r="H165" s="152">
        <f t="shared" si="65"/>
        <v>180</v>
      </c>
      <c r="I165" s="92">
        <f t="shared" si="65"/>
        <v>96</v>
      </c>
      <c r="J165" s="92">
        <f t="shared" si="65"/>
        <v>48</v>
      </c>
      <c r="K165" s="92">
        <f t="shared" si="65"/>
        <v>33</v>
      </c>
      <c r="L165" s="92">
        <f t="shared" si="65"/>
        <v>15</v>
      </c>
      <c r="M165" s="93">
        <f t="shared" si="65"/>
        <v>84</v>
      </c>
      <c r="N165" s="83"/>
      <c r="O165" s="85"/>
      <c r="P165" s="89"/>
      <c r="Q165" s="83"/>
      <c r="R165" s="85"/>
      <c r="S165" s="89"/>
      <c r="T165" s="86"/>
      <c r="U165" s="87"/>
      <c r="V165" s="94"/>
      <c r="W165" s="95"/>
      <c r="X165" s="87"/>
      <c r="Y165" s="94"/>
      <c r="AX165" s="2735"/>
      <c r="AY165" s="2735"/>
      <c r="AZ165" s="2735"/>
      <c r="BA165" s="2735"/>
      <c r="BB165" s="2735"/>
      <c r="BC165" s="2735"/>
      <c r="BD165" s="2735"/>
      <c r="BE165" s="2735"/>
      <c r="BF165" s="2735"/>
      <c r="BG165" s="2735"/>
      <c r="BH165" s="2735"/>
      <c r="BI165" s="2735"/>
    </row>
    <row r="166" spans="1:61" s="2516" customFormat="1" ht="52.5" customHeight="1" x14ac:dyDescent="0.2">
      <c r="A166" s="830" t="s">
        <v>373</v>
      </c>
      <c r="B166" s="851" t="s">
        <v>443</v>
      </c>
      <c r="C166" s="83"/>
      <c r="D166" s="85" t="s">
        <v>733</v>
      </c>
      <c r="E166" s="85"/>
      <c r="F166" s="831"/>
      <c r="G166" s="165">
        <v>2</v>
      </c>
      <c r="H166" s="83">
        <f>G166*30</f>
        <v>60</v>
      </c>
      <c r="I166" s="84">
        <f>J166+K166+L166</f>
        <v>36</v>
      </c>
      <c r="J166" s="87">
        <v>18</v>
      </c>
      <c r="K166" s="85">
        <v>18</v>
      </c>
      <c r="L166" s="85"/>
      <c r="M166" s="145">
        <f>H166-I166</f>
        <v>24</v>
      </c>
      <c r="N166" s="83"/>
      <c r="O166" s="85"/>
      <c r="P166" s="89"/>
      <c r="Q166" s="83"/>
      <c r="R166" s="85"/>
      <c r="S166" s="89"/>
      <c r="T166" s="86"/>
      <c r="U166" s="87"/>
      <c r="V166" s="94">
        <v>4</v>
      </c>
      <c r="W166" s="95"/>
      <c r="X166" s="87"/>
      <c r="Y166" s="94"/>
      <c r="AX166" s="2735"/>
      <c r="AY166" s="2735"/>
      <c r="AZ166" s="2735"/>
      <c r="BA166" s="2735"/>
      <c r="BB166" s="2735"/>
      <c r="BC166" s="2735"/>
      <c r="BD166" s="2735"/>
      <c r="BE166" s="2735"/>
      <c r="BF166" s="2735"/>
      <c r="BG166" s="2735"/>
      <c r="BH166" s="2735"/>
      <c r="BI166" s="2735"/>
    </row>
    <row r="167" spans="1:61" s="2516" customFormat="1" ht="51" customHeight="1" x14ac:dyDescent="0.2">
      <c r="A167" s="830" t="s">
        <v>374</v>
      </c>
      <c r="B167" s="851" t="s">
        <v>443</v>
      </c>
      <c r="C167" s="83">
        <v>7</v>
      </c>
      <c r="D167" s="85"/>
      <c r="E167" s="85"/>
      <c r="F167" s="831"/>
      <c r="G167" s="165">
        <v>2.5</v>
      </c>
      <c r="H167" s="83">
        <f>G167*30</f>
        <v>75</v>
      </c>
      <c r="I167" s="84">
        <f>J167+K167+L167</f>
        <v>45</v>
      </c>
      <c r="J167" s="87">
        <v>30</v>
      </c>
      <c r="K167" s="85">
        <v>15</v>
      </c>
      <c r="L167" s="85"/>
      <c r="M167" s="145">
        <f>H167-I167</f>
        <v>30</v>
      </c>
      <c r="N167" s="83"/>
      <c r="O167" s="85"/>
      <c r="P167" s="89"/>
      <c r="Q167" s="83"/>
      <c r="R167" s="85"/>
      <c r="S167" s="89"/>
      <c r="T167" s="86"/>
      <c r="U167" s="87"/>
      <c r="V167" s="94"/>
      <c r="W167" s="95">
        <v>3</v>
      </c>
      <c r="X167" s="87"/>
      <c r="Y167" s="94"/>
      <c r="AX167" s="2735"/>
      <c r="AY167" s="2735"/>
      <c r="AZ167" s="2735"/>
      <c r="BA167" s="2735"/>
      <c r="BB167" s="2735"/>
      <c r="BC167" s="2735"/>
      <c r="BD167" s="2735"/>
      <c r="BE167" s="2735"/>
      <c r="BF167" s="2735"/>
      <c r="BG167" s="2735"/>
      <c r="BH167" s="2735"/>
      <c r="BI167" s="2735"/>
    </row>
    <row r="168" spans="1:61" s="2516" customFormat="1" ht="55.5" customHeight="1" x14ac:dyDescent="0.2">
      <c r="A168" s="830" t="s">
        <v>451</v>
      </c>
      <c r="B168" s="851" t="s">
        <v>444</v>
      </c>
      <c r="C168" s="83"/>
      <c r="D168" s="85"/>
      <c r="E168" s="85">
        <v>7</v>
      </c>
      <c r="F168" s="831"/>
      <c r="G168" s="165">
        <v>1.5</v>
      </c>
      <c r="H168" s="83">
        <f>G168*30</f>
        <v>45</v>
      </c>
      <c r="I168" s="84">
        <f>J168+K168+L168</f>
        <v>15</v>
      </c>
      <c r="J168" s="87"/>
      <c r="K168" s="85"/>
      <c r="L168" s="85">
        <v>15</v>
      </c>
      <c r="M168" s="145">
        <f>H168-I168</f>
        <v>30</v>
      </c>
      <c r="N168" s="83"/>
      <c r="O168" s="85"/>
      <c r="P168" s="89"/>
      <c r="Q168" s="83"/>
      <c r="R168" s="85"/>
      <c r="S168" s="89"/>
      <c r="T168" s="86"/>
      <c r="U168" s="87"/>
      <c r="V168" s="94"/>
      <c r="W168" s="95">
        <v>1</v>
      </c>
      <c r="X168" s="87"/>
      <c r="Y168" s="94"/>
      <c r="AX168" s="2735"/>
      <c r="AY168" s="2735"/>
      <c r="AZ168" s="2735"/>
      <c r="BA168" s="2735"/>
      <c r="BB168" s="2735"/>
      <c r="BC168" s="2735"/>
      <c r="BD168" s="2735"/>
      <c r="BE168" s="2735"/>
      <c r="BF168" s="2735"/>
      <c r="BG168" s="2735"/>
      <c r="BH168" s="2735"/>
      <c r="BI168" s="2735"/>
    </row>
    <row r="169" spans="1:61" s="18" customFormat="1" ht="35.25" customHeight="1" x14ac:dyDescent="0.2">
      <c r="A169" s="830" t="s">
        <v>375</v>
      </c>
      <c r="B169" s="112" t="s">
        <v>363</v>
      </c>
      <c r="C169" s="83"/>
      <c r="D169" s="85"/>
      <c r="E169" s="85"/>
      <c r="F169" s="128"/>
      <c r="G169" s="108">
        <f>G170+G171</f>
        <v>6</v>
      </c>
      <c r="H169" s="130">
        <f>H170+H171</f>
        <v>180</v>
      </c>
      <c r="I169" s="109">
        <f>I170+I171</f>
        <v>93</v>
      </c>
      <c r="J169" s="109">
        <f>J170+J171</f>
        <v>45</v>
      </c>
      <c r="K169" s="109"/>
      <c r="L169" s="109">
        <f>L170+L171</f>
        <v>48</v>
      </c>
      <c r="M169" s="110">
        <f>M170+M171</f>
        <v>87</v>
      </c>
      <c r="N169" s="82"/>
      <c r="O169" s="85"/>
      <c r="P169" s="88"/>
      <c r="Q169" s="83"/>
      <c r="R169" s="85"/>
      <c r="S169" s="89"/>
      <c r="T169" s="86"/>
      <c r="U169" s="87"/>
      <c r="V169" s="94"/>
      <c r="W169" s="95"/>
      <c r="X169" s="87"/>
      <c r="Y169" s="94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</row>
    <row r="170" spans="1:61" s="18" customFormat="1" ht="34.5" customHeight="1" x14ac:dyDescent="0.2">
      <c r="A170" s="830" t="s">
        <v>376</v>
      </c>
      <c r="B170" s="112" t="s">
        <v>363</v>
      </c>
      <c r="C170" s="83">
        <v>7</v>
      </c>
      <c r="D170" s="85"/>
      <c r="E170" s="85"/>
      <c r="F170" s="128"/>
      <c r="G170" s="643">
        <v>4.5</v>
      </c>
      <c r="H170" s="83">
        <f>G170*30</f>
        <v>135</v>
      </c>
      <c r="I170" s="84">
        <f>J170+K170+L170</f>
        <v>75</v>
      </c>
      <c r="J170" s="87">
        <v>45</v>
      </c>
      <c r="K170" s="85"/>
      <c r="L170" s="85">
        <v>30</v>
      </c>
      <c r="M170" s="145">
        <f>H170-I170</f>
        <v>60</v>
      </c>
      <c r="N170" s="82"/>
      <c r="O170" s="85"/>
      <c r="P170" s="88"/>
      <c r="Q170" s="83"/>
      <c r="R170" s="85"/>
      <c r="S170" s="89"/>
      <c r="T170" s="86"/>
      <c r="U170" s="87"/>
      <c r="V170" s="94"/>
      <c r="W170" s="95">
        <v>5</v>
      </c>
      <c r="X170" s="87"/>
      <c r="Y170" s="94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</row>
    <row r="171" spans="1:61" s="18" customFormat="1" ht="36.75" customHeight="1" x14ac:dyDescent="0.2">
      <c r="A171" s="830" t="s">
        <v>377</v>
      </c>
      <c r="B171" s="112" t="s">
        <v>364</v>
      </c>
      <c r="C171" s="83"/>
      <c r="D171" s="85"/>
      <c r="E171" s="85"/>
      <c r="F171" s="128" t="s">
        <v>734</v>
      </c>
      <c r="G171" s="643">
        <v>1.5</v>
      </c>
      <c r="H171" s="83">
        <f>G171*30</f>
        <v>45</v>
      </c>
      <c r="I171" s="84">
        <f>J171+K171+L171</f>
        <v>18</v>
      </c>
      <c r="J171" s="87"/>
      <c r="K171" s="85"/>
      <c r="L171" s="85">
        <v>18</v>
      </c>
      <c r="M171" s="145">
        <f>H171-I171</f>
        <v>27</v>
      </c>
      <c r="N171" s="82"/>
      <c r="O171" s="85"/>
      <c r="P171" s="88"/>
      <c r="Q171" s="83"/>
      <c r="R171" s="85"/>
      <c r="S171" s="89"/>
      <c r="T171" s="86"/>
      <c r="U171" s="87"/>
      <c r="V171" s="94"/>
      <c r="W171" s="95"/>
      <c r="X171" s="87">
        <v>2</v>
      </c>
      <c r="Y171" s="94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</row>
    <row r="172" spans="1:61" s="18" customFormat="1" ht="39" customHeight="1" thickBot="1" x14ac:dyDescent="0.25">
      <c r="A172" s="860" t="s">
        <v>452</v>
      </c>
      <c r="B172" s="815" t="s">
        <v>740</v>
      </c>
      <c r="C172" s="861"/>
      <c r="D172" s="862" t="s">
        <v>734</v>
      </c>
      <c r="E172" s="862"/>
      <c r="F172" s="863"/>
      <c r="G172" s="864">
        <v>4</v>
      </c>
      <c r="H172" s="865">
        <f>G172*30</f>
        <v>120</v>
      </c>
      <c r="I172" s="866">
        <f>J172+K172+L172</f>
        <v>54</v>
      </c>
      <c r="J172" s="867">
        <v>18</v>
      </c>
      <c r="K172" s="867">
        <v>36</v>
      </c>
      <c r="L172" s="867"/>
      <c r="M172" s="868">
        <f>H172-I172</f>
        <v>66</v>
      </c>
      <c r="N172" s="865"/>
      <c r="O172" s="866"/>
      <c r="P172" s="868"/>
      <c r="Q172" s="865"/>
      <c r="R172" s="866"/>
      <c r="S172" s="868"/>
      <c r="T172" s="865"/>
      <c r="U172" s="866"/>
      <c r="V172" s="868"/>
      <c r="W172" s="869"/>
      <c r="X172" s="153">
        <v>6</v>
      </c>
      <c r="Y172" s="86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</row>
    <row r="173" spans="1:61" s="18" customFormat="1" ht="21.75" customHeight="1" thickBot="1" x14ac:dyDescent="0.25">
      <c r="A173" s="3041" t="s">
        <v>365</v>
      </c>
      <c r="B173" s="3042"/>
      <c r="C173" s="3042"/>
      <c r="D173" s="3042"/>
      <c r="E173" s="3042"/>
      <c r="F173" s="3042"/>
      <c r="G173" s="3042"/>
      <c r="H173" s="3042"/>
      <c r="I173" s="3042"/>
      <c r="J173" s="3042"/>
      <c r="K173" s="3042"/>
      <c r="L173" s="3042"/>
      <c r="M173" s="3042"/>
      <c r="N173" s="3042"/>
      <c r="O173" s="3042"/>
      <c r="P173" s="3042"/>
      <c r="Q173" s="3042"/>
      <c r="R173" s="3042"/>
      <c r="S173" s="3042"/>
      <c r="T173" s="3042"/>
      <c r="U173" s="3042"/>
      <c r="V173" s="3042"/>
      <c r="W173" s="3042"/>
      <c r="X173" s="3042"/>
      <c r="Y173" s="3043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</row>
    <row r="174" spans="1:61" s="1792" customFormat="1" ht="36.75" customHeight="1" thickBot="1" x14ac:dyDescent="0.25">
      <c r="A174" s="122" t="s">
        <v>453</v>
      </c>
      <c r="B174" s="2613" t="s">
        <v>367</v>
      </c>
      <c r="C174" s="522"/>
      <c r="D174" s="870" t="s">
        <v>734</v>
      </c>
      <c r="E174" s="870"/>
      <c r="F174" s="871"/>
      <c r="G174" s="585">
        <v>4</v>
      </c>
      <c r="H174" s="827">
        <f>G174*30</f>
        <v>120</v>
      </c>
      <c r="I174" s="154">
        <f>J174+K174+L174</f>
        <v>54</v>
      </c>
      <c r="J174" s="2614">
        <v>18</v>
      </c>
      <c r="K174" s="2614">
        <v>36</v>
      </c>
      <c r="L174" s="2614"/>
      <c r="M174" s="2615">
        <f>H174-I174</f>
        <v>66</v>
      </c>
      <c r="N174" s="821"/>
      <c r="O174" s="822"/>
      <c r="P174" s="823"/>
      <c r="Q174" s="827"/>
      <c r="R174" s="154"/>
      <c r="S174" s="2615"/>
      <c r="T174" s="821"/>
      <c r="U174" s="822"/>
      <c r="V174" s="823"/>
      <c r="W174" s="2616"/>
      <c r="X174" s="144">
        <v>6</v>
      </c>
      <c r="Y174" s="121"/>
      <c r="AX174" s="2736"/>
      <c r="AY174" s="2736"/>
      <c r="AZ174" s="2736"/>
      <c r="BA174" s="2736"/>
      <c r="BB174" s="2736"/>
      <c r="BC174" s="2736"/>
      <c r="BD174" s="2736"/>
      <c r="BE174" s="2736"/>
      <c r="BF174" s="2736"/>
      <c r="BG174" s="2736"/>
      <c r="BH174" s="2736"/>
      <c r="BI174" s="2736"/>
    </row>
    <row r="175" spans="1:61" s="18" customFormat="1" ht="19.5" customHeight="1" thickBot="1" x14ac:dyDescent="0.25">
      <c r="A175" s="3036" t="s">
        <v>198</v>
      </c>
      <c r="B175" s="3037"/>
      <c r="C175" s="3037"/>
      <c r="D175" s="3037"/>
      <c r="E175" s="3037"/>
      <c r="F175" s="3037"/>
      <c r="G175" s="3037"/>
      <c r="H175" s="3037"/>
      <c r="I175" s="3037"/>
      <c r="J175" s="3037"/>
      <c r="K175" s="3037"/>
      <c r="L175" s="3037"/>
      <c r="M175" s="3037"/>
      <c r="N175" s="3037"/>
      <c r="O175" s="3037"/>
      <c r="P175" s="3037"/>
      <c r="Q175" s="3037"/>
      <c r="R175" s="3037"/>
      <c r="S175" s="3037"/>
      <c r="T175" s="3037"/>
      <c r="U175" s="3037"/>
      <c r="V175" s="3037"/>
      <c r="W175" s="3037"/>
      <c r="X175" s="3037"/>
      <c r="Y175" s="303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</row>
    <row r="176" spans="1:61" s="18" customFormat="1" ht="23.25" customHeight="1" thickBot="1" x14ac:dyDescent="0.25">
      <c r="A176" s="146" t="s">
        <v>454</v>
      </c>
      <c r="B176" s="872" t="s">
        <v>60</v>
      </c>
      <c r="C176" s="522"/>
      <c r="D176" s="870" t="s">
        <v>734</v>
      </c>
      <c r="E176" s="870"/>
      <c r="F176" s="871"/>
      <c r="G176" s="585">
        <v>4</v>
      </c>
      <c r="H176" s="821">
        <f>G176*30</f>
        <v>120</v>
      </c>
      <c r="I176" s="822">
        <f>J176+K176+L176</f>
        <v>54</v>
      </c>
      <c r="J176" s="873"/>
      <c r="K176" s="873"/>
      <c r="L176" s="873">
        <v>54</v>
      </c>
      <c r="M176" s="823">
        <f>H176-I176</f>
        <v>66</v>
      </c>
      <c r="N176" s="821"/>
      <c r="O176" s="822"/>
      <c r="P176" s="874"/>
      <c r="Q176" s="821"/>
      <c r="R176" s="822"/>
      <c r="S176" s="823"/>
      <c r="T176" s="875"/>
      <c r="U176" s="822"/>
      <c r="V176" s="874"/>
      <c r="W176" s="818"/>
      <c r="X176" s="150">
        <v>6</v>
      </c>
      <c r="Y176" s="823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</row>
    <row r="177" spans="1:61" s="18" customFormat="1" ht="26.25" customHeight="1" thickBot="1" x14ac:dyDescent="0.25">
      <c r="A177" s="3044" t="s">
        <v>395</v>
      </c>
      <c r="B177" s="3052"/>
      <c r="C177" s="3052"/>
      <c r="D177" s="3052"/>
      <c r="E177" s="3052"/>
      <c r="F177" s="3053"/>
      <c r="G177" s="876">
        <f>G161+G165+G169+G174</f>
        <v>26</v>
      </c>
      <c r="H177" s="877">
        <f t="shared" ref="H177:M177" si="66">H161+H165+H169+H174</f>
        <v>780</v>
      </c>
      <c r="I177" s="878">
        <f t="shared" si="66"/>
        <v>375</v>
      </c>
      <c r="J177" s="878">
        <f t="shared" si="66"/>
        <v>160</v>
      </c>
      <c r="K177" s="878">
        <f t="shared" si="66"/>
        <v>152</v>
      </c>
      <c r="L177" s="878">
        <f t="shared" si="66"/>
        <v>63</v>
      </c>
      <c r="M177" s="879">
        <f t="shared" si="66"/>
        <v>405</v>
      </c>
      <c r="N177" s="880"/>
      <c r="O177" s="880"/>
      <c r="P177" s="881"/>
      <c r="Q177" s="882"/>
      <c r="R177" s="880"/>
      <c r="S177" s="883"/>
      <c r="T177" s="884"/>
      <c r="U177" s="885"/>
      <c r="V177" s="886">
        <f>V166</f>
        <v>4</v>
      </c>
      <c r="W177" s="887">
        <f>W162+W167+W168+W170</f>
        <v>11</v>
      </c>
      <c r="X177" s="885">
        <f>X163+X171+X172</f>
        <v>14</v>
      </c>
      <c r="Y177" s="883">
        <f>Y164</f>
        <v>6</v>
      </c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</row>
    <row r="178" spans="1:61" s="18" customFormat="1" ht="36.75" customHeight="1" thickBot="1" x14ac:dyDescent="0.25">
      <c r="A178" s="3097" t="s">
        <v>396</v>
      </c>
      <c r="B178" s="3098"/>
      <c r="C178" s="3098"/>
      <c r="D178" s="3098"/>
      <c r="E178" s="3098"/>
      <c r="F178" s="3099"/>
      <c r="G178" s="888">
        <f>G161+G165+G169+G176</f>
        <v>26</v>
      </c>
      <c r="H178" s="696">
        <f t="shared" ref="H178:M178" si="67">H161+H165+H169+H176</f>
        <v>780</v>
      </c>
      <c r="I178" s="697">
        <f t="shared" si="67"/>
        <v>375</v>
      </c>
      <c r="J178" s="697">
        <f t="shared" si="67"/>
        <v>142</v>
      </c>
      <c r="K178" s="697">
        <f t="shared" si="67"/>
        <v>116</v>
      </c>
      <c r="L178" s="697">
        <f t="shared" si="67"/>
        <v>117</v>
      </c>
      <c r="M178" s="698">
        <f t="shared" si="67"/>
        <v>405</v>
      </c>
      <c r="N178" s="889"/>
      <c r="O178" s="890"/>
      <c r="P178" s="891"/>
      <c r="Q178" s="892"/>
      <c r="R178" s="890"/>
      <c r="S178" s="698"/>
      <c r="T178" s="696"/>
      <c r="U178" s="697"/>
      <c r="V178" s="698">
        <f>V166</f>
        <v>4</v>
      </c>
      <c r="W178" s="893">
        <f>W162+W167+W168+W170</f>
        <v>11</v>
      </c>
      <c r="X178" s="697">
        <f>X163+X171+X176</f>
        <v>14</v>
      </c>
      <c r="Y178" s="698">
        <f>Y164</f>
        <v>6</v>
      </c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</row>
    <row r="179" spans="1:61" s="18" customFormat="1" ht="23.25" customHeight="1" thickBot="1" x14ac:dyDescent="0.25">
      <c r="A179" s="3020" t="s">
        <v>455</v>
      </c>
      <c r="B179" s="3021"/>
      <c r="C179" s="3021"/>
      <c r="D179" s="3021"/>
      <c r="E179" s="3021"/>
      <c r="F179" s="3021"/>
      <c r="G179" s="3021"/>
      <c r="H179" s="3021"/>
      <c r="I179" s="3021"/>
      <c r="J179" s="3021"/>
      <c r="K179" s="3021"/>
      <c r="L179" s="3021"/>
      <c r="M179" s="3021"/>
      <c r="N179" s="3021"/>
      <c r="O179" s="3021"/>
      <c r="P179" s="3021"/>
      <c r="Q179" s="3021"/>
      <c r="R179" s="3021"/>
      <c r="S179" s="3021"/>
      <c r="T179" s="3021"/>
      <c r="U179" s="3021"/>
      <c r="V179" s="3021"/>
      <c r="W179" s="3021"/>
      <c r="X179" s="3021"/>
      <c r="Y179" s="3022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</row>
    <row r="180" spans="1:61" s="18" customFormat="1" ht="82.5" customHeight="1" x14ac:dyDescent="0.2">
      <c r="A180" s="155" t="s">
        <v>379</v>
      </c>
      <c r="B180" s="112" t="s">
        <v>456</v>
      </c>
      <c r="C180" s="83" t="s">
        <v>735</v>
      </c>
      <c r="D180" s="85"/>
      <c r="E180" s="85"/>
      <c r="F180" s="831"/>
      <c r="G180" s="90">
        <v>3</v>
      </c>
      <c r="H180" s="130">
        <f>G180*30</f>
        <v>90</v>
      </c>
      <c r="I180" s="109">
        <f>J180+K180+L180</f>
        <v>48</v>
      </c>
      <c r="J180" s="109">
        <v>16</v>
      </c>
      <c r="K180" s="109">
        <v>32</v>
      </c>
      <c r="L180" s="109"/>
      <c r="M180" s="110">
        <f>H180-I180</f>
        <v>42</v>
      </c>
      <c r="N180" s="83"/>
      <c r="O180" s="85"/>
      <c r="P180" s="89"/>
      <c r="Q180" s="83"/>
      <c r="R180" s="85"/>
      <c r="S180" s="89"/>
      <c r="T180" s="86"/>
      <c r="U180" s="87"/>
      <c r="V180" s="94"/>
      <c r="W180" s="95"/>
      <c r="X180" s="87"/>
      <c r="Y180" s="94">
        <v>6</v>
      </c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</row>
    <row r="181" spans="1:61" s="18" customFormat="1" ht="38.25" customHeight="1" x14ac:dyDescent="0.2">
      <c r="A181" s="155" t="s">
        <v>380</v>
      </c>
      <c r="B181" s="113" t="s">
        <v>232</v>
      </c>
      <c r="C181" s="100"/>
      <c r="D181" s="98"/>
      <c r="E181" s="98"/>
      <c r="F181" s="129"/>
      <c r="G181" s="118">
        <f>G182+G183</f>
        <v>6</v>
      </c>
      <c r="H181" s="130">
        <f>H182+H183</f>
        <v>180</v>
      </c>
      <c r="I181" s="109">
        <f>I182+I183</f>
        <v>93</v>
      </c>
      <c r="J181" s="109">
        <f>J182+J183</f>
        <v>45</v>
      </c>
      <c r="K181" s="109"/>
      <c r="L181" s="109">
        <f>L182+L183</f>
        <v>48</v>
      </c>
      <c r="M181" s="110">
        <f>M182+M183</f>
        <v>87</v>
      </c>
      <c r="N181" s="97"/>
      <c r="O181" s="98"/>
      <c r="P181" s="106"/>
      <c r="Q181" s="100"/>
      <c r="R181" s="98"/>
      <c r="S181" s="101"/>
      <c r="T181" s="102"/>
      <c r="U181" s="99"/>
      <c r="V181" s="126"/>
      <c r="W181" s="119"/>
      <c r="X181" s="99"/>
      <c r="Y181" s="126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</row>
    <row r="182" spans="1:61" s="18" customFormat="1" ht="37.5" customHeight="1" x14ac:dyDescent="0.2">
      <c r="A182" s="155" t="s">
        <v>381</v>
      </c>
      <c r="B182" s="113" t="s">
        <v>232</v>
      </c>
      <c r="C182" s="100">
        <v>7</v>
      </c>
      <c r="D182" s="98"/>
      <c r="E182" s="98"/>
      <c r="F182" s="129"/>
      <c r="G182" s="132">
        <v>4.5</v>
      </c>
      <c r="H182" s="83">
        <f>G182*30</f>
        <v>135</v>
      </c>
      <c r="I182" s="781">
        <f>J182+K182+L182</f>
        <v>75</v>
      </c>
      <c r="J182" s="99">
        <v>45</v>
      </c>
      <c r="K182" s="98"/>
      <c r="L182" s="98">
        <v>30</v>
      </c>
      <c r="M182" s="145">
        <f>H182-I182</f>
        <v>60</v>
      </c>
      <c r="N182" s="97"/>
      <c r="O182" s="98"/>
      <c r="P182" s="106"/>
      <c r="Q182" s="100"/>
      <c r="R182" s="98"/>
      <c r="S182" s="101"/>
      <c r="T182" s="102"/>
      <c r="U182" s="99"/>
      <c r="V182" s="126"/>
      <c r="W182" s="119">
        <v>5</v>
      </c>
      <c r="X182" s="99"/>
      <c r="Y182" s="126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</row>
    <row r="183" spans="1:61" s="18" customFormat="1" ht="39" customHeight="1" x14ac:dyDescent="0.2">
      <c r="A183" s="155" t="s">
        <v>382</v>
      </c>
      <c r="B183" s="113" t="s">
        <v>285</v>
      </c>
      <c r="C183" s="100"/>
      <c r="D183" s="98"/>
      <c r="E183" s="98"/>
      <c r="F183" s="129" t="s">
        <v>734</v>
      </c>
      <c r="G183" s="132">
        <v>1.5</v>
      </c>
      <c r="H183" s="83">
        <f>G183*30</f>
        <v>45</v>
      </c>
      <c r="I183" s="781">
        <f>J183+K183+L183</f>
        <v>18</v>
      </c>
      <c r="J183" s="99"/>
      <c r="K183" s="98"/>
      <c r="L183" s="98">
        <v>18</v>
      </c>
      <c r="M183" s="145">
        <f>H183-I183</f>
        <v>27</v>
      </c>
      <c r="N183" s="97"/>
      <c r="O183" s="98"/>
      <c r="P183" s="106"/>
      <c r="Q183" s="100"/>
      <c r="R183" s="98"/>
      <c r="S183" s="101"/>
      <c r="T183" s="102"/>
      <c r="U183" s="99"/>
      <c r="V183" s="126"/>
      <c r="W183" s="119"/>
      <c r="X183" s="99">
        <v>2</v>
      </c>
      <c r="Y183" s="126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</row>
    <row r="184" spans="1:61" s="18" customFormat="1" ht="39" customHeight="1" thickBot="1" x14ac:dyDescent="0.25">
      <c r="A184" s="860" t="s">
        <v>383</v>
      </c>
      <c r="B184" s="815" t="s">
        <v>740</v>
      </c>
      <c r="C184" s="861"/>
      <c r="D184" s="862" t="s">
        <v>734</v>
      </c>
      <c r="E184" s="862"/>
      <c r="F184" s="863"/>
      <c r="G184" s="864">
        <v>4</v>
      </c>
      <c r="H184" s="865">
        <f>G184*30</f>
        <v>120</v>
      </c>
      <c r="I184" s="866">
        <f>J184+K184+L184</f>
        <v>54</v>
      </c>
      <c r="J184" s="867">
        <v>36</v>
      </c>
      <c r="K184" s="867">
        <v>9</v>
      </c>
      <c r="L184" s="867">
        <v>9</v>
      </c>
      <c r="M184" s="96">
        <f>H184-I184</f>
        <v>66</v>
      </c>
      <c r="N184" s="865"/>
      <c r="O184" s="866"/>
      <c r="P184" s="868"/>
      <c r="Q184" s="865"/>
      <c r="R184" s="866"/>
      <c r="S184" s="868"/>
      <c r="T184" s="865"/>
      <c r="U184" s="866"/>
      <c r="V184" s="868"/>
      <c r="W184" s="869"/>
      <c r="X184" s="153">
        <v>6</v>
      </c>
      <c r="Y184" s="868"/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</row>
    <row r="185" spans="1:61" s="18" customFormat="1" ht="21" customHeight="1" thickBot="1" x14ac:dyDescent="0.25">
      <c r="A185" s="3041" t="s">
        <v>365</v>
      </c>
      <c r="B185" s="3042"/>
      <c r="C185" s="3042"/>
      <c r="D185" s="3042"/>
      <c r="E185" s="3042"/>
      <c r="F185" s="3042"/>
      <c r="G185" s="3042"/>
      <c r="H185" s="3042"/>
      <c r="I185" s="3042"/>
      <c r="J185" s="3042"/>
      <c r="K185" s="3042"/>
      <c r="L185" s="3042"/>
      <c r="M185" s="3042"/>
      <c r="N185" s="3042"/>
      <c r="O185" s="3042"/>
      <c r="P185" s="3042"/>
      <c r="Q185" s="3042"/>
      <c r="R185" s="3042"/>
      <c r="S185" s="3042"/>
      <c r="T185" s="3042"/>
      <c r="U185" s="3042"/>
      <c r="V185" s="3042"/>
      <c r="W185" s="3042"/>
      <c r="X185" s="3042"/>
      <c r="Y185" s="3043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</row>
    <row r="186" spans="1:61" s="18" customFormat="1" ht="38.25" customHeight="1" thickBot="1" x14ac:dyDescent="0.25">
      <c r="A186" s="581" t="s">
        <v>457</v>
      </c>
      <c r="B186" s="903" t="s">
        <v>378</v>
      </c>
      <c r="C186" s="904"/>
      <c r="D186" s="138" t="s">
        <v>734</v>
      </c>
      <c r="E186" s="138"/>
      <c r="F186" s="905"/>
      <c r="G186" s="906">
        <v>4</v>
      </c>
      <c r="H186" s="907">
        <f>G186*30</f>
        <v>120</v>
      </c>
      <c r="I186" s="104">
        <f>J186+K186+L186</f>
        <v>54</v>
      </c>
      <c r="J186" s="866">
        <v>36</v>
      </c>
      <c r="K186" s="866">
        <v>9</v>
      </c>
      <c r="L186" s="866">
        <v>9</v>
      </c>
      <c r="M186" s="127">
        <f>H186-I186</f>
        <v>66</v>
      </c>
      <c r="N186" s="908"/>
      <c r="O186" s="138"/>
      <c r="P186" s="139"/>
      <c r="Q186" s="904"/>
      <c r="R186" s="138"/>
      <c r="S186" s="909"/>
      <c r="T186" s="140"/>
      <c r="U186" s="138"/>
      <c r="V186" s="139"/>
      <c r="W186" s="910"/>
      <c r="X186" s="153">
        <v>6</v>
      </c>
      <c r="Y186" s="139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</row>
    <row r="187" spans="1:61" s="18" customFormat="1" ht="21" customHeight="1" thickBot="1" x14ac:dyDescent="0.25">
      <c r="A187" s="3036" t="s">
        <v>198</v>
      </c>
      <c r="B187" s="3037"/>
      <c r="C187" s="3037"/>
      <c r="D187" s="3037"/>
      <c r="E187" s="3037"/>
      <c r="F187" s="3037"/>
      <c r="G187" s="3037"/>
      <c r="H187" s="3037"/>
      <c r="I187" s="3037"/>
      <c r="J187" s="3037"/>
      <c r="K187" s="3037"/>
      <c r="L187" s="3037"/>
      <c r="M187" s="3037"/>
      <c r="N187" s="3037"/>
      <c r="O187" s="3037"/>
      <c r="P187" s="3037"/>
      <c r="Q187" s="3037"/>
      <c r="R187" s="3037"/>
      <c r="S187" s="3037"/>
      <c r="T187" s="3037"/>
      <c r="U187" s="3037"/>
      <c r="V187" s="3037"/>
      <c r="W187" s="3037"/>
      <c r="X187" s="3037"/>
      <c r="Y187" s="303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</row>
    <row r="188" spans="1:61" s="18" customFormat="1" ht="21" customHeight="1" thickBot="1" x14ac:dyDescent="0.25">
      <c r="A188" s="581" t="s">
        <v>458</v>
      </c>
      <c r="B188" s="911" t="s">
        <v>60</v>
      </c>
      <c r="C188" s="912"/>
      <c r="D188" s="913" t="s">
        <v>734</v>
      </c>
      <c r="E188" s="913"/>
      <c r="F188" s="914"/>
      <c r="G188" s="90">
        <v>4</v>
      </c>
      <c r="H188" s="91">
        <f>G188*30</f>
        <v>120</v>
      </c>
      <c r="I188" s="92">
        <f>J188+K188+L188</f>
        <v>54</v>
      </c>
      <c r="J188" s="707"/>
      <c r="K188" s="707"/>
      <c r="L188" s="706">
        <v>54</v>
      </c>
      <c r="M188" s="125">
        <f>H188-I188</f>
        <v>66</v>
      </c>
      <c r="N188" s="915"/>
      <c r="O188" s="916"/>
      <c r="P188" s="917"/>
      <c r="Q188" s="918"/>
      <c r="R188" s="916"/>
      <c r="S188" s="917"/>
      <c r="T188" s="915"/>
      <c r="U188" s="916"/>
      <c r="V188" s="917"/>
      <c r="W188" s="49"/>
      <c r="X188" s="87">
        <v>6</v>
      </c>
      <c r="Y188" s="639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</row>
    <row r="189" spans="1:61" s="18" customFormat="1" ht="21" customHeight="1" thickBot="1" x14ac:dyDescent="0.25">
      <c r="A189" s="3095" t="s">
        <v>397</v>
      </c>
      <c r="B189" s="3096"/>
      <c r="C189" s="3096"/>
      <c r="D189" s="3096"/>
      <c r="E189" s="3096"/>
      <c r="F189" s="3096"/>
      <c r="G189" s="919">
        <f>G180+G181+G186</f>
        <v>13</v>
      </c>
      <c r="H189" s="920">
        <f t="shared" ref="H189:M189" si="68">H180+H181+H186</f>
        <v>390</v>
      </c>
      <c r="I189" s="921">
        <f t="shared" si="68"/>
        <v>195</v>
      </c>
      <c r="J189" s="921">
        <f t="shared" si="68"/>
        <v>97</v>
      </c>
      <c r="K189" s="921">
        <f t="shared" si="68"/>
        <v>41</v>
      </c>
      <c r="L189" s="921">
        <f t="shared" si="68"/>
        <v>57</v>
      </c>
      <c r="M189" s="922">
        <f t="shared" si="68"/>
        <v>195</v>
      </c>
      <c r="N189" s="923"/>
      <c r="O189" s="921"/>
      <c r="P189" s="922"/>
      <c r="Q189" s="920"/>
      <c r="R189" s="921"/>
      <c r="S189" s="922"/>
      <c r="T189" s="920"/>
      <c r="U189" s="921"/>
      <c r="V189" s="922"/>
      <c r="W189" s="920">
        <f>W182</f>
        <v>5</v>
      </c>
      <c r="X189" s="921">
        <f>X183+X186</f>
        <v>8</v>
      </c>
      <c r="Y189" s="924">
        <f>Y180</f>
        <v>6</v>
      </c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</row>
    <row r="190" spans="1:61" s="18" customFormat="1" ht="39" customHeight="1" thickBot="1" x14ac:dyDescent="0.25">
      <c r="A190" s="3050" t="s">
        <v>398</v>
      </c>
      <c r="B190" s="3051"/>
      <c r="C190" s="3051"/>
      <c r="D190" s="3051"/>
      <c r="E190" s="3051"/>
      <c r="F190" s="3051"/>
      <c r="G190" s="2617">
        <f>G180+G181+G188</f>
        <v>13</v>
      </c>
      <c r="H190" s="2618">
        <f t="shared" ref="H190:M190" si="69">H180+H181+H188</f>
        <v>390</v>
      </c>
      <c r="I190" s="2619">
        <f t="shared" si="69"/>
        <v>195</v>
      </c>
      <c r="J190" s="2619">
        <f t="shared" si="69"/>
        <v>61</v>
      </c>
      <c r="K190" s="2619">
        <f t="shared" si="69"/>
        <v>32</v>
      </c>
      <c r="L190" s="2619">
        <f t="shared" si="69"/>
        <v>102</v>
      </c>
      <c r="M190" s="2620">
        <f t="shared" si="69"/>
        <v>195</v>
      </c>
      <c r="N190" s="2621"/>
      <c r="O190" s="2622"/>
      <c r="P190" s="2623"/>
      <c r="Q190" s="2624"/>
      <c r="R190" s="2622"/>
      <c r="S190" s="2625"/>
      <c r="T190" s="2626"/>
      <c r="U190" s="2622"/>
      <c r="V190" s="2623"/>
      <c r="W190" s="2624">
        <f>W182</f>
        <v>5</v>
      </c>
      <c r="X190" s="2622">
        <f>X183+X188</f>
        <v>8</v>
      </c>
      <c r="Y190" s="2623">
        <f>Y180</f>
        <v>6</v>
      </c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</row>
    <row r="191" spans="1:61" s="18" customFormat="1" ht="24.75" customHeight="1" thickBot="1" x14ac:dyDescent="0.25">
      <c r="A191" s="3023" t="s">
        <v>769</v>
      </c>
      <c r="B191" s="3034"/>
      <c r="C191" s="3034"/>
      <c r="D191" s="3034"/>
      <c r="E191" s="3034"/>
      <c r="F191" s="3034"/>
      <c r="G191" s="3034"/>
      <c r="H191" s="3034"/>
      <c r="I191" s="3034"/>
      <c r="J191" s="3034"/>
      <c r="K191" s="3034"/>
      <c r="L191" s="3034"/>
      <c r="M191" s="3034"/>
      <c r="N191" s="3034"/>
      <c r="O191" s="3034"/>
      <c r="P191" s="3034"/>
      <c r="Q191" s="3034"/>
      <c r="R191" s="3034"/>
      <c r="S191" s="3034"/>
      <c r="T191" s="3034"/>
      <c r="U191" s="3034"/>
      <c r="V191" s="3034"/>
      <c r="W191" s="3034"/>
      <c r="X191" s="3034"/>
      <c r="Y191" s="3035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</row>
    <row r="192" spans="1:61" s="18" customFormat="1" ht="70.5" customHeight="1" x14ac:dyDescent="0.2">
      <c r="A192" s="683" t="s">
        <v>385</v>
      </c>
      <c r="B192" s="112" t="s">
        <v>476</v>
      </c>
      <c r="C192" s="83" t="s">
        <v>735</v>
      </c>
      <c r="E192" s="85"/>
      <c r="F192" s="128"/>
      <c r="G192" s="959">
        <v>3</v>
      </c>
      <c r="H192" s="91">
        <f>G192*30</f>
        <v>90</v>
      </c>
      <c r="I192" s="92">
        <f>J192+K192+L192</f>
        <v>48</v>
      </c>
      <c r="J192" s="92">
        <v>16</v>
      </c>
      <c r="K192" s="92">
        <v>32</v>
      </c>
      <c r="L192" s="92"/>
      <c r="M192" s="96">
        <f>H192-I192</f>
        <v>42</v>
      </c>
      <c r="N192" s="82"/>
      <c r="O192" s="85"/>
      <c r="P192" s="88"/>
      <c r="Q192" s="83"/>
      <c r="R192" s="85"/>
      <c r="S192" s="89"/>
      <c r="T192" s="86"/>
      <c r="U192" s="87"/>
      <c r="V192" s="94"/>
      <c r="W192" s="95"/>
      <c r="X192" s="87"/>
      <c r="Y192" s="94">
        <v>6</v>
      </c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</row>
    <row r="193" spans="1:61" s="18" customFormat="1" ht="31.5" customHeight="1" x14ac:dyDescent="0.2">
      <c r="A193" s="683" t="s">
        <v>389</v>
      </c>
      <c r="B193" s="113" t="s">
        <v>191</v>
      </c>
      <c r="C193" s="100"/>
      <c r="D193" s="98"/>
      <c r="E193" s="85"/>
      <c r="F193" s="129"/>
      <c r="G193" s="118">
        <f>G194+G195</f>
        <v>6</v>
      </c>
      <c r="H193" s="130">
        <f t="shared" ref="H193:J193" si="70">H194+H195</f>
        <v>180</v>
      </c>
      <c r="I193" s="109">
        <f t="shared" si="70"/>
        <v>93</v>
      </c>
      <c r="J193" s="109">
        <f t="shared" si="70"/>
        <v>45</v>
      </c>
      <c r="K193" s="109"/>
      <c r="L193" s="109">
        <f t="shared" ref="L193:M193" si="71">L194+L195</f>
        <v>48</v>
      </c>
      <c r="M193" s="110">
        <f t="shared" si="71"/>
        <v>87</v>
      </c>
      <c r="N193" s="97"/>
      <c r="O193" s="98"/>
      <c r="P193" s="106"/>
      <c r="Q193" s="100"/>
      <c r="R193" s="98"/>
      <c r="S193" s="101"/>
      <c r="T193" s="102"/>
      <c r="U193" s="99"/>
      <c r="V193" s="126"/>
      <c r="W193" s="119"/>
      <c r="X193" s="99"/>
      <c r="Y193" s="126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</row>
    <row r="194" spans="1:61" s="18" customFormat="1" ht="31.5" customHeight="1" x14ac:dyDescent="0.2">
      <c r="A194" s="683" t="s">
        <v>770</v>
      </c>
      <c r="B194" s="113" t="s">
        <v>191</v>
      </c>
      <c r="C194" s="100">
        <v>7</v>
      </c>
      <c r="D194" s="98"/>
      <c r="E194" s="98"/>
      <c r="F194" s="129"/>
      <c r="G194" s="132">
        <v>4.5</v>
      </c>
      <c r="H194" s="83">
        <f>G194*30</f>
        <v>135</v>
      </c>
      <c r="I194" s="781">
        <f>J194+K194+L194</f>
        <v>75</v>
      </c>
      <c r="J194" s="99">
        <v>45</v>
      </c>
      <c r="K194" s="98"/>
      <c r="L194" s="98">
        <v>30</v>
      </c>
      <c r="M194" s="782">
        <f>H194-I194</f>
        <v>60</v>
      </c>
      <c r="N194" s="97"/>
      <c r="O194" s="98"/>
      <c r="P194" s="106"/>
      <c r="Q194" s="100"/>
      <c r="R194" s="98"/>
      <c r="S194" s="101"/>
      <c r="T194" s="102"/>
      <c r="U194" s="99"/>
      <c r="V194" s="126"/>
      <c r="W194" s="119">
        <v>5</v>
      </c>
      <c r="X194" s="99"/>
      <c r="Y194" s="126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</row>
    <row r="195" spans="1:61" s="18" customFormat="1" ht="39" customHeight="1" x14ac:dyDescent="0.2">
      <c r="A195" s="683" t="s">
        <v>771</v>
      </c>
      <c r="B195" s="113" t="s">
        <v>281</v>
      </c>
      <c r="C195" s="100"/>
      <c r="D195" s="98"/>
      <c r="E195" s="98"/>
      <c r="F195" s="129" t="s">
        <v>734</v>
      </c>
      <c r="G195" s="132">
        <v>1.5</v>
      </c>
      <c r="H195" s="100">
        <f>G195*30</f>
        <v>45</v>
      </c>
      <c r="I195" s="781">
        <f>J195+K195+L195</f>
        <v>18</v>
      </c>
      <c r="J195" s="99"/>
      <c r="K195" s="98"/>
      <c r="L195" s="98">
        <v>18</v>
      </c>
      <c r="M195" s="782">
        <f>H195-I195</f>
        <v>27</v>
      </c>
      <c r="N195" s="97"/>
      <c r="O195" s="98"/>
      <c r="P195" s="106"/>
      <c r="Q195" s="100"/>
      <c r="R195" s="98"/>
      <c r="S195" s="101"/>
      <c r="T195" s="102"/>
      <c r="U195" s="99"/>
      <c r="V195" s="126"/>
      <c r="W195" s="119"/>
      <c r="X195" s="99">
        <v>2</v>
      </c>
      <c r="Y195" s="126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</row>
    <row r="196" spans="1:61" s="18" customFormat="1" ht="39" customHeight="1" thickBot="1" x14ac:dyDescent="0.25">
      <c r="A196" s="934" t="s">
        <v>390</v>
      </c>
      <c r="B196" s="935" t="s">
        <v>740</v>
      </c>
      <c r="C196" s="936"/>
      <c r="D196" s="937" t="s">
        <v>734</v>
      </c>
      <c r="E196" s="937"/>
      <c r="F196" s="686"/>
      <c r="G196" s="118">
        <v>4</v>
      </c>
      <c r="H196" s="156">
        <f>G196*30</f>
        <v>120</v>
      </c>
      <c r="I196" s="105">
        <f>J196+K196+L196</f>
        <v>54</v>
      </c>
      <c r="J196" s="938">
        <v>36</v>
      </c>
      <c r="K196" s="938">
        <v>9</v>
      </c>
      <c r="L196" s="938">
        <v>9</v>
      </c>
      <c r="M196" s="127">
        <f>H196-I196</f>
        <v>66</v>
      </c>
      <c r="N196" s="156"/>
      <c r="O196" s="105"/>
      <c r="P196" s="127"/>
      <c r="Q196" s="156"/>
      <c r="R196" s="105"/>
      <c r="S196" s="127"/>
      <c r="T196" s="156"/>
      <c r="U196" s="105"/>
      <c r="V196" s="127"/>
      <c r="W196" s="157"/>
      <c r="X196" s="99">
        <v>6</v>
      </c>
      <c r="Y196" s="127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</row>
    <row r="197" spans="1:61" s="18" customFormat="1" ht="21.75" customHeight="1" thickBot="1" x14ac:dyDescent="0.25">
      <c r="A197" s="3041" t="s">
        <v>365</v>
      </c>
      <c r="B197" s="3042"/>
      <c r="C197" s="3042"/>
      <c r="D197" s="3042"/>
      <c r="E197" s="3042"/>
      <c r="F197" s="3042"/>
      <c r="G197" s="3042"/>
      <c r="H197" s="3042"/>
      <c r="I197" s="3042"/>
      <c r="J197" s="3042"/>
      <c r="K197" s="3042"/>
      <c r="L197" s="3042"/>
      <c r="M197" s="3042"/>
      <c r="N197" s="3042"/>
      <c r="O197" s="3042"/>
      <c r="P197" s="3042"/>
      <c r="Q197" s="3042"/>
      <c r="R197" s="3042"/>
      <c r="S197" s="3042"/>
      <c r="T197" s="3042"/>
      <c r="U197" s="3042"/>
      <c r="V197" s="3042"/>
      <c r="W197" s="3042"/>
      <c r="X197" s="3042"/>
      <c r="Y197" s="3043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</row>
    <row r="198" spans="1:61" s="18" customFormat="1" ht="39" customHeight="1" thickBot="1" x14ac:dyDescent="0.25">
      <c r="A198" s="576" t="s">
        <v>391</v>
      </c>
      <c r="B198" s="158" t="s">
        <v>283</v>
      </c>
      <c r="C198" s="138"/>
      <c r="D198" s="138" t="s">
        <v>734</v>
      </c>
      <c r="E198" s="138"/>
      <c r="F198" s="905"/>
      <c r="G198" s="906">
        <v>4</v>
      </c>
      <c r="H198" s="907">
        <f>G198*30</f>
        <v>120</v>
      </c>
      <c r="I198" s="104">
        <f>J198+K198+L198</f>
        <v>54</v>
      </c>
      <c r="J198" s="866">
        <v>36</v>
      </c>
      <c r="K198" s="866">
        <v>9</v>
      </c>
      <c r="L198" s="866">
        <v>9</v>
      </c>
      <c r="M198" s="868">
        <f>H198-I198</f>
        <v>66</v>
      </c>
      <c r="N198" s="939"/>
      <c r="O198" s="138"/>
      <c r="P198" s="909"/>
      <c r="Q198" s="140"/>
      <c r="R198" s="138"/>
      <c r="S198" s="139"/>
      <c r="T198" s="904"/>
      <c r="U198" s="138"/>
      <c r="V198" s="909"/>
      <c r="W198" s="159"/>
      <c r="X198" s="153">
        <v>6</v>
      </c>
      <c r="Y198" s="139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</row>
    <row r="199" spans="1:61" s="18" customFormat="1" ht="27.75" customHeight="1" thickBot="1" x14ac:dyDescent="0.25">
      <c r="A199" s="3036" t="s">
        <v>198</v>
      </c>
      <c r="B199" s="3037"/>
      <c r="C199" s="3037"/>
      <c r="D199" s="3037"/>
      <c r="E199" s="3037"/>
      <c r="F199" s="3037"/>
      <c r="G199" s="3037"/>
      <c r="H199" s="3037"/>
      <c r="I199" s="3037"/>
      <c r="J199" s="3037"/>
      <c r="K199" s="3037"/>
      <c r="L199" s="3037"/>
      <c r="M199" s="3037"/>
      <c r="N199" s="3037"/>
      <c r="O199" s="3037"/>
      <c r="P199" s="3037"/>
      <c r="Q199" s="3037"/>
      <c r="R199" s="3037"/>
      <c r="S199" s="3037"/>
      <c r="T199" s="3037"/>
      <c r="U199" s="3037"/>
      <c r="V199" s="3037"/>
      <c r="W199" s="3037"/>
      <c r="X199" s="3037"/>
      <c r="Y199" s="303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</row>
    <row r="200" spans="1:61" s="18" customFormat="1" ht="39" customHeight="1" thickBot="1" x14ac:dyDescent="0.25">
      <c r="A200" s="683" t="s">
        <v>392</v>
      </c>
      <c r="B200" s="940" t="s">
        <v>60</v>
      </c>
      <c r="C200" s="941"/>
      <c r="D200" s="942" t="s">
        <v>734</v>
      </c>
      <c r="E200" s="942"/>
      <c r="F200" s="943"/>
      <c r="G200" s="103">
        <v>4</v>
      </c>
      <c r="H200" s="156">
        <f>G200*30</f>
        <v>120</v>
      </c>
      <c r="I200" s="104">
        <f>J200+K200+L200</f>
        <v>54</v>
      </c>
      <c r="J200" s="944"/>
      <c r="K200" s="944"/>
      <c r="L200" s="945">
        <v>54</v>
      </c>
      <c r="M200" s="127">
        <f>H200-I200</f>
        <v>66</v>
      </c>
      <c r="N200" s="946"/>
      <c r="O200" s="947"/>
      <c r="P200" s="948"/>
      <c r="Q200" s="949"/>
      <c r="R200" s="947"/>
      <c r="S200" s="948"/>
      <c r="T200" s="946"/>
      <c r="U200" s="947"/>
      <c r="V200" s="948"/>
      <c r="W200" s="950"/>
      <c r="X200" s="99">
        <v>6</v>
      </c>
      <c r="Y200" s="686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</row>
    <row r="201" spans="1:61" s="18" customFormat="1" ht="39" customHeight="1" thickBot="1" x14ac:dyDescent="0.25">
      <c r="A201" s="3044" t="s">
        <v>400</v>
      </c>
      <c r="B201" s="3045"/>
      <c r="C201" s="3045"/>
      <c r="D201" s="3045"/>
      <c r="E201" s="3045"/>
      <c r="F201" s="3046"/>
      <c r="G201" s="925">
        <f>G192+G193+G198</f>
        <v>13</v>
      </c>
      <c r="H201" s="586">
        <f t="shared" ref="H201:M201" si="72">H192+H193+H198</f>
        <v>390</v>
      </c>
      <c r="I201" s="587">
        <f t="shared" si="72"/>
        <v>195</v>
      </c>
      <c r="J201" s="587">
        <f t="shared" si="72"/>
        <v>97</v>
      </c>
      <c r="K201" s="587">
        <f t="shared" si="72"/>
        <v>41</v>
      </c>
      <c r="L201" s="587">
        <f t="shared" si="72"/>
        <v>57</v>
      </c>
      <c r="M201" s="588">
        <f t="shared" si="72"/>
        <v>195</v>
      </c>
      <c r="N201" s="960"/>
      <c r="O201" s="952"/>
      <c r="P201" s="953"/>
      <c r="Q201" s="954"/>
      <c r="R201" s="952"/>
      <c r="S201" s="955"/>
      <c r="T201" s="586"/>
      <c r="U201" s="587"/>
      <c r="V201" s="588"/>
      <c r="W201" s="930">
        <f>W194</f>
        <v>5</v>
      </c>
      <c r="X201" s="819">
        <f>X195+X198</f>
        <v>8</v>
      </c>
      <c r="Y201" s="588">
        <f>Y192</f>
        <v>6</v>
      </c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</row>
    <row r="202" spans="1:61" s="18" customFormat="1" ht="39" customHeight="1" thickBot="1" x14ac:dyDescent="0.25">
      <c r="A202" s="3044" t="s">
        <v>399</v>
      </c>
      <c r="B202" s="3045"/>
      <c r="C202" s="3045"/>
      <c r="D202" s="3045"/>
      <c r="E202" s="3045"/>
      <c r="F202" s="3046"/>
      <c r="G202" s="52">
        <f>G192+G193+G200</f>
        <v>13</v>
      </c>
      <c r="H202" s="586">
        <f t="shared" ref="H202:M202" si="73">H192+H193+H200</f>
        <v>390</v>
      </c>
      <c r="I202" s="587">
        <f t="shared" si="73"/>
        <v>195</v>
      </c>
      <c r="J202" s="587">
        <f t="shared" si="73"/>
        <v>61</v>
      </c>
      <c r="K202" s="587">
        <f t="shared" si="73"/>
        <v>32</v>
      </c>
      <c r="L202" s="587">
        <f t="shared" si="73"/>
        <v>102</v>
      </c>
      <c r="M202" s="588">
        <f t="shared" si="73"/>
        <v>195</v>
      </c>
      <c r="N202" s="961"/>
      <c r="O202" s="952"/>
      <c r="P202" s="956"/>
      <c r="Q202" s="957"/>
      <c r="R202" s="952"/>
      <c r="S202" s="958"/>
      <c r="T202" s="930"/>
      <c r="U202" s="587"/>
      <c r="V202" s="931"/>
      <c r="W202" s="586">
        <f>W194</f>
        <v>5</v>
      </c>
      <c r="X202" s="819">
        <f>X195+X200</f>
        <v>8</v>
      </c>
      <c r="Y202" s="588">
        <f>Y192</f>
        <v>6</v>
      </c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</row>
    <row r="203" spans="1:61" s="18" customFormat="1" ht="21" customHeight="1" thickBot="1" x14ac:dyDescent="0.25">
      <c r="A203" s="3023" t="s">
        <v>772</v>
      </c>
      <c r="B203" s="3034"/>
      <c r="C203" s="3034"/>
      <c r="D203" s="3034"/>
      <c r="E203" s="3034"/>
      <c r="F203" s="3034"/>
      <c r="G203" s="3034"/>
      <c r="H203" s="3034"/>
      <c r="I203" s="3034"/>
      <c r="J203" s="3034"/>
      <c r="K203" s="3034"/>
      <c r="L203" s="3034"/>
      <c r="M203" s="3034"/>
      <c r="N203" s="3034"/>
      <c r="O203" s="3034"/>
      <c r="P203" s="3034"/>
      <c r="Q203" s="3034"/>
      <c r="R203" s="3034"/>
      <c r="S203" s="3034"/>
      <c r="T203" s="3034"/>
      <c r="U203" s="3034"/>
      <c r="V203" s="3034"/>
      <c r="W203" s="3034"/>
      <c r="X203" s="3034"/>
      <c r="Y203" s="3035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</row>
    <row r="204" spans="1:61" s="18" customFormat="1" ht="36.75" customHeight="1" x14ac:dyDescent="0.2">
      <c r="A204" s="576" t="s">
        <v>471</v>
      </c>
      <c r="B204" s="112" t="s">
        <v>284</v>
      </c>
      <c r="C204" s="83"/>
      <c r="D204" s="85"/>
      <c r="E204" s="85"/>
      <c r="F204" s="128"/>
      <c r="G204" s="932">
        <f t="shared" ref="G204:M204" si="74">G205+G206+G207</f>
        <v>6</v>
      </c>
      <c r="H204" s="534">
        <f t="shared" si="74"/>
        <v>180</v>
      </c>
      <c r="I204" s="535">
        <f t="shared" si="74"/>
        <v>96</v>
      </c>
      <c r="J204" s="535">
        <f t="shared" si="74"/>
        <v>57</v>
      </c>
      <c r="K204" s="535">
        <f t="shared" si="74"/>
        <v>9</v>
      </c>
      <c r="L204" s="535">
        <f t="shared" si="74"/>
        <v>30</v>
      </c>
      <c r="M204" s="641">
        <f t="shared" si="74"/>
        <v>84</v>
      </c>
      <c r="N204" s="78"/>
      <c r="O204" s="80"/>
      <c r="P204" s="81"/>
      <c r="Q204" s="79"/>
      <c r="R204" s="80"/>
      <c r="S204" s="107"/>
      <c r="T204" s="115"/>
      <c r="U204" s="114"/>
      <c r="V204" s="116"/>
      <c r="W204" s="117"/>
      <c r="X204" s="114"/>
      <c r="Y204" s="116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</row>
    <row r="205" spans="1:61" s="18" customFormat="1" ht="36.75" customHeight="1" x14ac:dyDescent="0.2">
      <c r="A205" s="683" t="s">
        <v>773</v>
      </c>
      <c r="B205" s="112" t="s">
        <v>284</v>
      </c>
      <c r="C205" s="83"/>
      <c r="D205" s="85" t="s">
        <v>733</v>
      </c>
      <c r="E205" s="85"/>
      <c r="F205" s="128"/>
      <c r="G205" s="643">
        <v>2</v>
      </c>
      <c r="H205" s="83">
        <f t="shared" ref="H205:H211" si="75">G205*30</f>
        <v>60</v>
      </c>
      <c r="I205" s="84">
        <f>J205+K205+L205</f>
        <v>36</v>
      </c>
      <c r="J205" s="87">
        <v>27</v>
      </c>
      <c r="K205" s="85">
        <v>9</v>
      </c>
      <c r="L205" s="85"/>
      <c r="M205" s="145">
        <f>H205-I205</f>
        <v>24</v>
      </c>
      <c r="N205" s="82"/>
      <c r="O205" s="85"/>
      <c r="P205" s="88"/>
      <c r="Q205" s="83"/>
      <c r="R205" s="85"/>
      <c r="S205" s="89"/>
      <c r="T205" s="86"/>
      <c r="U205" s="87"/>
      <c r="V205" s="94">
        <v>4</v>
      </c>
      <c r="W205" s="95"/>
      <c r="X205" s="87"/>
      <c r="Y205" s="94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</row>
    <row r="206" spans="1:61" s="18" customFormat="1" ht="36.75" customHeight="1" x14ac:dyDescent="0.2">
      <c r="A206" s="683" t="s">
        <v>774</v>
      </c>
      <c r="B206" s="112" t="s">
        <v>284</v>
      </c>
      <c r="C206" s="83">
        <v>7</v>
      </c>
      <c r="D206" s="85"/>
      <c r="E206" s="85"/>
      <c r="F206" s="128"/>
      <c r="G206" s="643">
        <v>2.5</v>
      </c>
      <c r="H206" s="83">
        <f t="shared" si="75"/>
        <v>75</v>
      </c>
      <c r="I206" s="84">
        <f>J206+K206+L206</f>
        <v>45</v>
      </c>
      <c r="J206" s="87">
        <v>30</v>
      </c>
      <c r="K206" s="85"/>
      <c r="L206" s="85">
        <v>15</v>
      </c>
      <c r="M206" s="145">
        <f>H206-I206</f>
        <v>30</v>
      </c>
      <c r="N206" s="82"/>
      <c r="O206" s="85"/>
      <c r="P206" s="88"/>
      <c r="Q206" s="83"/>
      <c r="R206" s="85"/>
      <c r="S206" s="89"/>
      <c r="T206" s="86"/>
      <c r="U206" s="87"/>
      <c r="V206" s="94"/>
      <c r="W206" s="95">
        <v>3</v>
      </c>
      <c r="X206" s="87"/>
      <c r="Y206" s="94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</row>
    <row r="207" spans="1:61" s="18" customFormat="1" ht="36.75" customHeight="1" x14ac:dyDescent="0.2">
      <c r="A207" s="683" t="s">
        <v>775</v>
      </c>
      <c r="B207" s="112" t="s">
        <v>466</v>
      </c>
      <c r="C207" s="83"/>
      <c r="D207" s="85"/>
      <c r="E207" s="85">
        <v>7</v>
      </c>
      <c r="F207" s="128"/>
      <c r="G207" s="643">
        <v>1.5</v>
      </c>
      <c r="H207" s="83">
        <f t="shared" si="75"/>
        <v>45</v>
      </c>
      <c r="I207" s="50">
        <f>J207+K207+L207</f>
        <v>15</v>
      </c>
      <c r="J207" s="50"/>
      <c r="K207" s="50"/>
      <c r="L207" s="50">
        <v>15</v>
      </c>
      <c r="M207" s="51">
        <f>H207-I207</f>
        <v>30</v>
      </c>
      <c r="N207" s="82"/>
      <c r="O207" s="85"/>
      <c r="P207" s="88"/>
      <c r="Q207" s="83"/>
      <c r="R207" s="85"/>
      <c r="S207" s="89"/>
      <c r="T207" s="86"/>
      <c r="U207" s="87"/>
      <c r="V207" s="94"/>
      <c r="W207" s="95">
        <v>1</v>
      </c>
      <c r="X207" s="87"/>
      <c r="Y207" s="94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</row>
    <row r="208" spans="1:61" s="18" customFormat="1" ht="99.75" customHeight="1" x14ac:dyDescent="0.2">
      <c r="A208" s="683" t="s">
        <v>472</v>
      </c>
      <c r="B208" s="112" t="s">
        <v>467</v>
      </c>
      <c r="C208" s="83" t="s">
        <v>735</v>
      </c>
      <c r="D208" s="85"/>
      <c r="E208" s="85"/>
      <c r="F208" s="128"/>
      <c r="G208" s="108">
        <v>3</v>
      </c>
      <c r="H208" s="91">
        <f t="shared" si="75"/>
        <v>90</v>
      </c>
      <c r="I208" s="92">
        <f>J208+K208+L208</f>
        <v>48</v>
      </c>
      <c r="J208" s="92">
        <v>16</v>
      </c>
      <c r="K208" s="92">
        <v>32</v>
      </c>
      <c r="L208" s="92"/>
      <c r="M208" s="96">
        <f>H208-I208</f>
        <v>42</v>
      </c>
      <c r="N208" s="82"/>
      <c r="O208" s="85"/>
      <c r="P208" s="88"/>
      <c r="Q208" s="83"/>
      <c r="R208" s="85"/>
      <c r="S208" s="89"/>
      <c r="T208" s="86"/>
      <c r="U208" s="87"/>
      <c r="V208" s="94"/>
      <c r="W208" s="95"/>
      <c r="X208" s="87"/>
      <c r="Y208" s="94">
        <v>6</v>
      </c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</row>
    <row r="209" spans="1:61" s="18" customFormat="1" ht="22.5" customHeight="1" x14ac:dyDescent="0.2">
      <c r="A209" s="683" t="s">
        <v>475</v>
      </c>
      <c r="B209" s="113" t="s">
        <v>366</v>
      </c>
      <c r="C209" s="100"/>
      <c r="D209" s="98"/>
      <c r="E209" s="98"/>
      <c r="F209" s="129"/>
      <c r="G209" s="118">
        <f>G210+G211</f>
        <v>3</v>
      </c>
      <c r="H209" s="91">
        <f>H210+H211</f>
        <v>90</v>
      </c>
      <c r="I209" s="92">
        <f>I210+I211</f>
        <v>40</v>
      </c>
      <c r="J209" s="171">
        <f>J210+J211</f>
        <v>20</v>
      </c>
      <c r="K209" s="167"/>
      <c r="L209" s="167">
        <f>L210+L211</f>
        <v>20</v>
      </c>
      <c r="M209" s="96">
        <f>M210+M211</f>
        <v>50</v>
      </c>
      <c r="N209" s="97"/>
      <c r="O209" s="98"/>
      <c r="P209" s="106"/>
      <c r="Q209" s="100"/>
      <c r="R209" s="98"/>
      <c r="S209" s="101"/>
      <c r="T209" s="102"/>
      <c r="U209" s="99"/>
      <c r="V209" s="126"/>
      <c r="W209" s="119"/>
      <c r="X209" s="99"/>
      <c r="Y209" s="126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</row>
    <row r="210" spans="1:61" s="18" customFormat="1" ht="19.5" customHeight="1" x14ac:dyDescent="0.2">
      <c r="A210" s="683" t="s">
        <v>477</v>
      </c>
      <c r="B210" s="2627" t="s">
        <v>460</v>
      </c>
      <c r="C210" s="100"/>
      <c r="D210" s="98" t="s">
        <v>731</v>
      </c>
      <c r="E210" s="98"/>
      <c r="F210" s="129"/>
      <c r="G210" s="132">
        <v>1.5</v>
      </c>
      <c r="H210" s="83">
        <f t="shared" si="75"/>
        <v>45</v>
      </c>
      <c r="I210" s="84">
        <f>J210+K210+L210</f>
        <v>20</v>
      </c>
      <c r="J210" s="87">
        <v>10</v>
      </c>
      <c r="K210" s="85"/>
      <c r="L210" s="85">
        <v>10</v>
      </c>
      <c r="M210" s="145">
        <f>H210-I210</f>
        <v>25</v>
      </c>
      <c r="N210" s="97"/>
      <c r="O210" s="98"/>
      <c r="P210" s="106"/>
      <c r="Q210" s="100"/>
      <c r="R210" s="98"/>
      <c r="S210" s="101">
        <v>2</v>
      </c>
      <c r="T210" s="102"/>
      <c r="U210" s="99"/>
      <c r="V210" s="126"/>
      <c r="W210" s="119"/>
      <c r="X210" s="99"/>
      <c r="Y210" s="126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</row>
    <row r="211" spans="1:61" s="18" customFormat="1" ht="21.75" customHeight="1" x14ac:dyDescent="0.2">
      <c r="A211" s="683" t="s">
        <v>478</v>
      </c>
      <c r="B211" s="2627" t="s">
        <v>461</v>
      </c>
      <c r="C211" s="100"/>
      <c r="D211" s="98" t="s">
        <v>731</v>
      </c>
      <c r="E211" s="98"/>
      <c r="F211" s="129"/>
      <c r="G211" s="132">
        <v>1.5</v>
      </c>
      <c r="H211" s="83">
        <f t="shared" si="75"/>
        <v>45</v>
      </c>
      <c r="I211" s="84">
        <f>J211+K211+L211</f>
        <v>20</v>
      </c>
      <c r="J211" s="87">
        <v>10</v>
      </c>
      <c r="K211" s="85"/>
      <c r="L211" s="85">
        <v>10</v>
      </c>
      <c r="M211" s="145">
        <f>H211-I211</f>
        <v>25</v>
      </c>
      <c r="N211" s="97"/>
      <c r="O211" s="98"/>
      <c r="P211" s="106"/>
      <c r="Q211" s="100"/>
      <c r="R211" s="98"/>
      <c r="S211" s="101">
        <v>2</v>
      </c>
      <c r="T211" s="102"/>
      <c r="U211" s="99"/>
      <c r="V211" s="126"/>
      <c r="W211" s="119"/>
      <c r="X211" s="99"/>
      <c r="Y211" s="126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</row>
    <row r="212" spans="1:61" s="18" customFormat="1" ht="54" customHeight="1" x14ac:dyDescent="0.2">
      <c r="A212" s="683" t="s">
        <v>776</v>
      </c>
      <c r="B212" s="113" t="s">
        <v>412</v>
      </c>
      <c r="C212" s="100"/>
      <c r="D212" s="98"/>
      <c r="E212" s="98"/>
      <c r="F212" s="129"/>
      <c r="G212" s="118">
        <f>G213+G214</f>
        <v>6</v>
      </c>
      <c r="H212" s="130">
        <f t="shared" ref="H212:M212" si="76">H213+H214</f>
        <v>180</v>
      </c>
      <c r="I212" s="109">
        <f t="shared" si="76"/>
        <v>93</v>
      </c>
      <c r="J212" s="109">
        <f t="shared" si="76"/>
        <v>45</v>
      </c>
      <c r="K212" s="109"/>
      <c r="L212" s="109">
        <f t="shared" si="76"/>
        <v>48</v>
      </c>
      <c r="M212" s="110">
        <f t="shared" si="76"/>
        <v>87</v>
      </c>
      <c r="N212" s="97"/>
      <c r="O212" s="98"/>
      <c r="P212" s="106"/>
      <c r="Q212" s="100"/>
      <c r="R212" s="98"/>
      <c r="S212" s="101"/>
      <c r="T212" s="102"/>
      <c r="U212" s="99"/>
      <c r="V212" s="126"/>
      <c r="W212" s="119"/>
      <c r="X212" s="99"/>
      <c r="Y212" s="126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</row>
    <row r="213" spans="1:61" s="18" customFormat="1" ht="53.25" customHeight="1" x14ac:dyDescent="0.2">
      <c r="A213" s="683" t="s">
        <v>777</v>
      </c>
      <c r="B213" s="113" t="s">
        <v>412</v>
      </c>
      <c r="C213" s="100">
        <v>7</v>
      </c>
      <c r="D213" s="98"/>
      <c r="E213" s="98"/>
      <c r="F213" s="129"/>
      <c r="G213" s="132">
        <v>4.5</v>
      </c>
      <c r="H213" s="83">
        <f>G213*30</f>
        <v>135</v>
      </c>
      <c r="I213" s="781">
        <f>J213+K213+L213</f>
        <v>75</v>
      </c>
      <c r="J213" s="99">
        <v>45</v>
      </c>
      <c r="K213" s="98"/>
      <c r="L213" s="98">
        <v>30</v>
      </c>
      <c r="M213" s="782">
        <f>H213-I213</f>
        <v>60</v>
      </c>
      <c r="N213" s="97"/>
      <c r="O213" s="98"/>
      <c r="P213" s="106"/>
      <c r="Q213" s="100"/>
      <c r="R213" s="98"/>
      <c r="S213" s="101"/>
      <c r="T213" s="102"/>
      <c r="U213" s="99"/>
      <c r="V213" s="126"/>
      <c r="W213" s="119">
        <v>5</v>
      </c>
      <c r="X213" s="99"/>
      <c r="Y213" s="126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</row>
    <row r="214" spans="1:61" s="18" customFormat="1" ht="51.75" customHeight="1" x14ac:dyDescent="0.2">
      <c r="A214" s="683" t="s">
        <v>778</v>
      </c>
      <c r="B214" s="113" t="s">
        <v>413</v>
      </c>
      <c r="C214" s="100"/>
      <c r="D214" s="98"/>
      <c r="E214" s="98"/>
      <c r="F214" s="129" t="s">
        <v>734</v>
      </c>
      <c r="G214" s="132">
        <v>1.5</v>
      </c>
      <c r="H214" s="100">
        <f>G214*30</f>
        <v>45</v>
      </c>
      <c r="I214" s="781">
        <f>J214+K214+L214</f>
        <v>18</v>
      </c>
      <c r="J214" s="99"/>
      <c r="K214" s="98"/>
      <c r="L214" s="98">
        <v>18</v>
      </c>
      <c r="M214" s="782">
        <f>H214-I214</f>
        <v>27</v>
      </c>
      <c r="N214" s="97"/>
      <c r="O214" s="98"/>
      <c r="P214" s="106"/>
      <c r="Q214" s="100"/>
      <c r="R214" s="98"/>
      <c r="S214" s="101"/>
      <c r="T214" s="102"/>
      <c r="U214" s="99"/>
      <c r="V214" s="126"/>
      <c r="W214" s="119"/>
      <c r="X214" s="99">
        <v>2</v>
      </c>
      <c r="Y214" s="126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</row>
    <row r="215" spans="1:61" s="18" customFormat="1" ht="36" customHeight="1" thickBot="1" x14ac:dyDescent="0.25">
      <c r="A215" s="934" t="s">
        <v>779</v>
      </c>
      <c r="B215" s="935" t="s">
        <v>740</v>
      </c>
      <c r="C215" s="936"/>
      <c r="D215" s="937" t="s">
        <v>734</v>
      </c>
      <c r="E215" s="937"/>
      <c r="F215" s="686"/>
      <c r="G215" s="118">
        <v>4</v>
      </c>
      <c r="H215" s="156">
        <f>G215*30</f>
        <v>120</v>
      </c>
      <c r="I215" s="105">
        <f>J215+K215+L215</f>
        <v>54</v>
      </c>
      <c r="J215" s="938">
        <v>36</v>
      </c>
      <c r="K215" s="938">
        <v>9</v>
      </c>
      <c r="L215" s="938">
        <v>9</v>
      </c>
      <c r="M215" s="127">
        <f>H215-I215</f>
        <v>66</v>
      </c>
      <c r="N215" s="156"/>
      <c r="O215" s="105"/>
      <c r="P215" s="127"/>
      <c r="Q215" s="156"/>
      <c r="R215" s="105"/>
      <c r="S215" s="127"/>
      <c r="T215" s="156"/>
      <c r="U215" s="105"/>
      <c r="V215" s="127"/>
      <c r="W215" s="157"/>
      <c r="X215" s="99">
        <v>6</v>
      </c>
      <c r="Y215" s="127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</row>
    <row r="216" spans="1:61" s="18" customFormat="1" ht="21" customHeight="1" thickBot="1" x14ac:dyDescent="0.25">
      <c r="A216" s="3041" t="s">
        <v>365</v>
      </c>
      <c r="B216" s="3042"/>
      <c r="C216" s="3042"/>
      <c r="D216" s="3042"/>
      <c r="E216" s="3042"/>
      <c r="F216" s="3042"/>
      <c r="G216" s="3042"/>
      <c r="H216" s="3042"/>
      <c r="I216" s="3042"/>
      <c r="J216" s="3042"/>
      <c r="K216" s="3042"/>
      <c r="L216" s="3042"/>
      <c r="M216" s="3042"/>
      <c r="N216" s="3042"/>
      <c r="O216" s="3042"/>
      <c r="P216" s="3042"/>
      <c r="Q216" s="3042"/>
      <c r="R216" s="3042"/>
      <c r="S216" s="3042"/>
      <c r="T216" s="3042"/>
      <c r="U216" s="3042"/>
      <c r="V216" s="3042"/>
      <c r="W216" s="3042"/>
      <c r="X216" s="3042"/>
      <c r="Y216" s="3043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</row>
    <row r="217" spans="1:61" s="18" customFormat="1" ht="51" customHeight="1" thickBot="1" x14ac:dyDescent="0.25">
      <c r="A217" s="576" t="s">
        <v>780</v>
      </c>
      <c r="B217" s="158" t="s">
        <v>384</v>
      </c>
      <c r="C217" s="138"/>
      <c r="D217" s="138" t="s">
        <v>734</v>
      </c>
      <c r="E217" s="138"/>
      <c r="F217" s="905"/>
      <c r="G217" s="906">
        <v>4</v>
      </c>
      <c r="H217" s="907">
        <f>G217*30</f>
        <v>120</v>
      </c>
      <c r="I217" s="104">
        <f>J217+K217+L217</f>
        <v>54</v>
      </c>
      <c r="J217" s="866">
        <v>36</v>
      </c>
      <c r="K217" s="866">
        <v>9</v>
      </c>
      <c r="L217" s="866">
        <v>9</v>
      </c>
      <c r="M217" s="868">
        <f>H217-I217</f>
        <v>66</v>
      </c>
      <c r="N217" s="939"/>
      <c r="O217" s="138"/>
      <c r="P217" s="909"/>
      <c r="Q217" s="140"/>
      <c r="R217" s="138"/>
      <c r="S217" s="139"/>
      <c r="T217" s="904"/>
      <c r="U217" s="138"/>
      <c r="V217" s="909"/>
      <c r="W217" s="159"/>
      <c r="X217" s="153">
        <v>6</v>
      </c>
      <c r="Y217" s="139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</row>
    <row r="218" spans="1:61" s="18" customFormat="1" ht="21" customHeight="1" thickBot="1" x14ac:dyDescent="0.25">
      <c r="A218" s="3036" t="s">
        <v>198</v>
      </c>
      <c r="B218" s="3037"/>
      <c r="C218" s="3037"/>
      <c r="D218" s="3037"/>
      <c r="E218" s="3037"/>
      <c r="F218" s="3037"/>
      <c r="G218" s="3037"/>
      <c r="H218" s="3037"/>
      <c r="I218" s="3037"/>
      <c r="J218" s="3037"/>
      <c r="K218" s="3037"/>
      <c r="L218" s="3037"/>
      <c r="M218" s="3037"/>
      <c r="N218" s="3037"/>
      <c r="O218" s="3037"/>
      <c r="P218" s="3037"/>
      <c r="Q218" s="3037"/>
      <c r="R218" s="3037"/>
      <c r="S218" s="3037"/>
      <c r="T218" s="3037"/>
      <c r="U218" s="3037"/>
      <c r="V218" s="3037"/>
      <c r="W218" s="3037"/>
      <c r="X218" s="3037"/>
      <c r="Y218" s="303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</row>
    <row r="219" spans="1:61" s="18" customFormat="1" ht="21" customHeight="1" thickBot="1" x14ac:dyDescent="0.25">
      <c r="A219" s="683" t="s">
        <v>781</v>
      </c>
      <c r="B219" s="940" t="s">
        <v>60</v>
      </c>
      <c r="C219" s="941"/>
      <c r="D219" s="942" t="s">
        <v>734</v>
      </c>
      <c r="E219" s="942"/>
      <c r="F219" s="943"/>
      <c r="G219" s="103">
        <v>4</v>
      </c>
      <c r="H219" s="156">
        <f>G219*30</f>
        <v>120</v>
      </c>
      <c r="I219" s="104">
        <f>J219+K219+L219</f>
        <v>54</v>
      </c>
      <c r="J219" s="944"/>
      <c r="K219" s="944"/>
      <c r="L219" s="945">
        <v>54</v>
      </c>
      <c r="M219" s="127">
        <f>H219-I219</f>
        <v>66</v>
      </c>
      <c r="N219" s="946"/>
      <c r="O219" s="947"/>
      <c r="P219" s="948"/>
      <c r="Q219" s="949"/>
      <c r="R219" s="947"/>
      <c r="S219" s="948"/>
      <c r="T219" s="946"/>
      <c r="U219" s="947"/>
      <c r="V219" s="948"/>
      <c r="W219" s="950"/>
      <c r="X219" s="99">
        <v>6</v>
      </c>
      <c r="Y219" s="686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</row>
    <row r="220" spans="1:61" s="18" customFormat="1" ht="21" customHeight="1" thickBot="1" x14ac:dyDescent="0.25">
      <c r="A220" s="3044" t="s">
        <v>479</v>
      </c>
      <c r="B220" s="3045"/>
      <c r="C220" s="3045"/>
      <c r="D220" s="3045"/>
      <c r="E220" s="3045"/>
      <c r="F220" s="3046"/>
      <c r="G220" s="925">
        <f>G204+G208+G209+G212+G217</f>
        <v>22</v>
      </c>
      <c r="H220" s="586">
        <f t="shared" ref="H220:M220" si="77">H204+H208+H209+H212+H217</f>
        <v>660</v>
      </c>
      <c r="I220" s="587">
        <f t="shared" si="77"/>
        <v>331</v>
      </c>
      <c r="J220" s="587">
        <f t="shared" si="77"/>
        <v>174</v>
      </c>
      <c r="K220" s="587">
        <f t="shared" si="77"/>
        <v>50</v>
      </c>
      <c r="L220" s="587">
        <f t="shared" si="77"/>
        <v>107</v>
      </c>
      <c r="M220" s="588">
        <f t="shared" si="77"/>
        <v>329</v>
      </c>
      <c r="N220" s="951"/>
      <c r="O220" s="952"/>
      <c r="P220" s="953"/>
      <c r="Q220" s="954"/>
      <c r="R220" s="952"/>
      <c r="S220" s="955">
        <f>S210+S211</f>
        <v>4</v>
      </c>
      <c r="T220" s="586"/>
      <c r="U220" s="587"/>
      <c r="V220" s="588">
        <f>V205</f>
        <v>4</v>
      </c>
      <c r="W220" s="930">
        <f>W206+W207+W213</f>
        <v>9</v>
      </c>
      <c r="X220" s="819">
        <f>X214+X217</f>
        <v>8</v>
      </c>
      <c r="Y220" s="588">
        <f>Y208</f>
        <v>6</v>
      </c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</row>
    <row r="221" spans="1:61" s="18" customFormat="1" ht="34.5" customHeight="1" thickBot="1" x14ac:dyDescent="0.25">
      <c r="A221" s="3044" t="s">
        <v>480</v>
      </c>
      <c r="B221" s="3045"/>
      <c r="C221" s="3045"/>
      <c r="D221" s="3045"/>
      <c r="E221" s="3045"/>
      <c r="F221" s="3046"/>
      <c r="G221" s="52">
        <f>G204+G208+G209+G212+G219</f>
        <v>22</v>
      </c>
      <c r="H221" s="586">
        <f t="shared" ref="H221:M221" si="78">H204+H208+H209+H212+H219</f>
        <v>660</v>
      </c>
      <c r="I221" s="587">
        <f t="shared" si="78"/>
        <v>331</v>
      </c>
      <c r="J221" s="587">
        <f t="shared" si="78"/>
        <v>138</v>
      </c>
      <c r="K221" s="587">
        <f t="shared" si="78"/>
        <v>41</v>
      </c>
      <c r="L221" s="587">
        <f t="shared" si="78"/>
        <v>152</v>
      </c>
      <c r="M221" s="588">
        <f t="shared" si="78"/>
        <v>329</v>
      </c>
      <c r="N221" s="951"/>
      <c r="O221" s="952"/>
      <c r="P221" s="956"/>
      <c r="Q221" s="957"/>
      <c r="R221" s="952"/>
      <c r="S221" s="958">
        <f>S210+S211</f>
        <v>4</v>
      </c>
      <c r="T221" s="930"/>
      <c r="U221" s="587"/>
      <c r="V221" s="931">
        <f>V205</f>
        <v>4</v>
      </c>
      <c r="W221" s="586">
        <f>W206+W207+W213</f>
        <v>9</v>
      </c>
      <c r="X221" s="819">
        <f>X214+X219</f>
        <v>8</v>
      </c>
      <c r="Y221" s="588">
        <f>Y208</f>
        <v>6</v>
      </c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</row>
    <row r="222" spans="1:61" s="18" customFormat="1" ht="21" customHeight="1" thickBot="1" x14ac:dyDescent="0.25">
      <c r="A222" s="3023" t="s">
        <v>279</v>
      </c>
      <c r="B222" s="3024"/>
      <c r="C222" s="3024"/>
      <c r="D222" s="3024"/>
      <c r="E222" s="3024"/>
      <c r="F222" s="3024"/>
      <c r="G222" s="3024"/>
      <c r="H222" s="3024"/>
      <c r="I222" s="3024"/>
      <c r="J222" s="3024"/>
      <c r="K222" s="3024"/>
      <c r="L222" s="3024"/>
      <c r="M222" s="3024"/>
      <c r="N222" s="3024"/>
      <c r="O222" s="3024"/>
      <c r="P222" s="3024"/>
      <c r="Q222" s="3024"/>
      <c r="R222" s="3024"/>
      <c r="S222" s="3024"/>
      <c r="T222" s="3024"/>
      <c r="U222" s="3024"/>
      <c r="V222" s="3024"/>
      <c r="W222" s="3024"/>
      <c r="X222" s="3024"/>
      <c r="Y222" s="3025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</row>
    <row r="223" spans="1:61" s="58" customFormat="1" ht="21" customHeight="1" thickBot="1" x14ac:dyDescent="0.25">
      <c r="A223" s="3023" t="s">
        <v>293</v>
      </c>
      <c r="B223" s="3024"/>
      <c r="C223" s="3024"/>
      <c r="D223" s="3024"/>
      <c r="E223" s="3024"/>
      <c r="F223" s="3024"/>
      <c r="G223" s="3024"/>
      <c r="H223" s="3024"/>
      <c r="I223" s="3024"/>
      <c r="J223" s="3024"/>
      <c r="K223" s="3024"/>
      <c r="L223" s="3024"/>
      <c r="M223" s="3024"/>
      <c r="N223" s="3024"/>
      <c r="O223" s="3024"/>
      <c r="P223" s="3024"/>
      <c r="Q223" s="3024"/>
      <c r="R223" s="3024"/>
      <c r="S223" s="3024"/>
      <c r="T223" s="3024"/>
      <c r="U223" s="3024"/>
      <c r="V223" s="3024"/>
      <c r="W223" s="3024"/>
      <c r="X223" s="3024"/>
      <c r="Y223" s="3025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X223" s="2737"/>
      <c r="AY223" s="2737"/>
      <c r="AZ223" s="2737"/>
      <c r="BA223" s="2737"/>
      <c r="BB223" s="2737"/>
      <c r="BC223" s="2737"/>
      <c r="BD223" s="2737"/>
      <c r="BE223" s="2737"/>
      <c r="BF223" s="2737"/>
      <c r="BG223" s="2737"/>
      <c r="BH223" s="2737"/>
      <c r="BI223" s="2737"/>
    </row>
    <row r="224" spans="1:61" s="18" customFormat="1" ht="36.75" customHeight="1" x14ac:dyDescent="0.2">
      <c r="A224" s="2628" t="s">
        <v>290</v>
      </c>
      <c r="B224" s="199" t="s">
        <v>746</v>
      </c>
      <c r="C224" s="2502"/>
      <c r="D224" s="2502" t="s">
        <v>735</v>
      </c>
      <c r="E224" s="2502"/>
      <c r="F224" s="200"/>
      <c r="G224" s="90">
        <v>2</v>
      </c>
      <c r="H224" s="91">
        <f>G224*30</f>
        <v>60</v>
      </c>
      <c r="I224" s="92">
        <f>SUM(J224:L224)</f>
        <v>24</v>
      </c>
      <c r="J224" s="171">
        <v>16</v>
      </c>
      <c r="K224" s="167"/>
      <c r="L224" s="167">
        <v>8</v>
      </c>
      <c r="M224" s="96">
        <f>H224-I224</f>
        <v>36</v>
      </c>
      <c r="N224" s="152"/>
      <c r="O224" s="167"/>
      <c r="P224" s="201"/>
      <c r="Q224" s="91"/>
      <c r="R224" s="167"/>
      <c r="S224" s="125"/>
      <c r="T224" s="202"/>
      <c r="U224" s="171"/>
      <c r="V224" s="193"/>
      <c r="W224" s="203"/>
      <c r="X224" s="171"/>
      <c r="Y224" s="193">
        <v>3</v>
      </c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</row>
    <row r="225" spans="1:61" s="18" customFormat="1" ht="35.25" customHeight="1" x14ac:dyDescent="0.2">
      <c r="A225" s="2628" t="s">
        <v>291</v>
      </c>
      <c r="B225" s="204" t="s">
        <v>799</v>
      </c>
      <c r="C225" s="205"/>
      <c r="D225" s="192" t="s">
        <v>735</v>
      </c>
      <c r="E225" s="192"/>
      <c r="F225" s="189"/>
      <c r="G225" s="108">
        <v>3</v>
      </c>
      <c r="H225" s="190">
        <f>G225*30</f>
        <v>90</v>
      </c>
      <c r="I225" s="92">
        <f>J225+K225+L225</f>
        <v>32</v>
      </c>
      <c r="J225" s="191">
        <v>16</v>
      </c>
      <c r="K225" s="192">
        <v>16</v>
      </c>
      <c r="L225" s="192"/>
      <c r="M225" s="206">
        <f>H225-I225</f>
        <v>58</v>
      </c>
      <c r="N225" s="207"/>
      <c r="O225" s="208"/>
      <c r="P225" s="209"/>
      <c r="Q225" s="210"/>
      <c r="R225" s="208"/>
      <c r="S225" s="211"/>
      <c r="T225" s="202"/>
      <c r="U225" s="171"/>
      <c r="V225" s="193"/>
      <c r="W225" s="207"/>
      <c r="X225" s="208"/>
      <c r="Y225" s="211">
        <v>4</v>
      </c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</row>
    <row r="226" spans="1:61" s="18" customFormat="1" ht="47.25" x14ac:dyDescent="0.2">
      <c r="A226" s="2628" t="s">
        <v>251</v>
      </c>
      <c r="B226" s="204" t="s">
        <v>415</v>
      </c>
      <c r="C226" s="205"/>
      <c r="D226" s="192"/>
      <c r="E226" s="192"/>
      <c r="F226" s="189"/>
      <c r="G226" s="108">
        <f>SUM(G227:G230)</f>
        <v>9.5</v>
      </c>
      <c r="H226" s="190">
        <f>SUM(H227:H230)</f>
        <v>285</v>
      </c>
      <c r="I226" s="92">
        <f>SUM(I227:I230)</f>
        <v>108</v>
      </c>
      <c r="J226" s="191">
        <f>SUM(J227:J230)</f>
        <v>49</v>
      </c>
      <c r="K226" s="192">
        <f>SUM(K227:K230)</f>
        <v>59</v>
      </c>
      <c r="L226" s="192"/>
      <c r="M226" s="206">
        <f>SUM(M227:M230)</f>
        <v>177</v>
      </c>
      <c r="N226" s="207"/>
      <c r="O226" s="208"/>
      <c r="P226" s="209"/>
      <c r="Q226" s="210"/>
      <c r="R226" s="208"/>
      <c r="S226" s="211"/>
      <c r="T226" s="202"/>
      <c r="U226" s="171"/>
      <c r="V226" s="193"/>
      <c r="W226" s="207"/>
      <c r="X226" s="208"/>
      <c r="Y226" s="211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</row>
    <row r="227" spans="1:61" s="18" customFormat="1" ht="47.25" x14ac:dyDescent="0.2">
      <c r="A227" s="576" t="s">
        <v>417</v>
      </c>
      <c r="B227" s="213" t="s">
        <v>415</v>
      </c>
      <c r="C227" s="2498"/>
      <c r="D227" s="2498">
        <v>5</v>
      </c>
      <c r="E227" s="2507"/>
      <c r="F227" s="2507"/>
      <c r="G227" s="165">
        <v>3</v>
      </c>
      <c r="H227" s="83">
        <f>G227*30</f>
        <v>90</v>
      </c>
      <c r="I227" s="84">
        <f>SUM(J227:L227)</f>
        <v>30</v>
      </c>
      <c r="J227" s="87">
        <v>15</v>
      </c>
      <c r="K227" s="85">
        <v>15</v>
      </c>
      <c r="L227" s="85"/>
      <c r="M227" s="145">
        <f>H227-I227</f>
        <v>60</v>
      </c>
      <c r="N227" s="82"/>
      <c r="O227" s="85"/>
      <c r="P227" s="88"/>
      <c r="Q227" s="83"/>
      <c r="R227" s="85"/>
      <c r="S227" s="89"/>
      <c r="T227" s="86">
        <v>2</v>
      </c>
      <c r="U227" s="87"/>
      <c r="V227" s="94"/>
      <c r="W227" s="95"/>
      <c r="X227" s="87"/>
      <c r="Y227" s="94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</row>
    <row r="228" spans="1:61" s="18" customFormat="1" ht="33" customHeight="1" x14ac:dyDescent="0.2">
      <c r="A228" s="576" t="s">
        <v>418</v>
      </c>
      <c r="B228" s="213" t="s">
        <v>415</v>
      </c>
      <c r="C228" s="2498"/>
      <c r="D228" s="2498" t="s">
        <v>733</v>
      </c>
      <c r="E228" s="2507"/>
      <c r="F228" s="2507"/>
      <c r="G228" s="165">
        <v>3</v>
      </c>
      <c r="H228" s="83">
        <f>G228*30</f>
        <v>90</v>
      </c>
      <c r="I228" s="84">
        <f>SUM(J228:L228)</f>
        <v>30</v>
      </c>
      <c r="J228" s="87">
        <v>10</v>
      </c>
      <c r="K228" s="85">
        <v>20</v>
      </c>
      <c r="L228" s="85"/>
      <c r="M228" s="145">
        <f>H228-I228</f>
        <v>60</v>
      </c>
      <c r="N228" s="82"/>
      <c r="O228" s="85"/>
      <c r="P228" s="88"/>
      <c r="Q228" s="83"/>
      <c r="R228" s="85"/>
      <c r="S228" s="89"/>
      <c r="T228" s="86"/>
      <c r="U228" s="87"/>
      <c r="V228" s="94">
        <v>3</v>
      </c>
      <c r="W228" s="95"/>
      <c r="X228" s="87"/>
      <c r="Y228" s="94"/>
      <c r="AT228" s="18" t="s">
        <v>788</v>
      </c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</row>
    <row r="229" spans="1:61" s="18" customFormat="1" ht="47.25" x14ac:dyDescent="0.2">
      <c r="A229" s="576" t="s">
        <v>419</v>
      </c>
      <c r="B229" s="213" t="s">
        <v>415</v>
      </c>
      <c r="C229" s="2498"/>
      <c r="D229" s="2498"/>
      <c r="E229" s="2507"/>
      <c r="F229" s="2507"/>
      <c r="G229" s="165">
        <v>2</v>
      </c>
      <c r="H229" s="83">
        <f>G229*30</f>
        <v>60</v>
      </c>
      <c r="I229" s="84">
        <f>SUM(J229:L229)</f>
        <v>30</v>
      </c>
      <c r="J229" s="87">
        <v>15</v>
      </c>
      <c r="K229" s="85">
        <v>15</v>
      </c>
      <c r="L229" s="85"/>
      <c r="M229" s="145">
        <f>H229-I229</f>
        <v>30</v>
      </c>
      <c r="N229" s="82"/>
      <c r="O229" s="85"/>
      <c r="P229" s="88"/>
      <c r="Q229" s="83"/>
      <c r="R229" s="85"/>
      <c r="S229" s="89"/>
      <c r="T229" s="86"/>
      <c r="U229" s="87"/>
      <c r="V229" s="94"/>
      <c r="W229" s="95">
        <v>2</v>
      </c>
      <c r="X229" s="87"/>
      <c r="Y229" s="94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</row>
    <row r="230" spans="1:61" s="18" customFormat="1" ht="47.25" x14ac:dyDescent="0.2">
      <c r="A230" s="576" t="s">
        <v>420</v>
      </c>
      <c r="B230" s="213" t="s">
        <v>415</v>
      </c>
      <c r="C230" s="2498"/>
      <c r="D230" s="2498" t="s">
        <v>734</v>
      </c>
      <c r="E230" s="2507"/>
      <c r="F230" s="2507"/>
      <c r="G230" s="165">
        <v>1.5</v>
      </c>
      <c r="H230" s="83">
        <f>G230*30</f>
        <v>45</v>
      </c>
      <c r="I230" s="84">
        <f>SUM(J230:L230)</f>
        <v>18</v>
      </c>
      <c r="J230" s="87">
        <v>9</v>
      </c>
      <c r="K230" s="85">
        <v>9</v>
      </c>
      <c r="L230" s="85"/>
      <c r="M230" s="145">
        <f>H230-I230</f>
        <v>27</v>
      </c>
      <c r="N230" s="82"/>
      <c r="O230" s="85"/>
      <c r="P230" s="88"/>
      <c r="Q230" s="83"/>
      <c r="R230" s="85"/>
      <c r="S230" s="89"/>
      <c r="T230" s="86"/>
      <c r="U230" s="87"/>
      <c r="V230" s="94"/>
      <c r="W230" s="95"/>
      <c r="X230" s="87">
        <v>2</v>
      </c>
      <c r="Y230" s="94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</row>
    <row r="231" spans="1:61" s="18" customFormat="1" ht="30" customHeight="1" x14ac:dyDescent="0.2">
      <c r="A231" s="2628" t="s">
        <v>294</v>
      </c>
      <c r="B231" s="215" t="s">
        <v>234</v>
      </c>
      <c r="C231" s="2502"/>
      <c r="D231" s="2502">
        <v>7</v>
      </c>
      <c r="E231" s="2502"/>
      <c r="F231" s="179"/>
      <c r="G231" s="90">
        <v>4</v>
      </c>
      <c r="H231" s="91">
        <f>G231*30</f>
        <v>120</v>
      </c>
      <c r="I231" s="92">
        <f>SUM(J231:L231)</f>
        <v>75</v>
      </c>
      <c r="J231" s="171">
        <v>45</v>
      </c>
      <c r="K231" s="167">
        <v>30</v>
      </c>
      <c r="L231" s="167"/>
      <c r="M231" s="96">
        <f>H231-I231</f>
        <v>45</v>
      </c>
      <c r="N231" s="152"/>
      <c r="O231" s="167"/>
      <c r="P231" s="201"/>
      <c r="Q231" s="91"/>
      <c r="R231" s="167"/>
      <c r="S231" s="125"/>
      <c r="T231" s="202"/>
      <c r="U231" s="171"/>
      <c r="V231" s="193"/>
      <c r="W231" s="203">
        <v>5</v>
      </c>
      <c r="X231" s="171"/>
      <c r="Y231" s="193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</row>
    <row r="232" spans="1:61" s="18" customFormat="1" ht="31.5" hidden="1" x14ac:dyDescent="0.2">
      <c r="A232" s="2628" t="s">
        <v>294</v>
      </c>
      <c r="B232" s="215" t="s">
        <v>671</v>
      </c>
      <c r="C232" s="2502"/>
      <c r="D232" s="2502">
        <v>10</v>
      </c>
      <c r="E232" s="2502"/>
      <c r="F232" s="1577"/>
      <c r="G232" s="90"/>
      <c r="H232" s="91"/>
      <c r="I232" s="92"/>
      <c r="J232" s="171"/>
      <c r="K232" s="167"/>
      <c r="L232" s="167"/>
      <c r="M232" s="96"/>
      <c r="N232" s="152"/>
      <c r="O232" s="167"/>
      <c r="P232" s="201"/>
      <c r="Q232" s="91"/>
      <c r="R232" s="167"/>
      <c r="S232" s="125"/>
      <c r="T232" s="202"/>
      <c r="U232" s="171"/>
      <c r="V232" s="193"/>
      <c r="W232" s="203"/>
      <c r="X232" s="171"/>
      <c r="Y232" s="193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</row>
    <row r="233" spans="1:61" s="18" customFormat="1" hidden="1" x14ac:dyDescent="0.2">
      <c r="A233" s="2628"/>
      <c r="B233" s="215"/>
      <c r="C233" s="2502"/>
      <c r="D233" s="2502"/>
      <c r="E233" s="2502"/>
      <c r="F233" s="1577"/>
      <c r="G233" s="90"/>
      <c r="H233" s="91"/>
      <c r="I233" s="92"/>
      <c r="J233" s="171"/>
      <c r="K233" s="167"/>
      <c r="L233" s="167"/>
      <c r="M233" s="96"/>
      <c r="N233" s="152"/>
      <c r="O233" s="167"/>
      <c r="P233" s="201"/>
      <c r="Q233" s="91"/>
      <c r="R233" s="167"/>
      <c r="S233" s="125"/>
      <c r="T233" s="202"/>
      <c r="U233" s="171"/>
      <c r="V233" s="193"/>
      <c r="W233" s="203"/>
      <c r="X233" s="171"/>
      <c r="Y233" s="193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</row>
    <row r="234" spans="1:61" s="18" customFormat="1" ht="2.25" customHeight="1" x14ac:dyDescent="0.2">
      <c r="A234" s="2628"/>
      <c r="B234" s="215"/>
      <c r="C234" s="2502"/>
      <c r="D234" s="2502"/>
      <c r="E234" s="2502"/>
      <c r="F234" s="1577"/>
      <c r="G234" s="90"/>
      <c r="H234" s="91"/>
      <c r="I234" s="92"/>
      <c r="J234" s="171"/>
      <c r="K234" s="167"/>
      <c r="L234" s="167"/>
      <c r="M234" s="96"/>
      <c r="N234" s="152"/>
      <c r="O234" s="167"/>
      <c r="P234" s="201"/>
      <c r="Q234" s="91"/>
      <c r="R234" s="167"/>
      <c r="S234" s="125"/>
      <c r="T234" s="202"/>
      <c r="U234" s="171"/>
      <c r="V234" s="193"/>
      <c r="W234" s="203"/>
      <c r="X234" s="171"/>
      <c r="Y234" s="193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</row>
    <row r="235" spans="1:61" s="18" customFormat="1" hidden="1" x14ac:dyDescent="0.2">
      <c r="A235" s="2628"/>
      <c r="B235" s="215"/>
      <c r="C235" s="2502"/>
      <c r="D235" s="2502"/>
      <c r="E235" s="2502"/>
      <c r="F235" s="1577"/>
      <c r="G235" s="90"/>
      <c r="H235" s="91"/>
      <c r="I235" s="92"/>
      <c r="J235" s="171"/>
      <c r="K235" s="171"/>
      <c r="L235" s="167"/>
      <c r="M235" s="96"/>
      <c r="N235" s="152"/>
      <c r="O235" s="167"/>
      <c r="P235" s="201"/>
      <c r="Q235" s="91"/>
      <c r="R235" s="167"/>
      <c r="S235" s="125"/>
      <c r="T235" s="202"/>
      <c r="U235" s="171"/>
      <c r="V235" s="193"/>
      <c r="W235" s="203"/>
      <c r="X235" s="171"/>
      <c r="Y235" s="193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</row>
    <row r="236" spans="1:61" s="18" customFormat="1" ht="31.5" customHeight="1" x14ac:dyDescent="0.2">
      <c r="A236" s="2628" t="s">
        <v>252</v>
      </c>
      <c r="B236" s="216" t="s">
        <v>239</v>
      </c>
      <c r="C236" s="2502"/>
      <c r="D236" s="2502"/>
      <c r="E236" s="217"/>
      <c r="F236" s="218"/>
      <c r="G236" s="90">
        <f>G237+G238+G239</f>
        <v>3.5</v>
      </c>
      <c r="H236" s="91">
        <f t="shared" ref="H236:H242" si="79">G236*30</f>
        <v>105</v>
      </c>
      <c r="I236" s="92">
        <f>I237+I238+I239</f>
        <v>35</v>
      </c>
      <c r="J236" s="171"/>
      <c r="K236" s="167"/>
      <c r="L236" s="167">
        <f>L237+L238+L239</f>
        <v>35</v>
      </c>
      <c r="M236" s="96">
        <f>H236-I236</f>
        <v>70</v>
      </c>
      <c r="N236" s="152"/>
      <c r="O236" s="167"/>
      <c r="P236" s="201"/>
      <c r="Q236" s="91"/>
      <c r="R236" s="167"/>
      <c r="S236" s="125"/>
      <c r="T236" s="202"/>
      <c r="U236" s="171"/>
      <c r="V236" s="193"/>
      <c r="W236" s="203"/>
      <c r="X236" s="171"/>
      <c r="Y236" s="193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</row>
    <row r="237" spans="1:61" s="18" customFormat="1" ht="32.25" customHeight="1" x14ac:dyDescent="0.2">
      <c r="A237" s="576" t="s">
        <v>295</v>
      </c>
      <c r="B237" s="219" t="s">
        <v>239</v>
      </c>
      <c r="C237" s="2498"/>
      <c r="D237" s="2498"/>
      <c r="E237" s="220"/>
      <c r="F237" s="44"/>
      <c r="G237" s="165">
        <v>1.5</v>
      </c>
      <c r="H237" s="83">
        <f t="shared" si="79"/>
        <v>45</v>
      </c>
      <c r="I237" s="84">
        <f>SUM(J237:L237)</f>
        <v>15</v>
      </c>
      <c r="J237" s="87"/>
      <c r="K237" s="85"/>
      <c r="L237" s="85">
        <v>15</v>
      </c>
      <c r="M237" s="145">
        <f>H237-I237</f>
        <v>30</v>
      </c>
      <c r="N237" s="82"/>
      <c r="O237" s="85"/>
      <c r="P237" s="88"/>
      <c r="Q237" s="83"/>
      <c r="R237" s="85"/>
      <c r="S237" s="89"/>
      <c r="T237" s="86"/>
      <c r="U237" s="87"/>
      <c r="V237" s="94"/>
      <c r="W237" s="95">
        <v>1</v>
      </c>
      <c r="X237" s="87"/>
      <c r="Y237" s="94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</row>
    <row r="238" spans="1:61" s="18" customFormat="1" ht="18.75" customHeight="1" x14ac:dyDescent="0.2">
      <c r="A238" s="576" t="s">
        <v>296</v>
      </c>
      <c r="B238" s="219" t="s">
        <v>239</v>
      </c>
      <c r="C238" s="2498"/>
      <c r="D238" s="2498"/>
      <c r="E238" s="220"/>
      <c r="F238" s="44"/>
      <c r="G238" s="165">
        <v>1</v>
      </c>
      <c r="H238" s="83">
        <f t="shared" si="79"/>
        <v>30</v>
      </c>
      <c r="I238" s="84">
        <f>SUM(J238:L238)</f>
        <v>10</v>
      </c>
      <c r="J238" s="87"/>
      <c r="K238" s="85"/>
      <c r="L238" s="85">
        <v>10</v>
      </c>
      <c r="M238" s="145"/>
      <c r="N238" s="82"/>
      <c r="O238" s="85"/>
      <c r="P238" s="88"/>
      <c r="Q238" s="83"/>
      <c r="R238" s="85"/>
      <c r="S238" s="89"/>
      <c r="T238" s="86"/>
      <c r="U238" s="87"/>
      <c r="V238" s="94"/>
      <c r="W238" s="95"/>
      <c r="X238" s="87">
        <v>1</v>
      </c>
      <c r="Y238" s="94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</row>
    <row r="239" spans="1:61" s="18" customFormat="1" ht="17.25" customHeight="1" x14ac:dyDescent="0.2">
      <c r="A239" s="576" t="s">
        <v>297</v>
      </c>
      <c r="B239" s="219" t="s">
        <v>239</v>
      </c>
      <c r="C239" s="2498"/>
      <c r="D239" s="2498"/>
      <c r="E239" s="220" t="s">
        <v>735</v>
      </c>
      <c r="F239" s="44"/>
      <c r="G239" s="165">
        <v>1</v>
      </c>
      <c r="H239" s="83">
        <f t="shared" si="79"/>
        <v>30</v>
      </c>
      <c r="I239" s="84">
        <f>SUM(J239:L239)</f>
        <v>10</v>
      </c>
      <c r="J239" s="87"/>
      <c r="K239" s="85"/>
      <c r="L239" s="85">
        <v>10</v>
      </c>
      <c r="M239" s="145">
        <f>H239-I239</f>
        <v>20</v>
      </c>
      <c r="N239" s="82"/>
      <c r="O239" s="85"/>
      <c r="P239" s="88"/>
      <c r="Q239" s="83"/>
      <c r="R239" s="85"/>
      <c r="S239" s="89"/>
      <c r="T239" s="86"/>
      <c r="U239" s="87"/>
      <c r="V239" s="94"/>
      <c r="W239" s="95"/>
      <c r="X239" s="87"/>
      <c r="Y239" s="94">
        <v>1</v>
      </c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</row>
    <row r="240" spans="1:61" s="18" customFormat="1" ht="51.75" customHeight="1" x14ac:dyDescent="0.2">
      <c r="A240" s="2628" t="s">
        <v>253</v>
      </c>
      <c r="B240" s="221" t="s">
        <v>235</v>
      </c>
      <c r="C240" s="2502" t="s">
        <v>734</v>
      </c>
      <c r="D240" s="2502"/>
      <c r="E240" s="2502"/>
      <c r="F240" s="222"/>
      <c r="G240" s="90">
        <v>3</v>
      </c>
      <c r="H240" s="91">
        <f t="shared" si="79"/>
        <v>90</v>
      </c>
      <c r="I240" s="92">
        <f>SUM(J240:L240)</f>
        <v>45</v>
      </c>
      <c r="J240" s="171">
        <v>27</v>
      </c>
      <c r="K240" s="167">
        <v>18</v>
      </c>
      <c r="L240" s="167"/>
      <c r="M240" s="96">
        <f>H240-I240</f>
        <v>45</v>
      </c>
      <c r="N240" s="152"/>
      <c r="O240" s="167"/>
      <c r="P240" s="201"/>
      <c r="Q240" s="91"/>
      <c r="R240" s="167"/>
      <c r="S240" s="125"/>
      <c r="T240" s="202"/>
      <c r="U240" s="171"/>
      <c r="V240" s="193"/>
      <c r="W240" s="203"/>
      <c r="X240" s="171">
        <v>5</v>
      </c>
      <c r="Y240" s="193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</row>
    <row r="241" spans="1:61" s="18" customFormat="1" ht="48.75" customHeight="1" x14ac:dyDescent="0.2">
      <c r="A241" s="2628" t="s">
        <v>254</v>
      </c>
      <c r="B241" s="221" t="s">
        <v>800</v>
      </c>
      <c r="C241" s="2502"/>
      <c r="D241" s="2502">
        <v>5</v>
      </c>
      <c r="E241" s="2502"/>
      <c r="F241" s="222"/>
      <c r="G241" s="90">
        <v>3</v>
      </c>
      <c r="H241" s="91">
        <f t="shared" si="79"/>
        <v>90</v>
      </c>
      <c r="I241" s="92">
        <f>SUM(J241:L241)</f>
        <v>30</v>
      </c>
      <c r="J241" s="171">
        <v>15</v>
      </c>
      <c r="K241" s="167">
        <v>15</v>
      </c>
      <c r="L241" s="167"/>
      <c r="M241" s="96">
        <f>H241-I241</f>
        <v>60</v>
      </c>
      <c r="N241" s="152"/>
      <c r="O241" s="167"/>
      <c r="P241" s="201"/>
      <c r="Q241" s="91"/>
      <c r="R241" s="167"/>
      <c r="S241" s="125"/>
      <c r="T241" s="202">
        <v>2</v>
      </c>
      <c r="U241" s="171"/>
      <c r="V241" s="193"/>
      <c r="W241" s="203"/>
      <c r="X241" s="171"/>
      <c r="Y241" s="193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</row>
    <row r="242" spans="1:61" s="1898" customFormat="1" ht="33.75" customHeight="1" x14ac:dyDescent="0.2">
      <c r="A242" s="2628" t="s">
        <v>255</v>
      </c>
      <c r="B242" s="221" t="s">
        <v>801</v>
      </c>
      <c r="C242" s="2502"/>
      <c r="D242" s="2502" t="s">
        <v>731</v>
      </c>
      <c r="E242" s="2502"/>
      <c r="F242" s="222"/>
      <c r="G242" s="90">
        <v>3</v>
      </c>
      <c r="H242" s="91">
        <f t="shared" si="79"/>
        <v>90</v>
      </c>
      <c r="I242" s="92">
        <f>J242+K242+L242</f>
        <v>30</v>
      </c>
      <c r="J242" s="171">
        <v>20</v>
      </c>
      <c r="K242" s="167"/>
      <c r="L242" s="167">
        <v>10</v>
      </c>
      <c r="M242" s="96">
        <f>H242-I242</f>
        <v>60</v>
      </c>
      <c r="N242" s="152"/>
      <c r="O242" s="167"/>
      <c r="P242" s="201"/>
      <c r="Q242" s="91"/>
      <c r="R242" s="167"/>
      <c r="S242" s="125">
        <v>3</v>
      </c>
      <c r="T242" s="202"/>
      <c r="U242" s="171"/>
      <c r="V242" s="193"/>
      <c r="W242" s="203"/>
      <c r="X242" s="171"/>
      <c r="Y242" s="193"/>
      <c r="AX242" s="2738"/>
      <c r="AY242" s="2738"/>
      <c r="AZ242" s="2738"/>
      <c r="BA242" s="2738"/>
      <c r="BB242" s="2738"/>
      <c r="BC242" s="2738"/>
      <c r="BD242" s="2738"/>
      <c r="BE242" s="2738"/>
      <c r="BF242" s="2738"/>
      <c r="BG242" s="2738"/>
      <c r="BH242" s="2738"/>
      <c r="BI242" s="2738"/>
    </row>
    <row r="243" spans="1:61" s="2076" customFormat="1" ht="3" customHeight="1" x14ac:dyDescent="0.2">
      <c r="A243" s="2628"/>
      <c r="B243" s="221"/>
      <c r="C243" s="2502"/>
      <c r="D243" s="2502"/>
      <c r="E243" s="2502"/>
      <c r="F243" s="222"/>
      <c r="G243" s="90"/>
      <c r="H243" s="91"/>
      <c r="I243" s="92"/>
      <c r="J243" s="171"/>
      <c r="K243" s="167"/>
      <c r="L243" s="167"/>
      <c r="M243" s="96"/>
      <c r="N243" s="152"/>
      <c r="O243" s="167"/>
      <c r="P243" s="201"/>
      <c r="Q243" s="91"/>
      <c r="R243" s="167"/>
      <c r="S243" s="125"/>
      <c r="T243" s="202"/>
      <c r="U243" s="171"/>
      <c r="V243" s="193"/>
      <c r="W243" s="203"/>
      <c r="X243" s="171"/>
      <c r="Y243" s="193"/>
      <c r="AX243" s="2739"/>
      <c r="AY243" s="2739"/>
      <c r="AZ243" s="2739"/>
      <c r="BA243" s="2739"/>
      <c r="BB243" s="2739"/>
      <c r="BC243" s="2739"/>
      <c r="BD243" s="2739"/>
      <c r="BE243" s="2739"/>
      <c r="BF243" s="2739"/>
      <c r="BG243" s="2739"/>
      <c r="BH243" s="2739"/>
      <c r="BI243" s="2739"/>
    </row>
    <row r="244" spans="1:61" s="18" customFormat="1" ht="50.25" customHeight="1" x14ac:dyDescent="0.2">
      <c r="A244" s="2628" t="s">
        <v>421</v>
      </c>
      <c r="B244" s="221" t="s">
        <v>241</v>
      </c>
      <c r="C244" s="2502"/>
      <c r="D244" s="2502" t="s">
        <v>734</v>
      </c>
      <c r="E244" s="2502"/>
      <c r="F244" s="222"/>
      <c r="G244" s="90">
        <v>2</v>
      </c>
      <c r="H244" s="91">
        <f>G244*30</f>
        <v>60</v>
      </c>
      <c r="I244" s="92">
        <f>SUM(J244:L244)</f>
        <v>27</v>
      </c>
      <c r="J244" s="171">
        <v>18</v>
      </c>
      <c r="K244" s="167"/>
      <c r="L244" s="167">
        <v>9</v>
      </c>
      <c r="M244" s="96">
        <f>H244-I244</f>
        <v>33</v>
      </c>
      <c r="N244" s="152"/>
      <c r="O244" s="167"/>
      <c r="P244" s="201"/>
      <c r="Q244" s="91"/>
      <c r="R244" s="167"/>
      <c r="S244" s="125"/>
      <c r="T244" s="202"/>
      <c r="U244" s="171"/>
      <c r="V244" s="193"/>
      <c r="W244" s="203"/>
      <c r="X244" s="171">
        <v>3</v>
      </c>
      <c r="Y244" s="193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</row>
    <row r="245" spans="1:61" s="18" customFormat="1" ht="48" customHeight="1" thickBot="1" x14ac:dyDescent="0.25">
      <c r="A245" s="2629" t="s">
        <v>300</v>
      </c>
      <c r="B245" s="224" t="s">
        <v>221</v>
      </c>
      <c r="C245" s="156"/>
      <c r="D245" s="105" t="s">
        <v>733</v>
      </c>
      <c r="E245" s="105"/>
      <c r="F245" s="225"/>
      <c r="G245" s="118">
        <v>3.5</v>
      </c>
      <c r="H245" s="226">
        <f>G245*30</f>
        <v>105</v>
      </c>
      <c r="I245" s="104">
        <f>J245+K245+L245</f>
        <v>36</v>
      </c>
      <c r="J245" s="227">
        <v>27</v>
      </c>
      <c r="K245" s="105">
        <v>9</v>
      </c>
      <c r="L245" s="105"/>
      <c r="M245" s="228">
        <f>H245-I245</f>
        <v>69</v>
      </c>
      <c r="N245" s="229"/>
      <c r="O245" s="105"/>
      <c r="P245" s="230"/>
      <c r="Q245" s="156"/>
      <c r="R245" s="227"/>
      <c r="S245" s="231"/>
      <c r="T245" s="157"/>
      <c r="U245" s="227"/>
      <c r="V245" s="231">
        <v>4</v>
      </c>
      <c r="W245" s="229"/>
      <c r="X245" s="105"/>
      <c r="Y245" s="127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</row>
    <row r="246" spans="1:61" s="18" customFormat="1" ht="21" customHeight="1" thickBot="1" x14ac:dyDescent="0.25">
      <c r="A246" s="3039" t="s">
        <v>321</v>
      </c>
      <c r="B246" s="3040"/>
      <c r="C246" s="3040"/>
      <c r="D246" s="3040"/>
      <c r="E246" s="3040"/>
      <c r="F246" s="3040"/>
      <c r="G246" s="136">
        <f t="shared" ref="G246:M246" si="80">G231+G240+G224+G225+G226+G236+G241+G242+G244+G245</f>
        <v>36.5</v>
      </c>
      <c r="H246" s="137">
        <f t="shared" si="80"/>
        <v>1095</v>
      </c>
      <c r="I246" s="137">
        <f t="shared" si="80"/>
        <v>442</v>
      </c>
      <c r="J246" s="137">
        <f t="shared" si="80"/>
        <v>233</v>
      </c>
      <c r="K246" s="137">
        <f t="shared" si="80"/>
        <v>147</v>
      </c>
      <c r="L246" s="137">
        <f t="shared" si="80"/>
        <v>62</v>
      </c>
      <c r="M246" s="137">
        <f t="shared" si="80"/>
        <v>653</v>
      </c>
      <c r="N246" s="232">
        <f t="shared" ref="N246:Y246" si="81">SUM(N224:N245)</f>
        <v>0</v>
      </c>
      <c r="O246" s="232">
        <f t="shared" si="81"/>
        <v>0</v>
      </c>
      <c r="P246" s="232">
        <f t="shared" si="81"/>
        <v>0</v>
      </c>
      <c r="Q246" s="232">
        <f t="shared" si="81"/>
        <v>0</v>
      </c>
      <c r="R246" s="232">
        <f t="shared" si="81"/>
        <v>0</v>
      </c>
      <c r="S246" s="232">
        <f t="shared" si="81"/>
        <v>3</v>
      </c>
      <c r="T246" s="232">
        <f t="shared" si="81"/>
        <v>4</v>
      </c>
      <c r="U246" s="232">
        <f t="shared" si="81"/>
        <v>0</v>
      </c>
      <c r="V246" s="232">
        <f t="shared" si="81"/>
        <v>7</v>
      </c>
      <c r="W246" s="232">
        <f t="shared" si="81"/>
        <v>8</v>
      </c>
      <c r="X246" s="232">
        <f t="shared" si="81"/>
        <v>11</v>
      </c>
      <c r="Y246" s="445">
        <f t="shared" si="81"/>
        <v>8</v>
      </c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</row>
    <row r="247" spans="1:61" s="18" customFormat="1" ht="21" customHeight="1" x14ac:dyDescent="0.2">
      <c r="A247" s="2511"/>
      <c r="B247" s="2512"/>
      <c r="C247" s="2512"/>
      <c r="D247" s="2512"/>
      <c r="E247" s="2512"/>
      <c r="F247" s="2512"/>
      <c r="G247" s="134"/>
      <c r="H247" s="399"/>
      <c r="I247" s="399"/>
      <c r="J247" s="399"/>
      <c r="K247" s="399"/>
      <c r="L247" s="399"/>
      <c r="M247" s="399"/>
      <c r="N247" s="2630"/>
      <c r="O247" s="2630"/>
      <c r="P247" s="2630"/>
      <c r="Q247" s="2630"/>
      <c r="R247" s="2630"/>
      <c r="S247" s="2630"/>
      <c r="T247" s="2630"/>
      <c r="U247" s="2630"/>
      <c r="V247" s="2630"/>
      <c r="W247" s="2630"/>
      <c r="X247" s="2630"/>
      <c r="Y247" s="2631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</row>
    <row r="248" spans="1:61" s="58" customFormat="1" ht="24.75" customHeight="1" thickBot="1" x14ac:dyDescent="0.25">
      <c r="A248" s="3031" t="s">
        <v>298</v>
      </c>
      <c r="B248" s="3032"/>
      <c r="C248" s="3032"/>
      <c r="D248" s="3032"/>
      <c r="E248" s="3032"/>
      <c r="F248" s="3032"/>
      <c r="G248" s="3032"/>
      <c r="H248" s="3032"/>
      <c r="I248" s="3032"/>
      <c r="J248" s="3032"/>
      <c r="K248" s="3032"/>
      <c r="L248" s="3032"/>
      <c r="M248" s="3032"/>
      <c r="N248" s="3032"/>
      <c r="O248" s="3032"/>
      <c r="P248" s="3032"/>
      <c r="Q248" s="3032"/>
      <c r="R248" s="3032"/>
      <c r="S248" s="3032"/>
      <c r="T248" s="3032"/>
      <c r="U248" s="3032"/>
      <c r="V248" s="3032"/>
      <c r="W248" s="3032"/>
      <c r="X248" s="3032"/>
      <c r="Y248" s="3033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X248" s="2737"/>
      <c r="AY248" s="2737"/>
      <c r="AZ248" s="2737"/>
      <c r="BA248" s="2737"/>
      <c r="BB248" s="2737"/>
      <c r="BC248" s="2737"/>
      <c r="BD248" s="2737"/>
      <c r="BE248" s="2737"/>
      <c r="BF248" s="2737"/>
      <c r="BG248" s="2737"/>
      <c r="BH248" s="2737"/>
      <c r="BI248" s="2737"/>
    </row>
    <row r="249" spans="1:61" s="18" customFormat="1" ht="25.5" customHeight="1" thickBot="1" x14ac:dyDescent="0.25">
      <c r="A249" s="2632" t="s">
        <v>301</v>
      </c>
      <c r="B249" s="234" t="s">
        <v>528</v>
      </c>
      <c r="C249" s="236">
        <v>7</v>
      </c>
      <c r="D249" s="236"/>
      <c r="E249" s="236"/>
      <c r="F249" s="2507"/>
      <c r="G249" s="90">
        <v>2.5</v>
      </c>
      <c r="H249" s="91">
        <f>G249*30</f>
        <v>75</v>
      </c>
      <c r="I249" s="92">
        <f>SUM(J249:L249)</f>
        <v>31</v>
      </c>
      <c r="J249" s="171">
        <v>15</v>
      </c>
      <c r="K249" s="167">
        <v>8</v>
      </c>
      <c r="L249" s="167">
        <v>8</v>
      </c>
      <c r="M249" s="96">
        <f>H249-I249</f>
        <v>44</v>
      </c>
      <c r="N249" s="82"/>
      <c r="O249" s="85"/>
      <c r="P249" s="88"/>
      <c r="Q249" s="83"/>
      <c r="R249" s="85"/>
      <c r="S249" s="89"/>
      <c r="T249" s="86"/>
      <c r="U249" s="87"/>
      <c r="V249" s="94"/>
      <c r="W249" s="95">
        <v>2</v>
      </c>
      <c r="X249" s="87"/>
      <c r="Y249" s="94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</row>
    <row r="250" spans="1:61" s="18" customFormat="1" ht="24" customHeight="1" thickBot="1" x14ac:dyDescent="0.25">
      <c r="A250" s="3229" t="s">
        <v>264</v>
      </c>
      <c r="B250" s="3230"/>
      <c r="C250" s="3230"/>
      <c r="D250" s="3230"/>
      <c r="E250" s="3230"/>
      <c r="F250" s="3231"/>
      <c r="G250" s="237">
        <f>G249</f>
        <v>2.5</v>
      </c>
      <c r="H250" s="238">
        <f t="shared" ref="H250:M250" si="82">H249</f>
        <v>75</v>
      </c>
      <c r="I250" s="239">
        <f t="shared" si="82"/>
        <v>31</v>
      </c>
      <c r="J250" s="239">
        <f t="shared" si="82"/>
        <v>15</v>
      </c>
      <c r="K250" s="239">
        <f t="shared" si="82"/>
        <v>8</v>
      </c>
      <c r="L250" s="239">
        <f t="shared" si="82"/>
        <v>8</v>
      </c>
      <c r="M250" s="240">
        <f t="shared" si="82"/>
        <v>44</v>
      </c>
      <c r="N250" s="78"/>
      <c r="O250" s="80"/>
      <c r="P250" s="81"/>
      <c r="Q250" s="79"/>
      <c r="R250" s="80"/>
      <c r="S250" s="107"/>
      <c r="T250" s="241">
        <f t="shared" ref="T250:Y250" si="83">SUM(T249:T249)</f>
        <v>0</v>
      </c>
      <c r="U250" s="242">
        <f t="shared" si="83"/>
        <v>0</v>
      </c>
      <c r="V250" s="243">
        <f t="shared" si="83"/>
        <v>0</v>
      </c>
      <c r="W250" s="241">
        <f t="shared" si="83"/>
        <v>2</v>
      </c>
      <c r="X250" s="242">
        <f t="shared" si="83"/>
        <v>0</v>
      </c>
      <c r="Y250" s="243">
        <f t="shared" si="83"/>
        <v>0</v>
      </c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</row>
    <row r="251" spans="1:61" s="58" customFormat="1" ht="18" customHeight="1" thickBot="1" x14ac:dyDescent="0.25">
      <c r="A251" s="3020" t="s">
        <v>299</v>
      </c>
      <c r="B251" s="3021"/>
      <c r="C251" s="3021"/>
      <c r="D251" s="3021"/>
      <c r="E251" s="3021"/>
      <c r="F251" s="3021"/>
      <c r="G251" s="3021"/>
      <c r="H251" s="3021"/>
      <c r="I251" s="3021"/>
      <c r="J251" s="3021"/>
      <c r="K251" s="3021"/>
      <c r="L251" s="3021"/>
      <c r="M251" s="3021"/>
      <c r="N251" s="3021"/>
      <c r="O251" s="3021"/>
      <c r="P251" s="3021"/>
      <c r="Q251" s="3021"/>
      <c r="R251" s="3021"/>
      <c r="S251" s="3021"/>
      <c r="T251" s="3021"/>
      <c r="U251" s="3021"/>
      <c r="V251" s="3021"/>
      <c r="W251" s="3021"/>
      <c r="X251" s="3021"/>
      <c r="Y251" s="3022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X251" s="2737"/>
      <c r="AY251" s="2737"/>
      <c r="AZ251" s="2737"/>
      <c r="BA251" s="2737"/>
      <c r="BB251" s="2737"/>
      <c r="BC251" s="2737"/>
      <c r="BD251" s="2737"/>
      <c r="BE251" s="2737"/>
      <c r="BF251" s="2737"/>
      <c r="BG251" s="2737"/>
      <c r="BH251" s="2737"/>
      <c r="BI251" s="2737"/>
    </row>
    <row r="252" spans="1:61" s="18" customFormat="1" ht="36" customHeight="1" x14ac:dyDescent="0.2">
      <c r="A252" s="2633" t="s">
        <v>305</v>
      </c>
      <c r="B252" s="74" t="s">
        <v>237</v>
      </c>
      <c r="C252" s="75"/>
      <c r="D252" s="76"/>
      <c r="E252" s="76"/>
      <c r="F252" s="77"/>
      <c r="G252" s="39">
        <f>SUM(G253:G256)</f>
        <v>10.5</v>
      </c>
      <c r="H252" s="40">
        <f>G252*30</f>
        <v>315</v>
      </c>
      <c r="I252" s="27">
        <f>SUM(J252:L252)</f>
        <v>155</v>
      </c>
      <c r="J252" s="41">
        <f>SUM(J253:J256)</f>
        <v>70</v>
      </c>
      <c r="K252" s="42">
        <f>SUM(K253:K256)</f>
        <v>55</v>
      </c>
      <c r="L252" s="42">
        <f>SUM(L253:L256)</f>
        <v>30</v>
      </c>
      <c r="M252" s="43">
        <f>H252-I252</f>
        <v>160</v>
      </c>
      <c r="N252" s="78"/>
      <c r="O252" s="80"/>
      <c r="P252" s="81"/>
      <c r="Q252" s="79"/>
      <c r="R252" s="80"/>
      <c r="S252" s="107"/>
      <c r="T252" s="115"/>
      <c r="U252" s="114"/>
      <c r="V252" s="116"/>
      <c r="W252" s="117"/>
      <c r="X252" s="114"/>
      <c r="Y252" s="116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</row>
    <row r="253" spans="1:61" s="18" customFormat="1" ht="33" customHeight="1" x14ac:dyDescent="0.2">
      <c r="A253" s="668" t="s">
        <v>316</v>
      </c>
      <c r="B253" s="245" t="s">
        <v>237</v>
      </c>
      <c r="C253" s="246"/>
      <c r="D253" s="247">
        <v>5</v>
      </c>
      <c r="E253" s="247"/>
      <c r="F253" s="248"/>
      <c r="G253" s="237">
        <v>3</v>
      </c>
      <c r="H253" s="79">
        <f>G253*30</f>
        <v>90</v>
      </c>
      <c r="I253" s="168">
        <f t="shared" ref="I253:I259" si="84">SUM(J253:L253)</f>
        <v>45</v>
      </c>
      <c r="J253" s="114">
        <v>30</v>
      </c>
      <c r="K253" s="80">
        <v>15</v>
      </c>
      <c r="L253" s="80"/>
      <c r="M253" s="173">
        <f>H253-I253</f>
        <v>45</v>
      </c>
      <c r="N253" s="78"/>
      <c r="O253" s="80"/>
      <c r="P253" s="81"/>
      <c r="Q253" s="79"/>
      <c r="R253" s="80"/>
      <c r="S253" s="107"/>
      <c r="T253" s="115">
        <v>3</v>
      </c>
      <c r="U253" s="114"/>
      <c r="V253" s="116"/>
      <c r="W253" s="117"/>
      <c r="X253" s="114"/>
      <c r="Y253" s="116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</row>
    <row r="254" spans="1:61" s="18" customFormat="1" ht="38.25" customHeight="1" x14ac:dyDescent="0.2">
      <c r="A254" s="576" t="s">
        <v>317</v>
      </c>
      <c r="B254" s="249" t="s">
        <v>237</v>
      </c>
      <c r="C254" s="250"/>
      <c r="D254" s="251"/>
      <c r="E254" s="251"/>
      <c r="F254" s="252"/>
      <c r="G254" s="165">
        <v>2.5</v>
      </c>
      <c r="H254" s="83">
        <f>G254*30</f>
        <v>75</v>
      </c>
      <c r="I254" s="84">
        <f t="shared" si="84"/>
        <v>40</v>
      </c>
      <c r="J254" s="87">
        <v>20</v>
      </c>
      <c r="K254" s="85">
        <v>20</v>
      </c>
      <c r="L254" s="85"/>
      <c r="M254" s="145">
        <f>H254-I254</f>
        <v>35</v>
      </c>
      <c r="N254" s="82"/>
      <c r="O254" s="85"/>
      <c r="P254" s="88"/>
      <c r="Q254" s="83"/>
      <c r="R254" s="85"/>
      <c r="S254" s="89"/>
      <c r="T254" s="86"/>
      <c r="U254" s="87">
        <v>4</v>
      </c>
      <c r="V254" s="94"/>
      <c r="W254" s="95"/>
      <c r="X254" s="87"/>
      <c r="Y254" s="94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</row>
    <row r="255" spans="1:61" s="18" customFormat="1" ht="33.75" customHeight="1" x14ac:dyDescent="0.2">
      <c r="A255" s="668" t="s">
        <v>318</v>
      </c>
      <c r="B255" s="249" t="s">
        <v>237</v>
      </c>
      <c r="C255" s="253" t="s">
        <v>733</v>
      </c>
      <c r="D255" s="254"/>
      <c r="E255" s="254"/>
      <c r="F255" s="252"/>
      <c r="G255" s="165">
        <v>4</v>
      </c>
      <c r="H255" s="83">
        <f>G255*30</f>
        <v>120</v>
      </c>
      <c r="I255" s="84">
        <f t="shared" si="84"/>
        <v>60</v>
      </c>
      <c r="J255" s="87">
        <v>20</v>
      </c>
      <c r="K255" s="85">
        <v>20</v>
      </c>
      <c r="L255" s="85">
        <v>20</v>
      </c>
      <c r="M255" s="145">
        <f>H255-I255</f>
        <v>60</v>
      </c>
      <c r="N255" s="82"/>
      <c r="O255" s="85"/>
      <c r="P255" s="88"/>
      <c r="Q255" s="83"/>
      <c r="R255" s="85"/>
      <c r="S255" s="89"/>
      <c r="T255" s="86"/>
      <c r="U255" s="87"/>
      <c r="V255" s="94">
        <v>6</v>
      </c>
      <c r="W255" s="95"/>
      <c r="X255" s="87"/>
      <c r="Y255" s="94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</row>
    <row r="256" spans="1:61" s="18" customFormat="1" ht="33" customHeight="1" x14ac:dyDescent="0.2">
      <c r="A256" s="576" t="s">
        <v>319</v>
      </c>
      <c r="B256" s="255" t="s">
        <v>238</v>
      </c>
      <c r="C256" s="253"/>
      <c r="D256" s="251"/>
      <c r="E256" s="251"/>
      <c r="F256" s="252" t="s">
        <v>734</v>
      </c>
      <c r="G256" s="165">
        <v>1</v>
      </c>
      <c r="H256" s="83">
        <f>G256*30</f>
        <v>30</v>
      </c>
      <c r="I256" s="84">
        <f t="shared" si="84"/>
        <v>10</v>
      </c>
      <c r="J256" s="87"/>
      <c r="K256" s="85"/>
      <c r="L256" s="85">
        <v>10</v>
      </c>
      <c r="M256" s="145">
        <f>H256-I256</f>
        <v>20</v>
      </c>
      <c r="N256" s="82"/>
      <c r="O256" s="85"/>
      <c r="P256" s="88"/>
      <c r="Q256" s="83"/>
      <c r="R256" s="85"/>
      <c r="S256" s="89"/>
      <c r="T256" s="86"/>
      <c r="U256" s="87"/>
      <c r="V256" s="94"/>
      <c r="W256" s="95"/>
      <c r="X256" s="87">
        <v>1</v>
      </c>
      <c r="Y256" s="94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</row>
    <row r="257" spans="1:61" s="18" customFormat="1" ht="33" customHeight="1" x14ac:dyDescent="0.2">
      <c r="A257" s="2628" t="s">
        <v>422</v>
      </c>
      <c r="B257" s="256" t="s">
        <v>302</v>
      </c>
      <c r="C257" s="257"/>
      <c r="D257" s="2502"/>
      <c r="E257" s="2502"/>
      <c r="F257" s="258"/>
      <c r="G257" s="90">
        <f t="shared" ref="G257:M257" si="85">G258+G259+G260+G262+G264</f>
        <v>17.5</v>
      </c>
      <c r="H257" s="90">
        <f t="shared" si="85"/>
        <v>525</v>
      </c>
      <c r="I257" s="90">
        <f t="shared" si="85"/>
        <v>269</v>
      </c>
      <c r="J257" s="90">
        <f t="shared" si="85"/>
        <v>162</v>
      </c>
      <c r="K257" s="90">
        <f t="shared" si="85"/>
        <v>25</v>
      </c>
      <c r="L257" s="90">
        <f t="shared" si="85"/>
        <v>82</v>
      </c>
      <c r="M257" s="90">
        <f t="shared" si="85"/>
        <v>256</v>
      </c>
      <c r="N257" s="152"/>
      <c r="O257" s="167"/>
      <c r="P257" s="201"/>
      <c r="Q257" s="91"/>
      <c r="R257" s="167"/>
      <c r="S257" s="125"/>
      <c r="T257" s="202"/>
      <c r="U257" s="171"/>
      <c r="V257" s="193"/>
      <c r="W257" s="203"/>
      <c r="X257" s="171"/>
      <c r="Y257" s="193"/>
      <c r="AA257" s="18">
        <f>G257*30</f>
        <v>525</v>
      </c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</row>
    <row r="258" spans="1:61" s="18" customFormat="1" ht="34.5" customHeight="1" x14ac:dyDescent="0.2">
      <c r="A258" s="576" t="s">
        <v>423</v>
      </c>
      <c r="B258" s="259" t="s">
        <v>302</v>
      </c>
      <c r="C258" s="260"/>
      <c r="D258" s="2498"/>
      <c r="E258" s="220"/>
      <c r="F258" s="252"/>
      <c r="G258" s="165">
        <v>3.5</v>
      </c>
      <c r="H258" s="83">
        <f t="shared" ref="H258:H266" si="86">G258*30</f>
        <v>105</v>
      </c>
      <c r="I258" s="84">
        <f t="shared" si="84"/>
        <v>50</v>
      </c>
      <c r="J258" s="87">
        <v>30</v>
      </c>
      <c r="K258" s="85">
        <v>10</v>
      </c>
      <c r="L258" s="85">
        <v>10</v>
      </c>
      <c r="M258" s="145">
        <f t="shared" ref="M258:M266" si="87">H258-I258</f>
        <v>55</v>
      </c>
      <c r="N258" s="82"/>
      <c r="O258" s="85"/>
      <c r="P258" s="88"/>
      <c r="Q258" s="83"/>
      <c r="R258" s="85"/>
      <c r="S258" s="89"/>
      <c r="T258" s="86"/>
      <c r="U258" s="87">
        <v>5</v>
      </c>
      <c r="V258" s="94"/>
      <c r="W258" s="95"/>
      <c r="X258" s="87"/>
      <c r="Y258" s="94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</row>
    <row r="259" spans="1:61" s="18" customFormat="1" ht="31.5" customHeight="1" x14ac:dyDescent="0.2">
      <c r="A259" s="576" t="s">
        <v>424</v>
      </c>
      <c r="B259" s="259" t="s">
        <v>302</v>
      </c>
      <c r="C259" s="261" t="s">
        <v>733</v>
      </c>
      <c r="D259" s="2498"/>
      <c r="E259" s="220"/>
      <c r="F259" s="252"/>
      <c r="G259" s="165">
        <v>3</v>
      </c>
      <c r="H259" s="83">
        <f t="shared" si="86"/>
        <v>90</v>
      </c>
      <c r="I259" s="84">
        <f t="shared" si="84"/>
        <v>45</v>
      </c>
      <c r="J259" s="87">
        <v>36</v>
      </c>
      <c r="K259" s="85"/>
      <c r="L259" s="85">
        <v>9</v>
      </c>
      <c r="M259" s="145">
        <f t="shared" si="87"/>
        <v>45</v>
      </c>
      <c r="N259" s="82"/>
      <c r="O259" s="85"/>
      <c r="P259" s="88"/>
      <c r="Q259" s="83"/>
      <c r="R259" s="85"/>
      <c r="S259" s="89"/>
      <c r="T259" s="86"/>
      <c r="U259" s="87"/>
      <c r="V259" s="94">
        <v>5</v>
      </c>
      <c r="W259" s="95"/>
      <c r="X259" s="87"/>
      <c r="Y259" s="94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</row>
    <row r="260" spans="1:61" s="18" customFormat="1" ht="35.25" customHeight="1" x14ac:dyDescent="0.2">
      <c r="A260" s="576" t="s">
        <v>425</v>
      </c>
      <c r="B260" s="259" t="s">
        <v>802</v>
      </c>
      <c r="C260" s="261"/>
      <c r="D260" s="2498">
        <v>7</v>
      </c>
      <c r="E260" s="220"/>
      <c r="F260" s="252"/>
      <c r="G260" s="165">
        <v>6</v>
      </c>
      <c r="H260" s="83">
        <f t="shared" si="86"/>
        <v>180</v>
      </c>
      <c r="I260" s="84">
        <f>SUM(J260:L260)</f>
        <v>90</v>
      </c>
      <c r="J260" s="87">
        <v>60</v>
      </c>
      <c r="K260" s="85">
        <v>15</v>
      </c>
      <c r="L260" s="85">
        <v>15</v>
      </c>
      <c r="M260" s="145">
        <f t="shared" si="87"/>
        <v>90</v>
      </c>
      <c r="N260" s="82"/>
      <c r="O260" s="85"/>
      <c r="P260" s="88"/>
      <c r="Q260" s="83"/>
      <c r="R260" s="85"/>
      <c r="S260" s="89"/>
      <c r="T260" s="86"/>
      <c r="U260" s="87"/>
      <c r="V260" s="94"/>
      <c r="W260" s="95">
        <v>6</v>
      </c>
      <c r="X260" s="87"/>
      <c r="Y260" s="94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</row>
    <row r="261" spans="1:61" s="1399" customFormat="1" ht="35.25" hidden="1" customHeight="1" x14ac:dyDescent="0.2">
      <c r="A261" s="576"/>
      <c r="B261" s="259"/>
      <c r="C261" s="261"/>
      <c r="D261" s="2498"/>
      <c r="E261" s="220"/>
      <c r="F261" s="252"/>
      <c r="G261" s="165"/>
      <c r="H261" s="83"/>
      <c r="I261" s="84"/>
      <c r="J261" s="87"/>
      <c r="K261" s="85"/>
      <c r="L261" s="85"/>
      <c r="M261" s="145"/>
      <c r="N261" s="82"/>
      <c r="O261" s="85"/>
      <c r="P261" s="88"/>
      <c r="Q261" s="83"/>
      <c r="R261" s="85"/>
      <c r="S261" s="89"/>
      <c r="T261" s="86"/>
      <c r="U261" s="87"/>
      <c r="V261" s="94"/>
      <c r="W261" s="95"/>
      <c r="X261" s="87"/>
      <c r="Y261" s="94"/>
      <c r="AX261" s="2740"/>
      <c r="AY261" s="2740"/>
      <c r="AZ261" s="2740"/>
      <c r="BA261" s="2740"/>
      <c r="BB261" s="2740"/>
      <c r="BC261" s="2740"/>
      <c r="BD261" s="2740"/>
      <c r="BE261" s="2740"/>
      <c r="BF261" s="2740"/>
      <c r="BG261" s="2740"/>
      <c r="BH261" s="2740"/>
      <c r="BI261" s="2740"/>
    </row>
    <row r="262" spans="1:61" s="18" customFormat="1" ht="36" customHeight="1" x14ac:dyDescent="0.2">
      <c r="A262" s="576" t="s">
        <v>426</v>
      </c>
      <c r="B262" s="259" t="s">
        <v>802</v>
      </c>
      <c r="C262" s="261" t="s">
        <v>734</v>
      </c>
      <c r="D262" s="2498"/>
      <c r="E262" s="220"/>
      <c r="F262" s="252"/>
      <c r="G262" s="165">
        <v>3.5</v>
      </c>
      <c r="H262" s="83">
        <f t="shared" si="86"/>
        <v>105</v>
      </c>
      <c r="I262" s="84">
        <f>SUM(J262:L262)</f>
        <v>54</v>
      </c>
      <c r="J262" s="87">
        <v>36</v>
      </c>
      <c r="K262" s="85"/>
      <c r="L262" s="85">
        <v>18</v>
      </c>
      <c r="M262" s="145">
        <f t="shared" si="87"/>
        <v>51</v>
      </c>
      <c r="N262" s="82"/>
      <c r="O262" s="85"/>
      <c r="P262" s="88"/>
      <c r="Q262" s="83"/>
      <c r="R262" s="85"/>
      <c r="S262" s="89"/>
      <c r="T262" s="86"/>
      <c r="U262" s="87"/>
      <c r="V262" s="94"/>
      <c r="W262" s="95"/>
      <c r="X262" s="87">
        <v>6</v>
      </c>
      <c r="Y262" s="94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</row>
    <row r="263" spans="1:61" s="1399" customFormat="1" ht="36" hidden="1" customHeight="1" x14ac:dyDescent="0.2">
      <c r="A263" s="576"/>
      <c r="B263" s="259"/>
      <c r="C263" s="261"/>
      <c r="D263" s="2498"/>
      <c r="E263" s="220"/>
      <c r="F263" s="252"/>
      <c r="G263" s="165"/>
      <c r="H263" s="83"/>
      <c r="I263" s="84"/>
      <c r="J263" s="87"/>
      <c r="K263" s="85"/>
      <c r="L263" s="85"/>
      <c r="M263" s="145"/>
      <c r="N263" s="82"/>
      <c r="O263" s="85"/>
      <c r="P263" s="88"/>
      <c r="Q263" s="83"/>
      <c r="R263" s="85"/>
      <c r="S263" s="89"/>
      <c r="T263" s="86"/>
      <c r="U263" s="87"/>
      <c r="V263" s="94"/>
      <c r="W263" s="95"/>
      <c r="X263" s="87"/>
      <c r="Y263" s="94"/>
      <c r="AX263" s="2740"/>
      <c r="AY263" s="2740"/>
      <c r="AZ263" s="2740"/>
      <c r="BA263" s="2740"/>
      <c r="BB263" s="2740"/>
      <c r="BC263" s="2740"/>
      <c r="BD263" s="2740"/>
      <c r="BE263" s="2740"/>
      <c r="BF263" s="2740"/>
      <c r="BG263" s="2740"/>
      <c r="BH263" s="2740"/>
      <c r="BI263" s="2740"/>
    </row>
    <row r="264" spans="1:61" s="18" customFormat="1" ht="33" customHeight="1" x14ac:dyDescent="0.2">
      <c r="A264" s="576" t="s">
        <v>427</v>
      </c>
      <c r="B264" s="259" t="s">
        <v>803</v>
      </c>
      <c r="C264" s="261"/>
      <c r="D264" s="2498"/>
      <c r="E264" s="220">
        <v>7</v>
      </c>
      <c r="F264" s="252"/>
      <c r="G264" s="165">
        <v>1.5</v>
      </c>
      <c r="H264" s="83">
        <f t="shared" si="86"/>
        <v>45</v>
      </c>
      <c r="I264" s="84">
        <f>SUM(J264:L264)</f>
        <v>30</v>
      </c>
      <c r="J264" s="87"/>
      <c r="K264" s="85"/>
      <c r="L264" s="85">
        <v>30</v>
      </c>
      <c r="M264" s="145">
        <f t="shared" si="87"/>
        <v>15</v>
      </c>
      <c r="N264" s="82"/>
      <c r="O264" s="85"/>
      <c r="P264" s="88"/>
      <c r="Q264" s="83"/>
      <c r="R264" s="85"/>
      <c r="S264" s="89"/>
      <c r="T264" s="86"/>
      <c r="U264" s="87"/>
      <c r="V264" s="94"/>
      <c r="W264" s="95">
        <v>2</v>
      </c>
      <c r="X264" s="87"/>
      <c r="Y264" s="94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</row>
    <row r="265" spans="1:61" s="1399" customFormat="1" ht="33" hidden="1" customHeight="1" x14ac:dyDescent="0.2">
      <c r="A265" s="576"/>
      <c r="B265" s="259"/>
      <c r="C265" s="2634"/>
      <c r="D265" s="2499"/>
      <c r="E265" s="2635"/>
      <c r="F265" s="2636"/>
      <c r="G265" s="833"/>
      <c r="H265" s="100"/>
      <c r="I265" s="781"/>
      <c r="J265" s="99"/>
      <c r="K265" s="98"/>
      <c r="L265" s="98"/>
      <c r="M265" s="782"/>
      <c r="N265" s="97"/>
      <c r="O265" s="98"/>
      <c r="P265" s="106"/>
      <c r="Q265" s="100"/>
      <c r="R265" s="98"/>
      <c r="S265" s="101"/>
      <c r="T265" s="102"/>
      <c r="U265" s="99"/>
      <c r="V265" s="126"/>
      <c r="W265" s="119"/>
      <c r="X265" s="99"/>
      <c r="Y265" s="126"/>
      <c r="AX265" s="2740"/>
      <c r="AY265" s="2740"/>
      <c r="AZ265" s="2740"/>
      <c r="BA265" s="2740"/>
      <c r="BB265" s="2740"/>
      <c r="BC265" s="2740"/>
      <c r="BD265" s="2740"/>
      <c r="BE265" s="2740"/>
      <c r="BF265" s="2740"/>
      <c r="BG265" s="2740"/>
      <c r="BH265" s="2740"/>
      <c r="BI265" s="2740"/>
    </row>
    <row r="266" spans="1:61" s="18" customFormat="1" ht="36.75" customHeight="1" thickBot="1" x14ac:dyDescent="0.25">
      <c r="A266" s="2629" t="s">
        <v>428</v>
      </c>
      <c r="B266" s="262" t="s">
        <v>242</v>
      </c>
      <c r="C266" s="263"/>
      <c r="D266" s="264" t="s">
        <v>735</v>
      </c>
      <c r="E266" s="265"/>
      <c r="F266" s="266"/>
      <c r="G266" s="103">
        <v>2</v>
      </c>
      <c r="H266" s="156">
        <f t="shared" si="86"/>
        <v>60</v>
      </c>
      <c r="I266" s="104">
        <f>SUM(J266:L266)</f>
        <v>24</v>
      </c>
      <c r="J266" s="227">
        <v>16</v>
      </c>
      <c r="K266" s="105"/>
      <c r="L266" s="105">
        <v>8</v>
      </c>
      <c r="M266" s="267">
        <f t="shared" si="87"/>
        <v>36</v>
      </c>
      <c r="N266" s="229"/>
      <c r="O266" s="105"/>
      <c r="P266" s="230"/>
      <c r="Q266" s="156"/>
      <c r="R266" s="105"/>
      <c r="S266" s="127"/>
      <c r="T266" s="157"/>
      <c r="U266" s="227"/>
      <c r="V266" s="231"/>
      <c r="W266" s="268"/>
      <c r="X266" s="227"/>
      <c r="Y266" s="231">
        <v>3</v>
      </c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</row>
    <row r="267" spans="1:61" s="1106" customFormat="1" ht="25.5" customHeight="1" thickBot="1" x14ac:dyDescent="0.25">
      <c r="A267" s="3232" t="s">
        <v>306</v>
      </c>
      <c r="B267" s="3233"/>
      <c r="C267" s="3233"/>
      <c r="D267" s="3233"/>
      <c r="E267" s="3233"/>
      <c r="F267" s="3234"/>
      <c r="G267" s="2637">
        <f>G266+G250+G252+G257+G246</f>
        <v>69</v>
      </c>
      <c r="H267" s="2638">
        <f t="shared" ref="H267:M267" si="88">H266+H250+H252+H257+H246</f>
        <v>2070</v>
      </c>
      <c r="I267" s="2638">
        <f t="shared" si="88"/>
        <v>921</v>
      </c>
      <c r="J267" s="2638">
        <f t="shared" si="88"/>
        <v>496</v>
      </c>
      <c r="K267" s="2638">
        <f t="shared" si="88"/>
        <v>235</v>
      </c>
      <c r="L267" s="2638">
        <f t="shared" si="88"/>
        <v>190</v>
      </c>
      <c r="M267" s="2638">
        <f t="shared" si="88"/>
        <v>1149</v>
      </c>
      <c r="N267" s="2639"/>
      <c r="O267" s="147"/>
      <c r="P267" s="148"/>
      <c r="Q267" s="146"/>
      <c r="R267" s="147"/>
      <c r="S267" s="151">
        <f>SUM(S252:S266,S250,S246)</f>
        <v>3</v>
      </c>
      <c r="T267" s="149">
        <f t="shared" ref="T267:Y267" si="89">SUM(T252:T266,T250,T246)</f>
        <v>7</v>
      </c>
      <c r="U267" s="150">
        <f t="shared" si="89"/>
        <v>9</v>
      </c>
      <c r="V267" s="151">
        <f t="shared" si="89"/>
        <v>18</v>
      </c>
      <c r="W267" s="149">
        <f t="shared" si="89"/>
        <v>18</v>
      </c>
      <c r="X267" s="150">
        <f t="shared" si="89"/>
        <v>18</v>
      </c>
      <c r="Y267" s="151">
        <f t="shared" si="89"/>
        <v>11</v>
      </c>
      <c r="AX267" s="2741"/>
      <c r="AY267" s="2741"/>
      <c r="AZ267" s="2741"/>
      <c r="BA267" s="2741"/>
      <c r="BB267" s="2741"/>
      <c r="BC267" s="2741"/>
      <c r="BD267" s="2741"/>
      <c r="BE267" s="2741"/>
      <c r="BF267" s="2741"/>
      <c r="BG267" s="2741"/>
      <c r="BH267" s="2741"/>
      <c r="BI267" s="2741"/>
    </row>
    <row r="268" spans="1:61" s="58" customFormat="1" ht="29.25" customHeight="1" thickBot="1" x14ac:dyDescent="0.25">
      <c r="A268" s="3023" t="s">
        <v>307</v>
      </c>
      <c r="B268" s="3024"/>
      <c r="C268" s="3024"/>
      <c r="D268" s="3024"/>
      <c r="E268" s="3024"/>
      <c r="F268" s="3024"/>
      <c r="G268" s="3024"/>
      <c r="H268" s="3024"/>
      <c r="I268" s="3024"/>
      <c r="J268" s="3024"/>
      <c r="K268" s="3024"/>
      <c r="L268" s="3024"/>
      <c r="M268" s="3024"/>
      <c r="N268" s="3024"/>
      <c r="O268" s="3024"/>
      <c r="P268" s="3024"/>
      <c r="Q268" s="3024"/>
      <c r="R268" s="3024"/>
      <c r="S268" s="3024"/>
      <c r="T268" s="3024"/>
      <c r="U268" s="3024"/>
      <c r="V268" s="3024"/>
      <c r="W268" s="3024"/>
      <c r="X268" s="3024"/>
      <c r="Y268" s="3025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X268" s="2737"/>
      <c r="AY268" s="2737"/>
      <c r="AZ268" s="2737"/>
      <c r="BA268" s="2737"/>
      <c r="BB268" s="2737"/>
      <c r="BC268" s="2737"/>
      <c r="BD268" s="2737"/>
      <c r="BE268" s="2737"/>
      <c r="BF268" s="2737"/>
      <c r="BG268" s="2737"/>
      <c r="BH268" s="2737"/>
      <c r="BI268" s="2737"/>
    </row>
    <row r="269" spans="1:61" s="18" customFormat="1" ht="54" customHeight="1" thickBot="1" x14ac:dyDescent="0.25">
      <c r="A269" s="2633" t="s">
        <v>429</v>
      </c>
      <c r="B269" s="269" t="s">
        <v>789</v>
      </c>
      <c r="C269" s="270"/>
      <c r="D269" s="271"/>
      <c r="E269" s="272"/>
      <c r="F269" s="273"/>
      <c r="G269" s="197">
        <f>G270+G271</f>
        <v>6</v>
      </c>
      <c r="H269" s="274">
        <f>G269*30</f>
        <v>180</v>
      </c>
      <c r="I269" s="142">
        <f>I270+I271</f>
        <v>85</v>
      </c>
      <c r="J269" s="142">
        <f>J270+J271</f>
        <v>50</v>
      </c>
      <c r="K269" s="142">
        <f>K270+K271</f>
        <v>0</v>
      </c>
      <c r="L269" s="142">
        <f>L270+L271</f>
        <v>35</v>
      </c>
      <c r="M269" s="275">
        <f>H269-I269</f>
        <v>95</v>
      </c>
      <c r="N269" s="274"/>
      <c r="O269" s="154"/>
      <c r="P269" s="121"/>
      <c r="Q269" s="274"/>
      <c r="R269" s="154"/>
      <c r="S269" s="121"/>
      <c r="T269" s="276"/>
      <c r="U269" s="277"/>
      <c r="V269" s="278"/>
      <c r="W269" s="276"/>
      <c r="X269" s="277"/>
      <c r="Y269" s="27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</row>
    <row r="270" spans="1:61" s="18" customFormat="1" ht="42" customHeight="1" thickBot="1" x14ac:dyDescent="0.25">
      <c r="A270" s="576" t="s">
        <v>430</v>
      </c>
      <c r="B270" s="2640" t="s">
        <v>789</v>
      </c>
      <c r="C270" s="280"/>
      <c r="D270" s="281">
        <v>5</v>
      </c>
      <c r="E270" s="281"/>
      <c r="F270" s="282"/>
      <c r="G270" s="165">
        <v>3</v>
      </c>
      <c r="H270" s="83">
        <f>G270*30</f>
        <v>90</v>
      </c>
      <c r="I270" s="84">
        <f>SUM(J270:L270)</f>
        <v>45</v>
      </c>
      <c r="J270" s="87">
        <v>30</v>
      </c>
      <c r="K270" s="85"/>
      <c r="L270" s="85">
        <v>15</v>
      </c>
      <c r="M270" s="145">
        <f>H270-I270</f>
        <v>45</v>
      </c>
      <c r="N270" s="83"/>
      <c r="O270" s="85"/>
      <c r="P270" s="89"/>
      <c r="Q270" s="83"/>
      <c r="R270" s="85"/>
      <c r="S270" s="89"/>
      <c r="T270" s="86">
        <v>3</v>
      </c>
      <c r="U270" s="87"/>
      <c r="V270" s="94"/>
      <c r="W270" s="86"/>
      <c r="X270" s="87"/>
      <c r="Y270" s="94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</row>
    <row r="271" spans="1:61" s="18" customFormat="1" ht="41.25" customHeight="1" x14ac:dyDescent="0.2">
      <c r="A271" s="576" t="s">
        <v>303</v>
      </c>
      <c r="B271" s="2640" t="s">
        <v>789</v>
      </c>
      <c r="C271" s="280" t="s">
        <v>732</v>
      </c>
      <c r="D271" s="281"/>
      <c r="E271" s="281"/>
      <c r="F271" s="282"/>
      <c r="G271" s="165">
        <v>3</v>
      </c>
      <c r="H271" s="83">
        <f>G271*30</f>
        <v>90</v>
      </c>
      <c r="I271" s="84">
        <f>SUM(J271:L271)</f>
        <v>40</v>
      </c>
      <c r="J271" s="87">
        <v>20</v>
      </c>
      <c r="K271" s="85"/>
      <c r="L271" s="85">
        <v>20</v>
      </c>
      <c r="M271" s="145">
        <f>H271-I271</f>
        <v>50</v>
      </c>
      <c r="N271" s="83"/>
      <c r="O271" s="85"/>
      <c r="P271" s="89"/>
      <c r="Q271" s="83"/>
      <c r="R271" s="85"/>
      <c r="S271" s="89"/>
      <c r="T271" s="86"/>
      <c r="U271" s="87">
        <v>4</v>
      </c>
      <c r="V271" s="94"/>
      <c r="W271" s="86"/>
      <c r="X271" s="87"/>
      <c r="Y271" s="94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</row>
    <row r="272" spans="1:61" s="18" customFormat="1" ht="36" customHeight="1" x14ac:dyDescent="0.2">
      <c r="A272" s="2628" t="s">
        <v>305</v>
      </c>
      <c r="B272" s="283" t="s">
        <v>309</v>
      </c>
      <c r="C272" s="284"/>
      <c r="D272" s="285"/>
      <c r="E272" s="286"/>
      <c r="F272" s="287"/>
      <c r="G272" s="90">
        <f>G273+G274+G275+G276+G277</f>
        <v>13</v>
      </c>
      <c r="H272" s="130">
        <f t="shared" ref="H272:M272" si="90">H273+H274+H275+H276+H277</f>
        <v>390</v>
      </c>
      <c r="I272" s="109">
        <f t="shared" si="90"/>
        <v>186</v>
      </c>
      <c r="J272" s="109">
        <f t="shared" si="90"/>
        <v>100</v>
      </c>
      <c r="K272" s="109">
        <f t="shared" si="90"/>
        <v>15</v>
      </c>
      <c r="L272" s="109">
        <f t="shared" si="90"/>
        <v>71</v>
      </c>
      <c r="M272" s="110">
        <f t="shared" si="90"/>
        <v>204</v>
      </c>
      <c r="N272" s="91"/>
      <c r="O272" s="167"/>
      <c r="P272" s="125"/>
      <c r="Q272" s="91"/>
      <c r="R272" s="167"/>
      <c r="S272" s="125"/>
      <c r="T272" s="202"/>
      <c r="U272" s="171"/>
      <c r="V272" s="193"/>
      <c r="W272" s="202"/>
      <c r="X272" s="171"/>
      <c r="Y272" s="193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</row>
    <row r="273" spans="1:61" s="18" customFormat="1" ht="33" customHeight="1" x14ac:dyDescent="0.2">
      <c r="A273" s="576" t="s">
        <v>316</v>
      </c>
      <c r="B273" s="279" t="s">
        <v>309</v>
      </c>
      <c r="C273" s="288"/>
      <c r="D273" s="289" t="s">
        <v>733</v>
      </c>
      <c r="E273" s="290"/>
      <c r="F273" s="282"/>
      <c r="G273" s="165">
        <v>3</v>
      </c>
      <c r="H273" s="83">
        <f t="shared" ref="H273:H282" si="91">G273*30</f>
        <v>90</v>
      </c>
      <c r="I273" s="84">
        <f>SUM(J273:L273)</f>
        <v>45</v>
      </c>
      <c r="J273" s="87">
        <v>36</v>
      </c>
      <c r="K273" s="85"/>
      <c r="L273" s="85">
        <v>9</v>
      </c>
      <c r="M273" s="145">
        <f t="shared" ref="M273:M282" si="92">H273-I273</f>
        <v>45</v>
      </c>
      <c r="N273" s="83"/>
      <c r="O273" s="85"/>
      <c r="P273" s="89"/>
      <c r="Q273" s="83"/>
      <c r="R273" s="85"/>
      <c r="S273" s="89"/>
      <c r="T273" s="86"/>
      <c r="U273" s="87"/>
      <c r="V273" s="94">
        <v>5</v>
      </c>
      <c r="W273" s="86"/>
      <c r="X273" s="87"/>
      <c r="Y273" s="94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</row>
    <row r="274" spans="1:61" s="18" customFormat="1" ht="33" customHeight="1" x14ac:dyDescent="0.2">
      <c r="A274" s="576" t="s">
        <v>317</v>
      </c>
      <c r="B274" s="279" t="s">
        <v>309</v>
      </c>
      <c r="C274" s="280">
        <v>7</v>
      </c>
      <c r="D274" s="289"/>
      <c r="E274" s="290"/>
      <c r="F274" s="282"/>
      <c r="G274" s="165">
        <v>4</v>
      </c>
      <c r="H274" s="83">
        <f t="shared" si="91"/>
        <v>120</v>
      </c>
      <c r="I274" s="84">
        <f>SUM(J274:L274)</f>
        <v>60</v>
      </c>
      <c r="J274" s="87">
        <v>30</v>
      </c>
      <c r="K274" s="85">
        <v>15</v>
      </c>
      <c r="L274" s="85">
        <v>15</v>
      </c>
      <c r="M274" s="145">
        <f t="shared" si="92"/>
        <v>60</v>
      </c>
      <c r="N274" s="83"/>
      <c r="O274" s="85"/>
      <c r="P274" s="89"/>
      <c r="Q274" s="83"/>
      <c r="R274" s="85"/>
      <c r="S274" s="89"/>
      <c r="T274" s="86"/>
      <c r="U274" s="87"/>
      <c r="V274" s="94"/>
      <c r="W274" s="86">
        <v>4</v>
      </c>
      <c r="X274" s="87"/>
      <c r="Y274" s="94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</row>
    <row r="275" spans="1:61" s="18" customFormat="1" ht="48.75" customHeight="1" x14ac:dyDescent="0.2">
      <c r="A275" s="576" t="s">
        <v>318</v>
      </c>
      <c r="B275" s="279" t="s">
        <v>309</v>
      </c>
      <c r="C275" s="280"/>
      <c r="D275" s="289"/>
      <c r="E275" s="291"/>
      <c r="F275" s="282"/>
      <c r="G275" s="165">
        <v>2</v>
      </c>
      <c r="H275" s="83">
        <f t="shared" si="91"/>
        <v>60</v>
      </c>
      <c r="I275" s="84">
        <f>SUM(J275:L275)</f>
        <v>27</v>
      </c>
      <c r="J275" s="87">
        <v>18</v>
      </c>
      <c r="K275" s="85"/>
      <c r="L275" s="85">
        <v>9</v>
      </c>
      <c r="M275" s="145">
        <f>H275-I275</f>
        <v>33</v>
      </c>
      <c r="N275" s="83"/>
      <c r="O275" s="85"/>
      <c r="P275" s="89"/>
      <c r="Q275" s="83"/>
      <c r="R275" s="85"/>
      <c r="S275" s="89"/>
      <c r="T275" s="86"/>
      <c r="U275" s="87"/>
      <c r="V275" s="94"/>
      <c r="W275" s="86"/>
      <c r="X275" s="87">
        <v>3</v>
      </c>
      <c r="Y275" s="94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</row>
    <row r="276" spans="1:61" s="18" customFormat="1" ht="31.5" customHeight="1" x14ac:dyDescent="0.2">
      <c r="A276" s="576" t="s">
        <v>319</v>
      </c>
      <c r="B276" s="279" t="s">
        <v>309</v>
      </c>
      <c r="C276" s="280" t="s">
        <v>735</v>
      </c>
      <c r="D276" s="289"/>
      <c r="E276" s="291"/>
      <c r="F276" s="282"/>
      <c r="G276" s="165">
        <v>2</v>
      </c>
      <c r="H276" s="83">
        <f t="shared" si="91"/>
        <v>60</v>
      </c>
      <c r="I276" s="84">
        <f>SUM(J276:L276)</f>
        <v>24</v>
      </c>
      <c r="J276" s="87">
        <v>16</v>
      </c>
      <c r="K276" s="85"/>
      <c r="L276" s="85">
        <v>8</v>
      </c>
      <c r="M276" s="145">
        <f t="shared" si="92"/>
        <v>36</v>
      </c>
      <c r="N276" s="83"/>
      <c r="O276" s="85"/>
      <c r="P276" s="89"/>
      <c r="Q276" s="83"/>
      <c r="R276" s="85"/>
      <c r="S276" s="89"/>
      <c r="T276" s="86"/>
      <c r="U276" s="87"/>
      <c r="V276" s="94"/>
      <c r="W276" s="86"/>
      <c r="X276" s="87"/>
      <c r="Y276" s="94">
        <v>3</v>
      </c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</row>
    <row r="277" spans="1:61" s="18" customFormat="1" ht="37.5" customHeight="1" x14ac:dyDescent="0.2">
      <c r="A277" s="576" t="s">
        <v>431</v>
      </c>
      <c r="B277" s="279" t="s">
        <v>310</v>
      </c>
      <c r="C277" s="280"/>
      <c r="D277" s="289"/>
      <c r="E277" s="291">
        <v>7</v>
      </c>
      <c r="F277" s="282"/>
      <c r="G277" s="165">
        <v>2</v>
      </c>
      <c r="H277" s="83">
        <f t="shared" si="91"/>
        <v>60</v>
      </c>
      <c r="I277" s="84">
        <f>SUM(J277:L277)</f>
        <v>30</v>
      </c>
      <c r="J277" s="87"/>
      <c r="K277" s="85"/>
      <c r="L277" s="85">
        <v>30</v>
      </c>
      <c r="M277" s="145">
        <f t="shared" si="92"/>
        <v>30</v>
      </c>
      <c r="N277" s="83"/>
      <c r="O277" s="85"/>
      <c r="P277" s="89"/>
      <c r="Q277" s="83"/>
      <c r="R277" s="85"/>
      <c r="S277" s="89"/>
      <c r="T277" s="86"/>
      <c r="U277" s="87"/>
      <c r="V277" s="94"/>
      <c r="W277" s="86">
        <v>2</v>
      </c>
      <c r="X277" s="87"/>
      <c r="Y277" s="94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</row>
    <row r="278" spans="1:61" s="18" customFormat="1" ht="47.25" customHeight="1" x14ac:dyDescent="0.2">
      <c r="A278" s="2628" t="s">
        <v>422</v>
      </c>
      <c r="B278" s="283" t="s">
        <v>666</v>
      </c>
      <c r="C278" s="284"/>
      <c r="D278" s="285"/>
      <c r="E278" s="286"/>
      <c r="F278" s="287"/>
      <c r="G278" s="90">
        <f>G279+G280+G281+G282+G283</f>
        <v>13.5</v>
      </c>
      <c r="H278" s="130">
        <f t="shared" ref="H278:M278" si="93">H279+H280+H281+H282+H283</f>
        <v>405</v>
      </c>
      <c r="I278" s="109">
        <f t="shared" si="93"/>
        <v>203</v>
      </c>
      <c r="J278" s="109">
        <f t="shared" si="93"/>
        <v>106</v>
      </c>
      <c r="K278" s="109">
        <f t="shared" si="93"/>
        <v>10</v>
      </c>
      <c r="L278" s="109">
        <f t="shared" si="93"/>
        <v>87</v>
      </c>
      <c r="M278" s="110">
        <f t="shared" si="93"/>
        <v>202</v>
      </c>
      <c r="N278" s="91"/>
      <c r="O278" s="167"/>
      <c r="P278" s="125"/>
      <c r="Q278" s="91"/>
      <c r="R278" s="167"/>
      <c r="S278" s="125"/>
      <c r="T278" s="202"/>
      <c r="U278" s="171"/>
      <c r="V278" s="193"/>
      <c r="W278" s="202"/>
      <c r="X278" s="171"/>
      <c r="Y278" s="193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</row>
    <row r="279" spans="1:61" s="18" customFormat="1" ht="46.5" customHeight="1" x14ac:dyDescent="0.2">
      <c r="A279" s="576" t="s">
        <v>423</v>
      </c>
      <c r="B279" s="279" t="s">
        <v>666</v>
      </c>
      <c r="C279" s="280"/>
      <c r="D279" s="289" t="s">
        <v>732</v>
      </c>
      <c r="E279" s="291"/>
      <c r="F279" s="282"/>
      <c r="G279" s="165">
        <v>3.5</v>
      </c>
      <c r="H279" s="83">
        <f t="shared" si="91"/>
        <v>105</v>
      </c>
      <c r="I279" s="84">
        <f>SUM(J279:L279)</f>
        <v>50</v>
      </c>
      <c r="J279" s="87">
        <v>30</v>
      </c>
      <c r="K279" s="85"/>
      <c r="L279" s="85">
        <v>20</v>
      </c>
      <c r="M279" s="145">
        <f t="shared" si="92"/>
        <v>55</v>
      </c>
      <c r="N279" s="83"/>
      <c r="O279" s="85"/>
      <c r="P279" s="89"/>
      <c r="Q279" s="83"/>
      <c r="R279" s="85"/>
      <c r="S279" s="89"/>
      <c r="T279" s="86"/>
      <c r="U279" s="87">
        <v>5</v>
      </c>
      <c r="V279" s="94"/>
      <c r="W279" s="86"/>
      <c r="X279" s="87"/>
      <c r="Y279" s="94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</row>
    <row r="280" spans="1:61" s="18" customFormat="1" ht="45" customHeight="1" x14ac:dyDescent="0.2">
      <c r="A280" s="576" t="s">
        <v>424</v>
      </c>
      <c r="B280" s="279" t="s">
        <v>666</v>
      </c>
      <c r="C280" s="292" t="s">
        <v>733</v>
      </c>
      <c r="D280" s="293"/>
      <c r="E280" s="293"/>
      <c r="F280" s="282"/>
      <c r="G280" s="165">
        <v>3.5</v>
      </c>
      <c r="H280" s="83">
        <f t="shared" si="91"/>
        <v>105</v>
      </c>
      <c r="I280" s="84">
        <f>SUM(J280:L280)</f>
        <v>56</v>
      </c>
      <c r="J280" s="87">
        <v>28</v>
      </c>
      <c r="K280" s="85">
        <v>10</v>
      </c>
      <c r="L280" s="85">
        <v>18</v>
      </c>
      <c r="M280" s="145">
        <f t="shared" si="92"/>
        <v>49</v>
      </c>
      <c r="N280" s="83"/>
      <c r="O280" s="85"/>
      <c r="P280" s="89"/>
      <c r="Q280" s="83"/>
      <c r="R280" s="85"/>
      <c r="S280" s="89"/>
      <c r="T280" s="86"/>
      <c r="U280" s="87"/>
      <c r="V280" s="94">
        <v>6</v>
      </c>
      <c r="W280" s="86"/>
      <c r="X280" s="87"/>
      <c r="Y280" s="94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</row>
    <row r="281" spans="1:61" s="18" customFormat="1" ht="47.25" customHeight="1" x14ac:dyDescent="0.2">
      <c r="A281" s="576" t="s">
        <v>425</v>
      </c>
      <c r="B281" s="279" t="s">
        <v>666</v>
      </c>
      <c r="C281" s="280"/>
      <c r="D281" s="289">
        <v>7</v>
      </c>
      <c r="E281" s="291"/>
      <c r="F281" s="282"/>
      <c r="G281" s="165">
        <v>3.5</v>
      </c>
      <c r="H281" s="83">
        <f t="shared" si="91"/>
        <v>105</v>
      </c>
      <c r="I281" s="84">
        <f>SUM(J281:L281)</f>
        <v>60</v>
      </c>
      <c r="J281" s="87">
        <v>30</v>
      </c>
      <c r="K281" s="85"/>
      <c r="L281" s="85">
        <v>30</v>
      </c>
      <c r="M281" s="145">
        <f t="shared" si="92"/>
        <v>45</v>
      </c>
      <c r="N281" s="83"/>
      <c r="O281" s="85"/>
      <c r="P281" s="89"/>
      <c r="Q281" s="83"/>
      <c r="R281" s="85"/>
      <c r="S281" s="89"/>
      <c r="T281" s="86"/>
      <c r="U281" s="87"/>
      <c r="V281" s="94"/>
      <c r="W281" s="86">
        <v>4</v>
      </c>
      <c r="X281" s="87"/>
      <c r="Y281" s="94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</row>
    <row r="282" spans="1:61" s="18" customFormat="1" ht="50.25" customHeight="1" x14ac:dyDescent="0.2">
      <c r="A282" s="576" t="s">
        <v>426</v>
      </c>
      <c r="B282" s="279" t="s">
        <v>666</v>
      </c>
      <c r="C282" s="280" t="s">
        <v>734</v>
      </c>
      <c r="D282" s="289"/>
      <c r="E282" s="291"/>
      <c r="F282" s="282"/>
      <c r="G282" s="165">
        <v>2</v>
      </c>
      <c r="H282" s="83">
        <f t="shared" si="91"/>
        <v>60</v>
      </c>
      <c r="I282" s="84">
        <f>SUM(J282:L282)</f>
        <v>27</v>
      </c>
      <c r="J282" s="87">
        <v>18</v>
      </c>
      <c r="K282" s="85"/>
      <c r="L282" s="85">
        <v>9</v>
      </c>
      <c r="M282" s="145">
        <f t="shared" si="92"/>
        <v>33</v>
      </c>
      <c r="N282" s="83"/>
      <c r="O282" s="85"/>
      <c r="P282" s="89"/>
      <c r="Q282" s="83"/>
      <c r="R282" s="85"/>
      <c r="S282" s="89"/>
      <c r="T282" s="86"/>
      <c r="U282" s="87"/>
      <c r="V282" s="94"/>
      <c r="W282" s="86"/>
      <c r="X282" s="87">
        <v>3</v>
      </c>
      <c r="Y282" s="94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</row>
    <row r="283" spans="1:61" s="18" customFormat="1" ht="51.75" customHeight="1" thickBot="1" x14ac:dyDescent="0.25">
      <c r="A283" s="581" t="s">
        <v>427</v>
      </c>
      <c r="B283" s="158" t="s">
        <v>667</v>
      </c>
      <c r="C283" s="295"/>
      <c r="D283" s="296"/>
      <c r="E283" s="297"/>
      <c r="F283" s="298" t="s">
        <v>734</v>
      </c>
      <c r="G283" s="299">
        <v>1</v>
      </c>
      <c r="H283" s="140">
        <f>G283*30</f>
        <v>30</v>
      </c>
      <c r="I283" s="300">
        <f>SUM(J283:L283)</f>
        <v>10</v>
      </c>
      <c r="J283" s="153"/>
      <c r="K283" s="138"/>
      <c r="L283" s="138">
        <v>10</v>
      </c>
      <c r="M283" s="301">
        <f>H283-I283</f>
        <v>20</v>
      </c>
      <c r="N283" s="140"/>
      <c r="O283" s="138"/>
      <c r="P283" s="139"/>
      <c r="Q283" s="140"/>
      <c r="R283" s="138"/>
      <c r="S283" s="139"/>
      <c r="T283" s="159"/>
      <c r="U283" s="153"/>
      <c r="V283" s="302"/>
      <c r="W283" s="159"/>
      <c r="X283" s="153">
        <v>1</v>
      </c>
      <c r="Y283" s="302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</row>
    <row r="284" spans="1:61" s="18" customFormat="1" ht="21" customHeight="1" thickBot="1" x14ac:dyDescent="0.25">
      <c r="A284" s="3235" t="s">
        <v>321</v>
      </c>
      <c r="B284" s="3236"/>
      <c r="C284" s="3236"/>
      <c r="D284" s="3236"/>
      <c r="E284" s="3236"/>
      <c r="F284" s="3237"/>
      <c r="G284" s="237">
        <f>G269+G272+G278+G246</f>
        <v>69</v>
      </c>
      <c r="H284" s="303">
        <f t="shared" ref="H284:M284" si="94">H269+H272+H278+H246</f>
        <v>2070</v>
      </c>
      <c r="I284" s="304">
        <f t="shared" si="94"/>
        <v>916</v>
      </c>
      <c r="J284" s="304">
        <f t="shared" si="94"/>
        <v>489</v>
      </c>
      <c r="K284" s="304">
        <f t="shared" si="94"/>
        <v>172</v>
      </c>
      <c r="L284" s="304">
        <f t="shared" si="94"/>
        <v>255</v>
      </c>
      <c r="M284" s="305">
        <f t="shared" si="94"/>
        <v>1154</v>
      </c>
      <c r="N284" s="78"/>
      <c r="O284" s="80"/>
      <c r="P284" s="81"/>
      <c r="Q284" s="306"/>
      <c r="R284" s="307"/>
      <c r="S284" s="243">
        <f>S246+S270+S272+S279</f>
        <v>3</v>
      </c>
      <c r="T284" s="241">
        <f>T246+T270+T272+T279</f>
        <v>7</v>
      </c>
      <c r="U284" s="242">
        <f>U246+U271+U272+U279</f>
        <v>9</v>
      </c>
      <c r="V284" s="243">
        <f>V246+V270+V273+V280</f>
        <v>18</v>
      </c>
      <c r="W284" s="241">
        <f>W246+W277+W274+W281</f>
        <v>18</v>
      </c>
      <c r="X284" s="242">
        <f>X246+X283+X275+X282</f>
        <v>18</v>
      </c>
      <c r="Y284" s="243">
        <f>Y246+Y270+Y272+Y276</f>
        <v>11</v>
      </c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</row>
    <row r="285" spans="1:61" s="58" customFormat="1" ht="21" customHeight="1" thickBot="1" x14ac:dyDescent="0.25">
      <c r="A285" s="3020" t="s">
        <v>312</v>
      </c>
      <c r="B285" s="3021"/>
      <c r="C285" s="3021"/>
      <c r="D285" s="3021"/>
      <c r="E285" s="3021"/>
      <c r="F285" s="3021"/>
      <c r="G285" s="3021"/>
      <c r="H285" s="3021"/>
      <c r="I285" s="3021"/>
      <c r="J285" s="3021"/>
      <c r="K285" s="3021"/>
      <c r="L285" s="3021"/>
      <c r="M285" s="3021"/>
      <c r="N285" s="3021"/>
      <c r="O285" s="3021"/>
      <c r="P285" s="3021"/>
      <c r="Q285" s="3021"/>
      <c r="R285" s="3021"/>
      <c r="S285" s="3021"/>
      <c r="T285" s="3021"/>
      <c r="U285" s="3021"/>
      <c r="V285" s="3021"/>
      <c r="W285" s="3021"/>
      <c r="X285" s="3021"/>
      <c r="Y285" s="3022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X285" s="2737"/>
      <c r="AY285" s="2737"/>
      <c r="AZ285" s="2737"/>
      <c r="BA285" s="2737"/>
      <c r="BB285" s="2737"/>
      <c r="BC285" s="2737"/>
      <c r="BD285" s="2737"/>
      <c r="BE285" s="2737"/>
      <c r="BF285" s="2737"/>
      <c r="BG285" s="2737"/>
      <c r="BH285" s="2737"/>
      <c r="BI285" s="2737"/>
    </row>
    <row r="286" spans="1:61" s="18" customFormat="1" ht="35.25" customHeight="1" x14ac:dyDescent="0.2">
      <c r="A286" s="2641" t="s">
        <v>305</v>
      </c>
      <c r="B286" s="309" t="s">
        <v>313</v>
      </c>
      <c r="C286" s="310"/>
      <c r="D286" s="311"/>
      <c r="E286" s="312"/>
      <c r="F286" s="77"/>
      <c r="G286" s="197">
        <f>G287+G288+G289+G290</f>
        <v>10</v>
      </c>
      <c r="H286" s="274">
        <f t="shared" ref="H286:M286" si="95">H287+H288+H289+H290</f>
        <v>300</v>
      </c>
      <c r="I286" s="142">
        <f t="shared" si="95"/>
        <v>151</v>
      </c>
      <c r="J286" s="277">
        <f t="shared" si="95"/>
        <v>70</v>
      </c>
      <c r="K286" s="154">
        <f t="shared" si="95"/>
        <v>53</v>
      </c>
      <c r="L286" s="154">
        <f t="shared" si="95"/>
        <v>28</v>
      </c>
      <c r="M286" s="275">
        <f t="shared" si="95"/>
        <v>149</v>
      </c>
      <c r="N286" s="122"/>
      <c r="O286" s="120"/>
      <c r="P286" s="124"/>
      <c r="Q286" s="122"/>
      <c r="R286" s="120"/>
      <c r="S286" s="124"/>
      <c r="T286" s="143"/>
      <c r="U286" s="144"/>
      <c r="V286" s="123"/>
      <c r="W286" s="143"/>
      <c r="X286" s="144"/>
      <c r="Y286" s="123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</row>
    <row r="287" spans="1:61" s="18" customFormat="1" ht="21" customHeight="1" x14ac:dyDescent="0.2">
      <c r="A287" s="668" t="s">
        <v>316</v>
      </c>
      <c r="B287" s="245" t="s">
        <v>313</v>
      </c>
      <c r="C287" s="246"/>
      <c r="D287" s="247">
        <v>5</v>
      </c>
      <c r="E287" s="247"/>
      <c r="F287" s="248"/>
      <c r="G287" s="237">
        <v>3</v>
      </c>
      <c r="H287" s="79">
        <f>G287*30</f>
        <v>90</v>
      </c>
      <c r="I287" s="168">
        <f t="shared" ref="I287:I297" si="96">SUM(J287:L287)</f>
        <v>45</v>
      </c>
      <c r="J287" s="114">
        <v>30</v>
      </c>
      <c r="K287" s="80">
        <v>15</v>
      </c>
      <c r="L287" s="80"/>
      <c r="M287" s="173">
        <f>H287-I287</f>
        <v>45</v>
      </c>
      <c r="N287" s="79"/>
      <c r="O287" s="80"/>
      <c r="P287" s="107"/>
      <c r="Q287" s="79"/>
      <c r="R287" s="80"/>
      <c r="S287" s="107"/>
      <c r="T287" s="115">
        <v>3</v>
      </c>
      <c r="U287" s="114"/>
      <c r="V287" s="116"/>
      <c r="W287" s="115"/>
      <c r="X287" s="114"/>
      <c r="Y287" s="116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</row>
    <row r="288" spans="1:61" s="18" customFormat="1" ht="21" customHeight="1" x14ac:dyDescent="0.2">
      <c r="A288" s="668" t="s">
        <v>317</v>
      </c>
      <c r="B288" s="249" t="s">
        <v>313</v>
      </c>
      <c r="C288" s="250"/>
      <c r="D288" s="251" t="s">
        <v>732</v>
      </c>
      <c r="E288" s="251"/>
      <c r="F288" s="252"/>
      <c r="G288" s="165">
        <v>2.5</v>
      </c>
      <c r="H288" s="83">
        <f t="shared" ref="H288:H295" si="97">G288*30</f>
        <v>75</v>
      </c>
      <c r="I288" s="84">
        <f t="shared" si="96"/>
        <v>40</v>
      </c>
      <c r="J288" s="87">
        <v>20</v>
      </c>
      <c r="K288" s="85">
        <v>20</v>
      </c>
      <c r="L288" s="85"/>
      <c r="M288" s="145">
        <f t="shared" ref="M288:M297" si="98">H288-I288</f>
        <v>35</v>
      </c>
      <c r="N288" s="83"/>
      <c r="O288" s="85"/>
      <c r="P288" s="89"/>
      <c r="Q288" s="83"/>
      <c r="R288" s="85"/>
      <c r="S288" s="89"/>
      <c r="T288" s="86"/>
      <c r="U288" s="87">
        <v>4</v>
      </c>
      <c r="V288" s="94"/>
      <c r="W288" s="86"/>
      <c r="X288" s="87"/>
      <c r="Y288" s="94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</row>
    <row r="289" spans="1:61" s="18" customFormat="1" ht="21" customHeight="1" x14ac:dyDescent="0.2">
      <c r="A289" s="668" t="s">
        <v>318</v>
      </c>
      <c r="B289" s="249" t="s">
        <v>313</v>
      </c>
      <c r="C289" s="253" t="s">
        <v>733</v>
      </c>
      <c r="D289" s="254"/>
      <c r="E289" s="254"/>
      <c r="F289" s="252"/>
      <c r="G289" s="165">
        <v>3.5</v>
      </c>
      <c r="H289" s="83">
        <f t="shared" si="97"/>
        <v>105</v>
      </c>
      <c r="I289" s="84">
        <f t="shared" si="96"/>
        <v>56</v>
      </c>
      <c r="J289" s="87">
        <v>20</v>
      </c>
      <c r="K289" s="85">
        <v>18</v>
      </c>
      <c r="L289" s="85">
        <v>18</v>
      </c>
      <c r="M289" s="145">
        <f t="shared" si="98"/>
        <v>49</v>
      </c>
      <c r="N289" s="83"/>
      <c r="O289" s="85"/>
      <c r="P289" s="89"/>
      <c r="Q289" s="83"/>
      <c r="R289" s="85"/>
      <c r="S289" s="89"/>
      <c r="T289" s="86"/>
      <c r="U289" s="87"/>
      <c r="V289" s="94">
        <v>6</v>
      </c>
      <c r="W289" s="86"/>
      <c r="X289" s="87"/>
      <c r="Y289" s="94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</row>
    <row r="290" spans="1:61" s="18" customFormat="1" ht="33" customHeight="1" x14ac:dyDescent="0.2">
      <c r="A290" s="668" t="s">
        <v>319</v>
      </c>
      <c r="B290" s="249" t="s">
        <v>314</v>
      </c>
      <c r="C290" s="253"/>
      <c r="D290" s="251"/>
      <c r="E290" s="251"/>
      <c r="F290" s="252" t="s">
        <v>734</v>
      </c>
      <c r="G290" s="165">
        <v>1</v>
      </c>
      <c r="H290" s="83">
        <f t="shared" si="97"/>
        <v>30</v>
      </c>
      <c r="I290" s="84">
        <f t="shared" si="96"/>
        <v>10</v>
      </c>
      <c r="J290" s="87"/>
      <c r="K290" s="85"/>
      <c r="L290" s="85">
        <v>10</v>
      </c>
      <c r="M290" s="145">
        <f t="shared" si="98"/>
        <v>20</v>
      </c>
      <c r="N290" s="83"/>
      <c r="O290" s="85"/>
      <c r="P290" s="89"/>
      <c r="Q290" s="83"/>
      <c r="R290" s="85"/>
      <c r="S290" s="89"/>
      <c r="T290" s="86"/>
      <c r="U290" s="87"/>
      <c r="V290" s="94"/>
      <c r="W290" s="86"/>
      <c r="X290" s="87">
        <v>1</v>
      </c>
      <c r="Y290" s="94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</row>
    <row r="291" spans="1:61" s="18" customFormat="1" ht="21" customHeight="1" x14ac:dyDescent="0.2">
      <c r="A291" s="576" t="s">
        <v>422</v>
      </c>
      <c r="B291" s="313" t="s">
        <v>302</v>
      </c>
      <c r="C291" s="314"/>
      <c r="D291" s="315"/>
      <c r="E291" s="316"/>
      <c r="F291" s="252"/>
      <c r="G291" s="90">
        <f>G292+G293</f>
        <v>7</v>
      </c>
      <c r="H291" s="91">
        <f t="shared" ref="H291:M291" si="99">H292+H293</f>
        <v>210</v>
      </c>
      <c r="I291" s="92">
        <f t="shared" si="99"/>
        <v>95</v>
      </c>
      <c r="J291" s="171">
        <f t="shared" si="99"/>
        <v>66</v>
      </c>
      <c r="K291" s="167">
        <f t="shared" si="99"/>
        <v>10</v>
      </c>
      <c r="L291" s="167">
        <f t="shared" si="99"/>
        <v>19</v>
      </c>
      <c r="M291" s="96">
        <f t="shared" si="99"/>
        <v>115</v>
      </c>
      <c r="N291" s="83"/>
      <c r="O291" s="85"/>
      <c r="P291" s="89"/>
      <c r="Q291" s="83"/>
      <c r="R291" s="85"/>
      <c r="S291" s="89"/>
      <c r="T291" s="86"/>
      <c r="U291" s="87"/>
      <c r="V291" s="94"/>
      <c r="W291" s="86"/>
      <c r="X291" s="87"/>
      <c r="Y291" s="94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</row>
    <row r="292" spans="1:61" s="18" customFormat="1" ht="21" customHeight="1" x14ac:dyDescent="0.2">
      <c r="A292" s="576" t="s">
        <v>423</v>
      </c>
      <c r="B292" s="259" t="s">
        <v>302</v>
      </c>
      <c r="C292" s="260"/>
      <c r="D292" s="2498"/>
      <c r="E292" s="220"/>
      <c r="F292" s="252"/>
      <c r="G292" s="165">
        <v>4</v>
      </c>
      <c r="H292" s="83">
        <f>G292*30</f>
        <v>120</v>
      </c>
      <c r="I292" s="84">
        <f t="shared" si="96"/>
        <v>50</v>
      </c>
      <c r="J292" s="87">
        <v>30</v>
      </c>
      <c r="K292" s="85">
        <v>10</v>
      </c>
      <c r="L292" s="85">
        <v>10</v>
      </c>
      <c r="M292" s="145">
        <f>H292-I292</f>
        <v>70</v>
      </c>
      <c r="N292" s="83"/>
      <c r="O292" s="85"/>
      <c r="P292" s="89"/>
      <c r="Q292" s="83"/>
      <c r="R292" s="85"/>
      <c r="S292" s="89"/>
      <c r="T292" s="86"/>
      <c r="U292" s="87">
        <v>5</v>
      </c>
      <c r="V292" s="94"/>
      <c r="W292" s="86"/>
      <c r="X292" s="87"/>
      <c r="Y292" s="94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</row>
    <row r="293" spans="1:61" s="18" customFormat="1" ht="21" customHeight="1" x14ac:dyDescent="0.2">
      <c r="A293" s="576" t="s">
        <v>424</v>
      </c>
      <c r="B293" s="259" t="s">
        <v>302</v>
      </c>
      <c r="C293" s="261" t="s">
        <v>733</v>
      </c>
      <c r="D293" s="2498"/>
      <c r="E293" s="220"/>
      <c r="F293" s="252"/>
      <c r="G293" s="165">
        <v>3</v>
      </c>
      <c r="H293" s="83">
        <f>G293*30</f>
        <v>90</v>
      </c>
      <c r="I293" s="84">
        <f t="shared" si="96"/>
        <v>45</v>
      </c>
      <c r="J293" s="87">
        <v>36</v>
      </c>
      <c r="K293" s="85"/>
      <c r="L293" s="85">
        <v>9</v>
      </c>
      <c r="M293" s="145">
        <f>H293-I293</f>
        <v>45</v>
      </c>
      <c r="N293" s="83"/>
      <c r="O293" s="85"/>
      <c r="P293" s="89"/>
      <c r="Q293" s="83"/>
      <c r="R293" s="85"/>
      <c r="S293" s="89"/>
      <c r="T293" s="86"/>
      <c r="U293" s="87"/>
      <c r="V293" s="94">
        <v>5</v>
      </c>
      <c r="W293" s="86"/>
      <c r="X293" s="87"/>
      <c r="Y293" s="94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</row>
    <row r="294" spans="1:61" s="1792" customFormat="1" ht="36" customHeight="1" x14ac:dyDescent="0.2">
      <c r="A294" s="576" t="s">
        <v>428</v>
      </c>
      <c r="B294" s="313" t="s">
        <v>315</v>
      </c>
      <c r="C294" s="317"/>
      <c r="D294" s="2502"/>
      <c r="E294" s="318"/>
      <c r="F294" s="319"/>
      <c r="G294" s="165">
        <f t="shared" ref="G294:M294" si="100">SUM(G295:G297)</f>
        <v>11</v>
      </c>
      <c r="H294" s="91">
        <f t="shared" si="100"/>
        <v>330</v>
      </c>
      <c r="I294" s="92">
        <f t="shared" si="100"/>
        <v>174</v>
      </c>
      <c r="J294" s="171">
        <f t="shared" si="100"/>
        <v>96</v>
      </c>
      <c r="K294" s="167">
        <f t="shared" si="100"/>
        <v>15</v>
      </c>
      <c r="L294" s="167">
        <f t="shared" si="100"/>
        <v>63</v>
      </c>
      <c r="M294" s="96">
        <f t="shared" si="100"/>
        <v>156</v>
      </c>
      <c r="N294" s="83"/>
      <c r="O294" s="85"/>
      <c r="P294" s="89"/>
      <c r="Q294" s="83"/>
      <c r="R294" s="85"/>
      <c r="S294" s="89"/>
      <c r="T294" s="86"/>
      <c r="U294" s="87"/>
      <c r="V294" s="94"/>
      <c r="W294" s="86"/>
      <c r="X294" s="87"/>
      <c r="Y294" s="94"/>
      <c r="AX294" s="2736"/>
      <c r="AY294" s="2736"/>
      <c r="AZ294" s="2736"/>
      <c r="BA294" s="2736"/>
      <c r="BB294" s="2736"/>
      <c r="BC294" s="2736"/>
      <c r="BD294" s="2736"/>
      <c r="BE294" s="2736"/>
      <c r="BF294" s="2736"/>
      <c r="BG294" s="2736"/>
      <c r="BH294" s="2736"/>
      <c r="BI294" s="2736"/>
    </row>
    <row r="295" spans="1:61" s="1792" customFormat="1" ht="28.5" customHeight="1" x14ac:dyDescent="0.2">
      <c r="A295" s="576" t="s">
        <v>432</v>
      </c>
      <c r="B295" s="259" t="s">
        <v>315</v>
      </c>
      <c r="C295" s="261"/>
      <c r="D295" s="2498">
        <v>7</v>
      </c>
      <c r="E295" s="220"/>
      <c r="F295" s="252"/>
      <c r="G295" s="165">
        <v>6</v>
      </c>
      <c r="H295" s="83">
        <f t="shared" si="97"/>
        <v>180</v>
      </c>
      <c r="I295" s="84">
        <f t="shared" si="96"/>
        <v>90</v>
      </c>
      <c r="J295" s="87">
        <v>60</v>
      </c>
      <c r="K295" s="85">
        <v>15</v>
      </c>
      <c r="L295" s="85">
        <v>15</v>
      </c>
      <c r="M295" s="145">
        <f t="shared" si="98"/>
        <v>90</v>
      </c>
      <c r="N295" s="83"/>
      <c r="O295" s="85"/>
      <c r="P295" s="89"/>
      <c r="Q295" s="83"/>
      <c r="R295" s="85"/>
      <c r="S295" s="89"/>
      <c r="T295" s="86"/>
      <c r="U295" s="87"/>
      <c r="V295" s="94"/>
      <c r="W295" s="86">
        <v>6</v>
      </c>
      <c r="X295" s="87"/>
      <c r="Y295" s="94"/>
      <c r="AX295" s="2736"/>
      <c r="AY295" s="2736"/>
      <c r="AZ295" s="2736"/>
      <c r="BA295" s="2736"/>
      <c r="BB295" s="2736"/>
      <c r="BC295" s="2736"/>
      <c r="BD295" s="2736"/>
      <c r="BE295" s="2736"/>
      <c r="BF295" s="2736"/>
      <c r="BG295" s="2736"/>
      <c r="BH295" s="2736"/>
      <c r="BI295" s="2736"/>
    </row>
    <row r="296" spans="1:61" s="1792" customFormat="1" ht="29.25" customHeight="1" x14ac:dyDescent="0.2">
      <c r="A296" s="576" t="s">
        <v>433</v>
      </c>
      <c r="B296" s="259" t="s">
        <v>315</v>
      </c>
      <c r="C296" s="261" t="s">
        <v>734</v>
      </c>
      <c r="D296" s="2498"/>
      <c r="E296" s="220"/>
      <c r="F296" s="252"/>
      <c r="G296" s="165">
        <v>3</v>
      </c>
      <c r="H296" s="83">
        <f>G296*30</f>
        <v>90</v>
      </c>
      <c r="I296" s="84">
        <f t="shared" si="96"/>
        <v>54</v>
      </c>
      <c r="J296" s="87">
        <v>36</v>
      </c>
      <c r="K296" s="85"/>
      <c r="L296" s="85">
        <v>18</v>
      </c>
      <c r="M296" s="145">
        <f t="shared" si="98"/>
        <v>36</v>
      </c>
      <c r="N296" s="83"/>
      <c r="O296" s="85"/>
      <c r="P296" s="89"/>
      <c r="Q296" s="83"/>
      <c r="R296" s="85"/>
      <c r="S296" s="89"/>
      <c r="T296" s="86"/>
      <c r="U296" s="87"/>
      <c r="V296" s="94"/>
      <c r="W296" s="86"/>
      <c r="X296" s="87">
        <v>6</v>
      </c>
      <c r="Y296" s="94"/>
      <c r="AX296" s="2736"/>
      <c r="AY296" s="2736"/>
      <c r="AZ296" s="2736"/>
      <c r="BA296" s="2736"/>
      <c r="BB296" s="2736"/>
      <c r="BC296" s="2736"/>
      <c r="BD296" s="2736"/>
      <c r="BE296" s="2736"/>
      <c r="BF296" s="2736"/>
      <c r="BG296" s="2736"/>
      <c r="BH296" s="2736"/>
      <c r="BI296" s="2736"/>
    </row>
    <row r="297" spans="1:61" s="1792" customFormat="1" ht="31.5" customHeight="1" x14ac:dyDescent="0.2">
      <c r="A297" s="576" t="s">
        <v>434</v>
      </c>
      <c r="B297" s="259" t="s">
        <v>320</v>
      </c>
      <c r="C297" s="261"/>
      <c r="D297" s="2498"/>
      <c r="E297" s="220">
        <v>7</v>
      </c>
      <c r="F297" s="252"/>
      <c r="G297" s="165">
        <v>2</v>
      </c>
      <c r="H297" s="83">
        <f>G297*30</f>
        <v>60</v>
      </c>
      <c r="I297" s="84">
        <f t="shared" si="96"/>
        <v>30</v>
      </c>
      <c r="J297" s="87"/>
      <c r="K297" s="85"/>
      <c r="L297" s="85">
        <v>30</v>
      </c>
      <c r="M297" s="145">
        <f t="shared" si="98"/>
        <v>30</v>
      </c>
      <c r="N297" s="83"/>
      <c r="O297" s="85"/>
      <c r="P297" s="89"/>
      <c r="Q297" s="83"/>
      <c r="R297" s="85"/>
      <c r="S297" s="89"/>
      <c r="T297" s="86"/>
      <c r="U297" s="87"/>
      <c r="V297" s="94"/>
      <c r="W297" s="86">
        <v>2</v>
      </c>
      <c r="X297" s="87"/>
      <c r="Y297" s="94"/>
      <c r="AX297" s="2736"/>
      <c r="AY297" s="2736"/>
      <c r="AZ297" s="2736"/>
      <c r="BA297" s="2736"/>
      <c r="BB297" s="2736"/>
      <c r="BC297" s="2736"/>
      <c r="BD297" s="2736"/>
      <c r="BE297" s="2736"/>
      <c r="BF297" s="2736"/>
      <c r="BG297" s="2736"/>
      <c r="BH297" s="2736"/>
      <c r="BI297" s="2736"/>
    </row>
    <row r="298" spans="1:61" s="18" customFormat="1" ht="36" customHeight="1" thickBot="1" x14ac:dyDescent="0.25">
      <c r="A298" s="2642" t="s">
        <v>435</v>
      </c>
      <c r="B298" s="321" t="s">
        <v>240</v>
      </c>
      <c r="C298" s="322"/>
      <c r="D298" s="323" t="s">
        <v>735</v>
      </c>
      <c r="E298" s="324"/>
      <c r="F298" s="325"/>
      <c r="G298" s="326">
        <v>2</v>
      </c>
      <c r="H298" s="327">
        <f>G298*30</f>
        <v>60</v>
      </c>
      <c r="I298" s="328">
        <f>J298+K298</f>
        <v>24</v>
      </c>
      <c r="J298" s="329">
        <v>16</v>
      </c>
      <c r="K298" s="141">
        <v>8</v>
      </c>
      <c r="L298" s="141"/>
      <c r="M298" s="330">
        <f>H298-I298</f>
        <v>36</v>
      </c>
      <c r="N298" s="331"/>
      <c r="O298" s="332"/>
      <c r="P298" s="333"/>
      <c r="Q298" s="331"/>
      <c r="R298" s="332"/>
      <c r="S298" s="333"/>
      <c r="T298" s="334"/>
      <c r="U298" s="335"/>
      <c r="V298" s="336"/>
      <c r="W298" s="334"/>
      <c r="X298" s="335"/>
      <c r="Y298" s="336">
        <v>3</v>
      </c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</row>
    <row r="299" spans="1:61" s="18" customFormat="1" ht="21" customHeight="1" thickBot="1" x14ac:dyDescent="0.25">
      <c r="A299" s="3238" t="s">
        <v>321</v>
      </c>
      <c r="B299" s="3239"/>
      <c r="C299" s="3239"/>
      <c r="D299" s="3239"/>
      <c r="E299" s="3239"/>
      <c r="F299" s="3240"/>
      <c r="G299" s="337">
        <f t="shared" ref="G299:M299" si="101">G246+G250+G286+G291+G294+G298</f>
        <v>69</v>
      </c>
      <c r="H299" s="338">
        <f t="shared" si="101"/>
        <v>2070</v>
      </c>
      <c r="I299" s="338">
        <f t="shared" si="101"/>
        <v>917</v>
      </c>
      <c r="J299" s="338">
        <f t="shared" si="101"/>
        <v>496</v>
      </c>
      <c r="K299" s="338">
        <f t="shared" si="101"/>
        <v>241</v>
      </c>
      <c r="L299" s="338">
        <f t="shared" si="101"/>
        <v>180</v>
      </c>
      <c r="M299" s="338">
        <f t="shared" si="101"/>
        <v>1153</v>
      </c>
      <c r="N299" s="339"/>
      <c r="O299" s="340"/>
      <c r="P299" s="341"/>
      <c r="Q299" s="339"/>
      <c r="R299" s="340"/>
      <c r="S299" s="342">
        <f>S246+S250+S287</f>
        <v>3</v>
      </c>
      <c r="T299" s="343">
        <f>T246+T250+T287</f>
        <v>7</v>
      </c>
      <c r="U299" s="344">
        <f>U246+U250+U288+U292</f>
        <v>9</v>
      </c>
      <c r="V299" s="342">
        <f>V246+V250+V289+V293</f>
        <v>18</v>
      </c>
      <c r="W299" s="343">
        <f>W246+W250+W295+W297</f>
        <v>18</v>
      </c>
      <c r="X299" s="344">
        <f>X246+X250+X290+X296</f>
        <v>18</v>
      </c>
      <c r="Y299" s="342">
        <f>Y246+Y250+Y298</f>
        <v>11</v>
      </c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</row>
    <row r="300" spans="1:61" s="18" customFormat="1" ht="24.75" customHeight="1" thickBot="1" x14ac:dyDescent="0.25">
      <c r="A300" s="3023" t="s">
        <v>280</v>
      </c>
      <c r="B300" s="3024"/>
      <c r="C300" s="3024"/>
      <c r="D300" s="3024"/>
      <c r="E300" s="3024"/>
      <c r="F300" s="3024"/>
      <c r="G300" s="3024"/>
      <c r="H300" s="3024"/>
      <c r="I300" s="3024"/>
      <c r="J300" s="3024"/>
      <c r="K300" s="3024"/>
      <c r="L300" s="3024"/>
      <c r="M300" s="3024"/>
      <c r="N300" s="3024"/>
      <c r="O300" s="3024"/>
      <c r="P300" s="3024"/>
      <c r="Q300" s="3024"/>
      <c r="R300" s="3024"/>
      <c r="S300" s="3024"/>
      <c r="T300" s="3024"/>
      <c r="U300" s="3024"/>
      <c r="V300" s="3024"/>
      <c r="W300" s="3024"/>
      <c r="X300" s="3024"/>
      <c r="Y300" s="3025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</row>
    <row r="301" spans="1:61" s="18" customFormat="1" ht="24.75" customHeight="1" thickBot="1" x14ac:dyDescent="0.25">
      <c r="A301" s="3023" t="s">
        <v>529</v>
      </c>
      <c r="B301" s="3024"/>
      <c r="C301" s="3024"/>
      <c r="D301" s="3024"/>
      <c r="E301" s="3024"/>
      <c r="F301" s="3024"/>
      <c r="G301" s="3024"/>
      <c r="H301" s="3024"/>
      <c r="I301" s="3024"/>
      <c r="J301" s="3024"/>
      <c r="K301" s="3024"/>
      <c r="L301" s="3024"/>
      <c r="M301" s="3024"/>
      <c r="N301" s="3024"/>
      <c r="O301" s="3024"/>
      <c r="P301" s="3024"/>
      <c r="Q301" s="3024"/>
      <c r="R301" s="3024"/>
      <c r="S301" s="3024"/>
      <c r="T301" s="3024"/>
      <c r="U301" s="3024"/>
      <c r="V301" s="3024"/>
      <c r="W301" s="3024"/>
      <c r="X301" s="3024"/>
      <c r="Y301" s="3025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</row>
    <row r="302" spans="1:61" s="2488" customFormat="1" ht="45" customHeight="1" x14ac:dyDescent="0.2">
      <c r="A302" s="357" t="s">
        <v>360</v>
      </c>
      <c r="B302" s="2643" t="s">
        <v>261</v>
      </c>
      <c r="C302" s="79"/>
      <c r="D302" s="80" t="s">
        <v>735</v>
      </c>
      <c r="E302" s="80"/>
      <c r="F302" s="188"/>
      <c r="G302" s="2644">
        <v>3.5</v>
      </c>
      <c r="H302" s="40">
        <f>G302*30</f>
        <v>105</v>
      </c>
      <c r="I302" s="354">
        <f>J302+K302+L302</f>
        <v>48</v>
      </c>
      <c r="J302" s="42">
        <v>16</v>
      </c>
      <c r="K302" s="42">
        <v>32</v>
      </c>
      <c r="L302" s="42"/>
      <c r="M302" s="43">
        <f>H302-I302</f>
        <v>57</v>
      </c>
      <c r="N302" s="347"/>
      <c r="O302" s="80"/>
      <c r="P302" s="81"/>
      <c r="Q302" s="79"/>
      <c r="R302" s="80"/>
      <c r="S302" s="107"/>
      <c r="T302" s="79"/>
      <c r="U302" s="80"/>
      <c r="V302" s="116"/>
      <c r="W302" s="117"/>
      <c r="X302" s="114"/>
      <c r="Y302" s="116">
        <v>6</v>
      </c>
      <c r="Z302" s="2488">
        <v>4</v>
      </c>
      <c r="AT302" s="2489" t="s">
        <v>34</v>
      </c>
      <c r="AU302" s="2490">
        <f>SUMIF(Z302:Z328,1,G302:G328)</f>
        <v>0</v>
      </c>
      <c r="AX302" s="2742"/>
      <c r="AY302" s="2742"/>
      <c r="AZ302" s="2742"/>
      <c r="BA302" s="2742"/>
      <c r="BB302" s="2742"/>
      <c r="BC302" s="2742"/>
      <c r="BD302" s="2742"/>
      <c r="BE302" s="2742"/>
      <c r="BF302" s="2742"/>
      <c r="BG302" s="2742"/>
      <c r="BH302" s="2742"/>
      <c r="BI302" s="2742"/>
    </row>
    <row r="303" spans="1:61" s="2488" customFormat="1" ht="48" customHeight="1" x14ac:dyDescent="0.2">
      <c r="A303" s="155" t="s">
        <v>361</v>
      </c>
      <c r="B303" s="2643" t="s">
        <v>530</v>
      </c>
      <c r="C303" s="79"/>
      <c r="D303" s="80"/>
      <c r="E303" s="80"/>
      <c r="F303" s="188"/>
      <c r="G303" s="2644">
        <f>G304+G305</f>
        <v>6</v>
      </c>
      <c r="H303" s="2645">
        <f>G303*30</f>
        <v>180</v>
      </c>
      <c r="I303" s="27">
        <f>I304+I305</f>
        <v>72</v>
      </c>
      <c r="J303" s="27">
        <f>J304+J305</f>
        <v>45</v>
      </c>
      <c r="K303" s="42"/>
      <c r="L303" s="27">
        <f>L304+L305</f>
        <v>27</v>
      </c>
      <c r="M303" s="43">
        <f>H303-I303</f>
        <v>108</v>
      </c>
      <c r="N303" s="347"/>
      <c r="O303" s="80"/>
      <c r="P303" s="81"/>
      <c r="Q303" s="79"/>
      <c r="R303" s="80"/>
      <c r="S303" s="107"/>
      <c r="T303" s="79"/>
      <c r="U303" s="80"/>
      <c r="V303" s="116"/>
      <c r="W303" s="117"/>
      <c r="X303" s="114"/>
      <c r="Y303" s="116"/>
      <c r="AT303" s="2489" t="s">
        <v>35</v>
      </c>
      <c r="AU303" s="2490">
        <f>SUMIF(Z302:Z328,2,G302:G328)</f>
        <v>3</v>
      </c>
      <c r="AX303" s="2742"/>
      <c r="AY303" s="2742"/>
      <c r="AZ303" s="2742"/>
      <c r="BA303" s="2742"/>
      <c r="BB303" s="2742"/>
      <c r="BC303" s="2742"/>
      <c r="BD303" s="2742"/>
      <c r="BE303" s="2742"/>
      <c r="BF303" s="2742"/>
      <c r="BG303" s="2742"/>
      <c r="BH303" s="2742"/>
      <c r="BI303" s="2742"/>
    </row>
    <row r="304" spans="1:61" s="2488" customFormat="1" ht="28.5" customHeight="1" x14ac:dyDescent="0.2">
      <c r="A304" s="155" t="s">
        <v>531</v>
      </c>
      <c r="B304" s="2646" t="s">
        <v>530</v>
      </c>
      <c r="C304" s="79"/>
      <c r="D304" s="80" t="s">
        <v>732</v>
      </c>
      <c r="E304" s="80"/>
      <c r="F304" s="188"/>
      <c r="G304" s="2647">
        <v>2.5</v>
      </c>
      <c r="H304" s="40">
        <f>G304*30</f>
        <v>75</v>
      </c>
      <c r="I304" s="354">
        <f>J304+K304+L304</f>
        <v>27</v>
      </c>
      <c r="J304" s="27">
        <v>18</v>
      </c>
      <c r="K304" s="27"/>
      <c r="L304" s="27">
        <v>9</v>
      </c>
      <c r="M304" s="43">
        <f>H304-I304</f>
        <v>48</v>
      </c>
      <c r="N304" s="347"/>
      <c r="O304" s="80"/>
      <c r="P304" s="81"/>
      <c r="Q304" s="79"/>
      <c r="R304" s="80"/>
      <c r="S304" s="107"/>
      <c r="T304" s="79"/>
      <c r="U304" s="80">
        <v>3</v>
      </c>
      <c r="V304" s="116"/>
      <c r="W304" s="117"/>
      <c r="X304" s="114"/>
      <c r="Y304" s="116"/>
      <c r="Z304" s="2488">
        <v>3</v>
      </c>
      <c r="AA304" s="2488" t="s">
        <v>685</v>
      </c>
      <c r="AT304" s="2489" t="s">
        <v>36</v>
      </c>
      <c r="AU304" s="2490">
        <f>SUMIF(Z302:Z328,3,G302:G328)</f>
        <v>20</v>
      </c>
      <c r="AX304" s="2742"/>
      <c r="AY304" s="2742"/>
      <c r="AZ304" s="2742"/>
      <c r="BA304" s="2742"/>
      <c r="BB304" s="2742"/>
      <c r="BC304" s="2742"/>
      <c r="BD304" s="2742"/>
      <c r="BE304" s="2742"/>
      <c r="BF304" s="2742"/>
      <c r="BG304" s="2742"/>
      <c r="BH304" s="2742"/>
      <c r="BI304" s="2742"/>
    </row>
    <row r="305" spans="1:61" s="2488" customFormat="1" ht="21" customHeight="1" x14ac:dyDescent="0.2">
      <c r="A305" s="155" t="s">
        <v>532</v>
      </c>
      <c r="B305" s="2646" t="s">
        <v>530</v>
      </c>
      <c r="C305" s="79" t="s">
        <v>733</v>
      </c>
      <c r="D305" s="80"/>
      <c r="E305" s="80"/>
      <c r="F305" s="188"/>
      <c r="G305" s="2647">
        <v>3.5</v>
      </c>
      <c r="H305" s="40">
        <f>G305*30</f>
        <v>105</v>
      </c>
      <c r="I305" s="354">
        <f>J305+K305+L305</f>
        <v>45</v>
      </c>
      <c r="J305" s="27">
        <v>27</v>
      </c>
      <c r="K305" s="27"/>
      <c r="L305" s="27">
        <v>18</v>
      </c>
      <c r="M305" s="43">
        <f>H305-I305</f>
        <v>60</v>
      </c>
      <c r="N305" s="347"/>
      <c r="O305" s="80"/>
      <c r="P305" s="81"/>
      <c r="Q305" s="79"/>
      <c r="R305" s="80"/>
      <c r="S305" s="107"/>
      <c r="T305" s="79"/>
      <c r="U305" s="80"/>
      <c r="V305" s="116">
        <v>5</v>
      </c>
      <c r="W305" s="117"/>
      <c r="X305" s="114"/>
      <c r="Y305" s="116"/>
      <c r="Z305" s="2488">
        <v>3</v>
      </c>
      <c r="AA305" s="2488" t="s">
        <v>689</v>
      </c>
      <c r="AB305" s="2488" t="s">
        <v>690</v>
      </c>
      <c r="AC305" s="2488" t="s">
        <v>691</v>
      </c>
      <c r="AD305" s="2488" t="s">
        <v>692</v>
      </c>
      <c r="AE305" s="2488" t="s">
        <v>693</v>
      </c>
      <c r="AF305" s="2488" t="s">
        <v>694</v>
      </c>
      <c r="AT305" s="2489" t="s">
        <v>37</v>
      </c>
      <c r="AU305" s="2490">
        <f>SUMIF(Z302:Z328,4,G302:G328)</f>
        <v>33.5</v>
      </c>
      <c r="AX305" s="2742"/>
      <c r="AY305" s="2742"/>
      <c r="AZ305" s="2742"/>
      <c r="BA305" s="2742"/>
      <c r="BB305" s="2742"/>
      <c r="BC305" s="2742"/>
      <c r="BD305" s="2742"/>
      <c r="BE305" s="2742"/>
      <c r="BF305" s="2742"/>
      <c r="BG305" s="2742"/>
      <c r="BH305" s="2742"/>
      <c r="BI305" s="2742"/>
    </row>
    <row r="306" spans="1:61" s="2488" customFormat="1" ht="30.75" customHeight="1" x14ac:dyDescent="0.2">
      <c r="A306" s="155" t="s">
        <v>362</v>
      </c>
      <c r="B306" s="2646" t="s">
        <v>243</v>
      </c>
      <c r="C306" s="2648"/>
      <c r="D306" s="2649"/>
      <c r="E306" s="2649"/>
      <c r="F306" s="2650"/>
      <c r="G306" s="2651">
        <f>G307+G308+G309</f>
        <v>8.5</v>
      </c>
      <c r="H306" s="40">
        <f t="shared" ref="H306:H311" si="102">G306*30</f>
        <v>255</v>
      </c>
      <c r="I306" s="27">
        <f>I307+I308+I309</f>
        <v>120</v>
      </c>
      <c r="J306" s="27">
        <f>J307+J308+J309</f>
        <v>54</v>
      </c>
      <c r="K306" s="27">
        <f>K307+K308+K309</f>
        <v>18</v>
      </c>
      <c r="L306" s="27">
        <f>L307+L308+L309</f>
        <v>48</v>
      </c>
      <c r="M306" s="27">
        <f>M307+M308+M309</f>
        <v>135</v>
      </c>
      <c r="N306" s="2652"/>
      <c r="O306" s="2649"/>
      <c r="P306" s="2653"/>
      <c r="Q306" s="2648"/>
      <c r="R306" s="2649"/>
      <c r="S306" s="2654"/>
      <c r="T306" s="2655"/>
      <c r="U306" s="2656"/>
      <c r="V306" s="2657"/>
      <c r="W306" s="2658"/>
      <c r="X306" s="2656"/>
      <c r="Y306" s="2657"/>
      <c r="AA306" s="2488">
        <f>COUNTIF($C$302:$C$335,7)</f>
        <v>3</v>
      </c>
      <c r="AB306" s="2488">
        <f>COUNTIF($C$302:$C$335,8)</f>
        <v>0</v>
      </c>
      <c r="AC306" s="2488">
        <f>COUNTIF($C$302:$C$335,9)</f>
        <v>0</v>
      </c>
      <c r="AD306" s="2488">
        <f>COUNTIF($C$302:$C$335,10)</f>
        <v>0</v>
      </c>
      <c r="AE306" s="2488">
        <f>COUNTIF($C$302:$C$335,11)</f>
        <v>0</v>
      </c>
      <c r="AF306" s="2488">
        <f>COUNTIF($C$302:$C$335,12)</f>
        <v>0</v>
      </c>
      <c r="AH306" s="2488" t="s">
        <v>695</v>
      </c>
      <c r="AU306" s="2491">
        <f>SUM(AU302:AU305)</f>
        <v>56.5</v>
      </c>
      <c r="AX306" s="2742"/>
      <c r="AY306" s="2742"/>
      <c r="AZ306" s="2742"/>
      <c r="BA306" s="2742"/>
      <c r="BB306" s="2742"/>
      <c r="BC306" s="2742"/>
      <c r="BD306" s="2742"/>
      <c r="BE306" s="2742"/>
      <c r="BF306" s="2742"/>
      <c r="BG306" s="2742"/>
      <c r="BH306" s="2742"/>
      <c r="BI306" s="2742"/>
    </row>
    <row r="307" spans="1:61" s="2488" customFormat="1" ht="33.75" customHeight="1" x14ac:dyDescent="0.2">
      <c r="A307" s="155" t="s">
        <v>533</v>
      </c>
      <c r="B307" s="2646" t="s">
        <v>243</v>
      </c>
      <c r="C307" s="2648"/>
      <c r="D307" s="2649" t="s">
        <v>732</v>
      </c>
      <c r="E307" s="2649"/>
      <c r="F307" s="2650"/>
      <c r="G307" s="2659">
        <v>3.5</v>
      </c>
      <c r="H307" s="40">
        <f t="shared" si="102"/>
        <v>105</v>
      </c>
      <c r="I307" s="354">
        <f>J307+K307+L307</f>
        <v>45</v>
      </c>
      <c r="J307" s="2656">
        <v>27</v>
      </c>
      <c r="K307" s="2649">
        <v>18</v>
      </c>
      <c r="L307" s="2649"/>
      <c r="M307" s="43">
        <f t="shared" ref="M307:M315" si="103">H307-I307</f>
        <v>60</v>
      </c>
      <c r="N307" s="2652"/>
      <c r="O307" s="2649"/>
      <c r="P307" s="2653"/>
      <c r="Q307" s="2648"/>
      <c r="R307" s="2649"/>
      <c r="S307" s="2654"/>
      <c r="T307" s="2655"/>
      <c r="U307" s="2656">
        <v>5</v>
      </c>
      <c r="V307" s="2657"/>
      <c r="W307" s="2658"/>
      <c r="X307" s="2656"/>
      <c r="Y307" s="2657"/>
      <c r="Z307" s="2488">
        <v>3</v>
      </c>
      <c r="AA307" s="2488">
        <f>COUNTIF($D$302:$D$335,7)</f>
        <v>2</v>
      </c>
      <c r="AB307" s="2488">
        <f>COUNTIF($D$302:$D$335,8)</f>
        <v>0</v>
      </c>
      <c r="AC307" s="2488">
        <f>COUNTIF($D$302:$D$335,9)</f>
        <v>0</v>
      </c>
      <c r="AD307" s="2488">
        <f>COUNTIF($D$302:$D$335,10)</f>
        <v>0</v>
      </c>
      <c r="AE307" s="2488">
        <f>COUNTIF($D$302:$D$335,11)</f>
        <v>0</v>
      </c>
      <c r="AF307" s="2488">
        <f>COUNTIF($D$302:$D$335,12)</f>
        <v>0</v>
      </c>
      <c r="AH307" s="2488" t="s">
        <v>696</v>
      </c>
      <c r="AX307" s="2742"/>
      <c r="AY307" s="2742"/>
      <c r="AZ307" s="2742"/>
      <c r="BA307" s="2742"/>
      <c r="BB307" s="2742"/>
      <c r="BC307" s="2742"/>
      <c r="BD307" s="2742"/>
      <c r="BE307" s="2742"/>
      <c r="BF307" s="2742"/>
      <c r="BG307" s="2742"/>
      <c r="BH307" s="2742"/>
      <c r="BI307" s="2742"/>
    </row>
    <row r="308" spans="1:61" s="2488" customFormat="1" ht="30.75" customHeight="1" x14ac:dyDescent="0.2">
      <c r="A308" s="155" t="s">
        <v>534</v>
      </c>
      <c r="B308" s="2646" t="s">
        <v>243</v>
      </c>
      <c r="C308" s="2648" t="s">
        <v>733</v>
      </c>
      <c r="D308" s="2649"/>
      <c r="E308" s="2649"/>
      <c r="F308" s="2650"/>
      <c r="G308" s="2659">
        <v>3.5</v>
      </c>
      <c r="H308" s="40">
        <f t="shared" si="102"/>
        <v>105</v>
      </c>
      <c r="I308" s="354">
        <f t="shared" ref="I308:I325" si="104">J308+K308+L308</f>
        <v>45</v>
      </c>
      <c r="J308" s="2656">
        <v>27</v>
      </c>
      <c r="K308" s="2649"/>
      <c r="L308" s="2649">
        <v>18</v>
      </c>
      <c r="M308" s="43">
        <f t="shared" si="103"/>
        <v>60</v>
      </c>
      <c r="N308" s="2652"/>
      <c r="O308" s="2649"/>
      <c r="P308" s="2653"/>
      <c r="Q308" s="2648"/>
      <c r="R308" s="2649"/>
      <c r="S308" s="2654"/>
      <c r="T308" s="2655"/>
      <c r="U308" s="2656"/>
      <c r="V308" s="2657">
        <v>5</v>
      </c>
      <c r="W308" s="2658"/>
      <c r="X308" s="2656"/>
      <c r="Y308" s="2657"/>
      <c r="Z308" s="2488">
        <v>3</v>
      </c>
      <c r="AX308" s="2742"/>
      <c r="AY308" s="2742"/>
      <c r="AZ308" s="2742"/>
      <c r="BA308" s="2742"/>
      <c r="BB308" s="2742"/>
      <c r="BC308" s="2742"/>
      <c r="BD308" s="2742"/>
      <c r="BE308" s="2742"/>
      <c r="BF308" s="2742"/>
      <c r="BG308" s="2742"/>
      <c r="BH308" s="2742"/>
      <c r="BI308" s="2742"/>
    </row>
    <row r="309" spans="1:61" s="2488" customFormat="1" ht="35.25" customHeight="1" x14ac:dyDescent="0.2">
      <c r="A309" s="155" t="s">
        <v>535</v>
      </c>
      <c r="B309" s="2646" t="s">
        <v>244</v>
      </c>
      <c r="C309" s="2648"/>
      <c r="D309" s="2649"/>
      <c r="E309" s="2649">
        <v>7</v>
      </c>
      <c r="F309" s="2650"/>
      <c r="G309" s="2659">
        <v>1.5</v>
      </c>
      <c r="H309" s="40">
        <f t="shared" si="102"/>
        <v>45</v>
      </c>
      <c r="I309" s="354">
        <f t="shared" si="104"/>
        <v>30</v>
      </c>
      <c r="J309" s="2656"/>
      <c r="K309" s="2649"/>
      <c r="L309" s="2649">
        <v>30</v>
      </c>
      <c r="M309" s="43">
        <f t="shared" si="103"/>
        <v>15</v>
      </c>
      <c r="N309" s="2652"/>
      <c r="O309" s="2649"/>
      <c r="P309" s="2653"/>
      <c r="Q309" s="2648"/>
      <c r="R309" s="2649"/>
      <c r="S309" s="2654"/>
      <c r="T309" s="2655"/>
      <c r="U309" s="2656"/>
      <c r="V309" s="2657"/>
      <c r="W309" s="2658">
        <v>2</v>
      </c>
      <c r="X309" s="2656"/>
      <c r="Y309" s="2657"/>
      <c r="Z309" s="2488">
        <v>4</v>
      </c>
      <c r="AA309" s="2488" t="s">
        <v>697</v>
      </c>
      <c r="AX309" s="2742"/>
      <c r="AY309" s="2742"/>
      <c r="AZ309" s="2742"/>
      <c r="BA309" s="2742"/>
      <c r="BB309" s="2742"/>
      <c r="BC309" s="2742"/>
      <c r="BD309" s="2742"/>
      <c r="BE309" s="2742"/>
      <c r="BF309" s="2742"/>
      <c r="BG309" s="2742"/>
      <c r="BH309" s="2742"/>
      <c r="BI309" s="2742"/>
    </row>
    <row r="310" spans="1:61" s="2488" customFormat="1" ht="39.75" customHeight="1" x14ac:dyDescent="0.2">
      <c r="A310" s="155" t="s">
        <v>536</v>
      </c>
      <c r="B310" s="2660" t="s">
        <v>268</v>
      </c>
      <c r="C310" s="2648"/>
      <c r="D310" s="2649" t="s">
        <v>734</v>
      </c>
      <c r="E310" s="2649"/>
      <c r="F310" s="2650"/>
      <c r="G310" s="2661">
        <v>2</v>
      </c>
      <c r="H310" s="40">
        <f t="shared" si="102"/>
        <v>60</v>
      </c>
      <c r="I310" s="354">
        <f t="shared" si="104"/>
        <v>27</v>
      </c>
      <c r="J310" s="2656">
        <v>18</v>
      </c>
      <c r="K310" s="2649">
        <v>9</v>
      </c>
      <c r="L310" s="2649"/>
      <c r="M310" s="43">
        <f t="shared" si="103"/>
        <v>33</v>
      </c>
      <c r="N310" s="2652"/>
      <c r="O310" s="2649"/>
      <c r="P310" s="2653"/>
      <c r="Q310" s="2648"/>
      <c r="R310" s="2649"/>
      <c r="S310" s="2654"/>
      <c r="T310" s="2648"/>
      <c r="U310" s="2649"/>
      <c r="V310" s="2657"/>
      <c r="W310" s="2658"/>
      <c r="X310" s="2656">
        <v>3</v>
      </c>
      <c r="Y310" s="2657"/>
      <c r="Z310" s="2488">
        <v>4</v>
      </c>
      <c r="AX310" s="2742"/>
      <c r="AY310" s="2742"/>
      <c r="AZ310" s="2742"/>
      <c r="BA310" s="2742"/>
      <c r="BB310" s="2742"/>
      <c r="BC310" s="2742"/>
      <c r="BD310" s="2742"/>
      <c r="BE310" s="2742"/>
      <c r="BF310" s="2742"/>
      <c r="BG310" s="2742"/>
      <c r="BH310" s="2742"/>
      <c r="BI310" s="2742"/>
    </row>
    <row r="311" spans="1:61" s="2488" customFormat="1" ht="30.75" customHeight="1" x14ac:dyDescent="0.2">
      <c r="A311" s="348" t="s">
        <v>537</v>
      </c>
      <c r="B311" s="2662" t="s">
        <v>245</v>
      </c>
      <c r="C311" s="2663" t="s">
        <v>734</v>
      </c>
      <c r="D311" s="2664"/>
      <c r="E311" s="2664"/>
      <c r="F311" s="2665"/>
      <c r="G311" s="2666">
        <v>3</v>
      </c>
      <c r="H311" s="178">
        <f t="shared" si="102"/>
        <v>90</v>
      </c>
      <c r="I311" s="354">
        <f t="shared" si="104"/>
        <v>36</v>
      </c>
      <c r="J311" s="2667">
        <v>18</v>
      </c>
      <c r="K311" s="2668"/>
      <c r="L311" s="2668">
        <v>18</v>
      </c>
      <c r="M311" s="172">
        <f t="shared" si="103"/>
        <v>54</v>
      </c>
      <c r="N311" s="2669"/>
      <c r="O311" s="2664"/>
      <c r="P311" s="2670"/>
      <c r="Q311" s="2671"/>
      <c r="R311" s="2664"/>
      <c r="S311" s="2672"/>
      <c r="T311" s="2673"/>
      <c r="U311" s="2674"/>
      <c r="V311" s="2675"/>
      <c r="W311" s="2676"/>
      <c r="X311" s="2674">
        <v>4</v>
      </c>
      <c r="Y311" s="2675"/>
      <c r="Z311" s="2488">
        <v>4</v>
      </c>
      <c r="AX311" s="2742"/>
      <c r="AY311" s="2742"/>
      <c r="AZ311" s="2742"/>
      <c r="BA311" s="2742"/>
      <c r="BB311" s="2742"/>
      <c r="BC311" s="2742"/>
      <c r="BD311" s="2742"/>
      <c r="BE311" s="2742"/>
      <c r="BF311" s="2742"/>
      <c r="BG311" s="2742"/>
      <c r="BH311" s="2742"/>
      <c r="BI311" s="2742"/>
    </row>
    <row r="312" spans="1:61" s="2488" customFormat="1" ht="39" customHeight="1" x14ac:dyDescent="0.2">
      <c r="A312" s="155" t="s">
        <v>538</v>
      </c>
      <c r="B312" s="352" t="s">
        <v>539</v>
      </c>
      <c r="C312" s="2498"/>
      <c r="D312" s="2498"/>
      <c r="E312" s="2498"/>
      <c r="F312" s="353"/>
      <c r="G312" s="181">
        <f>G313+G314</f>
        <v>6</v>
      </c>
      <c r="H312" s="2502">
        <f>G312*30</f>
        <v>180</v>
      </c>
      <c r="I312" s="354">
        <f>I313+I314</f>
        <v>102</v>
      </c>
      <c r="J312" s="354">
        <f>J313+J314</f>
        <v>63</v>
      </c>
      <c r="K312" s="354">
        <f>K313+K314</f>
        <v>15</v>
      </c>
      <c r="L312" s="354">
        <f>L313+L314</f>
        <v>24</v>
      </c>
      <c r="M312" s="354">
        <f t="shared" si="103"/>
        <v>78</v>
      </c>
      <c r="N312" s="2498"/>
      <c r="O312" s="2498"/>
      <c r="P312" s="2498"/>
      <c r="Q312" s="2498"/>
      <c r="R312" s="2498"/>
      <c r="S312" s="2498"/>
      <c r="T312" s="355"/>
      <c r="U312" s="355"/>
      <c r="V312" s="355"/>
      <c r="W312" s="355"/>
      <c r="X312" s="355"/>
      <c r="Y312" s="446"/>
      <c r="AX312" s="2742"/>
      <c r="AY312" s="2742"/>
      <c r="AZ312" s="2742"/>
      <c r="BA312" s="2742"/>
      <c r="BB312" s="2742"/>
      <c r="BC312" s="2742"/>
      <c r="BD312" s="2742"/>
      <c r="BE312" s="2742"/>
      <c r="BF312" s="2742"/>
      <c r="BG312" s="2742"/>
      <c r="BH312" s="2742"/>
      <c r="BI312" s="2742"/>
    </row>
    <row r="313" spans="1:61" s="2488" customFormat="1" ht="38.25" customHeight="1" x14ac:dyDescent="0.2">
      <c r="A313" s="155" t="s">
        <v>540</v>
      </c>
      <c r="B313" s="352" t="s">
        <v>539</v>
      </c>
      <c r="C313" s="2498"/>
      <c r="D313" s="2498" t="s">
        <v>733</v>
      </c>
      <c r="E313" s="2498"/>
      <c r="F313" s="353"/>
      <c r="G313" s="181">
        <v>2</v>
      </c>
      <c r="H313" s="2502">
        <f>G313*30</f>
        <v>60</v>
      </c>
      <c r="I313" s="354">
        <f t="shared" si="104"/>
        <v>27</v>
      </c>
      <c r="J313" s="356">
        <v>18</v>
      </c>
      <c r="K313" s="2502"/>
      <c r="L313" s="2502">
        <v>9</v>
      </c>
      <c r="M313" s="354">
        <f t="shared" si="103"/>
        <v>33</v>
      </c>
      <c r="N313" s="2498"/>
      <c r="O313" s="2498"/>
      <c r="P313" s="2498"/>
      <c r="Q313" s="2498"/>
      <c r="R313" s="2498"/>
      <c r="S313" s="2498"/>
      <c r="T313" s="355"/>
      <c r="U313" s="355"/>
      <c r="V313" s="355">
        <v>3</v>
      </c>
      <c r="W313" s="355"/>
      <c r="X313" s="355"/>
      <c r="Y313" s="446"/>
      <c r="Z313" s="2488">
        <v>3</v>
      </c>
      <c r="AX313" s="2742"/>
      <c r="AY313" s="2742"/>
      <c r="AZ313" s="2742"/>
      <c r="BA313" s="2742"/>
      <c r="BB313" s="2742"/>
      <c r="BC313" s="2742"/>
      <c r="BD313" s="2742"/>
      <c r="BE313" s="2742"/>
      <c r="BF313" s="2742"/>
      <c r="BG313" s="2742"/>
      <c r="BH313" s="2742"/>
      <c r="BI313" s="2742"/>
    </row>
    <row r="314" spans="1:61" s="2488" customFormat="1" ht="38.25" customHeight="1" x14ac:dyDescent="0.2">
      <c r="A314" s="155" t="s">
        <v>541</v>
      </c>
      <c r="B314" s="352" t="s">
        <v>539</v>
      </c>
      <c r="C314" s="2498">
        <v>7</v>
      </c>
      <c r="D314" s="2498"/>
      <c r="E314" s="2498"/>
      <c r="F314" s="353"/>
      <c r="G314" s="181">
        <v>4</v>
      </c>
      <c r="H314" s="2502">
        <f>G314*30</f>
        <v>120</v>
      </c>
      <c r="I314" s="354">
        <f t="shared" si="104"/>
        <v>75</v>
      </c>
      <c r="J314" s="356">
        <v>45</v>
      </c>
      <c r="K314" s="2502">
        <v>15</v>
      </c>
      <c r="L314" s="2502">
        <v>15</v>
      </c>
      <c r="M314" s="354">
        <f t="shared" si="103"/>
        <v>45</v>
      </c>
      <c r="N314" s="2498"/>
      <c r="O314" s="2498"/>
      <c r="P314" s="2498"/>
      <c r="Q314" s="2498"/>
      <c r="R314" s="2498"/>
      <c r="S314" s="2498"/>
      <c r="T314" s="355"/>
      <c r="U314" s="355"/>
      <c r="V314" s="355"/>
      <c r="W314" s="355">
        <v>5</v>
      </c>
      <c r="X314" s="355"/>
      <c r="Y314" s="446"/>
      <c r="Z314" s="2488">
        <v>4</v>
      </c>
      <c r="AW314" s="2492"/>
      <c r="AX314" s="2742"/>
      <c r="AY314" s="2742"/>
      <c r="AZ314" s="2742"/>
      <c r="BA314" s="2742"/>
      <c r="BB314" s="2742"/>
      <c r="BC314" s="2742"/>
      <c r="BD314" s="2742"/>
      <c r="BE314" s="2742"/>
      <c r="BF314" s="2742"/>
      <c r="BG314" s="2742"/>
      <c r="BH314" s="2742"/>
      <c r="BI314" s="2742"/>
    </row>
    <row r="315" spans="1:61" s="2493" customFormat="1" ht="39" customHeight="1" x14ac:dyDescent="0.2">
      <c r="A315" s="357" t="s">
        <v>782</v>
      </c>
      <c r="B315" s="352" t="s">
        <v>783</v>
      </c>
      <c r="C315" s="2498"/>
      <c r="D315" s="2498"/>
      <c r="E315" s="2498"/>
      <c r="F315" s="353" t="s">
        <v>734</v>
      </c>
      <c r="G315" s="181">
        <v>2</v>
      </c>
      <c r="H315" s="2502">
        <f>G315*30</f>
        <v>60</v>
      </c>
      <c r="I315" s="354">
        <f t="shared" si="104"/>
        <v>20</v>
      </c>
      <c r="J315" s="356"/>
      <c r="K315" s="2502"/>
      <c r="L315" s="2502">
        <v>20</v>
      </c>
      <c r="M315" s="354">
        <f t="shared" si="103"/>
        <v>40</v>
      </c>
      <c r="N315" s="2498"/>
      <c r="O315" s="2498"/>
      <c r="P315" s="2498"/>
      <c r="Q315" s="2498"/>
      <c r="R315" s="2498"/>
      <c r="S315" s="2498"/>
      <c r="T315" s="355"/>
      <c r="U315" s="355"/>
      <c r="V315" s="355"/>
      <c r="W315" s="355"/>
      <c r="X315" s="355">
        <v>2</v>
      </c>
      <c r="Y315" s="355"/>
      <c r="Z315" s="2493">
        <v>4</v>
      </c>
      <c r="AX315" s="2734"/>
      <c r="AY315" s="2734"/>
      <c r="AZ315" s="2734"/>
      <c r="BA315" s="2734"/>
      <c r="BB315" s="2734"/>
      <c r="BC315" s="2734"/>
      <c r="BD315" s="2734"/>
      <c r="BE315" s="2734"/>
      <c r="BF315" s="2734"/>
      <c r="BG315" s="2734"/>
      <c r="BH315" s="2734"/>
      <c r="BI315" s="2734"/>
    </row>
    <row r="316" spans="1:61" s="2488" customFormat="1" ht="33" customHeight="1" x14ac:dyDescent="0.2">
      <c r="A316" s="357" t="s">
        <v>542</v>
      </c>
      <c r="B316" s="111" t="s">
        <v>248</v>
      </c>
      <c r="C316" s="79">
        <v>7</v>
      </c>
      <c r="D316" s="80"/>
      <c r="E316" s="80"/>
      <c r="F316" s="358"/>
      <c r="G316" s="182">
        <v>3</v>
      </c>
      <c r="H316" s="40">
        <f t="shared" ref="H316:H321" si="105">G316*30</f>
        <v>90</v>
      </c>
      <c r="I316" s="354">
        <f t="shared" si="104"/>
        <v>60</v>
      </c>
      <c r="J316" s="114">
        <v>30</v>
      </c>
      <c r="K316" s="80">
        <v>15</v>
      </c>
      <c r="L316" s="80">
        <v>15</v>
      </c>
      <c r="M316" s="43">
        <f>H316-I316</f>
        <v>30</v>
      </c>
      <c r="N316" s="78"/>
      <c r="O316" s="80"/>
      <c r="P316" s="81"/>
      <c r="Q316" s="79"/>
      <c r="R316" s="80"/>
      <c r="S316" s="107"/>
      <c r="T316" s="115"/>
      <c r="U316" s="114"/>
      <c r="V316" s="116"/>
      <c r="W316" s="117">
        <v>4</v>
      </c>
      <c r="X316" s="114"/>
      <c r="Y316" s="359"/>
      <c r="Z316" s="2488">
        <v>4</v>
      </c>
      <c r="AX316" s="2742"/>
      <c r="AY316" s="2742"/>
      <c r="AZ316" s="2742"/>
      <c r="BA316" s="2742"/>
      <c r="BB316" s="2742"/>
      <c r="BC316" s="2742"/>
      <c r="BD316" s="2742"/>
      <c r="BE316" s="2742"/>
      <c r="BF316" s="2742"/>
      <c r="BG316" s="2742"/>
      <c r="BH316" s="2742"/>
      <c r="BI316" s="2742"/>
    </row>
    <row r="317" spans="1:61" s="2493" customFormat="1" ht="33" customHeight="1" x14ac:dyDescent="0.2">
      <c r="A317" s="155" t="s">
        <v>543</v>
      </c>
      <c r="B317" s="2646" t="s">
        <v>247</v>
      </c>
      <c r="C317" s="2648"/>
      <c r="D317" s="2649">
        <v>7</v>
      </c>
      <c r="E317" s="2649"/>
      <c r="F317" s="2650"/>
      <c r="G317" s="2651">
        <v>2</v>
      </c>
      <c r="H317" s="40">
        <f t="shared" si="105"/>
        <v>60</v>
      </c>
      <c r="I317" s="354">
        <f t="shared" si="104"/>
        <v>45</v>
      </c>
      <c r="J317" s="2677">
        <v>30</v>
      </c>
      <c r="K317" s="2678">
        <v>10</v>
      </c>
      <c r="L317" s="2678">
        <v>5</v>
      </c>
      <c r="M317" s="43">
        <f>H317-I317</f>
        <v>15</v>
      </c>
      <c r="N317" s="2652"/>
      <c r="O317" s="2649"/>
      <c r="P317" s="2653"/>
      <c r="Q317" s="2648"/>
      <c r="R317" s="2649"/>
      <c r="S317" s="2654"/>
      <c r="T317" s="2655"/>
      <c r="U317" s="2656"/>
      <c r="V317" s="2657"/>
      <c r="W317" s="2658">
        <v>3</v>
      </c>
      <c r="X317" s="2679"/>
      <c r="Y317" s="446"/>
      <c r="Z317" s="2493">
        <v>4</v>
      </c>
      <c r="AU317" s="2493" t="s">
        <v>794</v>
      </c>
      <c r="AX317" s="2734"/>
      <c r="AY317" s="2734"/>
      <c r="AZ317" s="2734"/>
      <c r="BA317" s="2734"/>
      <c r="BB317" s="2734"/>
      <c r="BC317" s="2734"/>
      <c r="BD317" s="2734"/>
      <c r="BE317" s="2734"/>
      <c r="BF317" s="2734"/>
      <c r="BG317" s="2734"/>
      <c r="BH317" s="2734"/>
      <c r="BI317" s="2734"/>
    </row>
    <row r="318" spans="1:61" s="2488" customFormat="1" ht="33" customHeight="1" x14ac:dyDescent="0.2">
      <c r="A318" s="155" t="s">
        <v>544</v>
      </c>
      <c r="B318" s="2646" t="s">
        <v>249</v>
      </c>
      <c r="C318" s="2648"/>
      <c r="D318" s="2649"/>
      <c r="E318" s="2649"/>
      <c r="F318" s="2650"/>
      <c r="G318" s="2651">
        <v>4.5</v>
      </c>
      <c r="H318" s="40">
        <f t="shared" si="105"/>
        <v>135</v>
      </c>
      <c r="I318" s="27">
        <f>I319+I320</f>
        <v>68</v>
      </c>
      <c r="J318" s="27">
        <f>J319+J320</f>
        <v>34</v>
      </c>
      <c r="K318" s="27">
        <f>K319+K320</f>
        <v>9</v>
      </c>
      <c r="L318" s="27">
        <f>L319+L320</f>
        <v>25</v>
      </c>
      <c r="M318" s="27">
        <f>M319+M320</f>
        <v>67</v>
      </c>
      <c r="N318" s="2652"/>
      <c r="O318" s="2649"/>
      <c r="P318" s="2653"/>
      <c r="Q318" s="2648"/>
      <c r="R318" s="2649"/>
      <c r="S318" s="2654"/>
      <c r="T318" s="2655"/>
      <c r="U318" s="2656"/>
      <c r="V318" s="2657"/>
      <c r="W318" s="2658"/>
      <c r="X318" s="2679"/>
      <c r="Y318" s="446"/>
      <c r="AX318" s="2742"/>
      <c r="AY318" s="2742"/>
      <c r="AZ318" s="2742"/>
      <c r="BA318" s="2742"/>
      <c r="BB318" s="2742"/>
      <c r="BC318" s="2742"/>
      <c r="BD318" s="2742"/>
      <c r="BE318" s="2742"/>
      <c r="BF318" s="2742"/>
      <c r="BG318" s="2742"/>
      <c r="BH318" s="2742"/>
      <c r="BI318" s="2742"/>
    </row>
    <row r="319" spans="1:61" s="2488" customFormat="1" ht="33" customHeight="1" x14ac:dyDescent="0.2">
      <c r="A319" s="155" t="s">
        <v>545</v>
      </c>
      <c r="B319" s="2680" t="s">
        <v>249</v>
      </c>
      <c r="C319" s="2648"/>
      <c r="D319" s="2649" t="s">
        <v>734</v>
      </c>
      <c r="E319" s="2649"/>
      <c r="F319" s="2650"/>
      <c r="G319" s="2651">
        <v>2.5</v>
      </c>
      <c r="H319" s="40">
        <f t="shared" si="105"/>
        <v>75</v>
      </c>
      <c r="I319" s="354">
        <f t="shared" si="104"/>
        <v>36</v>
      </c>
      <c r="J319" s="2677">
        <v>18</v>
      </c>
      <c r="K319" s="2678">
        <v>9</v>
      </c>
      <c r="L319" s="2678">
        <v>9</v>
      </c>
      <c r="M319" s="43">
        <f>H319-I319</f>
        <v>39</v>
      </c>
      <c r="N319" s="2652"/>
      <c r="O319" s="2649"/>
      <c r="P319" s="2653"/>
      <c r="Q319" s="2648"/>
      <c r="R319" s="2649"/>
      <c r="S319" s="2654"/>
      <c r="T319" s="2655"/>
      <c r="U319" s="2656"/>
      <c r="V319" s="2657"/>
      <c r="W319" s="2658"/>
      <c r="X319" s="2679">
        <v>4</v>
      </c>
      <c r="Y319" s="446"/>
      <c r="Z319" s="2488">
        <v>4</v>
      </c>
      <c r="AX319" s="2742"/>
      <c r="AY319" s="2742"/>
      <c r="AZ319" s="2742"/>
      <c r="BA319" s="2742"/>
      <c r="BB319" s="2742"/>
      <c r="BC319" s="2742"/>
      <c r="BD319" s="2742"/>
      <c r="BE319" s="2742"/>
      <c r="BF319" s="2742"/>
      <c r="BG319" s="2742"/>
      <c r="BH319" s="2742"/>
      <c r="BI319" s="2742"/>
    </row>
    <row r="320" spans="1:61" s="2488" customFormat="1" ht="22.5" customHeight="1" x14ac:dyDescent="0.2">
      <c r="A320" s="155" t="s">
        <v>546</v>
      </c>
      <c r="B320" s="2680" t="s">
        <v>249</v>
      </c>
      <c r="C320" s="2648" t="s">
        <v>735</v>
      </c>
      <c r="D320" s="2649"/>
      <c r="E320" s="2649"/>
      <c r="F320" s="2681"/>
      <c r="G320" s="2647">
        <v>2</v>
      </c>
      <c r="H320" s="40">
        <f t="shared" si="105"/>
        <v>60</v>
      </c>
      <c r="I320" s="354">
        <f t="shared" si="104"/>
        <v>32</v>
      </c>
      <c r="J320" s="2678">
        <v>16</v>
      </c>
      <c r="K320" s="2678"/>
      <c r="L320" s="2678">
        <v>16</v>
      </c>
      <c r="M320" s="43">
        <f>H320-I320</f>
        <v>28</v>
      </c>
      <c r="N320" s="2682"/>
      <c r="O320" s="2649"/>
      <c r="P320" s="2653"/>
      <c r="Q320" s="2648"/>
      <c r="R320" s="2649"/>
      <c r="S320" s="2654"/>
      <c r="T320" s="2648"/>
      <c r="U320" s="2649"/>
      <c r="V320" s="2657"/>
      <c r="W320" s="2658"/>
      <c r="X320" s="2656"/>
      <c r="Y320" s="116">
        <v>4</v>
      </c>
      <c r="Z320" s="2488">
        <v>4</v>
      </c>
      <c r="AX320" s="2742"/>
      <c r="AY320" s="2742"/>
      <c r="AZ320" s="2742"/>
      <c r="BA320" s="2742"/>
      <c r="BB320" s="2742"/>
      <c r="BC320" s="2742"/>
      <c r="BD320" s="2742"/>
      <c r="BE320" s="2742"/>
      <c r="BF320" s="2742"/>
      <c r="BG320" s="2742"/>
      <c r="BH320" s="2742"/>
      <c r="BI320" s="2742"/>
    </row>
    <row r="321" spans="1:61" s="2488" customFormat="1" ht="33" customHeight="1" x14ac:dyDescent="0.2">
      <c r="A321" s="155" t="s">
        <v>547</v>
      </c>
      <c r="B321" s="2680" t="s">
        <v>548</v>
      </c>
      <c r="C321" s="2648"/>
      <c r="D321" s="2649" t="s">
        <v>731</v>
      </c>
      <c r="E321" s="2649"/>
      <c r="F321" s="2681"/>
      <c r="G321" s="2647">
        <v>3</v>
      </c>
      <c r="H321" s="40">
        <f t="shared" si="105"/>
        <v>90</v>
      </c>
      <c r="I321" s="354">
        <f t="shared" si="104"/>
        <v>30</v>
      </c>
      <c r="J321" s="2678">
        <v>20</v>
      </c>
      <c r="K321" s="2678"/>
      <c r="L321" s="2678">
        <v>10</v>
      </c>
      <c r="M321" s="43">
        <f>H321-I321</f>
        <v>60</v>
      </c>
      <c r="N321" s="2682"/>
      <c r="O321" s="2649"/>
      <c r="P321" s="2653"/>
      <c r="Q321" s="2648"/>
      <c r="R321" s="2649"/>
      <c r="S321" s="2654">
        <v>3</v>
      </c>
      <c r="T321" s="2648"/>
      <c r="U321" s="2649"/>
      <c r="V321" s="2657"/>
      <c r="W321" s="2658"/>
      <c r="X321" s="2656"/>
      <c r="Y321" s="2657"/>
      <c r="Z321" s="2488">
        <v>2</v>
      </c>
      <c r="AX321" s="2742"/>
      <c r="AY321" s="2742"/>
      <c r="AZ321" s="2742"/>
      <c r="BA321" s="2742"/>
      <c r="BB321" s="2742"/>
      <c r="BC321" s="2742"/>
      <c r="BD321" s="2742"/>
      <c r="BE321" s="2742"/>
      <c r="BF321" s="2742"/>
      <c r="BG321" s="2742"/>
      <c r="BH321" s="2742"/>
      <c r="BI321" s="2742"/>
    </row>
    <row r="322" spans="1:61" s="2488" customFormat="1" ht="37.5" customHeight="1" x14ac:dyDescent="0.2">
      <c r="A322" s="348" t="s">
        <v>549</v>
      </c>
      <c r="B322" s="2683" t="s">
        <v>250</v>
      </c>
      <c r="C322" s="2671"/>
      <c r="D322" s="2664"/>
      <c r="E322" s="2664"/>
      <c r="F322" s="2684"/>
      <c r="G322" s="2685">
        <f>G323+G324</f>
        <v>5</v>
      </c>
      <c r="H322" s="178">
        <f t="shared" ref="H322:M322" si="106">H323+H324</f>
        <v>150</v>
      </c>
      <c r="I322" s="350">
        <f>I323+I324</f>
        <v>87</v>
      </c>
      <c r="J322" s="2667">
        <f>J323+J324</f>
        <v>48</v>
      </c>
      <c r="K322" s="2668">
        <f t="shared" si="106"/>
        <v>15</v>
      </c>
      <c r="L322" s="2668">
        <f>L323+L324</f>
        <v>24</v>
      </c>
      <c r="M322" s="172">
        <f t="shared" si="106"/>
        <v>63</v>
      </c>
      <c r="N322" s="2686"/>
      <c r="O322" s="2664"/>
      <c r="P322" s="2670"/>
      <c r="Q322" s="2671"/>
      <c r="R322" s="2664"/>
      <c r="S322" s="2672"/>
      <c r="T322" s="2671"/>
      <c r="U322" s="2664"/>
      <c r="V322" s="2675"/>
      <c r="W322" s="2676"/>
      <c r="X322" s="2674"/>
      <c r="Y322" s="2675"/>
      <c r="AX322" s="2742"/>
      <c r="AY322" s="2742"/>
      <c r="AZ322" s="2742"/>
      <c r="BA322" s="2742"/>
      <c r="BB322" s="2742"/>
      <c r="BC322" s="2742"/>
      <c r="BD322" s="2742"/>
      <c r="BE322" s="2742"/>
      <c r="BF322" s="2742"/>
      <c r="BG322" s="2742"/>
      <c r="BH322" s="2742"/>
      <c r="BI322" s="2742"/>
    </row>
    <row r="323" spans="1:61" s="2488" customFormat="1" ht="33" customHeight="1" x14ac:dyDescent="0.2">
      <c r="A323" s="348" t="s">
        <v>550</v>
      </c>
      <c r="B323" s="2683" t="s">
        <v>784</v>
      </c>
      <c r="C323" s="2671"/>
      <c r="D323" s="2664" t="s">
        <v>733</v>
      </c>
      <c r="E323" s="2664"/>
      <c r="F323" s="2684"/>
      <c r="G323" s="2685">
        <v>2</v>
      </c>
      <c r="H323" s="2502">
        <f>G323*30</f>
        <v>60</v>
      </c>
      <c r="I323" s="354">
        <f t="shared" si="104"/>
        <v>27</v>
      </c>
      <c r="J323" s="2687">
        <v>18</v>
      </c>
      <c r="K323" s="2668"/>
      <c r="L323" s="2688">
        <v>9</v>
      </c>
      <c r="M323" s="354">
        <f>H323-I323</f>
        <v>33</v>
      </c>
      <c r="N323" s="2686"/>
      <c r="O323" s="2664"/>
      <c r="P323" s="2670"/>
      <c r="Q323" s="2671"/>
      <c r="R323" s="2664"/>
      <c r="S323" s="2672"/>
      <c r="T323" s="2671"/>
      <c r="U323" s="2664"/>
      <c r="V323" s="2675">
        <v>3</v>
      </c>
      <c r="W323" s="2676"/>
      <c r="X323" s="2674"/>
      <c r="Y323" s="2675"/>
      <c r="Z323" s="2488">
        <v>3</v>
      </c>
      <c r="AX323" s="2742"/>
      <c r="AY323" s="2742"/>
      <c r="AZ323" s="2742"/>
      <c r="BA323" s="2742"/>
      <c r="BB323" s="2742"/>
      <c r="BC323" s="2742"/>
      <c r="BD323" s="2742"/>
      <c r="BE323" s="2742"/>
      <c r="BF323" s="2742"/>
      <c r="BG323" s="2742"/>
      <c r="BH323" s="2742"/>
      <c r="BI323" s="2742"/>
    </row>
    <row r="324" spans="1:61" s="2488" customFormat="1" ht="33" customHeight="1" x14ac:dyDescent="0.2">
      <c r="A324" s="348" t="s">
        <v>551</v>
      </c>
      <c r="B324" s="2662" t="s">
        <v>785</v>
      </c>
      <c r="C324" s="2671">
        <v>7</v>
      </c>
      <c r="D324" s="2664"/>
      <c r="E324" s="2664"/>
      <c r="F324" s="2665"/>
      <c r="G324" s="2689">
        <v>3</v>
      </c>
      <c r="H324" s="178">
        <f>G324*30</f>
        <v>90</v>
      </c>
      <c r="I324" s="354">
        <f t="shared" si="104"/>
        <v>60</v>
      </c>
      <c r="J324" s="2674">
        <v>30</v>
      </c>
      <c r="K324" s="2664">
        <v>15</v>
      </c>
      <c r="L324" s="2670">
        <v>15</v>
      </c>
      <c r="M324" s="354">
        <f>H324-I324</f>
        <v>30</v>
      </c>
      <c r="N324" s="2669"/>
      <c r="O324" s="2664"/>
      <c r="P324" s="2670"/>
      <c r="Q324" s="2671"/>
      <c r="R324" s="2664"/>
      <c r="S324" s="2672"/>
      <c r="T324" s="2673"/>
      <c r="U324" s="2674"/>
      <c r="V324" s="2675"/>
      <c r="W324" s="2676">
        <v>4</v>
      </c>
      <c r="X324" s="2674"/>
      <c r="Y324" s="2675"/>
      <c r="Z324" s="2488">
        <v>4</v>
      </c>
      <c r="AX324" s="2742"/>
      <c r="AY324" s="2742"/>
      <c r="AZ324" s="2742"/>
      <c r="BA324" s="2742"/>
      <c r="BB324" s="2742"/>
      <c r="BC324" s="2742"/>
      <c r="BD324" s="2742"/>
      <c r="BE324" s="2742"/>
      <c r="BF324" s="2742"/>
      <c r="BG324" s="2742"/>
      <c r="BH324" s="2742"/>
      <c r="BI324" s="2742"/>
    </row>
    <row r="325" spans="1:61" s="2488" customFormat="1" ht="33" customHeight="1" x14ac:dyDescent="0.2">
      <c r="A325" s="447" t="s">
        <v>582</v>
      </c>
      <c r="B325" s="352" t="s">
        <v>797</v>
      </c>
      <c r="C325" s="2498" t="s">
        <v>735</v>
      </c>
      <c r="D325" s="2498"/>
      <c r="E325" s="2498"/>
      <c r="F325" s="353"/>
      <c r="G325" s="360">
        <v>2.5</v>
      </c>
      <c r="H325" s="2502">
        <f>G325*30</f>
        <v>75</v>
      </c>
      <c r="I325" s="354">
        <f t="shared" si="104"/>
        <v>30</v>
      </c>
      <c r="J325" s="355">
        <v>20</v>
      </c>
      <c r="K325" s="2498">
        <v>10</v>
      </c>
      <c r="L325" s="2500"/>
      <c r="M325" s="354">
        <f>H325-I325</f>
        <v>45</v>
      </c>
      <c r="N325" s="2501"/>
      <c r="O325" s="2498"/>
      <c r="P325" s="2498"/>
      <c r="Q325" s="2498"/>
      <c r="R325" s="2498"/>
      <c r="S325" s="2498"/>
      <c r="T325" s="355"/>
      <c r="U325" s="355"/>
      <c r="V325" s="355"/>
      <c r="W325" s="355"/>
      <c r="X325" s="355"/>
      <c r="Y325" s="446">
        <v>3</v>
      </c>
      <c r="Z325" s="2488">
        <v>4</v>
      </c>
      <c r="AX325" s="2742"/>
      <c r="AY325" s="2742"/>
      <c r="AZ325" s="2742"/>
      <c r="BA325" s="2742"/>
      <c r="BB325" s="2742"/>
      <c r="BC325" s="2742"/>
      <c r="BD325" s="2742"/>
      <c r="BE325" s="2742"/>
      <c r="BF325" s="2742"/>
      <c r="BG325" s="2742"/>
      <c r="BH325" s="2742"/>
      <c r="BI325" s="2742"/>
    </row>
    <row r="326" spans="1:61" s="2488" customFormat="1" ht="33" customHeight="1" x14ac:dyDescent="0.2">
      <c r="A326" s="2690" t="s">
        <v>601</v>
      </c>
      <c r="B326" s="352" t="s">
        <v>653</v>
      </c>
      <c r="C326" s="2498"/>
      <c r="D326" s="2498" t="s">
        <v>734</v>
      </c>
      <c r="E326" s="2498"/>
      <c r="F326" s="353"/>
      <c r="G326" s="360">
        <v>2.5</v>
      </c>
      <c r="H326" s="2502">
        <f>G326*30</f>
        <v>75</v>
      </c>
      <c r="I326" s="354">
        <f>J326+K326+L326</f>
        <v>36</v>
      </c>
      <c r="J326" s="355">
        <v>27</v>
      </c>
      <c r="K326" s="2498">
        <v>9</v>
      </c>
      <c r="L326" s="2500"/>
      <c r="M326" s="354">
        <f>H326-I326</f>
        <v>39</v>
      </c>
      <c r="N326" s="2501"/>
      <c r="O326" s="2498"/>
      <c r="P326" s="2498"/>
      <c r="Q326" s="2498"/>
      <c r="R326" s="2498"/>
      <c r="S326" s="2498"/>
      <c r="T326" s="355"/>
      <c r="U326" s="355"/>
      <c r="V326" s="355"/>
      <c r="W326" s="355"/>
      <c r="X326" s="355">
        <v>4</v>
      </c>
      <c r="Y326" s="355"/>
      <c r="Z326" s="2488">
        <v>4</v>
      </c>
      <c r="AX326" s="2742"/>
      <c r="AY326" s="2742"/>
      <c r="AZ326" s="2742"/>
      <c r="BA326" s="2742"/>
      <c r="BB326" s="2742"/>
      <c r="BC326" s="2742"/>
      <c r="BD326" s="2742"/>
      <c r="BE326" s="2742"/>
      <c r="BF326" s="2742"/>
      <c r="BG326" s="2742"/>
      <c r="BH326" s="2742"/>
      <c r="BI326" s="2742"/>
    </row>
    <row r="327" spans="1:61" s="2488" customFormat="1" ht="33" customHeight="1" thickBot="1" x14ac:dyDescent="0.25">
      <c r="A327" s="2691" t="s">
        <v>796</v>
      </c>
      <c r="B327" s="352" t="s">
        <v>686</v>
      </c>
      <c r="C327" s="2498"/>
      <c r="D327" s="2498">
        <v>5</v>
      </c>
      <c r="E327" s="2498"/>
      <c r="F327" s="353"/>
      <c r="G327" s="360">
        <v>3</v>
      </c>
      <c r="H327" s="2502">
        <v>90</v>
      </c>
      <c r="I327" s="354">
        <f>J327+K327+L327</f>
        <v>45</v>
      </c>
      <c r="J327" s="355">
        <v>30</v>
      </c>
      <c r="K327" s="2498"/>
      <c r="L327" s="2500">
        <v>15</v>
      </c>
      <c r="M327" s="354">
        <f>H327-I327</f>
        <v>45</v>
      </c>
      <c r="N327" s="2501"/>
      <c r="O327" s="2498"/>
      <c r="P327" s="2498"/>
      <c r="Q327" s="2498"/>
      <c r="R327" s="2498"/>
      <c r="S327" s="2498"/>
      <c r="T327" s="355">
        <v>3</v>
      </c>
      <c r="U327" s="355"/>
      <c r="V327" s="355"/>
      <c r="W327" s="355"/>
      <c r="X327" s="355"/>
      <c r="Y327" s="355"/>
      <c r="Z327" s="2488">
        <v>3</v>
      </c>
      <c r="AX327" s="2742"/>
      <c r="AY327" s="2742"/>
      <c r="AZ327" s="2742"/>
      <c r="BA327" s="2742"/>
      <c r="BB327" s="2742"/>
      <c r="BC327" s="2742"/>
      <c r="BD327" s="2742"/>
      <c r="BE327" s="2742"/>
      <c r="BF327" s="2742"/>
      <c r="BG327" s="2742"/>
      <c r="BH327" s="2742"/>
      <c r="BI327" s="2742"/>
    </row>
    <row r="328" spans="1:61" s="2487" customFormat="1" ht="33" customHeight="1" thickBot="1" x14ac:dyDescent="0.25">
      <c r="A328" s="448"/>
      <c r="B328" s="2692" t="s">
        <v>552</v>
      </c>
      <c r="C328" s="2497"/>
      <c r="D328" s="2497"/>
      <c r="E328" s="2497"/>
      <c r="F328" s="2693"/>
      <c r="G328" s="2694">
        <f>G322+G321+G318+G317+G316+G312+G311+G310+G306+G303+G302+G325+G326+G327+G315</f>
        <v>56.5</v>
      </c>
      <c r="H328" s="2694">
        <f t="shared" ref="H328:M328" si="107">H322+H321+H318+H317+H316+H312+H311+H310+H306+H303+H302+H325+H326+H327+H315</f>
        <v>1695</v>
      </c>
      <c r="I328" s="2694">
        <f t="shared" si="107"/>
        <v>826</v>
      </c>
      <c r="J328" s="2694">
        <f t="shared" si="107"/>
        <v>453</v>
      </c>
      <c r="K328" s="2694">
        <f t="shared" si="107"/>
        <v>142</v>
      </c>
      <c r="L328" s="2694">
        <f t="shared" si="107"/>
        <v>231</v>
      </c>
      <c r="M328" s="2694">
        <f t="shared" si="107"/>
        <v>869</v>
      </c>
      <c r="N328" s="2695">
        <f>SUM(N302:N327)</f>
        <v>0</v>
      </c>
      <c r="O328" s="2695">
        <f t="shared" ref="O328:Y328" si="108">SUM(O302:O327)</f>
        <v>0</v>
      </c>
      <c r="P328" s="2695">
        <f t="shared" si="108"/>
        <v>0</v>
      </c>
      <c r="Q328" s="2695">
        <f t="shared" si="108"/>
        <v>0</v>
      </c>
      <c r="R328" s="2695">
        <f t="shared" si="108"/>
        <v>0</v>
      </c>
      <c r="S328" s="2695">
        <f t="shared" si="108"/>
        <v>3</v>
      </c>
      <c r="T328" s="2695">
        <f t="shared" si="108"/>
        <v>3</v>
      </c>
      <c r="U328" s="2695">
        <f t="shared" si="108"/>
        <v>8</v>
      </c>
      <c r="V328" s="2695">
        <f t="shared" si="108"/>
        <v>16</v>
      </c>
      <c r="W328" s="2695">
        <f t="shared" si="108"/>
        <v>18</v>
      </c>
      <c r="X328" s="2695">
        <f t="shared" si="108"/>
        <v>17</v>
      </c>
      <c r="Y328" s="2695">
        <f t="shared" si="108"/>
        <v>13</v>
      </c>
      <c r="AT328" s="2487">
        <f>30*G328</f>
        <v>1695</v>
      </c>
      <c r="AX328" s="2743"/>
      <c r="AY328" s="2743"/>
      <c r="AZ328" s="2743"/>
      <c r="BA328" s="2743"/>
      <c r="BB328" s="2743"/>
      <c r="BC328" s="2743"/>
      <c r="BD328" s="2743"/>
      <c r="BE328" s="2743"/>
      <c r="BF328" s="2743"/>
      <c r="BG328" s="2743"/>
      <c r="BH328" s="2743"/>
      <c r="BI328" s="2743"/>
    </row>
    <row r="329" spans="1:61" s="18" customFormat="1" ht="21" customHeight="1" x14ac:dyDescent="0.2">
      <c r="A329" s="449"/>
      <c r="B329" s="3248" t="s">
        <v>553</v>
      </c>
      <c r="C329" s="3248"/>
      <c r="D329" s="3248"/>
      <c r="E329" s="3248"/>
      <c r="F329" s="3248"/>
      <c r="G329" s="3248"/>
      <c r="H329" s="3248"/>
      <c r="I329" s="3248"/>
      <c r="J329" s="3248"/>
      <c r="K329" s="3248"/>
      <c r="L329" s="3248"/>
      <c r="M329" s="3248"/>
      <c r="N329" s="3248"/>
      <c r="O329" s="3248"/>
      <c r="P329" s="3248"/>
      <c r="Q329" s="3248"/>
      <c r="R329" s="3248"/>
      <c r="S329" s="3248"/>
      <c r="T329" s="3248"/>
      <c r="U329" s="3248"/>
      <c r="V329" s="3248"/>
      <c r="W329" s="3248"/>
      <c r="X329" s="3248"/>
      <c r="Y329" s="3249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</row>
    <row r="330" spans="1:61" s="2488" customFormat="1" ht="40.5" customHeight="1" x14ac:dyDescent="0.2">
      <c r="A330" s="2696" t="s">
        <v>554</v>
      </c>
      <c r="B330" s="2646" t="s">
        <v>555</v>
      </c>
      <c r="C330" s="352"/>
      <c r="D330" s="352"/>
      <c r="E330" s="352"/>
      <c r="F330" s="187" t="s">
        <v>733</v>
      </c>
      <c r="G330" s="2697">
        <v>1</v>
      </c>
      <c r="H330" s="2502">
        <f t="shared" ref="H330:H335" si="109">G330*30</f>
        <v>30</v>
      </c>
      <c r="I330" s="187">
        <v>10</v>
      </c>
      <c r="J330" s="2690"/>
      <c r="K330" s="2690"/>
      <c r="L330" s="187">
        <v>10</v>
      </c>
      <c r="M330" s="187">
        <v>20</v>
      </c>
      <c r="N330" s="352"/>
      <c r="O330" s="352"/>
      <c r="P330" s="352"/>
      <c r="Q330" s="352"/>
      <c r="R330" s="352"/>
      <c r="S330" s="352"/>
      <c r="T330" s="2690"/>
      <c r="U330" s="2690"/>
      <c r="V330" s="187">
        <v>1</v>
      </c>
      <c r="W330" s="187"/>
      <c r="X330" s="2690"/>
      <c r="Y330" s="2698"/>
      <c r="Z330" s="2488">
        <v>3</v>
      </c>
      <c r="AT330" s="2489" t="s">
        <v>34</v>
      </c>
      <c r="AU330" s="2490">
        <f>SUMIF(Z330:Z335,1,G330:G335)</f>
        <v>0</v>
      </c>
      <c r="AX330" s="2742"/>
      <c r="AY330" s="2742"/>
      <c r="AZ330" s="2742"/>
      <c r="BA330" s="2742"/>
      <c r="BB330" s="2742"/>
      <c r="BC330" s="2742"/>
      <c r="BD330" s="2742"/>
      <c r="BE330" s="2742"/>
      <c r="BF330" s="2742"/>
      <c r="BG330" s="2742"/>
      <c r="BH330" s="2742"/>
      <c r="BI330" s="2742"/>
    </row>
    <row r="331" spans="1:61" s="2488" customFormat="1" ht="36" customHeight="1" x14ac:dyDescent="0.2">
      <c r="A331" s="357" t="s">
        <v>556</v>
      </c>
      <c r="B331" s="2646" t="s">
        <v>246</v>
      </c>
      <c r="C331" s="79"/>
      <c r="D331" s="80">
        <v>5</v>
      </c>
      <c r="E331" s="80"/>
      <c r="F331" s="358"/>
      <c r="G331" s="182">
        <v>3.5</v>
      </c>
      <c r="H331" s="40">
        <f t="shared" si="109"/>
        <v>105</v>
      </c>
      <c r="I331" s="27">
        <v>45</v>
      </c>
      <c r="J331" s="114">
        <v>30</v>
      </c>
      <c r="K331" s="80"/>
      <c r="L331" s="80">
        <v>15</v>
      </c>
      <c r="M331" s="187">
        <f>H331-I331</f>
        <v>60</v>
      </c>
      <c r="N331" s="78"/>
      <c r="O331" s="80"/>
      <c r="P331" s="81"/>
      <c r="Q331" s="79"/>
      <c r="R331" s="80"/>
      <c r="S331" s="107"/>
      <c r="T331" s="115">
        <v>3</v>
      </c>
      <c r="U331" s="114"/>
      <c r="V331" s="116"/>
      <c r="W331" s="117"/>
      <c r="X331" s="114"/>
      <c r="Y331" s="116"/>
      <c r="Z331" s="2488">
        <v>3</v>
      </c>
      <c r="AT331" s="2489" t="s">
        <v>35</v>
      </c>
      <c r="AU331" s="2490">
        <f>SUMIF(Z330:Z335,2,G330:G335)</f>
        <v>0</v>
      </c>
      <c r="AX331" s="2742"/>
      <c r="AY331" s="2742"/>
      <c r="AZ331" s="2742"/>
      <c r="BA331" s="2742"/>
      <c r="BB331" s="2742"/>
      <c r="BC331" s="2742"/>
      <c r="BD331" s="2742"/>
      <c r="BE331" s="2742"/>
      <c r="BF331" s="2742"/>
      <c r="BG331" s="2742"/>
      <c r="BH331" s="2742"/>
      <c r="BI331" s="2742"/>
    </row>
    <row r="332" spans="1:61" s="2493" customFormat="1" ht="45.75" customHeight="1" x14ac:dyDescent="0.2">
      <c r="A332" s="357" t="s">
        <v>557</v>
      </c>
      <c r="B332" s="2662" t="s">
        <v>786</v>
      </c>
      <c r="C332" s="79" t="s">
        <v>734</v>
      </c>
      <c r="D332" s="80"/>
      <c r="E332" s="80"/>
      <c r="F332" s="358"/>
      <c r="G332" s="182">
        <v>2</v>
      </c>
      <c r="H332" s="40">
        <f t="shared" si="109"/>
        <v>60</v>
      </c>
      <c r="I332" s="27">
        <v>30</v>
      </c>
      <c r="J332" s="114">
        <v>20</v>
      </c>
      <c r="K332" s="80"/>
      <c r="L332" s="80">
        <v>10</v>
      </c>
      <c r="M332" s="187">
        <f>H332-I332</f>
        <v>30</v>
      </c>
      <c r="N332" s="78"/>
      <c r="O332" s="80"/>
      <c r="P332" s="81"/>
      <c r="Q332" s="79"/>
      <c r="R332" s="80"/>
      <c r="S332" s="107"/>
      <c r="T332" s="115"/>
      <c r="U332" s="114"/>
      <c r="V332" s="116"/>
      <c r="W332" s="117"/>
      <c r="X332" s="114">
        <v>3</v>
      </c>
      <c r="Y332" s="116"/>
      <c r="Z332" s="2493">
        <v>4</v>
      </c>
      <c r="AT332" s="2494" t="s">
        <v>36</v>
      </c>
      <c r="AU332" s="2495">
        <f>SUMIF(Z330:Z335,3,G330:G335)</f>
        <v>10.5</v>
      </c>
      <c r="AX332" s="2734"/>
      <c r="AY332" s="2734"/>
      <c r="AZ332" s="2734"/>
      <c r="BA332" s="2734"/>
      <c r="BB332" s="2734"/>
      <c r="BC332" s="2734"/>
      <c r="BD332" s="2734"/>
      <c r="BE332" s="2734"/>
      <c r="BF332" s="2734"/>
      <c r="BG332" s="2734"/>
      <c r="BH332" s="2734"/>
      <c r="BI332" s="2734"/>
    </row>
    <row r="333" spans="1:61" s="2488" customFormat="1" ht="21" customHeight="1" x14ac:dyDescent="0.2">
      <c r="A333" s="155" t="s">
        <v>559</v>
      </c>
      <c r="B333" s="2646" t="s">
        <v>560</v>
      </c>
      <c r="C333" s="79"/>
      <c r="D333" s="80" t="s">
        <v>732</v>
      </c>
      <c r="E333" s="80"/>
      <c r="F333" s="188"/>
      <c r="G333" s="2647">
        <v>3</v>
      </c>
      <c r="H333" s="40">
        <f t="shared" si="109"/>
        <v>90</v>
      </c>
      <c r="I333" s="27">
        <v>30</v>
      </c>
      <c r="J333" s="27">
        <v>20</v>
      </c>
      <c r="K333" s="27"/>
      <c r="L333" s="27">
        <v>10</v>
      </c>
      <c r="M333" s="187">
        <f>H333-I333</f>
        <v>60</v>
      </c>
      <c r="N333" s="347"/>
      <c r="O333" s="80"/>
      <c r="P333" s="81"/>
      <c r="Q333" s="79"/>
      <c r="R333" s="80"/>
      <c r="S333" s="107"/>
      <c r="T333" s="79"/>
      <c r="U333" s="80">
        <v>3</v>
      </c>
      <c r="V333" s="116"/>
      <c r="W333" s="117"/>
      <c r="X333" s="114"/>
      <c r="Y333" s="116"/>
      <c r="Z333" s="2488">
        <v>3</v>
      </c>
      <c r="AT333" s="2489" t="s">
        <v>37</v>
      </c>
      <c r="AU333" s="2490">
        <f>SUMIF(Z330:Z335,4,G330:G335)</f>
        <v>5</v>
      </c>
      <c r="AX333" s="2742"/>
      <c r="AY333" s="2742"/>
      <c r="AZ333" s="2742"/>
      <c r="BA333" s="2742"/>
      <c r="BB333" s="2742"/>
      <c r="BC333" s="2742"/>
      <c r="BD333" s="2742"/>
      <c r="BE333" s="2742"/>
      <c r="BF333" s="2742"/>
      <c r="BG333" s="2742"/>
      <c r="BH333" s="2742"/>
      <c r="BI333" s="2742"/>
    </row>
    <row r="334" spans="1:61" s="2488" customFormat="1" ht="21" customHeight="1" x14ac:dyDescent="0.2">
      <c r="A334" s="155" t="s">
        <v>561</v>
      </c>
      <c r="B334" s="2646" t="s">
        <v>562</v>
      </c>
      <c r="C334" s="79"/>
      <c r="D334" s="80" t="s">
        <v>733</v>
      </c>
      <c r="E334" s="80"/>
      <c r="F334" s="188"/>
      <c r="G334" s="2647">
        <v>3</v>
      </c>
      <c r="H334" s="40">
        <f t="shared" si="109"/>
        <v>90</v>
      </c>
      <c r="I334" s="27">
        <v>30</v>
      </c>
      <c r="J334" s="27">
        <v>20</v>
      </c>
      <c r="K334" s="27"/>
      <c r="L334" s="27">
        <v>10</v>
      </c>
      <c r="M334" s="187">
        <f>H334-I334</f>
        <v>60</v>
      </c>
      <c r="N334" s="347"/>
      <c r="O334" s="80"/>
      <c r="P334" s="81"/>
      <c r="Q334" s="79"/>
      <c r="R334" s="80"/>
      <c r="S334" s="107"/>
      <c r="T334" s="79"/>
      <c r="U334" s="80"/>
      <c r="V334" s="116">
        <v>3</v>
      </c>
      <c r="W334" s="117"/>
      <c r="X334" s="114"/>
      <c r="Y334" s="116"/>
      <c r="Z334" s="2488">
        <v>3</v>
      </c>
      <c r="AU334" s="2491">
        <f>SUM(AU330:AU333)</f>
        <v>15.5</v>
      </c>
      <c r="AX334" s="2742"/>
      <c r="AY334" s="2742"/>
      <c r="AZ334" s="2742"/>
      <c r="BA334" s="2742"/>
      <c r="BB334" s="2742"/>
      <c r="BC334" s="2742"/>
      <c r="BD334" s="2742"/>
      <c r="BE334" s="2742"/>
      <c r="BF334" s="2742"/>
      <c r="BG334" s="2742"/>
      <c r="BH334" s="2742"/>
      <c r="BI334" s="2742"/>
    </row>
    <row r="335" spans="1:61" s="2488" customFormat="1" ht="21" customHeight="1" thickBot="1" x14ac:dyDescent="0.25">
      <c r="A335" s="155" t="s">
        <v>563</v>
      </c>
      <c r="B335" s="2646" t="s">
        <v>564</v>
      </c>
      <c r="C335" s="79"/>
      <c r="D335" s="80">
        <v>7</v>
      </c>
      <c r="E335" s="80"/>
      <c r="F335" s="188"/>
      <c r="G335" s="2647">
        <v>3</v>
      </c>
      <c r="H335" s="40">
        <f t="shared" si="109"/>
        <v>90</v>
      </c>
      <c r="I335" s="27">
        <v>45</v>
      </c>
      <c r="J335" s="27">
        <v>30</v>
      </c>
      <c r="K335" s="27">
        <v>5</v>
      </c>
      <c r="L335" s="27">
        <v>10</v>
      </c>
      <c r="M335" s="187">
        <f>H335-I335</f>
        <v>45</v>
      </c>
      <c r="N335" s="347"/>
      <c r="O335" s="80"/>
      <c r="P335" s="81"/>
      <c r="Q335" s="79"/>
      <c r="R335" s="80"/>
      <c r="S335" s="107"/>
      <c r="T335" s="79"/>
      <c r="U335" s="80"/>
      <c r="V335" s="116"/>
      <c r="W335" s="117">
        <v>4</v>
      </c>
      <c r="X335" s="114"/>
      <c r="Y335" s="116"/>
      <c r="Z335" s="2488">
        <v>4</v>
      </c>
      <c r="AX335" s="2742"/>
      <c r="AY335" s="2742"/>
      <c r="AZ335" s="2742"/>
      <c r="BA335" s="2742"/>
      <c r="BB335" s="2742"/>
      <c r="BC335" s="2742"/>
      <c r="BD335" s="2742"/>
      <c r="BE335" s="2742"/>
      <c r="BF335" s="2742"/>
      <c r="BG335" s="2742"/>
      <c r="BH335" s="2742"/>
      <c r="BI335" s="2742"/>
    </row>
    <row r="336" spans="1:61" s="2486" customFormat="1" ht="21" customHeight="1" thickBot="1" x14ac:dyDescent="0.25">
      <c r="A336" s="448"/>
      <c r="B336" s="363" t="s">
        <v>565</v>
      </c>
      <c r="C336" s="364"/>
      <c r="D336" s="365"/>
      <c r="E336" s="365"/>
      <c r="F336" s="366"/>
      <c r="G336" s="367">
        <f>G330+G331+G332+G334+G333+G335</f>
        <v>15.5</v>
      </c>
      <c r="H336" s="368">
        <f>SUM(H330:H335)</f>
        <v>465</v>
      </c>
      <c r="I336" s="369">
        <f>SUM(I330:I335)</f>
        <v>190</v>
      </c>
      <c r="J336" s="369">
        <f>SUM(J330:J335)</f>
        <v>120</v>
      </c>
      <c r="K336" s="369">
        <f>SUM(K330:K335)</f>
        <v>5</v>
      </c>
      <c r="L336" s="369">
        <f>SUM(L330:L335)</f>
        <v>65</v>
      </c>
      <c r="M336" s="370">
        <f>M330+M331+M332+M333+M334+M335</f>
        <v>275</v>
      </c>
      <c r="N336" s="371"/>
      <c r="O336" s="365"/>
      <c r="P336" s="372"/>
      <c r="Q336" s="364"/>
      <c r="R336" s="365"/>
      <c r="S336" s="373"/>
      <c r="T336" s="374">
        <f>SUM(T330:T335)</f>
        <v>3</v>
      </c>
      <c r="U336" s="375">
        <f>SUM(U330:U335)</f>
        <v>3</v>
      </c>
      <c r="V336" s="376">
        <f>SUM(V330:V335)</f>
        <v>4</v>
      </c>
      <c r="W336" s="377">
        <f>SUM(W330:W335)</f>
        <v>4</v>
      </c>
      <c r="X336" s="378">
        <f>SUM(X330:X335)</f>
        <v>3</v>
      </c>
      <c r="Y336" s="376"/>
      <c r="AX336" s="2744"/>
      <c r="AY336" s="2744"/>
      <c r="AZ336" s="2744"/>
      <c r="BA336" s="2744"/>
      <c r="BB336" s="2744"/>
      <c r="BC336" s="2744"/>
      <c r="BD336" s="2744"/>
      <c r="BE336" s="2744"/>
      <c r="BF336" s="2744"/>
      <c r="BG336" s="2744"/>
      <c r="BH336" s="2744"/>
      <c r="BI336" s="2744"/>
    </row>
    <row r="337" spans="1:61" s="2486" customFormat="1" ht="21" customHeight="1" thickBot="1" x14ac:dyDescent="0.25">
      <c r="A337" s="448"/>
      <c r="B337" s="363" t="s">
        <v>566</v>
      </c>
      <c r="C337" s="364"/>
      <c r="D337" s="365"/>
      <c r="E337" s="365"/>
      <c r="F337" s="366"/>
      <c r="G337" s="367">
        <f>G328+G336</f>
        <v>72</v>
      </c>
      <c r="H337" s="379">
        <f>H328+H336</f>
        <v>2160</v>
      </c>
      <c r="I337" s="380">
        <f>I336+I328</f>
        <v>1016</v>
      </c>
      <c r="J337" s="380">
        <f>J336+J328</f>
        <v>573</v>
      </c>
      <c r="K337" s="380">
        <f>K336+K328</f>
        <v>147</v>
      </c>
      <c r="L337" s="380">
        <f>L336+L328</f>
        <v>296</v>
      </c>
      <c r="M337" s="381">
        <f>M336+M328</f>
        <v>1144</v>
      </c>
      <c r="N337" s="371"/>
      <c r="O337" s="365"/>
      <c r="P337" s="372"/>
      <c r="Q337" s="364"/>
      <c r="R337" s="365"/>
      <c r="S337" s="373">
        <f t="shared" ref="S337:Y337" si="110">S328+S336</f>
        <v>3</v>
      </c>
      <c r="T337" s="375">
        <f t="shared" si="110"/>
        <v>6</v>
      </c>
      <c r="U337" s="375">
        <f t="shared" si="110"/>
        <v>11</v>
      </c>
      <c r="V337" s="376">
        <f t="shared" si="110"/>
        <v>20</v>
      </c>
      <c r="W337" s="377">
        <f t="shared" si="110"/>
        <v>22</v>
      </c>
      <c r="X337" s="378">
        <f t="shared" si="110"/>
        <v>20</v>
      </c>
      <c r="Y337" s="376">
        <f t="shared" si="110"/>
        <v>13</v>
      </c>
      <c r="AX337" s="2744"/>
      <c r="AY337" s="2744"/>
      <c r="AZ337" s="2744"/>
      <c r="BA337" s="2744"/>
      <c r="BB337" s="2744"/>
      <c r="BC337" s="2744"/>
      <c r="BD337" s="2744"/>
      <c r="BE337" s="2744"/>
      <c r="BF337" s="2744"/>
      <c r="BG337" s="2744"/>
      <c r="BH337" s="2744"/>
      <c r="BI337" s="2744"/>
    </row>
    <row r="338" spans="1:61" s="2486" customFormat="1" ht="21" customHeight="1" x14ac:dyDescent="0.2">
      <c r="A338" s="3242" t="s">
        <v>567</v>
      </c>
      <c r="B338" s="3243"/>
      <c r="C338" s="3243"/>
      <c r="D338" s="3243"/>
      <c r="E338" s="3243"/>
      <c r="F338" s="3243"/>
      <c r="G338" s="3243"/>
      <c r="H338" s="3243"/>
      <c r="I338" s="3243"/>
      <c r="J338" s="3243"/>
      <c r="K338" s="3243"/>
      <c r="L338" s="3243"/>
      <c r="M338" s="3243"/>
      <c r="N338" s="3243"/>
      <c r="O338" s="3243"/>
      <c r="P338" s="3243"/>
      <c r="Q338" s="3243"/>
      <c r="R338" s="3243"/>
      <c r="S338" s="3243"/>
      <c r="T338" s="3243"/>
      <c r="U338" s="3243"/>
      <c r="V338" s="3243"/>
      <c r="W338" s="3243"/>
      <c r="X338" s="3243"/>
      <c r="Y338" s="3244"/>
      <c r="AX338" s="2744"/>
      <c r="AY338" s="2744"/>
      <c r="AZ338" s="2744"/>
      <c r="BA338" s="2744"/>
      <c r="BB338" s="2744"/>
      <c r="BC338" s="2744"/>
      <c r="BD338" s="2744"/>
      <c r="BE338" s="2744"/>
      <c r="BF338" s="2744"/>
      <c r="BG338" s="2744"/>
      <c r="BH338" s="2744"/>
      <c r="BI338" s="2744"/>
    </row>
    <row r="339" spans="1:61" s="2486" customFormat="1" ht="21" customHeight="1" x14ac:dyDescent="0.2">
      <c r="A339" s="155" t="s">
        <v>257</v>
      </c>
      <c r="B339" s="2646" t="s">
        <v>568</v>
      </c>
      <c r="C339" s="2648"/>
      <c r="D339" s="2649"/>
      <c r="E339" s="2649"/>
      <c r="F339" s="2650"/>
      <c r="G339" s="2651">
        <f>G340+G341</f>
        <v>4</v>
      </c>
      <c r="H339" s="2502">
        <f t="shared" ref="H339:H345" si="111">G339*30</f>
        <v>120</v>
      </c>
      <c r="I339" s="2699">
        <f>I340+I341</f>
        <v>55</v>
      </c>
      <c r="J339" s="2700">
        <f>J340+J341</f>
        <v>30</v>
      </c>
      <c r="K339" s="2700"/>
      <c r="L339" s="2701">
        <f>L340+L341</f>
        <v>25</v>
      </c>
      <c r="M339" s="354">
        <f>M340+M341</f>
        <v>80</v>
      </c>
      <c r="N339" s="2652"/>
      <c r="O339" s="2649"/>
      <c r="P339" s="2653"/>
      <c r="Q339" s="2648"/>
      <c r="R339" s="2649"/>
      <c r="S339" s="2654"/>
      <c r="T339" s="2655"/>
      <c r="U339" s="2656"/>
      <c r="V339" s="2657"/>
      <c r="W339" s="2658"/>
      <c r="X339" s="2656"/>
      <c r="Y339" s="2657"/>
      <c r="AX339" s="2744"/>
      <c r="AY339" s="2744"/>
      <c r="AZ339" s="2744"/>
      <c r="BA339" s="2744"/>
      <c r="BB339" s="2744"/>
      <c r="BC339" s="2744"/>
      <c r="BD339" s="2744"/>
      <c r="BE339" s="2744"/>
      <c r="BF339" s="2744"/>
      <c r="BG339" s="2744"/>
      <c r="BH339" s="2744"/>
      <c r="BI339" s="2744"/>
    </row>
    <row r="340" spans="1:61" s="2486" customFormat="1" ht="21" customHeight="1" x14ac:dyDescent="0.2">
      <c r="A340" s="2696" t="s">
        <v>569</v>
      </c>
      <c r="B340" s="352" t="s">
        <v>568</v>
      </c>
      <c r="C340" s="2702"/>
      <c r="D340" s="2702">
        <v>5</v>
      </c>
      <c r="E340" s="352"/>
      <c r="F340" s="352"/>
      <c r="G340" s="2697">
        <v>3</v>
      </c>
      <c r="H340" s="2502">
        <f t="shared" si="111"/>
        <v>90</v>
      </c>
      <c r="I340" s="187">
        <v>45</v>
      </c>
      <c r="J340" s="187">
        <v>30</v>
      </c>
      <c r="K340" s="1531"/>
      <c r="L340" s="187">
        <v>15</v>
      </c>
      <c r="M340" s="355">
        <v>60</v>
      </c>
      <c r="N340" s="352"/>
      <c r="O340" s="352"/>
      <c r="P340" s="352"/>
      <c r="Q340" s="352"/>
      <c r="R340" s="352"/>
      <c r="S340" s="352"/>
      <c r="T340" s="187">
        <v>3</v>
      </c>
      <c r="U340" s="355"/>
      <c r="V340" s="352"/>
      <c r="W340" s="2702"/>
      <c r="X340" s="355"/>
      <c r="Y340" s="2703"/>
      <c r="AX340" s="2744"/>
      <c r="AY340" s="2744"/>
      <c r="AZ340" s="2744"/>
      <c r="BA340" s="2744"/>
      <c r="BB340" s="2744"/>
      <c r="BC340" s="2744"/>
      <c r="BD340" s="2744"/>
      <c r="BE340" s="2744"/>
      <c r="BF340" s="2744"/>
      <c r="BG340" s="2744"/>
      <c r="BH340" s="2744"/>
      <c r="BI340" s="2744"/>
    </row>
    <row r="341" spans="1:61" s="2486" customFormat="1" ht="21" customHeight="1" x14ac:dyDescent="0.2">
      <c r="A341" s="155" t="s">
        <v>570</v>
      </c>
      <c r="B341" s="352" t="s">
        <v>571</v>
      </c>
      <c r="C341" s="2498"/>
      <c r="D341" s="2498"/>
      <c r="E341" s="2498"/>
      <c r="F341" s="217" t="s">
        <v>732</v>
      </c>
      <c r="G341" s="2704">
        <v>1</v>
      </c>
      <c r="H341" s="2502">
        <f t="shared" si="111"/>
        <v>30</v>
      </c>
      <c r="I341" s="354">
        <v>10</v>
      </c>
      <c r="J341" s="354"/>
      <c r="K341" s="354"/>
      <c r="L341" s="354">
        <v>10</v>
      </c>
      <c r="M341" s="354">
        <v>20</v>
      </c>
      <c r="N341" s="2705"/>
      <c r="O341" s="2498"/>
      <c r="P341" s="2498"/>
      <c r="Q341" s="2498"/>
      <c r="R341" s="2498"/>
      <c r="S341" s="2498"/>
      <c r="T341" s="2498"/>
      <c r="U341" s="2498">
        <v>1</v>
      </c>
      <c r="V341" s="355"/>
      <c r="W341" s="355"/>
      <c r="X341" s="355"/>
      <c r="Y341" s="446"/>
      <c r="AX341" s="2744"/>
      <c r="AY341" s="2744"/>
      <c r="AZ341" s="2744"/>
      <c r="BA341" s="2744"/>
      <c r="BB341" s="2744"/>
      <c r="BC341" s="2744"/>
      <c r="BD341" s="2744"/>
      <c r="BE341" s="2744"/>
      <c r="BF341" s="2744"/>
      <c r="BG341" s="2744"/>
      <c r="BH341" s="2744"/>
      <c r="BI341" s="2744"/>
    </row>
    <row r="342" spans="1:61" s="2486" customFormat="1" ht="21" customHeight="1" x14ac:dyDescent="0.2">
      <c r="A342" s="155" t="s">
        <v>258</v>
      </c>
      <c r="B342" s="352" t="s">
        <v>572</v>
      </c>
      <c r="C342" s="2498"/>
      <c r="D342" s="2498" t="s">
        <v>733</v>
      </c>
      <c r="E342" s="2498"/>
      <c r="F342" s="353"/>
      <c r="G342" s="382">
        <v>3</v>
      </c>
      <c r="H342" s="2502">
        <f t="shared" si="111"/>
        <v>90</v>
      </c>
      <c r="I342" s="383">
        <v>30</v>
      </c>
      <c r="J342" s="355">
        <v>20</v>
      </c>
      <c r="K342" s="2498"/>
      <c r="L342" s="2498">
        <v>10</v>
      </c>
      <c r="M342" s="354">
        <f>H342-I342</f>
        <v>60</v>
      </c>
      <c r="N342" s="2498"/>
      <c r="O342" s="2498"/>
      <c r="P342" s="2498"/>
      <c r="Q342" s="2498"/>
      <c r="R342" s="2498"/>
      <c r="S342" s="2498"/>
      <c r="T342" s="2498"/>
      <c r="U342" s="2498"/>
      <c r="V342" s="355">
        <v>3</v>
      </c>
      <c r="W342" s="355"/>
      <c r="X342" s="355"/>
      <c r="Y342" s="446"/>
      <c r="AX342" s="2744"/>
      <c r="AY342" s="2744"/>
      <c r="AZ342" s="2744"/>
      <c r="BA342" s="2744"/>
      <c r="BB342" s="2744"/>
      <c r="BC342" s="2744"/>
      <c r="BD342" s="2744"/>
      <c r="BE342" s="2744"/>
      <c r="BF342" s="2744"/>
      <c r="BG342" s="2744"/>
      <c r="BH342" s="2744"/>
      <c r="BI342" s="2744"/>
    </row>
    <row r="343" spans="1:61" s="2486" customFormat="1" ht="21" customHeight="1" x14ac:dyDescent="0.2">
      <c r="A343" s="447" t="s">
        <v>259</v>
      </c>
      <c r="B343" s="384" t="s">
        <v>573</v>
      </c>
      <c r="C343" s="196"/>
      <c r="D343" s="131">
        <v>7</v>
      </c>
      <c r="E343" s="131"/>
      <c r="F343" s="385"/>
      <c r="G343" s="386">
        <v>3</v>
      </c>
      <c r="H343" s="178">
        <f t="shared" si="111"/>
        <v>90</v>
      </c>
      <c r="I343" s="387">
        <v>45</v>
      </c>
      <c r="J343" s="177">
        <v>30</v>
      </c>
      <c r="K343" s="131"/>
      <c r="L343" s="131">
        <v>15</v>
      </c>
      <c r="M343" s="354">
        <f>H343-I343</f>
        <v>45</v>
      </c>
      <c r="N343" s="196"/>
      <c r="O343" s="131"/>
      <c r="P343" s="175"/>
      <c r="Q343" s="133"/>
      <c r="R343" s="131"/>
      <c r="S343" s="135"/>
      <c r="T343" s="133"/>
      <c r="U343" s="131"/>
      <c r="V343" s="359"/>
      <c r="W343" s="176">
        <v>3</v>
      </c>
      <c r="X343" s="177"/>
      <c r="Y343" s="359"/>
      <c r="AX343" s="2744"/>
      <c r="AY343" s="2744"/>
      <c r="AZ343" s="2744"/>
      <c r="BA343" s="2744"/>
      <c r="BB343" s="2744"/>
      <c r="BC343" s="2744"/>
      <c r="BD343" s="2744"/>
      <c r="BE343" s="2744"/>
      <c r="BF343" s="2744"/>
      <c r="BG343" s="2744"/>
      <c r="BH343" s="2744"/>
      <c r="BI343" s="2744"/>
    </row>
    <row r="344" spans="1:61" s="2485" customFormat="1" ht="21" customHeight="1" x14ac:dyDescent="0.2">
      <c r="A344" s="155" t="s">
        <v>574</v>
      </c>
      <c r="B344" s="352" t="s">
        <v>575</v>
      </c>
      <c r="C344" s="2498"/>
      <c r="D344" s="2498" t="s">
        <v>732</v>
      </c>
      <c r="E344" s="2498"/>
      <c r="F344" s="353"/>
      <c r="G344" s="382">
        <v>3</v>
      </c>
      <c r="H344" s="2502">
        <f t="shared" si="111"/>
        <v>90</v>
      </c>
      <c r="I344" s="383">
        <v>30</v>
      </c>
      <c r="J344" s="355">
        <v>20</v>
      </c>
      <c r="K344" s="2498">
        <v>10</v>
      </c>
      <c r="L344" s="2498"/>
      <c r="M344" s="354">
        <f>H344-I344</f>
        <v>60</v>
      </c>
      <c r="N344" s="2498"/>
      <c r="O344" s="2498"/>
      <c r="P344" s="2498"/>
      <c r="Q344" s="2498"/>
      <c r="R344" s="2498"/>
      <c r="S344" s="2498"/>
      <c r="T344" s="2498"/>
      <c r="U344" s="2498">
        <v>3</v>
      </c>
      <c r="V344" s="355"/>
      <c r="W344" s="355"/>
      <c r="X344" s="355"/>
      <c r="Y344" s="446"/>
      <c r="AX344" s="2745"/>
      <c r="AY344" s="2745"/>
      <c r="AZ344" s="2745"/>
      <c r="BA344" s="2745"/>
      <c r="BB344" s="2745"/>
      <c r="BC344" s="2745"/>
      <c r="BD344" s="2745"/>
      <c r="BE344" s="2745"/>
      <c r="BF344" s="2745"/>
      <c r="BG344" s="2745"/>
      <c r="BH344" s="2745"/>
      <c r="BI344" s="2745"/>
    </row>
    <row r="345" spans="1:61" s="2486" customFormat="1" ht="43.5" customHeight="1" thickBot="1" x14ac:dyDescent="0.25">
      <c r="A345" s="155" t="s">
        <v>576</v>
      </c>
      <c r="B345" s="2646" t="s">
        <v>577</v>
      </c>
      <c r="C345" s="79" t="s">
        <v>734</v>
      </c>
      <c r="D345" s="80"/>
      <c r="E345" s="80"/>
      <c r="F345" s="188"/>
      <c r="G345" s="2647">
        <v>2.5</v>
      </c>
      <c r="H345" s="40">
        <f t="shared" si="111"/>
        <v>75</v>
      </c>
      <c r="I345" s="27">
        <v>30</v>
      </c>
      <c r="J345" s="27">
        <v>20</v>
      </c>
      <c r="K345" s="27"/>
      <c r="L345" s="27">
        <v>10</v>
      </c>
      <c r="M345" s="354">
        <f>H345-I345</f>
        <v>45</v>
      </c>
      <c r="N345" s="347"/>
      <c r="O345" s="80"/>
      <c r="P345" s="81"/>
      <c r="Q345" s="79"/>
      <c r="R345" s="80"/>
      <c r="S345" s="107"/>
      <c r="T345" s="79"/>
      <c r="U345" s="80"/>
      <c r="V345" s="116"/>
      <c r="W345" s="117"/>
      <c r="X345" s="114">
        <v>3</v>
      </c>
      <c r="Y345" s="116"/>
      <c r="AX345" s="2744"/>
      <c r="AY345" s="2744"/>
      <c r="AZ345" s="2744"/>
      <c r="BA345" s="2744"/>
      <c r="BB345" s="2744"/>
      <c r="BC345" s="2744"/>
      <c r="BD345" s="2744"/>
      <c r="BE345" s="2744"/>
      <c r="BF345" s="2744"/>
      <c r="BG345" s="2744"/>
      <c r="BH345" s="2744"/>
      <c r="BI345" s="2744"/>
    </row>
    <row r="346" spans="1:61" s="2486" customFormat="1" ht="21" customHeight="1" thickBot="1" x14ac:dyDescent="0.25">
      <c r="A346" s="448"/>
      <c r="B346" s="388" t="s">
        <v>578</v>
      </c>
      <c r="C346" s="389"/>
      <c r="D346" s="389"/>
      <c r="E346" s="389"/>
      <c r="F346" s="390"/>
      <c r="G346" s="391">
        <f>G339+G342+G343+G344+G345</f>
        <v>15.5</v>
      </c>
      <c r="H346" s="392">
        <f>H339+H342+H343+H344+H345</f>
        <v>465</v>
      </c>
      <c r="I346" s="393">
        <f>I339+I342+I343+I344+I345</f>
        <v>190</v>
      </c>
      <c r="J346" s="394">
        <f>J339+J342+J343+J344+J345</f>
        <v>120</v>
      </c>
      <c r="K346" s="393">
        <f>K339+K342+K343+K344+K345</f>
        <v>10</v>
      </c>
      <c r="L346" s="393">
        <f>L339+L342+L343+L345</f>
        <v>60</v>
      </c>
      <c r="M346" s="395">
        <f>M339+M342+M343+M344+M345</f>
        <v>290</v>
      </c>
      <c r="N346" s="389">
        <f>SUM(N339:N345)</f>
        <v>0</v>
      </c>
      <c r="O346" s="389">
        <f t="shared" ref="O346:Y346" si="112">SUM(O339:O345)</f>
        <v>0</v>
      </c>
      <c r="P346" s="389">
        <f t="shared" si="112"/>
        <v>0</v>
      </c>
      <c r="Q346" s="389">
        <f t="shared" si="112"/>
        <v>0</v>
      </c>
      <c r="R346" s="389">
        <f t="shared" si="112"/>
        <v>0</v>
      </c>
      <c r="S346" s="389">
        <f t="shared" si="112"/>
        <v>0</v>
      </c>
      <c r="T346" s="389">
        <f t="shared" si="112"/>
        <v>3</v>
      </c>
      <c r="U346" s="389">
        <f t="shared" si="112"/>
        <v>4</v>
      </c>
      <c r="V346" s="389">
        <f t="shared" si="112"/>
        <v>3</v>
      </c>
      <c r="W346" s="389">
        <f t="shared" si="112"/>
        <v>3</v>
      </c>
      <c r="X346" s="389">
        <f t="shared" si="112"/>
        <v>3</v>
      </c>
      <c r="Y346" s="450">
        <f t="shared" si="112"/>
        <v>0</v>
      </c>
      <c r="AX346" s="2744"/>
      <c r="AY346" s="2744"/>
      <c r="AZ346" s="2744"/>
      <c r="BA346" s="2744"/>
      <c r="BB346" s="2744"/>
      <c r="BC346" s="2744"/>
      <c r="BD346" s="2744"/>
      <c r="BE346" s="2744"/>
      <c r="BF346" s="2744"/>
      <c r="BG346" s="2744"/>
      <c r="BH346" s="2744"/>
      <c r="BI346" s="2744"/>
    </row>
    <row r="347" spans="1:61" s="2486" customFormat="1" ht="21" customHeight="1" thickBot="1" x14ac:dyDescent="0.25">
      <c r="A347" s="448"/>
      <c r="B347" s="388" t="s">
        <v>579</v>
      </c>
      <c r="C347" s="389"/>
      <c r="D347" s="389"/>
      <c r="E347" s="389"/>
      <c r="F347" s="390"/>
      <c r="G347" s="391">
        <f>G328+G346</f>
        <v>72</v>
      </c>
      <c r="H347" s="137">
        <f t="shared" ref="H347:Y347" si="113">H328+H346</f>
        <v>2160</v>
      </c>
      <c r="I347" s="137">
        <f t="shared" si="113"/>
        <v>1016</v>
      </c>
      <c r="J347" s="137">
        <f t="shared" si="113"/>
        <v>573</v>
      </c>
      <c r="K347" s="137">
        <f t="shared" si="113"/>
        <v>152</v>
      </c>
      <c r="L347" s="137">
        <f t="shared" si="113"/>
        <v>291</v>
      </c>
      <c r="M347" s="137">
        <f t="shared" si="113"/>
        <v>1159</v>
      </c>
      <c r="N347" s="136">
        <f t="shared" si="113"/>
        <v>0</v>
      </c>
      <c r="O347" s="136">
        <f t="shared" si="113"/>
        <v>0</v>
      </c>
      <c r="P347" s="136">
        <f t="shared" si="113"/>
        <v>0</v>
      </c>
      <c r="Q347" s="136">
        <f t="shared" si="113"/>
        <v>0</v>
      </c>
      <c r="R347" s="136">
        <f t="shared" si="113"/>
        <v>0</v>
      </c>
      <c r="S347" s="136">
        <f t="shared" si="113"/>
        <v>3</v>
      </c>
      <c r="T347" s="136">
        <f>T328+T346</f>
        <v>6</v>
      </c>
      <c r="U347" s="136">
        <f>U328+U346</f>
        <v>12</v>
      </c>
      <c r="V347" s="136">
        <f t="shared" si="113"/>
        <v>19</v>
      </c>
      <c r="W347" s="136">
        <f t="shared" si="113"/>
        <v>21</v>
      </c>
      <c r="X347" s="136">
        <f t="shared" si="113"/>
        <v>20</v>
      </c>
      <c r="Y347" s="444">
        <f t="shared" si="113"/>
        <v>13</v>
      </c>
      <c r="AX347" s="2744"/>
      <c r="AY347" s="2744"/>
      <c r="AZ347" s="2744"/>
      <c r="BA347" s="2744"/>
      <c r="BB347" s="2744"/>
      <c r="BC347" s="2744"/>
      <c r="BD347" s="2744"/>
      <c r="BE347" s="2744"/>
      <c r="BF347" s="2744"/>
      <c r="BG347" s="2744"/>
      <c r="BH347" s="2744"/>
      <c r="BI347" s="2744"/>
    </row>
    <row r="348" spans="1:61" s="18" customFormat="1" ht="21" customHeight="1" thickBot="1" x14ac:dyDescent="0.25">
      <c r="A348" s="451"/>
      <c r="B348" s="396"/>
      <c r="C348" s="2496"/>
      <c r="D348" s="2496"/>
      <c r="E348" s="2496"/>
      <c r="F348" s="397"/>
      <c r="G348" s="398"/>
      <c r="H348" s="399"/>
      <c r="I348" s="399"/>
      <c r="J348" s="399"/>
      <c r="K348" s="399"/>
      <c r="L348" s="399"/>
      <c r="M348" s="399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452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</row>
    <row r="349" spans="1:61" s="18" customFormat="1" ht="21" customHeight="1" thickBot="1" x14ac:dyDescent="0.25">
      <c r="A349" s="3026" t="s">
        <v>481</v>
      </c>
      <c r="B349" s="3027"/>
      <c r="C349" s="3027"/>
      <c r="D349" s="3027"/>
      <c r="E349" s="3027"/>
      <c r="F349" s="3027"/>
      <c r="G349" s="3027"/>
      <c r="H349" s="3027"/>
      <c r="I349" s="3027"/>
      <c r="J349" s="3027"/>
      <c r="K349" s="3027"/>
      <c r="L349" s="3027"/>
      <c r="M349" s="3027"/>
      <c r="N349" s="3027"/>
      <c r="O349" s="3027"/>
      <c r="P349" s="3027"/>
      <c r="Q349" s="3027"/>
      <c r="R349" s="3027"/>
      <c r="S349" s="3027"/>
      <c r="T349" s="3027"/>
      <c r="U349" s="3027"/>
      <c r="V349" s="3027"/>
      <c r="W349" s="3027"/>
      <c r="X349" s="3027"/>
      <c r="Y349" s="302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</row>
    <row r="350" spans="1:61" s="18" customFormat="1" ht="21.75" customHeight="1" x14ac:dyDescent="0.2">
      <c r="A350" s="668" t="s">
        <v>172</v>
      </c>
      <c r="B350" s="111" t="s">
        <v>516</v>
      </c>
      <c r="C350" s="669"/>
      <c r="D350" s="963" t="s">
        <v>741</v>
      </c>
      <c r="E350" s="963"/>
      <c r="F350" s="188"/>
      <c r="G350" s="2543">
        <v>2</v>
      </c>
      <c r="H350" s="966">
        <f t="shared" ref="H350:H358" si="114">G350*30</f>
        <v>60</v>
      </c>
      <c r="I350" s="142"/>
      <c r="J350" s="967"/>
      <c r="K350" s="968"/>
      <c r="L350" s="968"/>
      <c r="M350" s="278"/>
      <c r="N350" s="969"/>
      <c r="P350" s="594"/>
      <c r="Q350" s="592"/>
      <c r="R350" s="596"/>
      <c r="S350" s="2706"/>
      <c r="T350" s="595"/>
      <c r="U350" s="596"/>
      <c r="V350" s="598"/>
      <c r="W350" s="599"/>
      <c r="X350" s="593"/>
      <c r="Y350" s="59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</row>
    <row r="351" spans="1:61" s="18" customFormat="1" ht="34.5" customHeight="1" x14ac:dyDescent="0.2">
      <c r="A351" s="576" t="s">
        <v>173</v>
      </c>
      <c r="B351" s="112" t="s">
        <v>482</v>
      </c>
      <c r="C351" s="646"/>
      <c r="D351" s="642">
        <v>5</v>
      </c>
      <c r="E351" s="638"/>
      <c r="F351" s="189"/>
      <c r="G351" s="108">
        <v>4</v>
      </c>
      <c r="H351" s="190">
        <f t="shared" si="114"/>
        <v>120</v>
      </c>
      <c r="I351" s="92"/>
      <c r="J351" s="191"/>
      <c r="K351" s="192"/>
      <c r="L351" s="192"/>
      <c r="M351" s="193"/>
      <c r="N351" s="606"/>
      <c r="O351" s="543"/>
      <c r="P351" s="604"/>
      <c r="Q351" s="603"/>
      <c r="R351" s="543"/>
      <c r="S351" s="605"/>
      <c r="T351" s="86"/>
      <c r="U351" s="543"/>
      <c r="V351" s="605"/>
      <c r="W351" s="603"/>
      <c r="X351" s="543"/>
      <c r="Y351" s="605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</row>
    <row r="352" spans="1:61" s="18" customFormat="1" ht="33.75" customHeight="1" x14ac:dyDescent="0.2">
      <c r="A352" s="576" t="s">
        <v>174</v>
      </c>
      <c r="B352" s="112" t="s">
        <v>61</v>
      </c>
      <c r="C352" s="646"/>
      <c r="D352" s="638" t="s">
        <v>742</v>
      </c>
      <c r="E352" s="638"/>
      <c r="F352" s="189"/>
      <c r="G352" s="108">
        <v>2</v>
      </c>
      <c r="H352" s="190">
        <f t="shared" si="114"/>
        <v>60</v>
      </c>
      <c r="I352" s="92"/>
      <c r="J352" s="191"/>
      <c r="K352" s="192"/>
      <c r="L352" s="192"/>
      <c r="M352" s="193"/>
      <c r="N352" s="606"/>
      <c r="O352" s="543"/>
      <c r="P352" s="604"/>
      <c r="Q352" s="603"/>
      <c r="R352" s="543"/>
      <c r="S352" s="605"/>
      <c r="T352" s="603"/>
      <c r="U352" s="543"/>
      <c r="V352" s="594"/>
      <c r="W352" s="603"/>
      <c r="X352" s="543"/>
      <c r="Y352" s="605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</row>
    <row r="353" spans="1:61" s="18" customFormat="1" ht="33.75" customHeight="1" x14ac:dyDescent="0.2">
      <c r="A353" s="576" t="s">
        <v>660</v>
      </c>
      <c r="B353" s="112" t="s">
        <v>664</v>
      </c>
      <c r="C353" s="646"/>
      <c r="D353" s="642" t="s">
        <v>735</v>
      </c>
      <c r="E353" s="638"/>
      <c r="F353" s="189"/>
      <c r="G353" s="108">
        <v>5.5</v>
      </c>
      <c r="H353" s="190">
        <f t="shared" si="114"/>
        <v>165</v>
      </c>
      <c r="I353" s="92"/>
      <c r="J353" s="191"/>
      <c r="K353" s="192"/>
      <c r="L353" s="192"/>
      <c r="M353" s="193"/>
      <c r="N353" s="606"/>
      <c r="O353" s="543"/>
      <c r="P353" s="604"/>
      <c r="Q353" s="603"/>
      <c r="R353" s="543"/>
      <c r="S353" s="605"/>
      <c r="T353" s="603"/>
      <c r="U353" s="543"/>
      <c r="V353" s="594"/>
      <c r="W353" s="606"/>
      <c r="X353" s="543"/>
      <c r="Y353" s="605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</row>
    <row r="354" spans="1:61" s="18" customFormat="1" ht="29.25" customHeight="1" x14ac:dyDescent="0.2">
      <c r="A354" s="576" t="s">
        <v>661</v>
      </c>
      <c r="B354" s="112" t="s">
        <v>665</v>
      </c>
      <c r="C354" s="646"/>
      <c r="D354" s="642" t="s">
        <v>735</v>
      </c>
      <c r="E354" s="638"/>
      <c r="F354" s="189"/>
      <c r="G354" s="108">
        <v>4.5</v>
      </c>
      <c r="H354" s="190">
        <f t="shared" si="114"/>
        <v>135</v>
      </c>
      <c r="I354" s="92"/>
      <c r="J354" s="191"/>
      <c r="K354" s="192"/>
      <c r="L354" s="192"/>
      <c r="M354" s="193"/>
      <c r="N354" s="606"/>
      <c r="O354" s="543"/>
      <c r="P354" s="604"/>
      <c r="Q354" s="603"/>
      <c r="R354" s="543"/>
      <c r="S354" s="605"/>
      <c r="T354" s="603"/>
      <c r="U354" s="543"/>
      <c r="V354" s="605"/>
      <c r="W354" s="1411"/>
      <c r="X354" s="543"/>
      <c r="Y354" s="605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</row>
    <row r="355" spans="1:61" s="18" customFormat="1" ht="18.75" customHeight="1" thickBot="1" x14ac:dyDescent="0.25">
      <c r="A355" s="683" t="s">
        <v>176</v>
      </c>
      <c r="B355" s="988" t="s">
        <v>24</v>
      </c>
      <c r="C355" s="684"/>
      <c r="D355" s="990" t="s">
        <v>735</v>
      </c>
      <c r="E355" s="685"/>
      <c r="F355" s="169"/>
      <c r="G355" s="118">
        <v>6</v>
      </c>
      <c r="H355" s="993">
        <f t="shared" si="114"/>
        <v>180</v>
      </c>
      <c r="I355" s="92"/>
      <c r="J355" s="994"/>
      <c r="K355" s="995"/>
      <c r="L355" s="995"/>
      <c r="M355" s="689"/>
      <c r="N355" s="693"/>
      <c r="O355" s="690"/>
      <c r="P355" s="2707"/>
      <c r="Q355" s="692"/>
      <c r="R355" s="690"/>
      <c r="S355" s="691"/>
      <c r="T355" s="692"/>
      <c r="U355" s="690"/>
      <c r="V355" s="691"/>
      <c r="W355" s="693"/>
      <c r="X355" s="690"/>
      <c r="Y355" s="691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</row>
    <row r="356" spans="1:61" s="18" customFormat="1" ht="21.75" customHeight="1" thickBot="1" x14ac:dyDescent="0.25">
      <c r="A356" s="3029" t="s">
        <v>401</v>
      </c>
      <c r="B356" s="3030"/>
      <c r="C356" s="3030"/>
      <c r="D356" s="3030"/>
      <c r="E356" s="3030"/>
      <c r="F356" s="3030"/>
      <c r="G356" s="181">
        <f>G350+G351+G352+G353+G355</f>
        <v>19.5</v>
      </c>
      <c r="H356" s="2039">
        <f t="shared" si="114"/>
        <v>585</v>
      </c>
      <c r="I356" s="587"/>
      <c r="J356" s="587"/>
      <c r="K356" s="587"/>
      <c r="L356" s="587"/>
      <c r="M356" s="588"/>
      <c r="N356" s="586"/>
      <c r="O356" s="587"/>
      <c r="P356" s="588"/>
      <c r="Q356" s="586"/>
      <c r="R356" s="587"/>
      <c r="S356" s="588"/>
      <c r="T356" s="586"/>
      <c r="U356" s="587"/>
      <c r="V356" s="1004"/>
      <c r="W356" s="1005"/>
      <c r="X356" s="587"/>
      <c r="Y356" s="58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</row>
    <row r="357" spans="1:61" s="18" customFormat="1" ht="21.75" customHeight="1" thickBot="1" x14ac:dyDescent="0.25">
      <c r="A357" s="3029" t="s">
        <v>662</v>
      </c>
      <c r="B357" s="3030"/>
      <c r="C357" s="3030"/>
      <c r="D357" s="3030"/>
      <c r="E357" s="3030"/>
      <c r="F357" s="3030"/>
      <c r="G357" s="181">
        <f>G350+G352+G354+G355</f>
        <v>14.5</v>
      </c>
      <c r="H357" s="2039">
        <f t="shared" si="114"/>
        <v>435</v>
      </c>
      <c r="I357" s="1007"/>
      <c r="J357" s="1007"/>
      <c r="K357" s="1007"/>
      <c r="L357" s="1007"/>
      <c r="M357" s="1008"/>
      <c r="N357" s="887"/>
      <c r="O357" s="885"/>
      <c r="P357" s="883"/>
      <c r="Q357" s="887"/>
      <c r="R357" s="885"/>
      <c r="S357" s="883"/>
      <c r="T357" s="887"/>
      <c r="U357" s="885"/>
      <c r="V357" s="1708"/>
      <c r="W357" s="1709"/>
      <c r="X357" s="885"/>
      <c r="Y357" s="883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</row>
    <row r="358" spans="1:61" s="18" customFormat="1" ht="21.75" customHeight="1" thickBot="1" x14ac:dyDescent="0.25">
      <c r="A358" s="3029" t="s">
        <v>663</v>
      </c>
      <c r="B358" s="3030"/>
      <c r="C358" s="3030"/>
      <c r="D358" s="3030"/>
      <c r="E358" s="3030"/>
      <c r="F358" s="3030"/>
      <c r="G358" s="181">
        <f>G350+G352+G353+G355</f>
        <v>15.5</v>
      </c>
      <c r="H358" s="2039">
        <f t="shared" si="114"/>
        <v>465</v>
      </c>
      <c r="I358" s="1007"/>
      <c r="J358" s="1007"/>
      <c r="K358" s="1007"/>
      <c r="L358" s="1007"/>
      <c r="M358" s="1008"/>
      <c r="N358" s="887"/>
      <c r="O358" s="885"/>
      <c r="P358" s="883"/>
      <c r="Q358" s="887"/>
      <c r="R358" s="885"/>
      <c r="S358" s="883"/>
      <c r="T358" s="887"/>
      <c r="U358" s="885"/>
      <c r="V358" s="883"/>
      <c r="W358" s="887"/>
      <c r="X358" s="885"/>
      <c r="Y358" s="883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</row>
    <row r="359" spans="1:61" s="18" customFormat="1" ht="21.75" customHeight="1" thickBot="1" x14ac:dyDescent="0.25">
      <c r="A359" s="3026" t="s">
        <v>483</v>
      </c>
      <c r="B359" s="3027"/>
      <c r="C359" s="3027"/>
      <c r="D359" s="3027"/>
      <c r="E359" s="3027"/>
      <c r="F359" s="3027"/>
      <c r="G359" s="3241"/>
      <c r="H359" s="3027"/>
      <c r="I359" s="3027"/>
      <c r="J359" s="3027"/>
      <c r="K359" s="3027"/>
      <c r="L359" s="3027"/>
      <c r="M359" s="3027"/>
      <c r="N359" s="3027"/>
      <c r="O359" s="3027"/>
      <c r="P359" s="3027"/>
      <c r="Q359" s="3027"/>
      <c r="R359" s="3027"/>
      <c r="S359" s="3027"/>
      <c r="T359" s="3027"/>
      <c r="U359" s="3027"/>
      <c r="V359" s="3027"/>
      <c r="W359" s="3027"/>
      <c r="X359" s="3027"/>
      <c r="Y359" s="302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</row>
    <row r="360" spans="1:61" s="18" customFormat="1" ht="36" customHeight="1" thickBot="1" x14ac:dyDescent="0.25">
      <c r="A360" s="1012" t="s">
        <v>177</v>
      </c>
      <c r="B360" s="1013" t="s">
        <v>28</v>
      </c>
      <c r="C360" s="1014" t="s">
        <v>735</v>
      </c>
      <c r="D360" s="1015"/>
      <c r="E360" s="1015"/>
      <c r="F360" s="1016"/>
      <c r="G360" s="134">
        <v>1.5</v>
      </c>
      <c r="H360" s="1017">
        <f>G360*30</f>
        <v>45</v>
      </c>
      <c r="I360" s="1018"/>
      <c r="J360" s="1019"/>
      <c r="K360" s="1020"/>
      <c r="L360" s="1020"/>
      <c r="M360" s="151"/>
      <c r="N360" s="1021"/>
      <c r="O360" s="1022"/>
      <c r="P360" s="1023"/>
      <c r="Q360" s="1024"/>
      <c r="R360" s="1022"/>
      <c r="S360" s="1025"/>
      <c r="T360" s="1024"/>
      <c r="U360" s="1022"/>
      <c r="V360" s="1025"/>
      <c r="W360" s="1021"/>
      <c r="X360" s="1022"/>
      <c r="Y360" s="1025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</row>
    <row r="361" spans="1:61" s="18" customFormat="1" ht="21" customHeight="1" thickBot="1" x14ac:dyDescent="0.25">
      <c r="A361" s="3015" t="s">
        <v>199</v>
      </c>
      <c r="B361" s="3016"/>
      <c r="C361" s="3016"/>
      <c r="D361" s="3016"/>
      <c r="E361" s="3016"/>
      <c r="F361" s="3017"/>
      <c r="G361" s="585">
        <f>G360</f>
        <v>1.5</v>
      </c>
      <c r="H361" s="1026">
        <f>H360</f>
        <v>45</v>
      </c>
      <c r="I361" s="1027"/>
      <c r="J361" s="1028"/>
      <c r="K361" s="1028"/>
      <c r="L361" s="1028"/>
      <c r="M361" s="1029"/>
      <c r="N361" s="586"/>
      <c r="O361" s="587"/>
      <c r="P361" s="588"/>
      <c r="Q361" s="586"/>
      <c r="R361" s="587"/>
      <c r="S361" s="588"/>
      <c r="T361" s="586"/>
      <c r="U361" s="587"/>
      <c r="V361" s="588"/>
      <c r="W361" s="586"/>
      <c r="X361" s="587"/>
      <c r="Y361" s="58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</row>
    <row r="362" spans="1:61" s="18" customFormat="1" ht="16.5" thickBot="1" x14ac:dyDescent="0.25">
      <c r="A362" s="53"/>
      <c r="B362" s="53"/>
      <c r="C362" s="53"/>
      <c r="D362" s="53"/>
      <c r="E362" s="53"/>
      <c r="F362" s="53"/>
      <c r="G362" s="52"/>
      <c r="H362" s="55"/>
      <c r="I362" s="52"/>
      <c r="J362" s="52"/>
      <c r="K362" s="52"/>
      <c r="L362" s="52"/>
      <c r="M362" s="52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</row>
    <row r="363" spans="1:61" s="18" customFormat="1" ht="19.5" customHeight="1" thickBot="1" x14ac:dyDescent="0.25">
      <c r="A363" s="3212" t="s">
        <v>594</v>
      </c>
      <c r="B363" s="3213"/>
      <c r="C363" s="3213"/>
      <c r="D363" s="3213"/>
      <c r="E363" s="3213"/>
      <c r="F363" s="3213"/>
      <c r="G363" s="3213"/>
      <c r="H363" s="3213"/>
      <c r="I363" s="3213"/>
      <c r="J363" s="3213"/>
      <c r="K363" s="3213"/>
      <c r="L363" s="3213"/>
      <c r="M363" s="3213"/>
      <c r="N363" s="3213"/>
      <c r="O363" s="3213"/>
      <c r="P363" s="3213"/>
      <c r="Q363" s="3213"/>
      <c r="R363" s="3213"/>
      <c r="S363" s="3213"/>
      <c r="T363" s="3213"/>
      <c r="U363" s="3213"/>
      <c r="V363" s="3213"/>
      <c r="W363" s="3213"/>
      <c r="X363" s="3213"/>
      <c r="Y363" s="3214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</row>
    <row r="364" spans="1:61" s="18" customFormat="1" ht="24.75" customHeight="1" thickBot="1" x14ac:dyDescent="0.25">
      <c r="A364" s="3223" t="s">
        <v>403</v>
      </c>
      <c r="B364" s="3223"/>
      <c r="C364" s="3223"/>
      <c r="D364" s="3223"/>
      <c r="E364" s="3223"/>
      <c r="F364" s="3223"/>
      <c r="G364" s="1030">
        <f>N373</f>
        <v>240</v>
      </c>
      <c r="H364" s="1030">
        <f t="shared" ref="H364:V364" si="115">H83+H144+H148+H177+H356+H361+H93</f>
        <v>7200</v>
      </c>
      <c r="I364" s="1030">
        <f t="shared" si="115"/>
        <v>3267</v>
      </c>
      <c r="J364" s="1030">
        <f t="shared" si="115"/>
        <v>1552</v>
      </c>
      <c r="K364" s="1030">
        <f t="shared" si="115"/>
        <v>535</v>
      </c>
      <c r="L364" s="1030">
        <f t="shared" si="115"/>
        <v>1180</v>
      </c>
      <c r="M364" s="1030">
        <f t="shared" si="115"/>
        <v>3303</v>
      </c>
      <c r="N364" s="1030">
        <f t="shared" si="115"/>
        <v>29</v>
      </c>
      <c r="O364" s="1030">
        <f t="shared" si="115"/>
        <v>27</v>
      </c>
      <c r="P364" s="1030">
        <f t="shared" si="115"/>
        <v>27</v>
      </c>
      <c r="Q364" s="1030">
        <f t="shared" si="115"/>
        <v>28</v>
      </c>
      <c r="R364" s="1030">
        <f t="shared" si="115"/>
        <v>28</v>
      </c>
      <c r="S364" s="1030">
        <f t="shared" si="115"/>
        <v>29</v>
      </c>
      <c r="T364" s="1030">
        <f t="shared" si="115"/>
        <v>24</v>
      </c>
      <c r="U364" s="1030">
        <f t="shared" si="115"/>
        <v>24</v>
      </c>
      <c r="V364" s="1030">
        <f t="shared" si="115"/>
        <v>24</v>
      </c>
      <c r="W364" s="1031">
        <f>W83+W144+W148+W177+W356+W361</f>
        <v>22</v>
      </c>
      <c r="X364" s="1032">
        <f>X83+X144+X148+X177+X356+X361</f>
        <v>20</v>
      </c>
      <c r="Y364" s="1033">
        <f>Y83+Y144+Y148+Y177+Y356+Y361</f>
        <v>15</v>
      </c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</row>
    <row r="365" spans="1:61" s="18" customFormat="1" ht="37.5" customHeight="1" thickBot="1" x14ac:dyDescent="0.25">
      <c r="A365" s="3054" t="s">
        <v>404</v>
      </c>
      <c r="B365" s="3055"/>
      <c r="C365" s="3055"/>
      <c r="D365" s="3055"/>
      <c r="E365" s="3055"/>
      <c r="F365" s="3056"/>
      <c r="G365" s="1030">
        <f>N373</f>
        <v>240</v>
      </c>
      <c r="H365" s="1030">
        <f t="shared" ref="H365:V365" si="116">H83+H145+H148+H178+H356+H361+H93</f>
        <v>7200</v>
      </c>
      <c r="I365" s="1030">
        <f t="shared" si="116"/>
        <v>3267</v>
      </c>
      <c r="J365" s="1030">
        <f t="shared" si="116"/>
        <v>1489</v>
      </c>
      <c r="K365" s="1030">
        <f t="shared" si="116"/>
        <v>469</v>
      </c>
      <c r="L365" s="1030">
        <f t="shared" si="116"/>
        <v>1309</v>
      </c>
      <c r="M365" s="1030">
        <f t="shared" si="116"/>
        <v>3303</v>
      </c>
      <c r="N365" s="1030">
        <f t="shared" si="116"/>
        <v>29</v>
      </c>
      <c r="O365" s="1030">
        <f t="shared" si="116"/>
        <v>27</v>
      </c>
      <c r="P365" s="1030">
        <f t="shared" si="116"/>
        <v>27</v>
      </c>
      <c r="Q365" s="1030">
        <f t="shared" si="116"/>
        <v>28</v>
      </c>
      <c r="R365" s="1030">
        <f t="shared" si="116"/>
        <v>28</v>
      </c>
      <c r="S365" s="1030">
        <f t="shared" si="116"/>
        <v>29</v>
      </c>
      <c r="T365" s="1030">
        <f t="shared" si="116"/>
        <v>24</v>
      </c>
      <c r="U365" s="1030">
        <f t="shared" si="116"/>
        <v>24</v>
      </c>
      <c r="V365" s="1030">
        <f t="shared" si="116"/>
        <v>24</v>
      </c>
      <c r="W365" s="1031">
        <f>W83+W145+W148+W178+W356+W361</f>
        <v>22</v>
      </c>
      <c r="X365" s="1032">
        <f>X83+X145+X148+X178+X356+X361</f>
        <v>20</v>
      </c>
      <c r="Y365" s="1033">
        <f>Y83+Y145+Y148+Y178+Y356+Y361</f>
        <v>15</v>
      </c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</row>
    <row r="366" spans="1:61" s="18" customFormat="1" ht="21.75" customHeight="1" x14ac:dyDescent="0.2">
      <c r="A366" s="3202" t="s">
        <v>74</v>
      </c>
      <c r="B366" s="3203"/>
      <c r="C366" s="3203"/>
      <c r="D366" s="3203"/>
      <c r="E366" s="3203"/>
      <c r="F366" s="3203"/>
      <c r="G366" s="3203"/>
      <c r="H366" s="3203"/>
      <c r="I366" s="3203"/>
      <c r="J366" s="3203"/>
      <c r="K366" s="3203"/>
      <c r="L366" s="3203"/>
      <c r="M366" s="3204"/>
      <c r="N366" s="1034">
        <f>N364</f>
        <v>29</v>
      </c>
      <c r="O366" s="1035">
        <f t="shared" ref="O366:Y366" si="117">O364</f>
        <v>27</v>
      </c>
      <c r="P366" s="1036">
        <f t="shared" si="117"/>
        <v>27</v>
      </c>
      <c r="Q366" s="1034">
        <f t="shared" si="117"/>
        <v>28</v>
      </c>
      <c r="R366" s="1035">
        <f t="shared" si="117"/>
        <v>28</v>
      </c>
      <c r="S366" s="1036">
        <f t="shared" si="117"/>
        <v>29</v>
      </c>
      <c r="T366" s="1034">
        <f t="shared" si="117"/>
        <v>24</v>
      </c>
      <c r="U366" s="1035">
        <f t="shared" si="117"/>
        <v>24</v>
      </c>
      <c r="V366" s="1036">
        <f t="shared" si="117"/>
        <v>24</v>
      </c>
      <c r="W366" s="1034">
        <f t="shared" si="117"/>
        <v>22</v>
      </c>
      <c r="X366" s="1035">
        <f t="shared" si="117"/>
        <v>20</v>
      </c>
      <c r="Y366" s="1036">
        <f t="shared" si="117"/>
        <v>15</v>
      </c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</row>
    <row r="367" spans="1:61" s="16" customFormat="1" ht="18.75" customHeight="1" x14ac:dyDescent="0.2">
      <c r="A367" s="3185" t="s">
        <v>62</v>
      </c>
      <c r="B367" s="3186"/>
      <c r="C367" s="3186"/>
      <c r="D367" s="3186"/>
      <c r="E367" s="3186"/>
      <c r="F367" s="3186"/>
      <c r="G367" s="3186"/>
      <c r="H367" s="3186"/>
      <c r="I367" s="3186"/>
      <c r="J367" s="3186"/>
      <c r="K367" s="3186"/>
      <c r="L367" s="3186"/>
      <c r="M367" s="3187"/>
      <c r="N367" s="1037">
        <f>вспом!N452</f>
        <v>3</v>
      </c>
      <c r="O367" s="1037">
        <f>вспом!O452</f>
        <v>1</v>
      </c>
      <c r="P367" s="1037">
        <f>вспом!P452</f>
        <v>3</v>
      </c>
      <c r="Q367" s="1037">
        <f>вспом!Q452</f>
        <v>4</v>
      </c>
      <c r="R367" s="1037">
        <f>вспом!R452</f>
        <v>2</v>
      </c>
      <c r="S367" s="1037">
        <f>вспом!S452</f>
        <v>3</v>
      </c>
      <c r="T367" s="1037">
        <f>вспом!T452</f>
        <v>3</v>
      </c>
      <c r="U367" s="1037">
        <f>вспом!U452</f>
        <v>2</v>
      </c>
      <c r="V367" s="1037">
        <f>вспом!V452</f>
        <v>3</v>
      </c>
      <c r="W367" s="1037">
        <f>вспом!W452</f>
        <v>3</v>
      </c>
      <c r="X367" s="1037">
        <f>вспом!X452</f>
        <v>1</v>
      </c>
      <c r="Y367" s="1037">
        <f>вспом!Y452</f>
        <v>2</v>
      </c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</row>
    <row r="368" spans="1:61" s="16" customFormat="1" ht="18.75" customHeight="1" x14ac:dyDescent="0.2">
      <c r="A368" s="3185" t="s">
        <v>408</v>
      </c>
      <c r="B368" s="3186"/>
      <c r="C368" s="3186"/>
      <c r="D368" s="3186"/>
      <c r="E368" s="3186"/>
      <c r="F368" s="3186"/>
      <c r="G368" s="3186"/>
      <c r="H368" s="3186"/>
      <c r="I368" s="3186"/>
      <c r="J368" s="3186"/>
      <c r="K368" s="3186"/>
      <c r="L368" s="3186"/>
      <c r="M368" s="3187"/>
      <c r="N368" s="1037">
        <f>вспом!N453</f>
        <v>5</v>
      </c>
      <c r="O368" s="1037">
        <f>вспом!O453</f>
        <v>2</v>
      </c>
      <c r="P368" s="1037">
        <f>вспом!P453</f>
        <v>4</v>
      </c>
      <c r="Q368" s="1037">
        <f>вспом!Q453</f>
        <v>4</v>
      </c>
      <c r="R368" s="1037">
        <f>вспом!R453</f>
        <v>2</v>
      </c>
      <c r="S368" s="1037">
        <f>вспом!S453</f>
        <v>6</v>
      </c>
      <c r="T368" s="1037">
        <f>вспом!T453</f>
        <v>4</v>
      </c>
      <c r="U368" s="1037">
        <f>вспом!U453</f>
        <v>1</v>
      </c>
      <c r="V368" s="1037">
        <f>вспом!V453</f>
        <v>3</v>
      </c>
      <c r="W368" s="1037">
        <f>вспом!W453</f>
        <v>4</v>
      </c>
      <c r="X368" s="1037">
        <f>вспом!X453</f>
        <v>1</v>
      </c>
      <c r="Y368" s="1037">
        <f>вспом!Y453</f>
        <v>3</v>
      </c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</row>
    <row r="369" spans="1:61" s="16" customFormat="1" ht="18.75" customHeight="1" x14ac:dyDescent="0.2">
      <c r="A369" s="3185" t="s">
        <v>409</v>
      </c>
      <c r="B369" s="3186"/>
      <c r="C369" s="3186"/>
      <c r="D369" s="3186"/>
      <c r="E369" s="3186"/>
      <c r="F369" s="3186"/>
      <c r="G369" s="3186"/>
      <c r="H369" s="3186"/>
      <c r="I369" s="3186"/>
      <c r="J369" s="3186"/>
      <c r="K369" s="3186"/>
      <c r="L369" s="3186"/>
      <c r="M369" s="3187"/>
      <c r="N369" s="1037">
        <f>N368</f>
        <v>5</v>
      </c>
      <c r="O369" s="1037">
        <f t="shared" ref="O369:Y369" si="118">O368</f>
        <v>2</v>
      </c>
      <c r="P369" s="1037">
        <f t="shared" si="118"/>
        <v>4</v>
      </c>
      <c r="Q369" s="1037">
        <f t="shared" si="118"/>
        <v>4</v>
      </c>
      <c r="R369" s="1037">
        <f t="shared" si="118"/>
        <v>2</v>
      </c>
      <c r="S369" s="1037">
        <f t="shared" si="118"/>
        <v>6</v>
      </c>
      <c r="T369" s="1037">
        <f t="shared" si="118"/>
        <v>4</v>
      </c>
      <c r="U369" s="1037">
        <f t="shared" si="118"/>
        <v>1</v>
      </c>
      <c r="V369" s="1037">
        <f t="shared" si="118"/>
        <v>3</v>
      </c>
      <c r="W369" s="1037">
        <f t="shared" si="118"/>
        <v>4</v>
      </c>
      <c r="X369" s="1037">
        <f t="shared" si="118"/>
        <v>1</v>
      </c>
      <c r="Y369" s="1037">
        <f t="shared" si="118"/>
        <v>3</v>
      </c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</row>
    <row r="370" spans="1:61" s="16" customFormat="1" ht="18.75" customHeight="1" x14ac:dyDescent="0.2">
      <c r="A370" s="3185" t="s">
        <v>77</v>
      </c>
      <c r="B370" s="3186"/>
      <c r="C370" s="3186"/>
      <c r="D370" s="3186"/>
      <c r="E370" s="3186"/>
      <c r="F370" s="3186"/>
      <c r="G370" s="3186"/>
      <c r="H370" s="3186"/>
      <c r="I370" s="3186"/>
      <c r="J370" s="3186"/>
      <c r="K370" s="3186"/>
      <c r="L370" s="3186"/>
      <c r="M370" s="3187"/>
      <c r="N370" s="1037"/>
      <c r="O370" s="1037"/>
      <c r="P370" s="1037"/>
      <c r="Q370" s="1037"/>
      <c r="R370" s="1037"/>
      <c r="S370" s="1037"/>
      <c r="T370" s="1037"/>
      <c r="U370" s="1037"/>
      <c r="V370" s="1037">
        <f>вспом!V454</f>
        <v>1</v>
      </c>
      <c r="W370" s="1037">
        <f>вспом!W454</f>
        <v>1</v>
      </c>
      <c r="X370" s="1037"/>
      <c r="Y370" s="1037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</row>
    <row r="371" spans="1:61" s="16" customFormat="1" ht="19.5" customHeight="1" thickBot="1" x14ac:dyDescent="0.25">
      <c r="A371" s="3245" t="s">
        <v>76</v>
      </c>
      <c r="B371" s="3246"/>
      <c r="C371" s="3246"/>
      <c r="D371" s="3246"/>
      <c r="E371" s="3246"/>
      <c r="F371" s="3246"/>
      <c r="G371" s="3246"/>
      <c r="H371" s="3246"/>
      <c r="I371" s="3246"/>
      <c r="J371" s="3246"/>
      <c r="K371" s="3246"/>
      <c r="L371" s="3246"/>
      <c r="M371" s="3247"/>
      <c r="N371" s="1037"/>
      <c r="O371" s="1037"/>
      <c r="P371" s="1037"/>
      <c r="Q371" s="1037"/>
      <c r="R371" s="1037"/>
      <c r="S371" s="1037"/>
      <c r="T371" s="1037">
        <f>вспом!T455</f>
        <v>1</v>
      </c>
      <c r="U371" s="1037"/>
      <c r="V371" s="1037">
        <f>вспом!V455</f>
        <v>1</v>
      </c>
      <c r="W371" s="1037"/>
      <c r="X371" s="1037">
        <f>вспом!X455</f>
        <v>1</v>
      </c>
      <c r="Y371" s="1037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</row>
    <row r="372" spans="1:61" s="16" customFormat="1" ht="19.5" customHeight="1" thickBot="1" x14ac:dyDescent="0.25">
      <c r="A372" s="3227"/>
      <c r="B372" s="3228"/>
      <c r="C372" s="3228"/>
      <c r="D372" s="3228"/>
      <c r="E372" s="3228"/>
      <c r="F372" s="3228"/>
      <c r="G372" s="3228"/>
      <c r="H372" s="3228"/>
      <c r="I372" s="3228"/>
      <c r="J372" s="3228"/>
      <c r="K372" s="3228"/>
      <c r="L372" s="3228"/>
      <c r="M372" s="3228"/>
      <c r="N372" s="3207">
        <f>G12+G13+G14+G17+G23+G24+G25+G36+G37+G38+G40+G51+G52+G53+G57+G58+G59+G65+G69+G78+G79+G81</f>
        <v>60</v>
      </c>
      <c r="O372" s="3208"/>
      <c r="P372" s="3208"/>
      <c r="Q372" s="3207">
        <f>G18+G19+G20+G26+G27+G28+G39+G46+G54+G61+G62+G63+G70+G71+G73+G74+G75+G76+G80+G147+G350+G87+G88+G89</f>
        <v>60</v>
      </c>
      <c r="R372" s="3208"/>
      <c r="S372" s="3208"/>
      <c r="T372" s="3207">
        <f>G34+G41+G43+G44+G45+G48+G49+G124+G125+G126+G129+G130+G131+G136+G137+G166+G351+G352+G90+G91+G92</f>
        <v>60</v>
      </c>
      <c r="U372" s="3208"/>
      <c r="V372" s="3208"/>
      <c r="W372" s="3207">
        <f>G16+G55+G66+G67+G127+G133+G134+G138+G162+G163+G164+G167+G168+G170+G171+G172+G353+G355+G360</f>
        <v>60</v>
      </c>
      <c r="X372" s="3208"/>
      <c r="Y372" s="3208"/>
      <c r="Z372" s="3225"/>
      <c r="AA372" s="3226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</row>
    <row r="373" spans="1:61" s="16" customFormat="1" ht="19.5" customHeight="1" thickBot="1" x14ac:dyDescent="0.25">
      <c r="A373" s="3224"/>
      <c r="B373" s="3224"/>
      <c r="C373" s="3224"/>
      <c r="D373" s="3224"/>
      <c r="E373" s="3224"/>
      <c r="F373" s="3224"/>
      <c r="G373" s="3224"/>
      <c r="H373" s="3224"/>
      <c r="I373" s="3224"/>
      <c r="J373" s="3224"/>
      <c r="K373" s="3224"/>
      <c r="L373" s="3224"/>
      <c r="M373" s="3224"/>
      <c r="N373" s="3176">
        <f>N372+Q372+T372+W372</f>
        <v>240</v>
      </c>
      <c r="O373" s="3197"/>
      <c r="P373" s="3197"/>
      <c r="Q373" s="3197"/>
      <c r="R373" s="3197"/>
      <c r="S373" s="3197"/>
      <c r="T373" s="3197"/>
      <c r="U373" s="3197"/>
      <c r="V373" s="3197"/>
      <c r="W373" s="3197"/>
      <c r="X373" s="3197"/>
      <c r="Y373" s="3222"/>
      <c r="Z373" s="69"/>
      <c r="AA373" s="453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</row>
    <row r="374" spans="1:61" s="16" customFormat="1" ht="19.5" hidden="1" customHeight="1" thickBot="1" x14ac:dyDescent="0.25">
      <c r="A374" s="400"/>
      <c r="B374" s="400"/>
      <c r="C374" s="400"/>
      <c r="D374" s="400"/>
      <c r="E374" s="400"/>
      <c r="F374" s="400"/>
      <c r="G374" s="400"/>
      <c r="H374" s="400"/>
      <c r="I374" s="400"/>
      <c r="J374" s="400"/>
      <c r="K374" s="400"/>
      <c r="L374" s="400"/>
      <c r="M374" s="400"/>
      <c r="N374" s="401"/>
      <c r="O374" s="401"/>
      <c r="P374" s="402"/>
      <c r="Q374" s="401"/>
      <c r="R374" s="401"/>
      <c r="S374" s="401"/>
      <c r="T374" s="401"/>
      <c r="U374" s="401"/>
      <c r="V374" s="402"/>
      <c r="W374" s="401"/>
      <c r="X374" s="401"/>
      <c r="Y374" s="402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</row>
    <row r="375" spans="1:61" s="16" customFormat="1" ht="19.5" hidden="1" customHeight="1" thickBot="1" x14ac:dyDescent="0.25">
      <c r="A375" s="3212" t="s">
        <v>406</v>
      </c>
      <c r="B375" s="3213"/>
      <c r="C375" s="3213"/>
      <c r="D375" s="3213"/>
      <c r="E375" s="3213"/>
      <c r="F375" s="3213"/>
      <c r="G375" s="3213"/>
      <c r="H375" s="3213"/>
      <c r="I375" s="3213"/>
      <c r="J375" s="3213"/>
      <c r="K375" s="3213"/>
      <c r="L375" s="3213"/>
      <c r="M375" s="3213"/>
      <c r="N375" s="3213"/>
      <c r="O375" s="3213"/>
      <c r="P375" s="3213"/>
      <c r="Q375" s="3213"/>
      <c r="R375" s="3213"/>
      <c r="S375" s="3213"/>
      <c r="T375" s="3213"/>
      <c r="U375" s="3213"/>
      <c r="V375" s="3213"/>
      <c r="W375" s="3213"/>
      <c r="X375" s="3213"/>
      <c r="Y375" s="321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</row>
    <row r="376" spans="1:61" s="16" customFormat="1" ht="19.5" hidden="1" customHeight="1" thickBot="1" x14ac:dyDescent="0.25">
      <c r="A376" s="3223" t="s">
        <v>403</v>
      </c>
      <c r="B376" s="3223"/>
      <c r="C376" s="3223"/>
      <c r="D376" s="3223"/>
      <c r="E376" s="3223"/>
      <c r="F376" s="3223"/>
      <c r="G376" s="1030">
        <f>N385</f>
        <v>239</v>
      </c>
      <c r="H376" s="1030">
        <f t="shared" ref="H376:V376" si="119">H83+H144+H148+H153+H159+H189+H356+H361+H93</f>
        <v>7200</v>
      </c>
      <c r="I376" s="1030">
        <f t="shared" si="119"/>
        <v>3267</v>
      </c>
      <c r="J376" s="1030">
        <f t="shared" si="119"/>
        <v>1579</v>
      </c>
      <c r="K376" s="1030">
        <f t="shared" si="119"/>
        <v>484</v>
      </c>
      <c r="L376" s="1030">
        <f t="shared" si="119"/>
        <v>1204</v>
      </c>
      <c r="M376" s="1030">
        <f t="shared" si="119"/>
        <v>3303</v>
      </c>
      <c r="N376" s="1030">
        <f t="shared" si="119"/>
        <v>29</v>
      </c>
      <c r="O376" s="1030">
        <f t="shared" si="119"/>
        <v>27</v>
      </c>
      <c r="P376" s="1030">
        <f t="shared" si="119"/>
        <v>27</v>
      </c>
      <c r="Q376" s="1030">
        <f t="shared" si="119"/>
        <v>28</v>
      </c>
      <c r="R376" s="1030">
        <f t="shared" si="119"/>
        <v>28</v>
      </c>
      <c r="S376" s="1030">
        <f t="shared" si="119"/>
        <v>29</v>
      </c>
      <c r="T376" s="1030">
        <f t="shared" si="119"/>
        <v>24</v>
      </c>
      <c r="U376" s="1030">
        <f t="shared" si="119"/>
        <v>24</v>
      </c>
      <c r="V376" s="1030">
        <f t="shared" si="119"/>
        <v>24</v>
      </c>
      <c r="W376" s="1031">
        <f>W83+W144+W148+W153+W159+W189+W356+W361</f>
        <v>22</v>
      </c>
      <c r="X376" s="1032">
        <f>X83+X144+X148+X153+X159+X189+X356+X361</f>
        <v>20</v>
      </c>
      <c r="Y376" s="1033">
        <f>Y83+Y144+Y148+Y153+Y159+Y189+Y356+Y361</f>
        <v>15</v>
      </c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</row>
    <row r="377" spans="1:61" s="16" customFormat="1" ht="36.75" hidden="1" customHeight="1" thickBot="1" x14ac:dyDescent="0.25">
      <c r="A377" s="3054" t="s">
        <v>404</v>
      </c>
      <c r="B377" s="3055"/>
      <c r="C377" s="3055"/>
      <c r="D377" s="3055"/>
      <c r="E377" s="3055"/>
      <c r="F377" s="3056"/>
      <c r="G377" s="1030">
        <f>N385</f>
        <v>239</v>
      </c>
      <c r="H377" s="1030">
        <f t="shared" ref="H377:V377" si="120">H83+H145+H148+H153+H159+H190+H356+H361+H93</f>
        <v>7200</v>
      </c>
      <c r="I377" s="1030">
        <f t="shared" si="120"/>
        <v>3267</v>
      </c>
      <c r="J377" s="1030">
        <f t="shared" si="120"/>
        <v>1498</v>
      </c>
      <c r="K377" s="1030">
        <f t="shared" si="120"/>
        <v>445</v>
      </c>
      <c r="L377" s="1030">
        <f t="shared" si="120"/>
        <v>1324</v>
      </c>
      <c r="M377" s="1030">
        <f t="shared" si="120"/>
        <v>3303</v>
      </c>
      <c r="N377" s="1030">
        <f t="shared" si="120"/>
        <v>29</v>
      </c>
      <c r="O377" s="1030">
        <f t="shared" si="120"/>
        <v>27</v>
      </c>
      <c r="P377" s="1030">
        <f t="shared" si="120"/>
        <v>27</v>
      </c>
      <c r="Q377" s="1030">
        <f t="shared" si="120"/>
        <v>28</v>
      </c>
      <c r="R377" s="1030">
        <f t="shared" si="120"/>
        <v>28</v>
      </c>
      <c r="S377" s="1030">
        <f t="shared" si="120"/>
        <v>29</v>
      </c>
      <c r="T377" s="1030">
        <f t="shared" si="120"/>
        <v>24</v>
      </c>
      <c r="U377" s="1030">
        <f t="shared" si="120"/>
        <v>24</v>
      </c>
      <c r="V377" s="1030">
        <f t="shared" si="120"/>
        <v>24</v>
      </c>
      <c r="W377" s="1031">
        <f>W83+W145+W148+W153+W159+W190+W356+W361</f>
        <v>22</v>
      </c>
      <c r="X377" s="1032">
        <f>X83+X145+X148+X153+X159+X190+X356+X361</f>
        <v>20</v>
      </c>
      <c r="Y377" s="1033">
        <f>Y83+Y145+Y148+Y153+Y159+Y190+Y356+Y361</f>
        <v>15</v>
      </c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</row>
    <row r="378" spans="1:61" s="16" customFormat="1" ht="19.5" hidden="1" customHeight="1" x14ac:dyDescent="0.2">
      <c r="A378" s="3202" t="s">
        <v>74</v>
      </c>
      <c r="B378" s="3203"/>
      <c r="C378" s="3203"/>
      <c r="D378" s="3203"/>
      <c r="E378" s="3203"/>
      <c r="F378" s="3203"/>
      <c r="G378" s="3203"/>
      <c r="H378" s="3203"/>
      <c r="I378" s="3203"/>
      <c r="J378" s="3203"/>
      <c r="K378" s="3203"/>
      <c r="L378" s="3203"/>
      <c r="M378" s="3204"/>
      <c r="N378" s="1034">
        <f>N376</f>
        <v>29</v>
      </c>
      <c r="O378" s="1035">
        <f t="shared" ref="O378:W378" si="121">O376</f>
        <v>27</v>
      </c>
      <c r="P378" s="1036">
        <f t="shared" si="121"/>
        <v>27</v>
      </c>
      <c r="Q378" s="1034">
        <f t="shared" si="121"/>
        <v>28</v>
      </c>
      <c r="R378" s="1035">
        <f t="shared" si="121"/>
        <v>28</v>
      </c>
      <c r="S378" s="1036">
        <f t="shared" si="121"/>
        <v>29</v>
      </c>
      <c r="T378" s="1034">
        <f t="shared" si="121"/>
        <v>24</v>
      </c>
      <c r="U378" s="1035">
        <f t="shared" si="121"/>
        <v>24</v>
      </c>
      <c r="V378" s="1036">
        <f t="shared" si="121"/>
        <v>24</v>
      </c>
      <c r="W378" s="1034">
        <f t="shared" si="121"/>
        <v>22</v>
      </c>
      <c r="X378" s="1035">
        <f>X376</f>
        <v>20</v>
      </c>
      <c r="Y378" s="1036">
        <f>Y376</f>
        <v>15</v>
      </c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</row>
    <row r="379" spans="1:61" s="16" customFormat="1" ht="19.5" hidden="1" customHeight="1" x14ac:dyDescent="0.2">
      <c r="A379" s="3185" t="s">
        <v>62</v>
      </c>
      <c r="B379" s="3186"/>
      <c r="C379" s="3186"/>
      <c r="D379" s="3186"/>
      <c r="E379" s="3186"/>
      <c r="F379" s="3186"/>
      <c r="G379" s="3186"/>
      <c r="H379" s="3186"/>
      <c r="I379" s="3186"/>
      <c r="J379" s="3186"/>
      <c r="K379" s="3186"/>
      <c r="L379" s="3186"/>
      <c r="M379" s="3187"/>
      <c r="N379" s="1037">
        <v>3</v>
      </c>
      <c r="O379" s="786">
        <v>1</v>
      </c>
      <c r="P379" s="639">
        <v>3</v>
      </c>
      <c r="Q379" s="1037">
        <v>4</v>
      </c>
      <c r="R379" s="786">
        <v>2</v>
      </c>
      <c r="S379" s="639">
        <v>3</v>
      </c>
      <c r="T379" s="1037">
        <v>3</v>
      </c>
      <c r="U379" s="786">
        <v>2</v>
      </c>
      <c r="V379" s="639">
        <v>3</v>
      </c>
      <c r="W379" s="1043">
        <v>3</v>
      </c>
      <c r="X379" s="1044">
        <v>1</v>
      </c>
      <c r="Y379" s="1045">
        <v>2</v>
      </c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</row>
    <row r="380" spans="1:61" s="16" customFormat="1" ht="19.5" hidden="1" customHeight="1" x14ac:dyDescent="0.2">
      <c r="A380" s="3185" t="s">
        <v>408</v>
      </c>
      <c r="B380" s="3186"/>
      <c r="C380" s="3186"/>
      <c r="D380" s="3186"/>
      <c r="E380" s="3186"/>
      <c r="F380" s="3186"/>
      <c r="G380" s="3186"/>
      <c r="H380" s="3186"/>
      <c r="I380" s="3186"/>
      <c r="J380" s="3186"/>
      <c r="K380" s="3186"/>
      <c r="L380" s="3186"/>
      <c r="M380" s="3187"/>
      <c r="N380" s="1037">
        <v>5</v>
      </c>
      <c r="O380" s="786">
        <v>2</v>
      </c>
      <c r="P380" s="639" t="s">
        <v>411</v>
      </c>
      <c r="Q380" s="1037">
        <v>3</v>
      </c>
      <c r="R380" s="786">
        <v>1</v>
      </c>
      <c r="S380" s="639" t="s">
        <v>599</v>
      </c>
      <c r="T380" s="1037" t="s">
        <v>202</v>
      </c>
      <c r="U380" s="786"/>
      <c r="V380" s="639" t="s">
        <v>598</v>
      </c>
      <c r="W380" s="1037">
        <v>4</v>
      </c>
      <c r="X380" s="786" t="s">
        <v>484</v>
      </c>
      <c r="Y380" s="639">
        <v>3</v>
      </c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</row>
    <row r="381" spans="1:61" s="16" customFormat="1" ht="19.5" hidden="1" customHeight="1" x14ac:dyDescent="0.2">
      <c r="A381" s="3185" t="s">
        <v>409</v>
      </c>
      <c r="B381" s="3186"/>
      <c r="C381" s="3186"/>
      <c r="D381" s="3186"/>
      <c r="E381" s="3186"/>
      <c r="F381" s="3186"/>
      <c r="G381" s="3186"/>
      <c r="H381" s="3186"/>
      <c r="I381" s="3186"/>
      <c r="J381" s="3186"/>
      <c r="K381" s="3186"/>
      <c r="L381" s="3186"/>
      <c r="M381" s="3187"/>
      <c r="N381" s="1037">
        <v>5</v>
      </c>
      <c r="O381" s="786">
        <v>2</v>
      </c>
      <c r="P381" s="639" t="s">
        <v>411</v>
      </c>
      <c r="Q381" s="1037">
        <v>3</v>
      </c>
      <c r="R381" s="786">
        <v>1</v>
      </c>
      <c r="S381" s="639" t="s">
        <v>599</v>
      </c>
      <c r="T381" s="1037" t="s">
        <v>202</v>
      </c>
      <c r="U381" s="786"/>
      <c r="V381" s="639" t="s">
        <v>598</v>
      </c>
      <c r="W381" s="1037">
        <v>3</v>
      </c>
      <c r="X381" s="786" t="s">
        <v>484</v>
      </c>
      <c r="Y381" s="639">
        <v>3</v>
      </c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</row>
    <row r="382" spans="1:61" s="16" customFormat="1" ht="19.5" hidden="1" customHeight="1" x14ac:dyDescent="0.2">
      <c r="A382" s="3185" t="s">
        <v>77</v>
      </c>
      <c r="B382" s="3186"/>
      <c r="C382" s="3186"/>
      <c r="D382" s="3186"/>
      <c r="E382" s="3186"/>
      <c r="F382" s="3186"/>
      <c r="G382" s="3186"/>
      <c r="H382" s="3186"/>
      <c r="I382" s="3186"/>
      <c r="J382" s="3186"/>
      <c r="K382" s="3186"/>
      <c r="L382" s="3186"/>
      <c r="M382" s="3187"/>
      <c r="N382" s="1037"/>
      <c r="O382" s="786"/>
      <c r="P382" s="639"/>
      <c r="Q382" s="1037"/>
      <c r="R382" s="786"/>
      <c r="S382" s="639"/>
      <c r="T382" s="1037"/>
      <c r="U382" s="786"/>
      <c r="V382" s="639">
        <v>1</v>
      </c>
      <c r="W382" s="1037">
        <v>1</v>
      </c>
      <c r="X382" s="786"/>
      <c r="Y382" s="639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</row>
    <row r="383" spans="1:61" s="16" customFormat="1" ht="18.75" hidden="1" customHeight="1" thickBot="1" x14ac:dyDescent="0.25">
      <c r="A383" s="3179" t="s">
        <v>76</v>
      </c>
      <c r="B383" s="3180"/>
      <c r="C383" s="3180"/>
      <c r="D383" s="3180"/>
      <c r="E383" s="3180"/>
      <c r="F383" s="3180"/>
      <c r="G383" s="3180"/>
      <c r="H383" s="3180"/>
      <c r="I383" s="3180"/>
      <c r="J383" s="3180"/>
      <c r="K383" s="3180"/>
      <c r="L383" s="3180"/>
      <c r="M383" s="3181"/>
      <c r="N383" s="936"/>
      <c r="O383" s="937"/>
      <c r="P383" s="686"/>
      <c r="Q383" s="936"/>
      <c r="R383" s="937"/>
      <c r="S383" s="686"/>
      <c r="T383" s="936">
        <v>1</v>
      </c>
      <c r="U383" s="937"/>
      <c r="V383" s="686">
        <v>1</v>
      </c>
      <c r="W383" s="936"/>
      <c r="X383" s="937">
        <v>1</v>
      </c>
      <c r="Y383" s="686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</row>
    <row r="384" spans="1:61" s="16" customFormat="1" ht="18.75" hidden="1" customHeight="1" thickBot="1" x14ac:dyDescent="0.25">
      <c r="A384" s="433"/>
      <c r="B384" s="2508"/>
      <c r="C384" s="2508"/>
      <c r="D384" s="2508"/>
      <c r="E384" s="2508"/>
      <c r="F384" s="2508"/>
      <c r="G384" s="2508"/>
      <c r="H384" s="2508"/>
      <c r="I384" s="2508"/>
      <c r="J384" s="2508"/>
      <c r="K384" s="2508"/>
      <c r="L384" s="2508"/>
      <c r="M384" s="2508"/>
      <c r="N384" s="3207">
        <f>G12+G13+G14+G17+G23+G24+G25+G36+G37+G38+G40+G51+G52+G53+G57+G58+G59+G65+G69+G78+G79+G81</f>
        <v>60</v>
      </c>
      <c r="O384" s="3208"/>
      <c r="P384" s="3208"/>
      <c r="Q384" s="3207">
        <f>G18+G19+G20+G26+G27+G28+G39+G46+G54+G61+G62+G63+G70+G71+G73+G74+G75+G76+G80+G147+G350+4</f>
        <v>60</v>
      </c>
      <c r="R384" s="3208"/>
      <c r="S384" s="3208"/>
      <c r="T384" s="3207">
        <f>G34+G41+G43+G44+G45+G48+G49+G124+G125+G126+G129+G130+G131+G136+G137+G156+G351+G352+6</f>
        <v>60</v>
      </c>
      <c r="U384" s="3208"/>
      <c r="V384" s="3208"/>
      <c r="W384" s="3207">
        <f>G16+G55+G66+G67+G127+G133+G134+G138+G151+G152+G157+G158+G180+G182+G183+G184+G354+G355+G360</f>
        <v>59</v>
      </c>
      <c r="X384" s="3208"/>
      <c r="Y384" s="3208"/>
      <c r="Z384" s="3205"/>
      <c r="AA384" s="3206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</row>
    <row r="385" spans="1:61" s="16" customFormat="1" ht="18.75" hidden="1" customHeight="1" thickBot="1" x14ac:dyDescent="0.25">
      <c r="A385" s="2508"/>
      <c r="B385" s="2508"/>
      <c r="C385" s="2508"/>
      <c r="D385" s="2508"/>
      <c r="E385" s="2508"/>
      <c r="F385" s="2508"/>
      <c r="G385" s="2508"/>
      <c r="H385" s="2508"/>
      <c r="I385" s="2508"/>
      <c r="J385" s="2508"/>
      <c r="K385" s="2508"/>
      <c r="L385" s="2508"/>
      <c r="M385" s="2508"/>
      <c r="N385" s="3176">
        <f>N384+Q384+T384+W384</f>
        <v>239</v>
      </c>
      <c r="O385" s="3197"/>
      <c r="P385" s="3197"/>
      <c r="Q385" s="3197"/>
      <c r="R385" s="3197"/>
      <c r="S385" s="3197"/>
      <c r="T385" s="3197"/>
      <c r="U385" s="3197"/>
      <c r="V385" s="3197"/>
      <c r="W385" s="3197"/>
      <c r="X385" s="3197"/>
      <c r="Y385" s="3222"/>
      <c r="Z385" s="46"/>
      <c r="AA385" s="45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</row>
    <row r="386" spans="1:61" s="16" customFormat="1" ht="18.75" hidden="1" customHeight="1" thickBot="1" x14ac:dyDescent="0.25">
      <c r="A386" s="400"/>
      <c r="B386" s="400"/>
      <c r="C386" s="400"/>
      <c r="D386" s="400"/>
      <c r="E386" s="400"/>
      <c r="F386" s="400"/>
      <c r="G386" s="400"/>
      <c r="H386" s="400"/>
      <c r="I386" s="400"/>
      <c r="J386" s="400"/>
      <c r="K386" s="400"/>
      <c r="L386" s="400"/>
      <c r="M386" s="400"/>
      <c r="N386" s="2708"/>
      <c r="O386" s="2709"/>
      <c r="P386" s="72"/>
      <c r="Q386" s="2708"/>
      <c r="R386" s="2709"/>
      <c r="S386" s="2709"/>
      <c r="T386" s="2710"/>
      <c r="U386" s="2709"/>
      <c r="V386" s="72"/>
      <c r="W386" s="2710"/>
      <c r="X386" s="2709"/>
      <c r="Y386" s="72"/>
      <c r="Z386" s="46"/>
      <c r="AA386" s="45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</row>
    <row r="387" spans="1:61" s="16" customFormat="1" ht="18.75" hidden="1" customHeight="1" thickBot="1" x14ac:dyDescent="0.25">
      <c r="A387" s="3219" t="s">
        <v>407</v>
      </c>
      <c r="B387" s="3220"/>
      <c r="C387" s="3220"/>
      <c r="D387" s="3220"/>
      <c r="E387" s="3220"/>
      <c r="F387" s="3220"/>
      <c r="G387" s="3220"/>
      <c r="H387" s="3220"/>
      <c r="I387" s="3220"/>
      <c r="J387" s="3220"/>
      <c r="K387" s="3220"/>
      <c r="L387" s="3220"/>
      <c r="M387" s="3220"/>
      <c r="N387" s="3220"/>
      <c r="O387" s="3220"/>
      <c r="P387" s="3220"/>
      <c r="Q387" s="3220"/>
      <c r="R387" s="3220"/>
      <c r="S387" s="3220"/>
      <c r="T387" s="3220"/>
      <c r="U387" s="3220"/>
      <c r="V387" s="3220"/>
      <c r="W387" s="3220"/>
      <c r="X387" s="3220"/>
      <c r="Y387" s="3221"/>
      <c r="Z387" s="46"/>
      <c r="AA387" s="45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</row>
    <row r="388" spans="1:61" s="16" customFormat="1" ht="24.75" hidden="1" customHeight="1" thickBot="1" x14ac:dyDescent="0.25">
      <c r="A388" s="3223" t="s">
        <v>403</v>
      </c>
      <c r="B388" s="3223"/>
      <c r="C388" s="3223"/>
      <c r="D388" s="3223"/>
      <c r="E388" s="3223"/>
      <c r="F388" s="3223"/>
      <c r="G388" s="585">
        <f>N397</f>
        <v>240</v>
      </c>
      <c r="H388" s="585">
        <f t="shared" ref="H388:V388" si="122">H83+H144+H153+H220+H356+H361+H93</f>
        <v>7200</v>
      </c>
      <c r="I388" s="585">
        <f t="shared" si="122"/>
        <v>3277</v>
      </c>
      <c r="J388" s="585">
        <f t="shared" si="122"/>
        <v>1589</v>
      </c>
      <c r="K388" s="585">
        <f t="shared" si="122"/>
        <v>464</v>
      </c>
      <c r="L388" s="585">
        <f t="shared" si="122"/>
        <v>1224</v>
      </c>
      <c r="M388" s="585">
        <f t="shared" si="122"/>
        <v>3293</v>
      </c>
      <c r="N388" s="585">
        <f t="shared" si="122"/>
        <v>29</v>
      </c>
      <c r="O388" s="585">
        <f t="shared" si="122"/>
        <v>27</v>
      </c>
      <c r="P388" s="585">
        <f t="shared" si="122"/>
        <v>27</v>
      </c>
      <c r="Q388" s="585">
        <f t="shared" si="122"/>
        <v>28</v>
      </c>
      <c r="R388" s="585">
        <f t="shared" si="122"/>
        <v>28</v>
      </c>
      <c r="S388" s="585">
        <f t="shared" si="122"/>
        <v>30</v>
      </c>
      <c r="T388" s="585">
        <f t="shared" si="122"/>
        <v>24</v>
      </c>
      <c r="U388" s="585">
        <f t="shared" si="122"/>
        <v>24</v>
      </c>
      <c r="V388" s="585">
        <f t="shared" si="122"/>
        <v>24</v>
      </c>
      <c r="W388" s="586">
        <f>W83+W144+W153+W220+W356+W361</f>
        <v>22</v>
      </c>
      <c r="X388" s="587">
        <f>X83+X144+X153+X220+X356+X361</f>
        <v>20</v>
      </c>
      <c r="Y388" s="588">
        <f>Y83+Y144+Y153+Y220+Y356+Y361</f>
        <v>15</v>
      </c>
      <c r="Z388" s="46"/>
      <c r="AA388" s="45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</row>
    <row r="389" spans="1:61" s="16" customFormat="1" ht="36" hidden="1" customHeight="1" thickBot="1" x14ac:dyDescent="0.25">
      <c r="A389" s="3054" t="s">
        <v>404</v>
      </c>
      <c r="B389" s="3055"/>
      <c r="C389" s="3055"/>
      <c r="D389" s="3055"/>
      <c r="E389" s="3055"/>
      <c r="F389" s="3056"/>
      <c r="G389" s="326">
        <f>N397</f>
        <v>240</v>
      </c>
      <c r="H389" s="326">
        <f t="shared" ref="H389:V389" si="123">H83+H145+H153+H221+H356+H361+H93</f>
        <v>7200</v>
      </c>
      <c r="I389" s="326">
        <f t="shared" si="123"/>
        <v>3277</v>
      </c>
      <c r="J389" s="326">
        <f t="shared" si="123"/>
        <v>1508</v>
      </c>
      <c r="K389" s="326">
        <f t="shared" si="123"/>
        <v>425</v>
      </c>
      <c r="L389" s="326">
        <f t="shared" si="123"/>
        <v>1344</v>
      </c>
      <c r="M389" s="326">
        <f t="shared" si="123"/>
        <v>3293</v>
      </c>
      <c r="N389" s="326">
        <f t="shared" si="123"/>
        <v>29</v>
      </c>
      <c r="O389" s="326">
        <f t="shared" si="123"/>
        <v>27</v>
      </c>
      <c r="P389" s="326">
        <f t="shared" si="123"/>
        <v>27</v>
      </c>
      <c r="Q389" s="326">
        <f t="shared" si="123"/>
        <v>28</v>
      </c>
      <c r="R389" s="326">
        <f t="shared" si="123"/>
        <v>28</v>
      </c>
      <c r="S389" s="326">
        <f t="shared" si="123"/>
        <v>30</v>
      </c>
      <c r="T389" s="326">
        <f t="shared" si="123"/>
        <v>24</v>
      </c>
      <c r="U389" s="326">
        <f t="shared" si="123"/>
        <v>24</v>
      </c>
      <c r="V389" s="326">
        <f t="shared" si="123"/>
        <v>24</v>
      </c>
      <c r="W389" s="586">
        <f>W83+W145+W153+W221+W356+W361</f>
        <v>22</v>
      </c>
      <c r="X389" s="587">
        <f>X83+X145+X153+X221+X356+X361</f>
        <v>20</v>
      </c>
      <c r="Y389" s="588">
        <f>Y83+Y145+Y153+Y221+Y356+Y361</f>
        <v>15</v>
      </c>
      <c r="Z389" s="46"/>
      <c r="AA389" s="45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</row>
    <row r="390" spans="1:61" s="16" customFormat="1" ht="18.75" hidden="1" customHeight="1" x14ac:dyDescent="0.2">
      <c r="A390" s="3202" t="s">
        <v>74</v>
      </c>
      <c r="B390" s="3203"/>
      <c r="C390" s="3203"/>
      <c r="D390" s="3203"/>
      <c r="E390" s="3203"/>
      <c r="F390" s="3203"/>
      <c r="G390" s="3203"/>
      <c r="H390" s="3203"/>
      <c r="I390" s="3203"/>
      <c r="J390" s="3203"/>
      <c r="K390" s="3203"/>
      <c r="L390" s="3203"/>
      <c r="M390" s="3204"/>
      <c r="N390" s="1054">
        <f t="shared" ref="N390:Y390" si="124">N388</f>
        <v>29</v>
      </c>
      <c r="O390" s="2711">
        <f t="shared" si="124"/>
        <v>27</v>
      </c>
      <c r="P390" s="2712">
        <f t="shared" si="124"/>
        <v>27</v>
      </c>
      <c r="Q390" s="1054">
        <f t="shared" si="124"/>
        <v>28</v>
      </c>
      <c r="R390" s="2711">
        <f t="shared" si="124"/>
        <v>28</v>
      </c>
      <c r="S390" s="2712">
        <f t="shared" si="124"/>
        <v>30</v>
      </c>
      <c r="T390" s="1054">
        <f>T388</f>
        <v>24</v>
      </c>
      <c r="U390" s="144">
        <f t="shared" si="124"/>
        <v>24</v>
      </c>
      <c r="V390" s="123">
        <f t="shared" si="124"/>
        <v>24</v>
      </c>
      <c r="W390" s="1054">
        <f t="shared" si="124"/>
        <v>22</v>
      </c>
      <c r="X390" s="144">
        <f t="shared" si="124"/>
        <v>20</v>
      </c>
      <c r="Y390" s="123">
        <f t="shared" si="124"/>
        <v>15</v>
      </c>
      <c r="Z390" s="46"/>
      <c r="AA390" s="45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</row>
    <row r="391" spans="1:61" s="16" customFormat="1" ht="18.75" hidden="1" customHeight="1" x14ac:dyDescent="0.2">
      <c r="A391" s="3185" t="s">
        <v>62</v>
      </c>
      <c r="B391" s="3186"/>
      <c r="C391" s="3186"/>
      <c r="D391" s="3186"/>
      <c r="E391" s="3186"/>
      <c r="F391" s="3186"/>
      <c r="G391" s="3186"/>
      <c r="H391" s="3186"/>
      <c r="I391" s="3186"/>
      <c r="J391" s="3186"/>
      <c r="K391" s="3186"/>
      <c r="L391" s="3186"/>
      <c r="M391" s="3187"/>
      <c r="N391" s="1037">
        <v>3</v>
      </c>
      <c r="O391" s="786">
        <v>1</v>
      </c>
      <c r="P391" s="639">
        <v>3</v>
      </c>
      <c r="Q391" s="1037">
        <v>4</v>
      </c>
      <c r="R391" s="786">
        <v>2</v>
      </c>
      <c r="S391" s="639">
        <v>3</v>
      </c>
      <c r="T391" s="1037">
        <v>3</v>
      </c>
      <c r="U391" s="786">
        <v>2</v>
      </c>
      <c r="V391" s="639">
        <v>3</v>
      </c>
      <c r="W391" s="1037">
        <v>3</v>
      </c>
      <c r="X391" s="786">
        <v>1</v>
      </c>
      <c r="Y391" s="639">
        <v>2</v>
      </c>
      <c r="Z391" s="46"/>
      <c r="AA391" s="45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</row>
    <row r="392" spans="1:61" s="16" customFormat="1" ht="18.75" hidden="1" customHeight="1" x14ac:dyDescent="0.2">
      <c r="A392" s="3185" t="s">
        <v>408</v>
      </c>
      <c r="B392" s="3186"/>
      <c r="C392" s="3186"/>
      <c r="D392" s="3186"/>
      <c r="E392" s="3186"/>
      <c r="F392" s="3186"/>
      <c r="G392" s="3186"/>
      <c r="H392" s="3186"/>
      <c r="I392" s="3186"/>
      <c r="J392" s="3186"/>
      <c r="K392" s="3186"/>
      <c r="L392" s="3186"/>
      <c r="M392" s="3187"/>
      <c r="N392" s="1037">
        <v>5</v>
      </c>
      <c r="O392" s="786">
        <v>2</v>
      </c>
      <c r="P392" s="639" t="s">
        <v>411</v>
      </c>
      <c r="Q392" s="1037">
        <v>3</v>
      </c>
      <c r="R392" s="786">
        <v>1</v>
      </c>
      <c r="S392" s="639" t="s">
        <v>485</v>
      </c>
      <c r="T392" s="1037" t="s">
        <v>202</v>
      </c>
      <c r="U392" s="786"/>
      <c r="V392" s="639" t="s">
        <v>598</v>
      </c>
      <c r="W392" s="1037">
        <v>4</v>
      </c>
      <c r="X392" s="786" t="s">
        <v>484</v>
      </c>
      <c r="Y392" s="639">
        <v>3</v>
      </c>
      <c r="Z392" s="46"/>
      <c r="AA392" s="45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</row>
    <row r="393" spans="1:61" s="16" customFormat="1" ht="18.75" hidden="1" customHeight="1" x14ac:dyDescent="0.2">
      <c r="A393" s="3185" t="s">
        <v>409</v>
      </c>
      <c r="B393" s="3186"/>
      <c r="C393" s="3186"/>
      <c r="D393" s="3186"/>
      <c r="E393" s="3186"/>
      <c r="F393" s="3186"/>
      <c r="G393" s="3186"/>
      <c r="H393" s="3186"/>
      <c r="I393" s="3186"/>
      <c r="J393" s="3186"/>
      <c r="K393" s="3186"/>
      <c r="L393" s="3186"/>
      <c r="M393" s="3187"/>
      <c r="N393" s="1037">
        <v>5</v>
      </c>
      <c r="O393" s="786">
        <v>2</v>
      </c>
      <c r="P393" s="639" t="s">
        <v>411</v>
      </c>
      <c r="Q393" s="1037">
        <v>3</v>
      </c>
      <c r="R393" s="786">
        <v>1</v>
      </c>
      <c r="S393" s="639" t="s">
        <v>485</v>
      </c>
      <c r="T393" s="1037" t="s">
        <v>202</v>
      </c>
      <c r="U393" s="786"/>
      <c r="V393" s="639" t="s">
        <v>598</v>
      </c>
      <c r="W393" s="1037">
        <v>3</v>
      </c>
      <c r="X393" s="786" t="s">
        <v>484</v>
      </c>
      <c r="Y393" s="639">
        <v>3</v>
      </c>
      <c r="Z393" s="46"/>
      <c r="AA393" s="45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</row>
    <row r="394" spans="1:61" s="16" customFormat="1" ht="18.75" hidden="1" customHeight="1" x14ac:dyDescent="0.2">
      <c r="A394" s="3185" t="s">
        <v>77</v>
      </c>
      <c r="B394" s="3186"/>
      <c r="C394" s="3186"/>
      <c r="D394" s="3186"/>
      <c r="E394" s="3186"/>
      <c r="F394" s="3186"/>
      <c r="G394" s="3186"/>
      <c r="H394" s="3186"/>
      <c r="I394" s="3186"/>
      <c r="J394" s="3186"/>
      <c r="K394" s="3186"/>
      <c r="L394" s="3186"/>
      <c r="M394" s="3187"/>
      <c r="N394" s="1037"/>
      <c r="O394" s="786"/>
      <c r="P394" s="639"/>
      <c r="Q394" s="1037"/>
      <c r="R394" s="786"/>
      <c r="S394" s="639"/>
      <c r="T394" s="1037"/>
      <c r="U394" s="786"/>
      <c r="V394" s="639">
        <v>1</v>
      </c>
      <c r="W394" s="1037">
        <v>1</v>
      </c>
      <c r="X394" s="786"/>
      <c r="Y394" s="639"/>
      <c r="Z394" s="46"/>
      <c r="AA394" s="45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</row>
    <row r="395" spans="1:61" s="16" customFormat="1" ht="18.75" hidden="1" customHeight="1" thickBot="1" x14ac:dyDescent="0.25">
      <c r="A395" s="3179" t="s">
        <v>76</v>
      </c>
      <c r="B395" s="3180"/>
      <c r="C395" s="3180"/>
      <c r="D395" s="3180"/>
      <c r="E395" s="3180"/>
      <c r="F395" s="3180"/>
      <c r="G395" s="3180"/>
      <c r="H395" s="3180"/>
      <c r="I395" s="3180"/>
      <c r="J395" s="3180"/>
      <c r="K395" s="3180"/>
      <c r="L395" s="3180"/>
      <c r="M395" s="3181"/>
      <c r="N395" s="936"/>
      <c r="O395" s="937"/>
      <c r="P395" s="686"/>
      <c r="Q395" s="936"/>
      <c r="R395" s="937"/>
      <c r="S395" s="686"/>
      <c r="T395" s="936">
        <v>1</v>
      </c>
      <c r="U395" s="937"/>
      <c r="V395" s="686">
        <v>1</v>
      </c>
      <c r="W395" s="936"/>
      <c r="X395" s="937">
        <v>1</v>
      </c>
      <c r="Y395" s="686"/>
      <c r="Z395" s="46"/>
      <c r="AA395" s="45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</row>
    <row r="396" spans="1:61" s="16" customFormat="1" ht="18.75" hidden="1" customHeight="1" thickBot="1" x14ac:dyDescent="0.25">
      <c r="A396" s="2713"/>
      <c r="B396" s="2713"/>
      <c r="C396" s="2713"/>
      <c r="D396" s="2713"/>
      <c r="E396" s="2713"/>
      <c r="F396" s="2713"/>
      <c r="G396" s="2713"/>
      <c r="H396" s="2713"/>
      <c r="I396" s="2713"/>
      <c r="J396" s="2713"/>
      <c r="K396" s="2713"/>
      <c r="L396" s="2713"/>
      <c r="M396" s="2714"/>
      <c r="N396" s="3018">
        <f>G12+G13+G14+G17+G23+G24+G25+G36+G37+G38+G40+G51+G52+G53+G57+G58+G59+G65+G69+G78+G79+G81</f>
        <v>60</v>
      </c>
      <c r="O396" s="3018"/>
      <c r="P396" s="3018"/>
      <c r="Q396" s="3018">
        <f>G18+G19+G20+G26+G27+G28+G39+G46+G54+G61+G62+G63+G70+G71+G73+G74+G75+G76+G80+G210+G211+G350+G87+G88+G89</f>
        <v>60</v>
      </c>
      <c r="R396" s="3018"/>
      <c r="S396" s="3018"/>
      <c r="T396" s="3018">
        <f>G34+G41+G43+G44+G45+G48+G49+G124+G125+G126+G129+G130+G131+G136+G137+G205+G351+G352+G90+G91+G92</f>
        <v>60</v>
      </c>
      <c r="U396" s="3019"/>
      <c r="V396" s="3019"/>
      <c r="W396" s="3018">
        <f>G16+G55+G66+G67+G127+G133+G134+G138+G151+G152+G206+G207+G208+G213+G214+G215+G353+G355+G360</f>
        <v>60</v>
      </c>
      <c r="X396" s="3019"/>
      <c r="Y396" s="3019"/>
      <c r="Z396" s="46"/>
      <c r="AA396" s="455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</row>
    <row r="397" spans="1:61" s="16" customFormat="1" ht="18.75" hidden="1" customHeight="1" thickBot="1" x14ac:dyDescent="0.25">
      <c r="A397" s="2508"/>
      <c r="B397" s="2508"/>
      <c r="C397" s="2508"/>
      <c r="D397" s="2508"/>
      <c r="E397" s="2508"/>
      <c r="F397" s="2508"/>
      <c r="G397" s="2508"/>
      <c r="H397" s="2508"/>
      <c r="I397" s="2508"/>
      <c r="J397" s="2508"/>
      <c r="K397" s="2508"/>
      <c r="L397" s="2508"/>
      <c r="M397" s="2508"/>
      <c r="N397" s="3209">
        <f>N396+Q396+T396+W396</f>
        <v>240</v>
      </c>
      <c r="O397" s="3210"/>
      <c r="P397" s="3210"/>
      <c r="Q397" s="3210"/>
      <c r="R397" s="3210"/>
      <c r="S397" s="3210"/>
      <c r="T397" s="3210"/>
      <c r="U397" s="3210"/>
      <c r="V397" s="3210"/>
      <c r="W397" s="3210"/>
      <c r="X397" s="3210"/>
      <c r="Y397" s="3211"/>
      <c r="Z397" s="46"/>
      <c r="AA397" s="455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</row>
    <row r="398" spans="1:61" s="16" customFormat="1" ht="18.75" hidden="1" customHeight="1" thickBot="1" x14ac:dyDescent="0.25">
      <c r="A398" s="2715"/>
      <c r="B398" s="2715"/>
      <c r="C398" s="2715"/>
      <c r="D398" s="2715"/>
      <c r="E398" s="2715"/>
      <c r="F398" s="2715"/>
      <c r="G398" s="2715"/>
      <c r="H398" s="2715"/>
      <c r="I398" s="2715"/>
      <c r="J398" s="2715"/>
      <c r="K398" s="2715"/>
      <c r="L398" s="2715"/>
      <c r="M398" s="2715"/>
      <c r="N398" s="2715"/>
      <c r="O398" s="2715"/>
      <c r="P398" s="2716"/>
      <c r="Q398" s="2715"/>
      <c r="R398" s="2715"/>
      <c r="S398" s="2715"/>
      <c r="T398" s="2716"/>
      <c r="U398" s="2716"/>
      <c r="V398" s="2716"/>
      <c r="W398" s="2716"/>
      <c r="X398" s="2716"/>
      <c r="Y398" s="2716"/>
      <c r="Z398" s="46"/>
      <c r="AA398" s="45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</row>
    <row r="399" spans="1:61" s="16" customFormat="1" ht="18.75" hidden="1" customHeight="1" thickBot="1" x14ac:dyDescent="0.25">
      <c r="A399" s="3219" t="s">
        <v>410</v>
      </c>
      <c r="B399" s="3220"/>
      <c r="C399" s="3220"/>
      <c r="D399" s="3220"/>
      <c r="E399" s="3220"/>
      <c r="F399" s="3220"/>
      <c r="G399" s="3220"/>
      <c r="H399" s="3220"/>
      <c r="I399" s="3220"/>
      <c r="J399" s="3220"/>
      <c r="K399" s="3220"/>
      <c r="L399" s="3220"/>
      <c r="M399" s="3220"/>
      <c r="N399" s="3220"/>
      <c r="O399" s="3220"/>
      <c r="P399" s="3220"/>
      <c r="Q399" s="3220"/>
      <c r="R399" s="3220"/>
      <c r="S399" s="3220"/>
      <c r="T399" s="3220"/>
      <c r="U399" s="3220"/>
      <c r="V399" s="3220"/>
      <c r="W399" s="3220"/>
      <c r="X399" s="3220"/>
      <c r="Y399" s="3221"/>
      <c r="Z399" s="46"/>
      <c r="AA399" s="45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</row>
    <row r="400" spans="1:61" s="16" customFormat="1" ht="21.75" hidden="1" customHeight="1" thickBot="1" x14ac:dyDescent="0.25">
      <c r="A400" s="3223" t="s">
        <v>403</v>
      </c>
      <c r="B400" s="3223"/>
      <c r="C400" s="3223"/>
      <c r="D400" s="3223"/>
      <c r="E400" s="3223"/>
      <c r="F400" s="3223"/>
      <c r="G400" s="2717" t="e">
        <f>N409</f>
        <v>#REF!</v>
      </c>
      <c r="H400" s="2717" t="e">
        <f>H83+H144+H148+H153+H159+#REF!+H356+H361+H93</f>
        <v>#REF!</v>
      </c>
      <c r="I400" s="2717" t="e">
        <f>I83+I144+I148+I153+I159+#REF!+I356+I361+I93</f>
        <v>#REF!</v>
      </c>
      <c r="J400" s="2717" t="e">
        <f>J83+J144+J148+J153+J159+#REF!+J356+J361+J93</f>
        <v>#REF!</v>
      </c>
      <c r="K400" s="2717" t="e">
        <f>K83+K144+K148+K153+K159+#REF!+K356+K361+K93</f>
        <v>#REF!</v>
      </c>
      <c r="L400" s="2717" t="e">
        <f>L83+L144+L148+L153+L159+#REF!+L356+L361+L93</f>
        <v>#REF!</v>
      </c>
      <c r="M400" s="2717" t="e">
        <f>M83+M144+M148+M153+M159+#REF!+M356+M361+M93</f>
        <v>#REF!</v>
      </c>
      <c r="N400" s="2717" t="e">
        <f>N83+N144+N148+N153+N159+#REF!+N356+N361+N93</f>
        <v>#REF!</v>
      </c>
      <c r="O400" s="2717" t="e">
        <f>O83+O144+O148+O153+O159+#REF!+O356+O361+O93</f>
        <v>#REF!</v>
      </c>
      <c r="P400" s="2717" t="e">
        <f>P83+P144+P148+P153+P159+#REF!+P356+P361+P93</f>
        <v>#REF!</v>
      </c>
      <c r="Q400" s="2717" t="e">
        <f>Q83+Q144+Q148+Q153+Q159+#REF!+Q356+Q361+Q93</f>
        <v>#REF!</v>
      </c>
      <c r="R400" s="2717" t="e">
        <f>R83+R144+R148+R153+R159+#REF!+R356+R361+R93</f>
        <v>#REF!</v>
      </c>
      <c r="S400" s="2717" t="e">
        <f>S83+S144+S148+S153+S159+#REF!+S356+S361+S93</f>
        <v>#REF!</v>
      </c>
      <c r="T400" s="2717" t="e">
        <f>T83+T144+T148+T153+T159+#REF!+T356+T361+T93</f>
        <v>#REF!</v>
      </c>
      <c r="U400" s="2717" t="e">
        <f>U83+U144+U148+U153+U159+#REF!+U356+U361+U93</f>
        <v>#REF!</v>
      </c>
      <c r="V400" s="2717" t="e">
        <f>V83+V144+V148+V153+V159+#REF!+V356+V361+V93</f>
        <v>#REF!</v>
      </c>
      <c r="W400" s="586" t="e">
        <f>W83+W144+W148+W153+W159+#REF!+W356+W361</f>
        <v>#REF!</v>
      </c>
      <c r="X400" s="587" t="e">
        <f>X83+X144+X148+X153+X159+#REF!+X356+X361</f>
        <v>#REF!</v>
      </c>
      <c r="Y400" s="588" t="e">
        <f>Y83+Y144+Y148+Y153+Y159+#REF!+Y356+Y361</f>
        <v>#REF!</v>
      </c>
      <c r="Z400" s="46"/>
      <c r="AA400" s="45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</row>
    <row r="401" spans="1:61" s="16" customFormat="1" ht="38.25" hidden="1" customHeight="1" thickBot="1" x14ac:dyDescent="0.25">
      <c r="A401" s="3054" t="s">
        <v>404</v>
      </c>
      <c r="B401" s="3055"/>
      <c r="C401" s="3055"/>
      <c r="D401" s="3055"/>
      <c r="E401" s="3055"/>
      <c r="F401" s="3056"/>
      <c r="G401" s="2717" t="e">
        <f>N409</f>
        <v>#REF!</v>
      </c>
      <c r="H401" s="2717" t="e">
        <f>H83+H145+H148+H153+H159+#REF!+H356+H361+H93</f>
        <v>#REF!</v>
      </c>
      <c r="I401" s="2717" t="e">
        <f>I83+I145+I148+I153+I159+#REF!+I356+I361+I93</f>
        <v>#REF!</v>
      </c>
      <c r="J401" s="2717" t="e">
        <f>J83+J145+J148+J153+J159+#REF!+J356+J361+J93</f>
        <v>#REF!</v>
      </c>
      <c r="K401" s="2717" t="e">
        <f>K83+K145+K148+K153+K159+#REF!+K356+K361+K93</f>
        <v>#REF!</v>
      </c>
      <c r="L401" s="2717" t="e">
        <f>L83+L145+L148+L153+L159+#REF!+L356+L361+L93</f>
        <v>#REF!</v>
      </c>
      <c r="M401" s="2717" t="e">
        <f>M83+M145+M148+M153+M159+#REF!+M356+M361+M93</f>
        <v>#REF!</v>
      </c>
      <c r="N401" s="2717" t="e">
        <f>N83+N145+N148+N153+N159+#REF!+N356+N361+N93</f>
        <v>#REF!</v>
      </c>
      <c r="O401" s="2717" t="e">
        <f>O83+O145+O148+O153+O159+#REF!+O356+O361+O93</f>
        <v>#REF!</v>
      </c>
      <c r="P401" s="2717" t="e">
        <f>P83+P145+P148+P153+P159+#REF!+P356+P361+P93</f>
        <v>#REF!</v>
      </c>
      <c r="Q401" s="2717" t="e">
        <f>Q83+Q145+Q148+Q153+Q159+#REF!+Q356+Q361+Q93</f>
        <v>#REF!</v>
      </c>
      <c r="R401" s="2717" t="e">
        <f>R83+R145+R148+R153+R159+#REF!+R356+R361+R93</f>
        <v>#REF!</v>
      </c>
      <c r="S401" s="2717" t="e">
        <f>S83+S145+S148+S153+S159+#REF!+S356+S361+S93</f>
        <v>#REF!</v>
      </c>
      <c r="T401" s="2717" t="e">
        <f>T83+T145+T148+T153+T159+#REF!+T356+T361+T93</f>
        <v>#REF!</v>
      </c>
      <c r="U401" s="2717" t="e">
        <f>U83+U145+U148+U153+U159+#REF!+U356+U361+U93</f>
        <v>#REF!</v>
      </c>
      <c r="V401" s="2717" t="e">
        <f>V83+V145+V148+V153+V159+#REF!+V356+V361+V93</f>
        <v>#REF!</v>
      </c>
      <c r="W401" s="586" t="e">
        <f>W83+W145+W148+W153+W159+#REF!+W356+W361</f>
        <v>#REF!</v>
      </c>
      <c r="X401" s="587" t="e">
        <f>X83+X145+X148+X153+X159+#REF!+X356+X361</f>
        <v>#REF!</v>
      </c>
      <c r="Y401" s="588" t="e">
        <f>Y83+Y145+Y148+Y153+Y159+#REF!+Y356+Y361</f>
        <v>#REF!</v>
      </c>
      <c r="Z401" s="46"/>
      <c r="AA401" s="45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</row>
    <row r="402" spans="1:61" s="16" customFormat="1" ht="18.75" hidden="1" customHeight="1" x14ac:dyDescent="0.2">
      <c r="A402" s="3202" t="s">
        <v>74</v>
      </c>
      <c r="B402" s="3203"/>
      <c r="C402" s="3203"/>
      <c r="D402" s="3203"/>
      <c r="E402" s="3203"/>
      <c r="F402" s="3203"/>
      <c r="G402" s="3203"/>
      <c r="H402" s="3203"/>
      <c r="I402" s="3203"/>
      <c r="J402" s="3203"/>
      <c r="K402" s="3203"/>
      <c r="L402" s="3203"/>
      <c r="M402" s="3204"/>
      <c r="N402" s="2718" t="e">
        <f t="shared" ref="N402:Y402" si="125">N400</f>
        <v>#REF!</v>
      </c>
      <c r="O402" s="2719" t="e">
        <f t="shared" si="125"/>
        <v>#REF!</v>
      </c>
      <c r="P402" s="2720" t="e">
        <f t="shared" si="125"/>
        <v>#REF!</v>
      </c>
      <c r="Q402" s="1034" t="e">
        <f t="shared" si="125"/>
        <v>#REF!</v>
      </c>
      <c r="R402" s="1035" t="e">
        <f t="shared" si="125"/>
        <v>#REF!</v>
      </c>
      <c r="S402" s="1036" t="e">
        <f t="shared" si="125"/>
        <v>#REF!</v>
      </c>
      <c r="T402" s="1034" t="e">
        <f t="shared" si="125"/>
        <v>#REF!</v>
      </c>
      <c r="U402" s="1035" t="e">
        <f t="shared" si="125"/>
        <v>#REF!</v>
      </c>
      <c r="V402" s="1036" t="e">
        <f t="shared" si="125"/>
        <v>#REF!</v>
      </c>
      <c r="W402" s="2721" t="e">
        <f t="shared" si="125"/>
        <v>#REF!</v>
      </c>
      <c r="X402" s="2719" t="e">
        <f t="shared" si="125"/>
        <v>#REF!</v>
      </c>
      <c r="Y402" s="2720" t="e">
        <f t="shared" si="125"/>
        <v>#REF!</v>
      </c>
      <c r="Z402" s="46"/>
      <c r="AA402" s="45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</row>
    <row r="403" spans="1:61" s="16" customFormat="1" ht="18.75" hidden="1" customHeight="1" x14ac:dyDescent="0.2">
      <c r="A403" s="3185" t="s">
        <v>62</v>
      </c>
      <c r="B403" s="3186"/>
      <c r="C403" s="3186"/>
      <c r="D403" s="3186"/>
      <c r="E403" s="3186"/>
      <c r="F403" s="3186"/>
      <c r="G403" s="3186"/>
      <c r="H403" s="3186"/>
      <c r="I403" s="3186"/>
      <c r="J403" s="3186"/>
      <c r="K403" s="3186"/>
      <c r="L403" s="3186"/>
      <c r="M403" s="3187"/>
      <c r="N403" s="1037">
        <v>3</v>
      </c>
      <c r="O403" s="786">
        <v>1</v>
      </c>
      <c r="P403" s="639">
        <v>3</v>
      </c>
      <c r="Q403" s="1037">
        <v>4</v>
      </c>
      <c r="R403" s="786">
        <v>2</v>
      </c>
      <c r="S403" s="639">
        <v>3</v>
      </c>
      <c r="T403" s="1037">
        <v>3</v>
      </c>
      <c r="U403" s="786">
        <v>2</v>
      </c>
      <c r="V403" s="639">
        <v>3</v>
      </c>
      <c r="W403" s="1037">
        <v>3</v>
      </c>
      <c r="X403" s="786">
        <v>1</v>
      </c>
      <c r="Y403" s="639">
        <v>2</v>
      </c>
      <c r="Z403" s="46"/>
      <c r="AA403" s="45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</row>
    <row r="404" spans="1:61" s="16" customFormat="1" ht="18.75" hidden="1" customHeight="1" x14ac:dyDescent="0.2">
      <c r="A404" s="3185" t="s">
        <v>408</v>
      </c>
      <c r="B404" s="3186"/>
      <c r="C404" s="3186"/>
      <c r="D404" s="3186"/>
      <c r="E404" s="3186"/>
      <c r="F404" s="3186"/>
      <c r="G404" s="3186"/>
      <c r="H404" s="3186"/>
      <c r="I404" s="3186"/>
      <c r="J404" s="3186"/>
      <c r="K404" s="3186"/>
      <c r="L404" s="3186"/>
      <c r="M404" s="3187"/>
      <c r="N404" s="1037">
        <v>5</v>
      </c>
      <c r="O404" s="786">
        <v>2</v>
      </c>
      <c r="P404" s="639" t="s">
        <v>411</v>
      </c>
      <c r="Q404" s="1037">
        <v>3</v>
      </c>
      <c r="R404" s="786">
        <v>1</v>
      </c>
      <c r="S404" s="639" t="s">
        <v>599</v>
      </c>
      <c r="T404" s="1037" t="s">
        <v>202</v>
      </c>
      <c r="U404" s="786"/>
      <c r="V404" s="639" t="s">
        <v>598</v>
      </c>
      <c r="W404" s="1037">
        <v>4</v>
      </c>
      <c r="X404" s="786" t="s">
        <v>484</v>
      </c>
      <c r="Y404" s="639">
        <v>3</v>
      </c>
      <c r="Z404" s="46"/>
      <c r="AA404" s="45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</row>
    <row r="405" spans="1:61" s="16" customFormat="1" ht="18.75" hidden="1" customHeight="1" x14ac:dyDescent="0.2">
      <c r="A405" s="3185" t="s">
        <v>409</v>
      </c>
      <c r="B405" s="3186"/>
      <c r="C405" s="3186"/>
      <c r="D405" s="3186"/>
      <c r="E405" s="3186"/>
      <c r="F405" s="3186"/>
      <c r="G405" s="3186"/>
      <c r="H405" s="3186"/>
      <c r="I405" s="3186"/>
      <c r="J405" s="3186"/>
      <c r="K405" s="3186"/>
      <c r="L405" s="3186"/>
      <c r="M405" s="3187"/>
      <c r="N405" s="1037">
        <v>5</v>
      </c>
      <c r="O405" s="786">
        <v>2</v>
      </c>
      <c r="P405" s="639" t="s">
        <v>411</v>
      </c>
      <c r="Q405" s="1037">
        <v>3</v>
      </c>
      <c r="R405" s="786">
        <v>1</v>
      </c>
      <c r="S405" s="639" t="s">
        <v>599</v>
      </c>
      <c r="T405" s="1037" t="s">
        <v>202</v>
      </c>
      <c r="U405" s="786"/>
      <c r="V405" s="639" t="s">
        <v>598</v>
      </c>
      <c r="W405" s="1037">
        <v>3</v>
      </c>
      <c r="X405" s="786" t="s">
        <v>484</v>
      </c>
      <c r="Y405" s="639">
        <v>3</v>
      </c>
      <c r="Z405" s="46"/>
      <c r="AA405" s="45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</row>
    <row r="406" spans="1:61" s="16" customFormat="1" ht="18.75" hidden="1" customHeight="1" x14ac:dyDescent="0.2">
      <c r="A406" s="3185" t="s">
        <v>77</v>
      </c>
      <c r="B406" s="3186"/>
      <c r="C406" s="3186"/>
      <c r="D406" s="3186"/>
      <c r="E406" s="3186"/>
      <c r="F406" s="3186"/>
      <c r="G406" s="3186"/>
      <c r="H406" s="3186"/>
      <c r="I406" s="3186"/>
      <c r="J406" s="3186"/>
      <c r="K406" s="3186"/>
      <c r="L406" s="3186"/>
      <c r="M406" s="3187"/>
      <c r="N406" s="1037"/>
      <c r="O406" s="786"/>
      <c r="P406" s="639"/>
      <c r="Q406" s="1037"/>
      <c r="R406" s="786"/>
      <c r="S406" s="639"/>
      <c r="T406" s="1037"/>
      <c r="U406" s="786"/>
      <c r="V406" s="639">
        <v>1</v>
      </c>
      <c r="W406" s="1037">
        <v>1</v>
      </c>
      <c r="X406" s="786"/>
      <c r="Y406" s="639"/>
      <c r="Z406" s="46"/>
      <c r="AA406" s="45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</row>
    <row r="407" spans="1:61" s="16" customFormat="1" ht="18.75" hidden="1" customHeight="1" thickBot="1" x14ac:dyDescent="0.25">
      <c r="A407" s="3179" t="s">
        <v>76</v>
      </c>
      <c r="B407" s="3180"/>
      <c r="C407" s="3180"/>
      <c r="D407" s="3180"/>
      <c r="E407" s="3180"/>
      <c r="F407" s="3180"/>
      <c r="G407" s="3180"/>
      <c r="H407" s="3180"/>
      <c r="I407" s="3180"/>
      <c r="J407" s="3180"/>
      <c r="K407" s="3180"/>
      <c r="L407" s="3180"/>
      <c r="M407" s="3181"/>
      <c r="N407" s="936"/>
      <c r="O407" s="937"/>
      <c r="P407" s="686"/>
      <c r="Q407" s="936"/>
      <c r="R407" s="937"/>
      <c r="S407" s="686"/>
      <c r="T407" s="936">
        <v>1</v>
      </c>
      <c r="U407" s="937"/>
      <c r="V407" s="686">
        <v>1</v>
      </c>
      <c r="W407" s="936"/>
      <c r="X407" s="937">
        <v>1</v>
      </c>
      <c r="Y407" s="686"/>
      <c r="Z407" s="46"/>
      <c r="AA407" s="45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</row>
    <row r="408" spans="1:61" s="16" customFormat="1" ht="18.75" hidden="1" customHeight="1" thickBot="1" x14ac:dyDescent="0.25">
      <c r="A408" s="433"/>
      <c r="B408" s="2508"/>
      <c r="C408" s="2508"/>
      <c r="D408" s="2508"/>
      <c r="E408" s="2508"/>
      <c r="F408" s="2508"/>
      <c r="G408" s="2508"/>
      <c r="H408" s="2508"/>
      <c r="I408" s="2508"/>
      <c r="J408" s="2508"/>
      <c r="K408" s="2508"/>
      <c r="L408" s="2508"/>
      <c r="M408" s="2508"/>
      <c r="N408" s="3018">
        <f>G12+G13+G14+G17+G23+G24+G25+G36+G37+G38+G40+G51+G52+G53+G57+G58+G59+G65+G69+G78+G79+G81</f>
        <v>60</v>
      </c>
      <c r="O408" s="3018"/>
      <c r="P408" s="3018"/>
      <c r="Q408" s="3018">
        <f>G18+G19+G20+G26+G27+G28+G39+G46+G54+G61+G62+G63+G70+G71+G73+G74+G75+G76+G80+G147+G350+4</f>
        <v>60</v>
      </c>
      <c r="R408" s="3018"/>
      <c r="S408" s="3018"/>
      <c r="T408" s="3018">
        <f>G34+G41+G43+G44+G45+G48+G49+G124+G125+G126+G129+G130+G131+G136+G137+G156+G351+G352+6</f>
        <v>60</v>
      </c>
      <c r="U408" s="3019"/>
      <c r="V408" s="3019"/>
      <c r="W408" s="3018" t="e">
        <f>G16+G55+G66+G67+G127+G133+G134+G138+G151+G152+G157+G158+#REF!+#REF!+#REF!+#REF!+G354+G355+G360</f>
        <v>#REF!</v>
      </c>
      <c r="X408" s="3019"/>
      <c r="Y408" s="3019"/>
      <c r="Z408" s="46"/>
      <c r="AA408" s="455"/>
      <c r="AB408" s="47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</row>
    <row r="409" spans="1:61" s="16" customFormat="1" ht="18.75" hidden="1" customHeight="1" thickBot="1" x14ac:dyDescent="0.25">
      <c r="A409" s="2508"/>
      <c r="B409" s="2508"/>
      <c r="C409" s="2508"/>
      <c r="D409" s="2508"/>
      <c r="E409" s="2508"/>
      <c r="F409" s="2508"/>
      <c r="G409" s="2508"/>
      <c r="H409" s="2508"/>
      <c r="I409" s="2508"/>
      <c r="J409" s="2508"/>
      <c r="K409" s="2508"/>
      <c r="L409" s="2508"/>
      <c r="M409" s="2508"/>
      <c r="N409" s="3209" t="e">
        <f>N408+Q408+T408+W408</f>
        <v>#REF!</v>
      </c>
      <c r="O409" s="3210"/>
      <c r="P409" s="3210"/>
      <c r="Q409" s="3210"/>
      <c r="R409" s="3210"/>
      <c r="S409" s="3210"/>
      <c r="T409" s="3210"/>
      <c r="U409" s="3210"/>
      <c r="V409" s="3210"/>
      <c r="W409" s="3210"/>
      <c r="X409" s="3210"/>
      <c r="Y409" s="3211"/>
      <c r="Z409" s="46"/>
      <c r="AA409" s="455"/>
      <c r="AB409" s="47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</row>
    <row r="410" spans="1:61" s="16" customFormat="1" ht="27.75" hidden="1" customHeight="1" thickBot="1" x14ac:dyDescent="0.25">
      <c r="A410" s="400"/>
      <c r="B410" s="400"/>
      <c r="C410" s="400"/>
      <c r="D410" s="400"/>
      <c r="E410" s="400"/>
      <c r="F410" s="400"/>
      <c r="G410" s="400"/>
      <c r="H410" s="400"/>
      <c r="I410" s="400"/>
      <c r="J410" s="400"/>
      <c r="K410" s="400"/>
      <c r="L410" s="400"/>
      <c r="M410" s="400"/>
      <c r="N410" s="401"/>
      <c r="O410" s="401"/>
      <c r="P410" s="402"/>
      <c r="Q410" s="401"/>
      <c r="R410" s="401"/>
      <c r="S410" s="401"/>
      <c r="T410" s="401"/>
      <c r="U410" s="401"/>
      <c r="V410" s="415"/>
      <c r="W410" s="401"/>
      <c r="X410" s="401"/>
      <c r="Y410" s="415"/>
      <c r="AC410" s="47"/>
      <c r="AD410" s="47"/>
      <c r="AE410" s="47"/>
      <c r="AF410" s="47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</row>
    <row r="411" spans="1:61" s="16" customFormat="1" ht="30" customHeight="1" thickBot="1" x14ac:dyDescent="0.25">
      <c r="A411" s="3216" t="s">
        <v>323</v>
      </c>
      <c r="B411" s="3217"/>
      <c r="C411" s="3217"/>
      <c r="D411" s="3217"/>
      <c r="E411" s="3217"/>
      <c r="F411" s="3217"/>
      <c r="G411" s="3217"/>
      <c r="H411" s="3217"/>
      <c r="I411" s="3217"/>
      <c r="J411" s="3217"/>
      <c r="K411" s="3217"/>
      <c r="L411" s="3217"/>
      <c r="M411" s="3217"/>
      <c r="N411" s="3217"/>
      <c r="O411" s="3217"/>
      <c r="P411" s="3217"/>
      <c r="Q411" s="3217"/>
      <c r="R411" s="3217"/>
      <c r="S411" s="3217"/>
      <c r="T411" s="3217"/>
      <c r="U411" s="3217"/>
      <c r="V411" s="3217"/>
      <c r="W411" s="3217"/>
      <c r="X411" s="3217"/>
      <c r="Y411" s="3218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</row>
    <row r="412" spans="1:61" s="57" customFormat="1" ht="16.5" thickBot="1" x14ac:dyDescent="0.25">
      <c r="A412" s="3215"/>
      <c r="B412" s="3215"/>
      <c r="C412" s="3215"/>
      <c r="D412" s="3215"/>
      <c r="E412" s="3215"/>
      <c r="F412" s="3215"/>
      <c r="G412" s="3215"/>
      <c r="H412" s="3215"/>
      <c r="I412" s="3215"/>
      <c r="J412" s="3215"/>
      <c r="K412" s="3215"/>
      <c r="L412" s="3215"/>
      <c r="M412" s="3215"/>
      <c r="N412" s="3215"/>
      <c r="O412" s="3215"/>
      <c r="P412" s="3215"/>
      <c r="Q412" s="3215"/>
      <c r="R412" s="3215"/>
      <c r="S412" s="3215"/>
      <c r="T412" s="3215"/>
      <c r="U412" s="3215"/>
      <c r="V412" s="3215"/>
      <c r="W412" s="3215"/>
      <c r="X412" s="3215"/>
      <c r="Y412" s="3215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X412" s="2746"/>
      <c r="AY412" s="2746"/>
      <c r="AZ412" s="2746"/>
      <c r="BA412" s="2746"/>
      <c r="BB412" s="2746"/>
      <c r="BC412" s="2746"/>
      <c r="BD412" s="2746"/>
      <c r="BE412" s="2746"/>
      <c r="BF412" s="2746"/>
      <c r="BG412" s="2746"/>
      <c r="BH412" s="2746"/>
      <c r="BI412" s="2746"/>
    </row>
    <row r="413" spans="1:61" s="1064" customFormat="1" ht="15.75" customHeight="1" thickBot="1" x14ac:dyDescent="0.25">
      <c r="A413" s="3184" t="s">
        <v>75</v>
      </c>
      <c r="B413" s="3184"/>
      <c r="C413" s="3184"/>
      <c r="D413" s="3184"/>
      <c r="E413" s="3184"/>
      <c r="F413" s="3184"/>
      <c r="G413" s="1030">
        <f t="shared" ref="G413:Y413" si="126">G83+G119+G267+G358+G361+G93</f>
        <v>240</v>
      </c>
      <c r="H413" s="1030">
        <f t="shared" si="126"/>
        <v>7200</v>
      </c>
      <c r="I413" s="1030">
        <f t="shared" si="126"/>
        <v>3290</v>
      </c>
      <c r="J413" s="1030">
        <f t="shared" si="126"/>
        <v>1572</v>
      </c>
      <c r="K413" s="1030">
        <f t="shared" si="126"/>
        <v>490</v>
      </c>
      <c r="L413" s="1030">
        <f t="shared" si="126"/>
        <v>1228</v>
      </c>
      <c r="M413" s="1030">
        <f t="shared" si="126"/>
        <v>3400</v>
      </c>
      <c r="N413" s="1030">
        <f t="shared" si="126"/>
        <v>29</v>
      </c>
      <c r="O413" s="1030">
        <f t="shared" si="126"/>
        <v>27</v>
      </c>
      <c r="P413" s="1030">
        <f t="shared" si="126"/>
        <v>27</v>
      </c>
      <c r="Q413" s="1030">
        <f t="shared" si="126"/>
        <v>28</v>
      </c>
      <c r="R413" s="1030">
        <f t="shared" si="126"/>
        <v>28</v>
      </c>
      <c r="S413" s="1030">
        <f t="shared" si="126"/>
        <v>29</v>
      </c>
      <c r="T413" s="1030">
        <f t="shared" si="126"/>
        <v>25</v>
      </c>
      <c r="U413" s="1030">
        <f t="shared" si="126"/>
        <v>24</v>
      </c>
      <c r="V413" s="1030">
        <f t="shared" si="126"/>
        <v>22</v>
      </c>
      <c r="W413" s="1030">
        <f t="shared" si="126"/>
        <v>21</v>
      </c>
      <c r="X413" s="1030">
        <f t="shared" si="126"/>
        <v>21</v>
      </c>
      <c r="Y413" s="1030">
        <f t="shared" si="126"/>
        <v>16</v>
      </c>
      <c r="AX413" s="2747"/>
      <c r="AY413" s="2747"/>
      <c r="AZ413" s="2747"/>
      <c r="BA413" s="2747"/>
      <c r="BB413" s="2747"/>
      <c r="BC413" s="2747"/>
      <c r="BD413" s="2747"/>
      <c r="BE413" s="2747"/>
      <c r="BF413" s="2747"/>
      <c r="BG413" s="2747"/>
      <c r="BH413" s="2747"/>
      <c r="BI413" s="2747"/>
    </row>
    <row r="414" spans="1:61" s="16" customFormat="1" ht="15.75" customHeight="1" x14ac:dyDescent="0.2">
      <c r="A414" s="3202" t="s">
        <v>74</v>
      </c>
      <c r="B414" s="3203"/>
      <c r="C414" s="3203"/>
      <c r="D414" s="3203"/>
      <c r="E414" s="3203"/>
      <c r="F414" s="3203"/>
      <c r="G414" s="3203"/>
      <c r="H414" s="3203"/>
      <c r="I414" s="3203"/>
      <c r="J414" s="3203"/>
      <c r="K414" s="3203"/>
      <c r="L414" s="3203"/>
      <c r="M414" s="3204"/>
      <c r="N414" s="1034">
        <f t="shared" ref="N414:Y414" si="127">N413</f>
        <v>29</v>
      </c>
      <c r="O414" s="2722">
        <f t="shared" si="127"/>
        <v>27</v>
      </c>
      <c r="P414" s="2723">
        <f t="shared" si="127"/>
        <v>27</v>
      </c>
      <c r="Q414" s="1034">
        <f t="shared" si="127"/>
        <v>28</v>
      </c>
      <c r="R414" s="2722">
        <f t="shared" si="127"/>
        <v>28</v>
      </c>
      <c r="S414" s="2723">
        <f t="shared" si="127"/>
        <v>29</v>
      </c>
      <c r="T414" s="1034">
        <f t="shared" si="127"/>
        <v>25</v>
      </c>
      <c r="U414" s="1035">
        <f t="shared" si="127"/>
        <v>24</v>
      </c>
      <c r="V414" s="1036">
        <f t="shared" si="127"/>
        <v>22</v>
      </c>
      <c r="W414" s="1034">
        <f t="shared" si="127"/>
        <v>21</v>
      </c>
      <c r="X414" s="1035">
        <f t="shared" si="127"/>
        <v>21</v>
      </c>
      <c r="Y414" s="1036">
        <f t="shared" si="127"/>
        <v>16</v>
      </c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</row>
    <row r="415" spans="1:61" s="16" customFormat="1" ht="15.75" customHeight="1" x14ac:dyDescent="0.2">
      <c r="A415" s="3185" t="s">
        <v>62</v>
      </c>
      <c r="B415" s="3186"/>
      <c r="C415" s="3186"/>
      <c r="D415" s="3186"/>
      <c r="E415" s="3186"/>
      <c r="F415" s="3186"/>
      <c r="G415" s="3186"/>
      <c r="H415" s="3186"/>
      <c r="I415" s="3186"/>
      <c r="J415" s="3186"/>
      <c r="K415" s="3186"/>
      <c r="L415" s="3186"/>
      <c r="M415" s="3187"/>
      <c r="N415" s="49">
        <f>'вспом (2)'!AC269</f>
        <v>3</v>
      </c>
      <c r="O415" s="49">
        <f>'вспом (2)'!AD269</f>
        <v>1</v>
      </c>
      <c r="P415" s="49">
        <f>'вспом (2)'!AE269</f>
        <v>3</v>
      </c>
      <c r="Q415" s="49">
        <f>'вспом (2)'!AF269</f>
        <v>4</v>
      </c>
      <c r="R415" s="49">
        <f>'вспом (2)'!AG269</f>
        <v>2</v>
      </c>
      <c r="S415" s="49">
        <f>'вспом (2)'!AH269</f>
        <v>3</v>
      </c>
      <c r="T415" s="49">
        <f>'вспом (2)'!AI269</f>
        <v>2</v>
      </c>
      <c r="U415" s="49">
        <f>'вспом (2)'!AJ269</f>
        <v>2</v>
      </c>
      <c r="V415" s="49">
        <f>'вспом (2)'!AK269</f>
        <v>2</v>
      </c>
      <c r="W415" s="49">
        <f>'вспом (2)'!AL269</f>
        <v>2</v>
      </c>
      <c r="X415" s="49">
        <f>'вспом (2)'!AM269</f>
        <v>3</v>
      </c>
      <c r="Y415" s="49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</row>
    <row r="416" spans="1:61" s="16" customFormat="1" ht="15.75" customHeight="1" x14ac:dyDescent="0.2">
      <c r="A416" s="3185" t="s">
        <v>63</v>
      </c>
      <c r="B416" s="3186"/>
      <c r="C416" s="3186"/>
      <c r="D416" s="3186"/>
      <c r="E416" s="3186"/>
      <c r="F416" s="3186"/>
      <c r="G416" s="3186"/>
      <c r="H416" s="3186"/>
      <c r="I416" s="3186"/>
      <c r="J416" s="3186"/>
      <c r="K416" s="3186"/>
      <c r="L416" s="3186"/>
      <c r="M416" s="3187"/>
      <c r="N416" s="49">
        <f>'вспом (2)'!AC270</f>
        <v>5</v>
      </c>
      <c r="O416" s="49">
        <f>'вспом (2)'!AD270</f>
        <v>2</v>
      </c>
      <c r="P416" s="49">
        <f>'вспом (2)'!AE270</f>
        <v>3</v>
      </c>
      <c r="Q416" s="49">
        <f>'вспом (2)'!AF270</f>
        <v>4</v>
      </c>
      <c r="R416" s="49">
        <f>'вспом (2)'!AG270</f>
        <v>2</v>
      </c>
      <c r="S416" s="49">
        <f>'вспом (2)'!AH270</f>
        <v>6</v>
      </c>
      <c r="T416" s="49">
        <f>'вспом (2)'!AI270</f>
        <v>6</v>
      </c>
      <c r="U416" s="49">
        <f>'вспом (2)'!AJ270</f>
        <v>1</v>
      </c>
      <c r="V416" s="49">
        <f>'вспом (2)'!AK270</f>
        <v>4</v>
      </c>
      <c r="W416" s="49">
        <f>'вспом (2)'!AL270</f>
        <v>2</v>
      </c>
      <c r="X416" s="49">
        <f>'вспом (2)'!AM270</f>
        <v>2</v>
      </c>
      <c r="Y416" s="49">
        <f>'вспом (2)'!AN270</f>
        <v>6</v>
      </c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</row>
    <row r="417" spans="1:61" s="16" customFormat="1" ht="15.75" customHeight="1" x14ac:dyDescent="0.2">
      <c r="A417" s="3185" t="s">
        <v>77</v>
      </c>
      <c r="B417" s="3186"/>
      <c r="C417" s="3186"/>
      <c r="D417" s="3186"/>
      <c r="E417" s="3186"/>
      <c r="F417" s="3186"/>
      <c r="G417" s="3186"/>
      <c r="H417" s="3186"/>
      <c r="I417" s="3186"/>
      <c r="J417" s="3186"/>
      <c r="K417" s="3186"/>
      <c r="L417" s="3186"/>
      <c r="M417" s="3187"/>
      <c r="N417" s="49"/>
      <c r="O417" s="49"/>
      <c r="P417" s="49"/>
      <c r="Q417" s="49"/>
      <c r="R417" s="49"/>
      <c r="S417" s="49"/>
      <c r="T417" s="49"/>
      <c r="U417" s="49"/>
      <c r="V417" s="49">
        <f>'вспом (2)'!AK272</f>
        <v>1</v>
      </c>
      <c r="W417" s="49">
        <f>'вспом (2)'!AL272</f>
        <v>1</v>
      </c>
      <c r="X417" s="49"/>
      <c r="Y417" s="49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</row>
    <row r="418" spans="1:61" s="16" customFormat="1" ht="15.75" customHeight="1" thickBot="1" x14ac:dyDescent="0.25">
      <c r="A418" s="3179" t="s">
        <v>76</v>
      </c>
      <c r="B418" s="3180"/>
      <c r="C418" s="3180"/>
      <c r="D418" s="3180"/>
      <c r="E418" s="3180"/>
      <c r="F418" s="3180"/>
      <c r="G418" s="3180"/>
      <c r="H418" s="3180"/>
      <c r="I418" s="3180"/>
      <c r="J418" s="3180"/>
      <c r="K418" s="3180"/>
      <c r="L418" s="3180"/>
      <c r="M418" s="3181"/>
      <c r="N418" s="49"/>
      <c r="O418" s="49"/>
      <c r="P418" s="49"/>
      <c r="Q418" s="49"/>
      <c r="R418" s="49"/>
      <c r="S418" s="49"/>
      <c r="T418" s="49">
        <f>'вспом (2)'!AI273</f>
        <v>1</v>
      </c>
      <c r="U418" s="49">
        <f>'вспом (2)'!AJ273</f>
        <v>1</v>
      </c>
      <c r="V418" s="49"/>
      <c r="W418" s="49"/>
      <c r="X418" s="49">
        <f>'вспом (2)'!AM273</f>
        <v>1</v>
      </c>
      <c r="Y418" s="49">
        <f>'вспом (2)'!AN273</f>
        <v>1</v>
      </c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</row>
    <row r="419" spans="1:61" s="16" customFormat="1" ht="15.75" customHeight="1" thickBot="1" x14ac:dyDescent="0.25">
      <c r="A419" s="433"/>
      <c r="B419" s="2508"/>
      <c r="C419" s="2508"/>
      <c r="D419" s="2508"/>
      <c r="E419" s="2508"/>
      <c r="F419" s="2508"/>
      <c r="G419" s="2508"/>
      <c r="H419" s="2508"/>
      <c r="I419" s="2508"/>
      <c r="J419" s="2508"/>
      <c r="K419" s="2508"/>
      <c r="L419" s="2508"/>
      <c r="M419" s="2508"/>
      <c r="N419" s="3176">
        <f>G12+G13+G14+G17+G23+G24+G25+G36+G37+G38+G40+G51+G52+G53+G57+G58+G59+G65+G69+G78+G79+G81</f>
        <v>60</v>
      </c>
      <c r="O419" s="3197"/>
      <c r="P419" s="3198"/>
      <c r="Q419" s="3195">
        <f>G350+G18+G19+G20+G26+G27+G28+G39+G46+G54+G61+G62+G63+G70+G71+G73+G74+G75+G76+G80+G242+G87+G88+G89</f>
        <v>60</v>
      </c>
      <c r="R419" s="3177"/>
      <c r="S419" s="3178"/>
      <c r="T419" s="3195">
        <f>G253+G254+G255+G258+G259+G34+G227+G41+G43+G44+G45+G48+G49+G241+G245++G118+G228+G352+G90+G91+G92+G117</f>
        <v>60</v>
      </c>
      <c r="U419" s="3177"/>
      <c r="V419" s="3178"/>
      <c r="W419" s="3195">
        <f>G16+G55+G66+G67+G224+G225+G229+G230+G231+G237+G238+G239+G240+G244+G249+G256+G260+G262+G264+G266+G353+G355+G361</f>
        <v>60</v>
      </c>
      <c r="X419" s="3177"/>
      <c r="Y419" s="3196"/>
      <c r="Z419" s="46"/>
      <c r="AA419" s="453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</row>
    <row r="420" spans="1:61" s="16" customFormat="1" ht="15.75" customHeight="1" thickBot="1" x14ac:dyDescent="0.25">
      <c r="A420" s="433"/>
      <c r="B420" s="2508"/>
      <c r="C420" s="2508"/>
      <c r="D420" s="2508"/>
      <c r="E420" s="2508"/>
      <c r="F420" s="2508"/>
      <c r="G420" s="2508"/>
      <c r="H420" s="2508"/>
      <c r="I420" s="2508"/>
      <c r="J420" s="2508"/>
      <c r="K420" s="2508"/>
      <c r="L420" s="2508"/>
      <c r="M420" s="2508"/>
      <c r="N420" s="3176">
        <f>N419+Q419+T419+W419</f>
        <v>240</v>
      </c>
      <c r="O420" s="3191"/>
      <c r="P420" s="3191"/>
      <c r="Q420" s="3191"/>
      <c r="R420" s="3191"/>
      <c r="S420" s="3191"/>
      <c r="T420" s="3191"/>
      <c r="U420" s="3191"/>
      <c r="V420" s="3191"/>
      <c r="W420" s="3191"/>
      <c r="X420" s="3191"/>
      <c r="Y420" s="3192"/>
      <c r="Z420" s="46"/>
      <c r="AA420" s="453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</row>
    <row r="421" spans="1:61" s="16" customFormat="1" ht="15.75" customHeight="1" thickBot="1" x14ac:dyDescent="0.25">
      <c r="A421" s="433"/>
      <c r="B421" s="2508"/>
      <c r="C421" s="2508"/>
      <c r="D421" s="2508"/>
      <c r="E421" s="2508"/>
      <c r="F421" s="2508"/>
      <c r="G421" s="2508"/>
      <c r="H421" s="2508"/>
      <c r="I421" s="2508"/>
      <c r="J421" s="2508"/>
      <c r="K421" s="2508"/>
      <c r="L421" s="2508"/>
      <c r="M421" s="2508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435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</row>
    <row r="422" spans="1:61" s="16" customFormat="1" ht="27.75" customHeight="1" thickBot="1" x14ac:dyDescent="0.25">
      <c r="A422" s="3199" t="s">
        <v>324</v>
      </c>
      <c r="B422" s="3200"/>
      <c r="C422" s="3200"/>
      <c r="D422" s="3200"/>
      <c r="E422" s="3200"/>
      <c r="F422" s="3200"/>
      <c r="G422" s="3200"/>
      <c r="H422" s="3200"/>
      <c r="I422" s="3200"/>
      <c r="J422" s="3200"/>
      <c r="K422" s="3200"/>
      <c r="L422" s="3200"/>
      <c r="M422" s="3200"/>
      <c r="N422" s="3200"/>
      <c r="O422" s="3200"/>
      <c r="P422" s="3200"/>
      <c r="Q422" s="3200"/>
      <c r="R422" s="3200"/>
      <c r="S422" s="3200"/>
      <c r="T422" s="3200"/>
      <c r="U422" s="3200"/>
      <c r="V422" s="3200"/>
      <c r="W422" s="3200"/>
      <c r="X422" s="3200"/>
      <c r="Y422" s="3201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</row>
    <row r="423" spans="1:61" s="16" customFormat="1" ht="15.75" customHeight="1" thickBot="1" x14ac:dyDescent="0.25">
      <c r="A423" s="3188" t="s">
        <v>75</v>
      </c>
      <c r="B423" s="3189"/>
      <c r="C423" s="3189"/>
      <c r="D423" s="3189"/>
      <c r="E423" s="3189"/>
      <c r="F423" s="3190"/>
      <c r="G423" s="2724">
        <f t="shared" ref="G423:M423" si="128">G83+G93+G337+G357+G361</f>
        <v>240</v>
      </c>
      <c r="H423" s="2724">
        <f t="shared" si="128"/>
        <v>7200</v>
      </c>
      <c r="I423" s="2724">
        <f t="shared" si="128"/>
        <v>3360</v>
      </c>
      <c r="J423" s="2724">
        <f t="shared" si="128"/>
        <v>1649</v>
      </c>
      <c r="K423" s="2724">
        <f t="shared" si="128"/>
        <v>402</v>
      </c>
      <c r="L423" s="2724">
        <f t="shared" si="128"/>
        <v>1309</v>
      </c>
      <c r="M423" s="2724">
        <f t="shared" si="128"/>
        <v>3360</v>
      </c>
      <c r="N423" s="2724">
        <f t="shared" ref="N423:Y423" si="129">N83+N93+N337+N358+N361</f>
        <v>29</v>
      </c>
      <c r="O423" s="2724">
        <f t="shared" si="129"/>
        <v>27</v>
      </c>
      <c r="P423" s="2724">
        <f t="shared" si="129"/>
        <v>27</v>
      </c>
      <c r="Q423" s="2724">
        <f t="shared" si="129"/>
        <v>28</v>
      </c>
      <c r="R423" s="2724">
        <f t="shared" si="129"/>
        <v>28</v>
      </c>
      <c r="S423" s="2724">
        <f t="shared" si="129"/>
        <v>29</v>
      </c>
      <c r="T423" s="2724">
        <f t="shared" si="129"/>
        <v>23</v>
      </c>
      <c r="U423" s="2724">
        <f t="shared" si="129"/>
        <v>25</v>
      </c>
      <c r="V423" s="2724">
        <f t="shared" si="129"/>
        <v>24</v>
      </c>
      <c r="W423" s="2724">
        <f t="shared" si="129"/>
        <v>25</v>
      </c>
      <c r="X423" s="2724">
        <f t="shared" si="129"/>
        <v>23</v>
      </c>
      <c r="Y423" s="2724">
        <f t="shared" si="129"/>
        <v>18</v>
      </c>
      <c r="AT423" s="16" t="s">
        <v>34</v>
      </c>
      <c r="AU423" s="47">
        <f>AU41+AU87+AU302+AU330</f>
        <v>60</v>
      </c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</row>
    <row r="424" spans="1:61" s="16" customFormat="1" ht="15.75" customHeight="1" thickBot="1" x14ac:dyDescent="0.25">
      <c r="A424" s="3202" t="s">
        <v>74</v>
      </c>
      <c r="B424" s="3203"/>
      <c r="C424" s="3203"/>
      <c r="D424" s="3203"/>
      <c r="E424" s="3203"/>
      <c r="F424" s="3203"/>
      <c r="G424" s="3203"/>
      <c r="H424" s="3203"/>
      <c r="I424" s="3203"/>
      <c r="J424" s="3203"/>
      <c r="K424" s="3203"/>
      <c r="L424" s="3203"/>
      <c r="M424" s="3204"/>
      <c r="N424" s="2724">
        <f t="shared" ref="N424:X424" si="130">N423</f>
        <v>29</v>
      </c>
      <c r="O424" s="2724">
        <f t="shared" si="130"/>
        <v>27</v>
      </c>
      <c r="P424" s="2724">
        <f t="shared" si="130"/>
        <v>27</v>
      </c>
      <c r="Q424" s="2724">
        <f t="shared" si="130"/>
        <v>28</v>
      </c>
      <c r="R424" s="2724">
        <f t="shared" si="130"/>
        <v>28</v>
      </c>
      <c r="S424" s="2724">
        <f t="shared" si="130"/>
        <v>29</v>
      </c>
      <c r="T424" s="2725">
        <f t="shared" si="130"/>
        <v>23</v>
      </c>
      <c r="U424" s="2725">
        <f t="shared" si="130"/>
        <v>25</v>
      </c>
      <c r="V424" s="2725">
        <f t="shared" si="130"/>
        <v>24</v>
      </c>
      <c r="W424" s="2725">
        <f t="shared" si="130"/>
        <v>25</v>
      </c>
      <c r="X424" s="2725">
        <f t="shared" si="130"/>
        <v>23</v>
      </c>
      <c r="Y424" s="2726">
        <v>18</v>
      </c>
      <c r="AT424" s="16" t="s">
        <v>35</v>
      </c>
      <c r="AU424" s="47">
        <f>AU42+AU88+AU303+AU331+G350</f>
        <v>60</v>
      </c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</row>
    <row r="425" spans="1:61" s="16" customFormat="1" ht="15.75" customHeight="1" thickBot="1" x14ac:dyDescent="0.25">
      <c r="A425" s="3185" t="s">
        <v>62</v>
      </c>
      <c r="B425" s="3186"/>
      <c r="C425" s="3186"/>
      <c r="D425" s="3186"/>
      <c r="E425" s="3186"/>
      <c r="F425" s="3186"/>
      <c r="G425" s="3186"/>
      <c r="H425" s="3186"/>
      <c r="I425" s="3186"/>
      <c r="J425" s="3186"/>
      <c r="K425" s="3186"/>
      <c r="L425" s="3186"/>
      <c r="M425" s="3187"/>
      <c r="N425" s="2727">
        <f>D487</f>
        <v>3</v>
      </c>
      <c r="O425" s="2727">
        <f t="shared" ref="O425:P428" si="131">E487</f>
        <v>1</v>
      </c>
      <c r="P425" s="2727">
        <f t="shared" si="131"/>
        <v>3</v>
      </c>
      <c r="Q425" s="2727">
        <f>G487</f>
        <v>4</v>
      </c>
      <c r="R425" s="2727">
        <f t="shared" ref="R425:S428" si="132">H487</f>
        <v>2</v>
      </c>
      <c r="S425" s="2727">
        <f t="shared" si="132"/>
        <v>3</v>
      </c>
      <c r="T425" s="2727">
        <f t="shared" ref="T425:T428" si="133">J487</f>
        <v>2</v>
      </c>
      <c r="U425" s="2727">
        <f t="shared" ref="U425:U428" si="134">K487</f>
        <v>2</v>
      </c>
      <c r="V425" s="2727">
        <f t="shared" ref="V425:V428" si="135">L487</f>
        <v>2</v>
      </c>
      <c r="W425" s="2727">
        <f t="shared" ref="W425:W428" si="136">M487</f>
        <v>4</v>
      </c>
      <c r="X425" s="2727">
        <f t="shared" ref="X425:X428" si="137">N487</f>
        <v>3</v>
      </c>
      <c r="Y425" s="2727">
        <f t="shared" ref="Y425:Y428" si="138">O487</f>
        <v>2</v>
      </c>
      <c r="AT425" s="16" t="s">
        <v>36</v>
      </c>
      <c r="AU425" s="47">
        <f>AU43+AU89+AU304+AU332+G352</f>
        <v>60</v>
      </c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</row>
    <row r="426" spans="1:61" s="16" customFormat="1" ht="15.75" customHeight="1" thickBot="1" x14ac:dyDescent="0.25">
      <c r="A426" s="3185" t="s">
        <v>63</v>
      </c>
      <c r="B426" s="3186"/>
      <c r="C426" s="3186"/>
      <c r="D426" s="3186"/>
      <c r="E426" s="3186"/>
      <c r="F426" s="3186"/>
      <c r="G426" s="3186"/>
      <c r="H426" s="3186"/>
      <c r="I426" s="3186"/>
      <c r="J426" s="3186"/>
      <c r="K426" s="3186"/>
      <c r="L426" s="3186"/>
      <c r="M426" s="3187"/>
      <c r="N426" s="2727">
        <f t="shared" ref="N426:N428" si="139">D488</f>
        <v>5</v>
      </c>
      <c r="O426" s="2727">
        <f t="shared" si="131"/>
        <v>2</v>
      </c>
      <c r="P426" s="2727">
        <f t="shared" si="131"/>
        <v>4</v>
      </c>
      <c r="Q426" s="2727">
        <f t="shared" ref="Q426:Q428" si="140">G488</f>
        <v>4</v>
      </c>
      <c r="R426" s="2727">
        <f t="shared" si="132"/>
        <v>2</v>
      </c>
      <c r="S426" s="2727">
        <f t="shared" si="132"/>
        <v>6</v>
      </c>
      <c r="T426" s="2727">
        <f t="shared" si="133"/>
        <v>5</v>
      </c>
      <c r="U426" s="2727">
        <f t="shared" si="134"/>
        <v>4</v>
      </c>
      <c r="V426" s="2727">
        <f t="shared" si="135"/>
        <v>5</v>
      </c>
      <c r="W426" s="2727">
        <f t="shared" si="136"/>
        <v>2</v>
      </c>
      <c r="X426" s="2727">
        <f t="shared" si="137"/>
        <v>3</v>
      </c>
      <c r="Y426" s="2727">
        <f t="shared" si="138"/>
        <v>4</v>
      </c>
      <c r="AT426" s="16" t="s">
        <v>37</v>
      </c>
      <c r="AU426" s="47">
        <f>AU44+AU90+AU305+AU333+G354+G355+G360</f>
        <v>60</v>
      </c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</row>
    <row r="427" spans="1:61" s="16" customFormat="1" ht="15.75" customHeight="1" thickBot="1" x14ac:dyDescent="0.25">
      <c r="A427" s="3185" t="s">
        <v>77</v>
      </c>
      <c r="B427" s="3186"/>
      <c r="C427" s="3186"/>
      <c r="D427" s="3186"/>
      <c r="E427" s="3186"/>
      <c r="F427" s="3186"/>
      <c r="G427" s="3186"/>
      <c r="H427" s="3186"/>
      <c r="I427" s="3186"/>
      <c r="J427" s="3186"/>
      <c r="K427" s="3186"/>
      <c r="L427" s="3186"/>
      <c r="M427" s="3187"/>
      <c r="N427" s="2727">
        <f t="shared" si="139"/>
        <v>0</v>
      </c>
      <c r="O427" s="2727">
        <f t="shared" si="131"/>
        <v>0</v>
      </c>
      <c r="P427" s="2727">
        <f t="shared" si="131"/>
        <v>0</v>
      </c>
      <c r="Q427" s="2727">
        <f t="shared" si="140"/>
        <v>0</v>
      </c>
      <c r="R427" s="2727">
        <f t="shared" si="132"/>
        <v>0</v>
      </c>
      <c r="S427" s="2727">
        <f t="shared" si="132"/>
        <v>0</v>
      </c>
      <c r="T427" s="2727">
        <f t="shared" si="133"/>
        <v>0</v>
      </c>
      <c r="U427" s="2727">
        <f t="shared" si="134"/>
        <v>0</v>
      </c>
      <c r="V427" s="2727">
        <v>1</v>
      </c>
      <c r="W427" s="2727">
        <f t="shared" si="136"/>
        <v>1</v>
      </c>
      <c r="X427" s="2727">
        <f t="shared" si="137"/>
        <v>0</v>
      </c>
      <c r="Y427" s="2727">
        <f t="shared" si="138"/>
        <v>0</v>
      </c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</row>
    <row r="428" spans="1:61" s="16" customFormat="1" ht="15.75" customHeight="1" thickBot="1" x14ac:dyDescent="0.25">
      <c r="A428" s="3179" t="s">
        <v>76</v>
      </c>
      <c r="B428" s="3180"/>
      <c r="C428" s="3180"/>
      <c r="D428" s="3180"/>
      <c r="E428" s="3180"/>
      <c r="F428" s="3180"/>
      <c r="G428" s="3180"/>
      <c r="H428" s="3180"/>
      <c r="I428" s="3180"/>
      <c r="J428" s="3180"/>
      <c r="K428" s="3180"/>
      <c r="L428" s="3180"/>
      <c r="M428" s="3181"/>
      <c r="N428" s="2727">
        <f t="shared" si="139"/>
        <v>0</v>
      </c>
      <c r="O428" s="2727">
        <f t="shared" si="131"/>
        <v>0</v>
      </c>
      <c r="P428" s="2727">
        <f t="shared" si="131"/>
        <v>0</v>
      </c>
      <c r="Q428" s="2727">
        <f t="shared" si="140"/>
        <v>0</v>
      </c>
      <c r="R428" s="2727">
        <f t="shared" si="132"/>
        <v>0</v>
      </c>
      <c r="S428" s="2727">
        <f t="shared" si="132"/>
        <v>0</v>
      </c>
      <c r="T428" s="2727">
        <f t="shared" si="133"/>
        <v>0</v>
      </c>
      <c r="U428" s="2727">
        <f t="shared" si="134"/>
        <v>0</v>
      </c>
      <c r="V428" s="2727">
        <f t="shared" si="135"/>
        <v>1</v>
      </c>
      <c r="W428" s="2727">
        <f t="shared" si="136"/>
        <v>0</v>
      </c>
      <c r="X428" s="2727">
        <f t="shared" si="137"/>
        <v>1</v>
      </c>
      <c r="Y428" s="2727">
        <f t="shared" si="138"/>
        <v>0</v>
      </c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</row>
    <row r="429" spans="1:61" s="16" customFormat="1" ht="15.75" customHeight="1" thickBot="1" x14ac:dyDescent="0.25">
      <c r="A429" s="433"/>
      <c r="B429" s="2508"/>
      <c r="C429" s="2508"/>
      <c r="D429" s="2508"/>
      <c r="E429" s="2508"/>
      <c r="F429" s="2508"/>
      <c r="G429" s="2508"/>
      <c r="H429" s="2728"/>
      <c r="I429" s="2508"/>
      <c r="J429" s="2508"/>
      <c r="K429" s="2508"/>
      <c r="L429" s="2508"/>
      <c r="M429" s="2508"/>
      <c r="N429" s="3176">
        <f>AU423</f>
        <v>60</v>
      </c>
      <c r="O429" s="3177"/>
      <c r="P429" s="3178"/>
      <c r="Q429" s="3195">
        <f>AU424</f>
        <v>60</v>
      </c>
      <c r="R429" s="3177"/>
      <c r="S429" s="3178"/>
      <c r="T429" s="3195">
        <f>AU425</f>
        <v>60</v>
      </c>
      <c r="U429" s="3177"/>
      <c r="V429" s="3178"/>
      <c r="W429" s="3195">
        <f>AU426</f>
        <v>60</v>
      </c>
      <c r="X429" s="3177"/>
      <c r="Y429" s="3196"/>
      <c r="Z429" s="3205"/>
      <c r="AA429" s="3206"/>
      <c r="AU429" s="16">
        <f>AU45+AU88+AU89+AU306+AU334+G357+G360</f>
        <v>240</v>
      </c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</row>
    <row r="430" spans="1:61" s="16" customFormat="1" ht="15.75" customHeight="1" thickBot="1" x14ac:dyDescent="0.25">
      <c r="A430" s="433"/>
      <c r="B430" s="2508"/>
      <c r="C430" s="2508"/>
      <c r="D430" s="2508"/>
      <c r="E430" s="2508"/>
      <c r="F430" s="2508"/>
      <c r="G430" s="2508"/>
      <c r="H430" s="2508"/>
      <c r="I430" s="2508"/>
      <c r="J430" s="2508"/>
      <c r="K430" s="2508"/>
      <c r="L430" s="2508"/>
      <c r="M430" s="2508"/>
      <c r="N430" s="3176">
        <f>N429+Q429+T429+W429</f>
        <v>240</v>
      </c>
      <c r="O430" s="3177"/>
      <c r="P430" s="3177"/>
      <c r="Q430" s="3177"/>
      <c r="R430" s="3177"/>
      <c r="S430" s="3177"/>
      <c r="T430" s="3177"/>
      <c r="U430" s="3177"/>
      <c r="V430" s="3177"/>
      <c r="W430" s="3177"/>
      <c r="X430" s="3177"/>
      <c r="Y430" s="3196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</row>
    <row r="431" spans="1:61" s="16" customFormat="1" ht="15.75" customHeight="1" x14ac:dyDescent="0.2">
      <c r="A431" s="433"/>
      <c r="B431" s="2508"/>
      <c r="C431" s="2508"/>
      <c r="D431" s="2508"/>
      <c r="E431" s="2508"/>
      <c r="F431" s="2508"/>
      <c r="G431" s="2508"/>
      <c r="H431" s="2508"/>
      <c r="I431" s="2508"/>
      <c r="J431" s="2508"/>
      <c r="K431" s="2508"/>
      <c r="L431" s="2508"/>
      <c r="M431" s="2508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435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</row>
    <row r="432" spans="1:61" s="16" customFormat="1" x14ac:dyDescent="0.2">
      <c r="A432" s="436"/>
      <c r="B432" s="2510" t="s">
        <v>204</v>
      </c>
      <c r="C432" s="2508"/>
      <c r="D432" s="3182" t="s">
        <v>203</v>
      </c>
      <c r="E432" s="3183"/>
      <c r="F432" s="3183"/>
      <c r="G432" s="2508"/>
      <c r="H432" s="3193" t="s">
        <v>587</v>
      </c>
      <c r="I432" s="3194"/>
      <c r="J432" s="3194"/>
      <c r="Y432" s="438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</row>
    <row r="433" spans="1:61" s="16" customFormat="1" x14ac:dyDescent="0.2">
      <c r="A433" s="436"/>
      <c r="B433" s="2510"/>
      <c r="C433" s="2508"/>
      <c r="D433" s="2508"/>
      <c r="E433" s="2509"/>
      <c r="F433" s="2509"/>
      <c r="G433" s="2508"/>
      <c r="H433" s="2510"/>
      <c r="I433" s="2729"/>
      <c r="J433" s="2729"/>
      <c r="Y433" s="438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</row>
    <row r="434" spans="1:61" s="16" customFormat="1" x14ac:dyDescent="0.2">
      <c r="A434" s="436"/>
      <c r="B434" s="2510" t="s">
        <v>487</v>
      </c>
      <c r="C434" s="2508"/>
      <c r="D434" s="3182" t="s">
        <v>203</v>
      </c>
      <c r="E434" s="3183"/>
      <c r="F434" s="3183"/>
      <c r="G434" s="2508"/>
      <c r="H434" s="3193" t="s">
        <v>489</v>
      </c>
      <c r="I434" s="3194"/>
      <c r="J434" s="3194"/>
      <c r="Y434" s="438"/>
      <c r="AU434" s="47">
        <v>58.5</v>
      </c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</row>
    <row r="435" spans="1:61" s="16" customFormat="1" x14ac:dyDescent="0.2">
      <c r="A435" s="436"/>
      <c r="B435" s="2510"/>
      <c r="C435" s="2508"/>
      <c r="D435" s="2508"/>
      <c r="E435" s="2509"/>
      <c r="F435" s="2509"/>
      <c r="G435" s="2508"/>
      <c r="H435" s="2510"/>
      <c r="I435" s="2729"/>
      <c r="J435" s="2729"/>
      <c r="Y435" s="438"/>
      <c r="AU435" s="47">
        <v>15.5</v>
      </c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</row>
    <row r="436" spans="1:61" s="16" customFormat="1" x14ac:dyDescent="0.2">
      <c r="A436" s="436"/>
      <c r="B436" s="2510" t="s">
        <v>488</v>
      </c>
      <c r="C436" s="2508"/>
      <c r="D436" s="3182" t="s">
        <v>203</v>
      </c>
      <c r="E436" s="3183"/>
      <c r="F436" s="3183"/>
      <c r="G436" s="2508"/>
      <c r="H436" s="3193" t="s">
        <v>490</v>
      </c>
      <c r="I436" s="3194"/>
      <c r="J436" s="3194"/>
      <c r="Y436" s="438"/>
      <c r="AU436" s="47">
        <v>14.5</v>
      </c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</row>
    <row r="437" spans="1:61" s="16" customFormat="1" x14ac:dyDescent="0.2">
      <c r="A437" s="436"/>
      <c r="B437" s="2508"/>
      <c r="C437" s="2508"/>
      <c r="D437" s="2508"/>
      <c r="E437" s="2508"/>
      <c r="F437" s="2508"/>
      <c r="G437" s="2508"/>
      <c r="H437" s="2508"/>
      <c r="I437" s="2508"/>
      <c r="J437" s="2508"/>
      <c r="Y437" s="438"/>
      <c r="AU437" s="47">
        <v>1.5</v>
      </c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</row>
    <row r="438" spans="1:61" s="16" customFormat="1" ht="16.5" thickBot="1" x14ac:dyDescent="0.25">
      <c r="A438" s="439"/>
      <c r="B438" s="400" t="s">
        <v>200</v>
      </c>
      <c r="C438" s="400"/>
      <c r="D438" s="3174" t="s">
        <v>203</v>
      </c>
      <c r="E438" s="3175"/>
      <c r="F438" s="3175"/>
      <c r="G438" s="400"/>
      <c r="H438" s="3172" t="s">
        <v>201</v>
      </c>
      <c r="I438" s="3173"/>
      <c r="J438" s="3173"/>
      <c r="K438" s="440"/>
      <c r="L438" s="440"/>
      <c r="M438" s="440"/>
      <c r="N438" s="440"/>
      <c r="O438" s="440"/>
      <c r="P438" s="440"/>
      <c r="Q438" s="440"/>
      <c r="R438" s="440"/>
      <c r="S438" s="440"/>
      <c r="T438" s="440"/>
      <c r="U438" s="440"/>
      <c r="V438" s="440"/>
      <c r="W438" s="440"/>
      <c r="X438" s="440"/>
      <c r="Y438" s="441"/>
      <c r="AU438" s="16">
        <v>142</v>
      </c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</row>
    <row r="439" spans="1:61" s="16" customFormat="1" x14ac:dyDescent="0.2">
      <c r="A439" s="12"/>
      <c r="AU439" s="16">
        <v>10</v>
      </c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</row>
    <row r="440" spans="1:61" s="16" customFormat="1" ht="22.5" x14ac:dyDescent="0.2">
      <c r="A440" s="12"/>
      <c r="B440" s="442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AU440" s="47">
        <f>SUM(AU434:AU439)</f>
        <v>242</v>
      </c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</row>
    <row r="442" spans="1:61" x14ac:dyDescent="0.2">
      <c r="L442" s="13">
        <f>G83+G93</f>
        <v>152</v>
      </c>
      <c r="O442" s="13">
        <f>AU45+AU88+AU89</f>
        <v>152</v>
      </c>
    </row>
    <row r="443" spans="1:61" x14ac:dyDescent="0.2">
      <c r="L443" s="2730">
        <f>G83+G93+G328</f>
        <v>208.5</v>
      </c>
      <c r="M443" s="2730"/>
      <c r="N443" s="2730"/>
      <c r="O443" s="2730">
        <f>AU45+AU88+AU89+AU306</f>
        <v>208.5</v>
      </c>
    </row>
    <row r="444" spans="1:61" x14ac:dyDescent="0.2">
      <c r="O444" s="2730">
        <f>O442-O443</f>
        <v>-56.5</v>
      </c>
    </row>
    <row r="451" spans="2:15" x14ac:dyDescent="0.2">
      <c r="B451" s="2297"/>
      <c r="C451" s="2731"/>
      <c r="D451" s="2732">
        <f>N5</f>
        <v>1</v>
      </c>
      <c r="E451" s="2732" t="str">
        <f t="shared" ref="E451:F451" si="141">O5</f>
        <v>2а</v>
      </c>
      <c r="F451" s="2732" t="str">
        <f t="shared" si="141"/>
        <v>2б</v>
      </c>
      <c r="G451" s="2731">
        <f>Q5</f>
        <v>3</v>
      </c>
      <c r="H451" s="2731" t="str">
        <f t="shared" ref="H451:I451" si="142">R5</f>
        <v>4а</v>
      </c>
      <c r="I451" s="2731" t="str">
        <f t="shared" si="142"/>
        <v>4б</v>
      </c>
      <c r="J451" s="2731">
        <f>T5</f>
        <v>5</v>
      </c>
      <c r="K451" s="2731" t="str">
        <f>U5</f>
        <v>6а</v>
      </c>
      <c r="L451" s="2731" t="str">
        <f>V5</f>
        <v>6б</v>
      </c>
      <c r="M451" s="2731">
        <f>W5</f>
        <v>7</v>
      </c>
      <c r="N451" s="2731" t="str">
        <f>X5</f>
        <v>8а</v>
      </c>
      <c r="O451" s="2731" t="str">
        <f t="shared" ref="O451" si="143">Y5</f>
        <v>8б</v>
      </c>
    </row>
    <row r="452" spans="2:15" x14ac:dyDescent="0.2">
      <c r="B452" s="2297" t="s">
        <v>632</v>
      </c>
      <c r="C452" s="2731"/>
      <c r="D452" s="2733"/>
      <c r="E452" s="2733"/>
      <c r="F452" s="2731"/>
      <c r="G452" s="2731"/>
      <c r="H452" s="2731"/>
      <c r="I452" s="2297"/>
      <c r="J452" s="2297"/>
      <c r="K452" s="2297"/>
      <c r="L452" s="2297"/>
      <c r="M452" s="2297"/>
      <c r="N452" s="2297"/>
      <c r="O452" s="2297"/>
    </row>
    <row r="453" spans="2:15" x14ac:dyDescent="0.2">
      <c r="B453" s="2297" t="s">
        <v>114</v>
      </c>
      <c r="C453" s="2731"/>
      <c r="D453" s="2733">
        <f>COUNTIF($C11:$C29,N5)</f>
        <v>1</v>
      </c>
      <c r="E453" s="2733">
        <f t="shared" ref="E453" si="144">COUNTIF($C11:$C29,O5)</f>
        <v>0</v>
      </c>
      <c r="F453" s="2733">
        <f>COUNTIF($C11:$C29,F451)</f>
        <v>1</v>
      </c>
      <c r="G453" s="2733">
        <f t="shared" ref="G453:O453" si="145">COUNTIF($C11:$C29,G451)</f>
        <v>2</v>
      </c>
      <c r="H453" s="2733">
        <f t="shared" si="145"/>
        <v>0</v>
      </c>
      <c r="I453" s="2733">
        <f t="shared" si="145"/>
        <v>0</v>
      </c>
      <c r="J453" s="2733">
        <f t="shared" si="145"/>
        <v>0</v>
      </c>
      <c r="K453" s="2733">
        <f t="shared" si="145"/>
        <v>0</v>
      </c>
      <c r="L453" s="2733">
        <f t="shared" si="145"/>
        <v>0</v>
      </c>
      <c r="M453" s="2733">
        <f t="shared" si="145"/>
        <v>0</v>
      </c>
      <c r="N453" s="2733">
        <f t="shared" si="145"/>
        <v>0</v>
      </c>
      <c r="O453" s="2733">
        <f t="shared" si="145"/>
        <v>0</v>
      </c>
    </row>
    <row r="454" spans="2:15" x14ac:dyDescent="0.2">
      <c r="B454" s="2297" t="s">
        <v>115</v>
      </c>
      <c r="C454" s="2731"/>
      <c r="D454" s="2733">
        <f>COUNTIF($D11:$D29,D$451)</f>
        <v>2</v>
      </c>
      <c r="E454" s="2733">
        <f t="shared" ref="E454:O454" si="146">COUNTIF($D11:$D29,E$451)</f>
        <v>0</v>
      </c>
      <c r="F454" s="2733">
        <f>COUNTIF($D11:$D29,F$451)+1</f>
        <v>1</v>
      </c>
      <c r="G454" s="2733">
        <f t="shared" si="146"/>
        <v>1</v>
      </c>
      <c r="H454" s="2733">
        <f t="shared" si="146"/>
        <v>0</v>
      </c>
      <c r="I454" s="2733">
        <f>COUNTIF($D11:$D29,I$451)+1</f>
        <v>2</v>
      </c>
      <c r="J454" s="2733">
        <f t="shared" si="146"/>
        <v>0</v>
      </c>
      <c r="K454" s="2733">
        <f t="shared" si="146"/>
        <v>0</v>
      </c>
      <c r="L454" s="2733">
        <f t="shared" si="146"/>
        <v>0</v>
      </c>
      <c r="M454" s="2733">
        <f t="shared" si="146"/>
        <v>0</v>
      </c>
      <c r="N454" s="2733">
        <f t="shared" si="146"/>
        <v>0</v>
      </c>
      <c r="O454" s="2733">
        <f t="shared" si="146"/>
        <v>1</v>
      </c>
    </row>
    <row r="455" spans="2:15" x14ac:dyDescent="0.2">
      <c r="B455" s="2297"/>
      <c r="C455" s="2731"/>
      <c r="D455" s="2733"/>
      <c r="E455" s="2733"/>
      <c r="F455" s="2733"/>
      <c r="G455" s="2733"/>
      <c r="H455" s="2733"/>
      <c r="I455" s="2733"/>
      <c r="J455" s="2733"/>
      <c r="K455" s="2733"/>
      <c r="L455" s="2733"/>
      <c r="M455" s="2733"/>
      <c r="N455" s="2733"/>
      <c r="O455" s="2733"/>
    </row>
    <row r="456" spans="2:15" x14ac:dyDescent="0.2">
      <c r="B456" s="2297"/>
      <c r="C456" s="2731"/>
      <c r="D456" s="2733"/>
      <c r="E456" s="2733"/>
      <c r="F456" s="2733"/>
      <c r="G456" s="2733"/>
      <c r="H456" s="2733"/>
      <c r="I456" s="2733"/>
      <c r="J456" s="2733"/>
      <c r="K456" s="2733"/>
      <c r="L456" s="2733"/>
      <c r="M456" s="2733"/>
      <c r="N456" s="2733"/>
      <c r="O456" s="2733"/>
    </row>
    <row r="457" spans="2:15" x14ac:dyDescent="0.2">
      <c r="B457" s="2297"/>
      <c r="C457" s="2731"/>
      <c r="D457" s="2733"/>
      <c r="E457" s="2733"/>
      <c r="F457" s="2731"/>
      <c r="G457" s="2731"/>
      <c r="H457" s="2731"/>
      <c r="I457" s="2297"/>
      <c r="J457" s="2297"/>
      <c r="K457" s="2297"/>
      <c r="L457" s="2297"/>
      <c r="M457" s="2297"/>
      <c r="N457" s="2297"/>
      <c r="O457" s="2297"/>
    </row>
    <row r="458" spans="2:15" x14ac:dyDescent="0.2">
      <c r="B458" s="2297" t="s">
        <v>633</v>
      </c>
      <c r="C458" s="2731"/>
      <c r="D458" s="2733"/>
      <c r="E458" s="2733"/>
      <c r="F458" s="2731"/>
      <c r="G458" s="2731"/>
      <c r="H458" s="2731"/>
      <c r="I458" s="2297"/>
      <c r="J458" s="2297"/>
      <c r="K458" s="2297"/>
      <c r="L458" s="2297"/>
      <c r="M458" s="2297"/>
      <c r="N458" s="2297"/>
      <c r="O458" s="2297"/>
    </row>
    <row r="459" spans="2:15" x14ac:dyDescent="0.2">
      <c r="B459" s="2297" t="s">
        <v>114</v>
      </c>
      <c r="C459" s="2731"/>
      <c r="D459" s="2733">
        <f>COUNTIF($C34:$C81,D$451)</f>
        <v>2</v>
      </c>
      <c r="E459" s="2733">
        <f t="shared" ref="E459:O459" si="147">COUNTIF($C34:$C81,E$451)</f>
        <v>1</v>
      </c>
      <c r="F459" s="2733">
        <f t="shared" si="147"/>
        <v>2</v>
      </c>
      <c r="G459" s="2733">
        <f t="shared" si="147"/>
        <v>2</v>
      </c>
      <c r="H459" s="2733">
        <f t="shared" si="147"/>
        <v>2</v>
      </c>
      <c r="I459" s="2733">
        <f t="shared" si="147"/>
        <v>3</v>
      </c>
      <c r="J459" s="2733">
        <f t="shared" si="147"/>
        <v>2</v>
      </c>
      <c r="K459" s="2733">
        <f t="shared" si="147"/>
        <v>2</v>
      </c>
      <c r="L459" s="2733">
        <f t="shared" si="147"/>
        <v>0</v>
      </c>
      <c r="M459" s="2733">
        <f t="shared" si="147"/>
        <v>1</v>
      </c>
      <c r="N459" s="2733">
        <f t="shared" si="147"/>
        <v>1</v>
      </c>
      <c r="O459" s="2733">
        <f t="shared" si="147"/>
        <v>0</v>
      </c>
    </row>
    <row r="460" spans="2:15" x14ac:dyDescent="0.2">
      <c r="B460" s="2297" t="s">
        <v>115</v>
      </c>
      <c r="C460" s="2731"/>
      <c r="D460" s="2733">
        <f>COUNTIF($D34:$D81,D$451)</f>
        <v>3</v>
      </c>
      <c r="E460" s="2733">
        <f>COUNTIF($D34:$D81,E$451)</f>
        <v>2</v>
      </c>
      <c r="F460" s="2731">
        <f>COUNTIF($D34:$D81,F$451)+1</f>
        <v>3</v>
      </c>
      <c r="G460" s="2733">
        <f t="shared" ref="G460:O460" si="148">COUNTIF($D34:$D81,G$451)</f>
        <v>2</v>
      </c>
      <c r="H460" s="2733">
        <f t="shared" si="148"/>
        <v>1</v>
      </c>
      <c r="I460" s="2733">
        <f t="shared" si="148"/>
        <v>1</v>
      </c>
      <c r="J460" s="2733">
        <f t="shared" si="148"/>
        <v>1</v>
      </c>
      <c r="K460" s="2733">
        <f t="shared" si="148"/>
        <v>0</v>
      </c>
      <c r="L460" s="2733">
        <f t="shared" si="148"/>
        <v>0</v>
      </c>
      <c r="M460" s="2733">
        <f t="shared" si="148"/>
        <v>0</v>
      </c>
      <c r="N460" s="2733">
        <f t="shared" si="148"/>
        <v>0</v>
      </c>
      <c r="O460" s="2733">
        <f t="shared" si="148"/>
        <v>1</v>
      </c>
    </row>
    <row r="461" spans="2:15" x14ac:dyDescent="0.2">
      <c r="B461" s="2297" t="s">
        <v>704</v>
      </c>
      <c r="C461" s="2731"/>
      <c r="D461" s="2733"/>
      <c r="E461" s="2733"/>
      <c r="F461" s="2731"/>
      <c r="G461" s="2731"/>
      <c r="H461" s="2731"/>
      <c r="I461" s="2297"/>
      <c r="J461" s="2297"/>
      <c r="K461" s="2297"/>
      <c r="L461" s="2297">
        <v>1</v>
      </c>
      <c r="M461" s="2297"/>
      <c r="N461" s="2297"/>
      <c r="O461" s="2297"/>
    </row>
    <row r="462" spans="2:15" x14ac:dyDescent="0.2">
      <c r="B462" s="2297" t="s">
        <v>705</v>
      </c>
      <c r="C462" s="2731"/>
      <c r="D462" s="2733"/>
      <c r="E462" s="2733"/>
      <c r="F462" s="2731"/>
      <c r="G462" s="2731"/>
      <c r="H462" s="2731"/>
      <c r="I462" s="2297"/>
      <c r="J462" s="2297"/>
      <c r="K462" s="2297"/>
      <c r="L462" s="2297"/>
      <c r="M462" s="2297"/>
      <c r="N462" s="2297"/>
      <c r="O462" s="2297"/>
    </row>
    <row r="463" spans="2:15" x14ac:dyDescent="0.2">
      <c r="B463" s="2297"/>
      <c r="C463" s="2731"/>
      <c r="D463" s="2733"/>
      <c r="E463" s="2733"/>
      <c r="F463" s="2731"/>
      <c r="G463" s="2731"/>
      <c r="H463" s="2731"/>
      <c r="I463" s="2297"/>
      <c r="J463" s="2297"/>
      <c r="K463" s="2297"/>
      <c r="L463" s="2297"/>
      <c r="M463" s="2297"/>
      <c r="N463" s="2297"/>
      <c r="O463" s="2297"/>
    </row>
    <row r="464" spans="2:15" x14ac:dyDescent="0.2">
      <c r="B464" s="2297" t="s">
        <v>790</v>
      </c>
      <c r="C464" s="2731"/>
      <c r="D464" s="2733"/>
      <c r="E464" s="2733"/>
      <c r="F464" s="2731"/>
      <c r="G464" s="2731"/>
      <c r="H464" s="2731"/>
      <c r="I464" s="2297"/>
      <c r="J464" s="2297"/>
      <c r="K464" s="2297"/>
      <c r="L464" s="2297"/>
      <c r="M464" s="2297"/>
      <c r="N464" s="2297"/>
      <c r="O464" s="2297"/>
    </row>
    <row r="465" spans="2:15" x14ac:dyDescent="0.2">
      <c r="B465" s="2297"/>
      <c r="C465" s="2731"/>
      <c r="D465" s="2733"/>
      <c r="E465" s="2733"/>
      <c r="F465" s="2731"/>
      <c r="G465" s="2731"/>
      <c r="H465" s="2731"/>
      <c r="I465" s="2297"/>
      <c r="J465" s="2297"/>
      <c r="K465" s="2297"/>
      <c r="L465" s="2297"/>
      <c r="M465" s="2297"/>
      <c r="N465" s="2297"/>
      <c r="O465" s="2297"/>
    </row>
    <row r="466" spans="2:15" x14ac:dyDescent="0.2">
      <c r="B466" s="2297" t="s">
        <v>115</v>
      </c>
      <c r="C466" s="2731"/>
      <c r="D466" s="2733"/>
      <c r="E466" s="2733"/>
      <c r="F466" s="2731"/>
      <c r="G466" s="2731">
        <v>1</v>
      </c>
      <c r="H466" s="2731">
        <v>1</v>
      </c>
      <c r="I466" s="2297">
        <v>1</v>
      </c>
      <c r="J466" s="2297">
        <v>2</v>
      </c>
      <c r="K466" s="2297">
        <v>1</v>
      </c>
      <c r="L466" s="2297">
        <v>1</v>
      </c>
      <c r="M466" s="2297"/>
      <c r="N466" s="2297"/>
      <c r="O466" s="2297"/>
    </row>
    <row r="467" spans="2:15" x14ac:dyDescent="0.2">
      <c r="B467" s="2297"/>
      <c r="C467" s="2731"/>
      <c r="D467" s="2733"/>
      <c r="E467" s="2733"/>
      <c r="F467" s="2731"/>
      <c r="G467" s="2731"/>
      <c r="H467" s="2731"/>
      <c r="I467" s="2297"/>
      <c r="J467" s="2297"/>
      <c r="K467" s="2297"/>
      <c r="L467" s="2297"/>
      <c r="M467" s="2297"/>
      <c r="N467" s="2297"/>
      <c r="O467" s="2297"/>
    </row>
    <row r="468" spans="2:15" x14ac:dyDescent="0.2">
      <c r="B468" s="2297"/>
      <c r="C468" s="2731"/>
      <c r="D468" s="2733"/>
      <c r="E468" s="2733"/>
      <c r="F468" s="2731"/>
      <c r="G468" s="2731"/>
      <c r="H468" s="2731"/>
      <c r="I468" s="2297"/>
      <c r="J468" s="2297"/>
      <c r="K468" s="2297"/>
      <c r="L468" s="2297"/>
      <c r="M468" s="2297"/>
      <c r="N468" s="2297"/>
      <c r="O468" s="2297"/>
    </row>
    <row r="469" spans="2:15" x14ac:dyDescent="0.2">
      <c r="B469" s="2297" t="s">
        <v>793</v>
      </c>
      <c r="C469" s="2731"/>
      <c r="D469" s="2733"/>
      <c r="E469" s="2733"/>
      <c r="F469" s="2731"/>
      <c r="G469" s="2731"/>
      <c r="H469" s="2731"/>
      <c r="I469" s="2297"/>
      <c r="J469" s="2297"/>
      <c r="K469" s="2297"/>
      <c r="L469" s="2297"/>
      <c r="M469" s="2297"/>
      <c r="N469" s="2297"/>
      <c r="O469" s="2297"/>
    </row>
    <row r="470" spans="2:15" x14ac:dyDescent="0.2">
      <c r="B470" s="2297" t="s">
        <v>791</v>
      </c>
      <c r="C470" s="2731"/>
      <c r="D470" s="2733"/>
      <c r="E470" s="2733"/>
      <c r="F470" s="2731"/>
      <c r="G470" s="2731"/>
      <c r="H470" s="2731"/>
      <c r="I470" s="2297"/>
      <c r="J470" s="2297"/>
      <c r="K470" s="2297"/>
      <c r="L470" s="2297"/>
      <c r="M470" s="2297"/>
      <c r="N470" s="2297"/>
      <c r="O470" s="2297"/>
    </row>
    <row r="471" spans="2:15" x14ac:dyDescent="0.2">
      <c r="B471" s="2297" t="s">
        <v>114</v>
      </c>
      <c r="C471" s="2731"/>
      <c r="D471" s="2733">
        <f>COUNTIF($C302:$C327,D$451)</f>
        <v>0</v>
      </c>
      <c r="E471" s="2733">
        <f t="shared" ref="E471:O471" si="149">COUNTIF($C302:$C327,E$451)</f>
        <v>0</v>
      </c>
      <c r="F471" s="2733">
        <f t="shared" si="149"/>
        <v>0</v>
      </c>
      <c r="G471" s="2733">
        <f t="shared" si="149"/>
        <v>0</v>
      </c>
      <c r="H471" s="2733">
        <f t="shared" si="149"/>
        <v>0</v>
      </c>
      <c r="I471" s="2733">
        <f t="shared" si="149"/>
        <v>0</v>
      </c>
      <c r="J471" s="2733">
        <f t="shared" si="149"/>
        <v>0</v>
      </c>
      <c r="K471" s="2733">
        <f t="shared" si="149"/>
        <v>0</v>
      </c>
      <c r="L471" s="2733">
        <f t="shared" si="149"/>
        <v>2</v>
      </c>
      <c r="M471" s="2733">
        <f t="shared" si="149"/>
        <v>3</v>
      </c>
      <c r="N471" s="2733">
        <f t="shared" si="149"/>
        <v>1</v>
      </c>
      <c r="O471" s="2733">
        <f t="shared" si="149"/>
        <v>2</v>
      </c>
    </row>
    <row r="472" spans="2:15" x14ac:dyDescent="0.2">
      <c r="B472" s="2297" t="s">
        <v>115</v>
      </c>
      <c r="C472" s="2731"/>
      <c r="D472" s="2733">
        <f>COUNTIF($D302:$D327,D$451)</f>
        <v>0</v>
      </c>
      <c r="E472" s="2733">
        <f t="shared" ref="E472:O472" si="150">COUNTIF($D302:$D327,E$451)</f>
        <v>0</v>
      </c>
      <c r="F472" s="2733">
        <f t="shared" si="150"/>
        <v>0</v>
      </c>
      <c r="G472" s="2733">
        <f t="shared" si="150"/>
        <v>0</v>
      </c>
      <c r="H472" s="2733">
        <f t="shared" si="150"/>
        <v>0</v>
      </c>
      <c r="I472" s="2733">
        <f t="shared" si="150"/>
        <v>1</v>
      </c>
      <c r="J472" s="2733">
        <f t="shared" si="150"/>
        <v>1</v>
      </c>
      <c r="K472" s="2733">
        <f t="shared" si="150"/>
        <v>2</v>
      </c>
      <c r="L472" s="2733">
        <f t="shared" si="150"/>
        <v>2</v>
      </c>
      <c r="M472" s="2733">
        <f t="shared" si="150"/>
        <v>1</v>
      </c>
      <c r="N472" s="2733">
        <f t="shared" si="150"/>
        <v>3</v>
      </c>
      <c r="O472" s="2733">
        <f t="shared" si="150"/>
        <v>1</v>
      </c>
    </row>
    <row r="473" spans="2:15" x14ac:dyDescent="0.2">
      <c r="B473" s="2297" t="s">
        <v>704</v>
      </c>
      <c r="C473" s="2731"/>
      <c r="D473" s="2733"/>
      <c r="E473" s="2733"/>
      <c r="F473" s="2731"/>
      <c r="G473" s="2731"/>
      <c r="H473" s="2731"/>
      <c r="I473" s="2297"/>
      <c r="J473" s="2297"/>
      <c r="K473" s="2297"/>
      <c r="L473" s="2297"/>
      <c r="M473" s="2297">
        <v>1</v>
      </c>
      <c r="N473" s="2297"/>
      <c r="O473" s="2297"/>
    </row>
    <row r="474" spans="2:15" x14ac:dyDescent="0.2">
      <c r="B474" s="2297" t="s">
        <v>705</v>
      </c>
      <c r="C474" s="2731"/>
      <c r="D474" s="2733"/>
      <c r="E474" s="2733"/>
      <c r="F474" s="2731"/>
      <c r="G474" s="2731"/>
      <c r="H474" s="2731"/>
      <c r="I474" s="2297"/>
      <c r="J474" s="2297"/>
      <c r="K474" s="2297"/>
      <c r="L474" s="2297"/>
      <c r="M474" s="2297"/>
      <c r="N474" s="2297">
        <v>1</v>
      </c>
      <c r="O474" s="2297"/>
    </row>
    <row r="475" spans="2:15" x14ac:dyDescent="0.2">
      <c r="B475" s="2297" t="s">
        <v>793</v>
      </c>
      <c r="C475" s="2731"/>
      <c r="D475" s="2733"/>
      <c r="E475" s="2733"/>
      <c r="F475" s="2731"/>
      <c r="G475" s="2731"/>
      <c r="H475" s="2731"/>
      <c r="I475" s="2297"/>
      <c r="J475" s="2297"/>
      <c r="K475" s="2297"/>
      <c r="L475" s="2297"/>
      <c r="M475" s="2297"/>
      <c r="N475" s="2297"/>
      <c r="O475" s="2297"/>
    </row>
    <row r="476" spans="2:15" x14ac:dyDescent="0.2">
      <c r="B476" s="2297" t="s">
        <v>792</v>
      </c>
      <c r="C476" s="2731"/>
      <c r="D476" s="2733"/>
      <c r="E476" s="2733"/>
      <c r="F476" s="2731"/>
      <c r="G476" s="2731"/>
      <c r="H476" s="2731"/>
      <c r="I476" s="2297"/>
      <c r="J476" s="2297"/>
      <c r="K476" s="2297"/>
      <c r="L476" s="2297"/>
      <c r="M476" s="2297"/>
      <c r="N476" s="2297"/>
      <c r="O476" s="2297"/>
    </row>
    <row r="477" spans="2:15" x14ac:dyDescent="0.2">
      <c r="B477" s="2297" t="s">
        <v>114</v>
      </c>
      <c r="C477" s="2731"/>
      <c r="D477" s="2733">
        <f>COUNTIF($C330:$C335,D$451)</f>
        <v>0</v>
      </c>
      <c r="E477" s="2733">
        <f t="shared" ref="E477:O477" si="151">COUNTIF($C330:$C335,E$451)</f>
        <v>0</v>
      </c>
      <c r="F477" s="2733">
        <f t="shared" si="151"/>
        <v>0</v>
      </c>
      <c r="G477" s="2733">
        <f t="shared" si="151"/>
        <v>0</v>
      </c>
      <c r="H477" s="2733">
        <f t="shared" si="151"/>
        <v>0</v>
      </c>
      <c r="I477" s="2733">
        <f t="shared" si="151"/>
        <v>0</v>
      </c>
      <c r="J477" s="2733">
        <f t="shared" si="151"/>
        <v>0</v>
      </c>
      <c r="K477" s="2733">
        <f t="shared" si="151"/>
        <v>0</v>
      </c>
      <c r="L477" s="2733">
        <f t="shared" si="151"/>
        <v>0</v>
      </c>
      <c r="M477" s="2733">
        <f t="shared" si="151"/>
        <v>0</v>
      </c>
      <c r="N477" s="2733">
        <f t="shared" si="151"/>
        <v>1</v>
      </c>
      <c r="O477" s="2733">
        <f t="shared" si="151"/>
        <v>0</v>
      </c>
    </row>
    <row r="478" spans="2:15" x14ac:dyDescent="0.2">
      <c r="B478" s="2297" t="s">
        <v>115</v>
      </c>
      <c r="C478" s="2731"/>
      <c r="D478" s="2733">
        <f>COUNTIF($D330:$D335,D$451)</f>
        <v>0</v>
      </c>
      <c r="E478" s="2733">
        <f t="shared" ref="E478:O478" si="152">COUNTIF($D330:$D335,E$451)</f>
        <v>0</v>
      </c>
      <c r="F478" s="2733">
        <f t="shared" si="152"/>
        <v>0</v>
      </c>
      <c r="G478" s="2733">
        <f t="shared" si="152"/>
        <v>0</v>
      </c>
      <c r="H478" s="2733">
        <f t="shared" si="152"/>
        <v>0</v>
      </c>
      <c r="I478" s="2733">
        <f t="shared" si="152"/>
        <v>0</v>
      </c>
      <c r="J478" s="2733">
        <f t="shared" si="152"/>
        <v>1</v>
      </c>
      <c r="K478" s="2733">
        <f t="shared" si="152"/>
        <v>1</v>
      </c>
      <c r="L478" s="2733">
        <f t="shared" si="152"/>
        <v>1</v>
      </c>
      <c r="M478" s="2733">
        <f t="shared" si="152"/>
        <v>1</v>
      </c>
      <c r="N478" s="2733">
        <f t="shared" si="152"/>
        <v>0</v>
      </c>
      <c r="O478" s="2733">
        <f t="shared" si="152"/>
        <v>0</v>
      </c>
    </row>
    <row r="479" spans="2:15" x14ac:dyDescent="0.2">
      <c r="B479" s="2297" t="s">
        <v>704</v>
      </c>
      <c r="C479" s="2731"/>
      <c r="D479" s="2733"/>
      <c r="E479" s="2733"/>
      <c r="F479" s="2731"/>
      <c r="G479" s="2731"/>
      <c r="H479" s="2731"/>
      <c r="I479" s="2297"/>
      <c r="J479" s="2297"/>
      <c r="K479" s="2297"/>
      <c r="L479" s="2297"/>
      <c r="M479" s="2297"/>
      <c r="N479" s="2297"/>
      <c r="O479" s="2297"/>
    </row>
    <row r="480" spans="2:15" x14ac:dyDescent="0.2">
      <c r="B480" s="2297" t="s">
        <v>705</v>
      </c>
      <c r="C480" s="2731"/>
      <c r="D480" s="2733"/>
      <c r="E480" s="2733"/>
      <c r="F480" s="2731"/>
      <c r="G480" s="2731"/>
      <c r="H480" s="2731"/>
      <c r="I480" s="2297"/>
      <c r="J480" s="2297"/>
      <c r="K480" s="2297"/>
      <c r="L480" s="2297">
        <v>1</v>
      </c>
      <c r="M480" s="2297"/>
      <c r="N480" s="2297"/>
      <c r="O480" s="2297"/>
    </row>
    <row r="481" spans="2:15" x14ac:dyDescent="0.2">
      <c r="B481" s="2297"/>
      <c r="C481" s="2731"/>
      <c r="D481" s="2733"/>
      <c r="E481" s="2733"/>
      <c r="F481" s="2731"/>
      <c r="G481" s="2731"/>
      <c r="H481" s="2731"/>
      <c r="I481" s="2297"/>
      <c r="J481" s="2297"/>
      <c r="K481" s="2297"/>
      <c r="L481" s="2297"/>
      <c r="M481" s="2297"/>
      <c r="N481" s="2297"/>
      <c r="O481" s="2297"/>
    </row>
    <row r="482" spans="2:15" x14ac:dyDescent="0.2">
      <c r="B482" s="2297"/>
      <c r="C482" s="2731"/>
      <c r="D482" s="2733"/>
      <c r="E482" s="2733"/>
      <c r="F482" s="2731"/>
      <c r="G482" s="2731"/>
      <c r="H482" s="2731"/>
      <c r="I482" s="2297"/>
      <c r="J482" s="2297"/>
      <c r="K482" s="2297"/>
      <c r="L482" s="2297"/>
      <c r="M482" s="2297"/>
      <c r="N482" s="2297"/>
      <c r="O482" s="2297"/>
    </row>
    <row r="483" spans="2:15" x14ac:dyDescent="0.2">
      <c r="B483" s="2297" t="s">
        <v>647</v>
      </c>
      <c r="C483" s="2731"/>
      <c r="D483" s="2733"/>
      <c r="E483" s="2733"/>
      <c r="F483" s="2731"/>
      <c r="G483" s="2731"/>
      <c r="H483" s="2731"/>
      <c r="I483" s="2297">
        <v>1</v>
      </c>
      <c r="J483" s="2297"/>
      <c r="K483" s="2297"/>
      <c r="L483" s="2297">
        <v>1</v>
      </c>
      <c r="M483" s="2297"/>
      <c r="N483" s="2297"/>
      <c r="O483" s="2297">
        <v>1</v>
      </c>
    </row>
    <row r="484" spans="2:15" x14ac:dyDescent="0.2">
      <c r="B484" s="2297"/>
      <c r="C484" s="2731"/>
      <c r="D484" s="2733"/>
      <c r="E484" s="2733"/>
      <c r="F484" s="2731"/>
      <c r="G484" s="2731"/>
      <c r="H484" s="2731"/>
      <c r="I484" s="2297"/>
      <c r="J484" s="2297"/>
      <c r="K484" s="2297"/>
      <c r="L484" s="2297"/>
      <c r="M484" s="2297"/>
      <c r="N484" s="2297"/>
      <c r="O484" s="2297"/>
    </row>
    <row r="485" spans="2:15" x14ac:dyDescent="0.2">
      <c r="B485" s="2297"/>
      <c r="C485" s="2731"/>
      <c r="D485" s="2733"/>
      <c r="E485" s="2733"/>
      <c r="F485" s="2731"/>
      <c r="G485" s="2731"/>
      <c r="H485" s="2731"/>
      <c r="I485" s="2297"/>
      <c r="J485" s="2297"/>
      <c r="K485" s="2297"/>
      <c r="L485" s="2297"/>
      <c r="M485" s="2297"/>
      <c r="N485" s="2297"/>
      <c r="O485" s="2297"/>
    </row>
    <row r="486" spans="2:15" x14ac:dyDescent="0.2">
      <c r="B486" s="2297" t="s">
        <v>793</v>
      </c>
      <c r="C486" s="2731"/>
      <c r="D486" s="2733"/>
      <c r="E486" s="2733"/>
      <c r="F486" s="2731"/>
      <c r="G486" s="2731"/>
      <c r="H486" s="2731"/>
      <c r="I486" s="2297"/>
      <c r="J486" s="2297"/>
      <c r="K486" s="2297"/>
      <c r="L486" s="2297"/>
      <c r="M486" s="2297"/>
      <c r="N486" s="2297"/>
      <c r="O486" s="2297"/>
    </row>
    <row r="487" spans="2:15" x14ac:dyDescent="0.2">
      <c r="B487" s="2297" t="s">
        <v>114</v>
      </c>
      <c r="C487" s="2731"/>
      <c r="D487" s="2733">
        <f>D453+D459+D465+D471+D477</f>
        <v>3</v>
      </c>
      <c r="E487" s="2733">
        <f t="shared" ref="E487:O487" si="153">E453+E459+E465+E471+E477</f>
        <v>1</v>
      </c>
      <c r="F487" s="2733">
        <f t="shared" si="153"/>
        <v>3</v>
      </c>
      <c r="G487" s="2733">
        <f t="shared" si="153"/>
        <v>4</v>
      </c>
      <c r="H487" s="2733">
        <f t="shared" si="153"/>
        <v>2</v>
      </c>
      <c r="I487" s="2733">
        <f t="shared" si="153"/>
        <v>3</v>
      </c>
      <c r="J487" s="2733">
        <f t="shared" si="153"/>
        <v>2</v>
      </c>
      <c r="K487" s="2733">
        <f t="shared" si="153"/>
        <v>2</v>
      </c>
      <c r="L487" s="2733">
        <f t="shared" si="153"/>
        <v>2</v>
      </c>
      <c r="M487" s="2733">
        <f t="shared" si="153"/>
        <v>4</v>
      </c>
      <c r="N487" s="2733">
        <f t="shared" si="153"/>
        <v>3</v>
      </c>
      <c r="O487" s="2733">
        <f t="shared" si="153"/>
        <v>2</v>
      </c>
    </row>
    <row r="488" spans="2:15" x14ac:dyDescent="0.2">
      <c r="B488" s="2297" t="s">
        <v>115</v>
      </c>
      <c r="C488" s="2731"/>
      <c r="D488" s="2733">
        <f>D454+D460+D466+D472+D478+D483</f>
        <v>5</v>
      </c>
      <c r="E488" s="2733">
        <f t="shared" ref="E488:O488" si="154">E454+E460+E466+E472+E478+E483</f>
        <v>2</v>
      </c>
      <c r="F488" s="2733">
        <f t="shared" si="154"/>
        <v>4</v>
      </c>
      <c r="G488" s="2733">
        <f t="shared" si="154"/>
        <v>4</v>
      </c>
      <c r="H488" s="2733">
        <f t="shared" si="154"/>
        <v>2</v>
      </c>
      <c r="I488" s="2733">
        <f t="shared" si="154"/>
        <v>6</v>
      </c>
      <c r="J488" s="2733">
        <f t="shared" si="154"/>
        <v>5</v>
      </c>
      <c r="K488" s="2733">
        <f t="shared" si="154"/>
        <v>4</v>
      </c>
      <c r="L488" s="2733">
        <f t="shared" si="154"/>
        <v>5</v>
      </c>
      <c r="M488" s="2733">
        <f t="shared" si="154"/>
        <v>2</v>
      </c>
      <c r="N488" s="2733">
        <f t="shared" si="154"/>
        <v>3</v>
      </c>
      <c r="O488" s="2733">
        <f t="shared" si="154"/>
        <v>4</v>
      </c>
    </row>
    <row r="489" spans="2:15" x14ac:dyDescent="0.2">
      <c r="B489" s="2297" t="s">
        <v>704</v>
      </c>
      <c r="C489" s="2731"/>
      <c r="D489" s="2733">
        <f>D473+D479</f>
        <v>0</v>
      </c>
      <c r="E489" s="2733">
        <f t="shared" ref="E489:O489" si="155">E473+E479</f>
        <v>0</v>
      </c>
      <c r="F489" s="2733">
        <f t="shared" si="155"/>
        <v>0</v>
      </c>
      <c r="G489" s="2733">
        <f t="shared" si="155"/>
        <v>0</v>
      </c>
      <c r="H489" s="2733">
        <f t="shared" si="155"/>
        <v>0</v>
      </c>
      <c r="I489" s="2733">
        <f t="shared" si="155"/>
        <v>0</v>
      </c>
      <c r="J489" s="2733">
        <f t="shared" si="155"/>
        <v>0</v>
      </c>
      <c r="K489" s="2733">
        <f t="shared" si="155"/>
        <v>0</v>
      </c>
      <c r="L489" s="2733">
        <f t="shared" si="155"/>
        <v>0</v>
      </c>
      <c r="M489" s="2733">
        <f t="shared" si="155"/>
        <v>1</v>
      </c>
      <c r="N489" s="2733">
        <f t="shared" si="155"/>
        <v>0</v>
      </c>
      <c r="O489" s="2733">
        <f t="shared" si="155"/>
        <v>0</v>
      </c>
    </row>
    <row r="490" spans="2:15" x14ac:dyDescent="0.2">
      <c r="B490" s="2297" t="s">
        <v>705</v>
      </c>
      <c r="C490" s="2731"/>
      <c r="D490" s="2733">
        <f>D474+D480</f>
        <v>0</v>
      </c>
      <c r="E490" s="2733">
        <f t="shared" ref="E490:O490" si="156">E474+E480</f>
        <v>0</v>
      </c>
      <c r="F490" s="2733">
        <f t="shared" si="156"/>
        <v>0</v>
      </c>
      <c r="G490" s="2733">
        <f t="shared" si="156"/>
        <v>0</v>
      </c>
      <c r="H490" s="2733">
        <f t="shared" si="156"/>
        <v>0</v>
      </c>
      <c r="I490" s="2733">
        <f t="shared" si="156"/>
        <v>0</v>
      </c>
      <c r="J490" s="2733">
        <f t="shared" si="156"/>
        <v>0</v>
      </c>
      <c r="K490" s="2733">
        <f t="shared" si="156"/>
        <v>0</v>
      </c>
      <c r="L490" s="2733">
        <f t="shared" si="156"/>
        <v>1</v>
      </c>
      <c r="M490" s="2733">
        <f t="shared" si="156"/>
        <v>0</v>
      </c>
      <c r="N490" s="2733">
        <f t="shared" si="156"/>
        <v>1</v>
      </c>
      <c r="O490" s="2733">
        <f t="shared" si="156"/>
        <v>0</v>
      </c>
    </row>
    <row r="491" spans="2:15" x14ac:dyDescent="0.2">
      <c r="B491" s="2297"/>
      <c r="C491" s="2731"/>
      <c r="D491" s="2733"/>
      <c r="E491" s="2733"/>
      <c r="F491" s="2731"/>
      <c r="G491" s="2731"/>
      <c r="H491" s="2731"/>
      <c r="I491" s="2297"/>
      <c r="J491" s="2297"/>
      <c r="K491" s="2297"/>
      <c r="L491" s="2297"/>
      <c r="M491" s="2297"/>
      <c r="N491" s="2297"/>
      <c r="O491" s="2297"/>
    </row>
    <row r="492" spans="2:15" x14ac:dyDescent="0.2">
      <c r="B492" s="2297"/>
      <c r="C492" s="2731"/>
      <c r="D492" s="2733"/>
      <c r="E492" s="2733"/>
      <c r="F492" s="2731"/>
      <c r="G492" s="2731"/>
      <c r="H492" s="2731"/>
      <c r="I492" s="2297"/>
      <c r="J492" s="2297"/>
      <c r="K492" s="2297"/>
      <c r="L492" s="2297"/>
      <c r="M492" s="2297"/>
      <c r="N492" s="2297"/>
      <c r="O492" s="2297"/>
    </row>
    <row r="493" spans="2:15" x14ac:dyDescent="0.2">
      <c r="B493" s="2297"/>
      <c r="C493" s="2731"/>
      <c r="D493" s="2733"/>
      <c r="E493" s="2733"/>
      <c r="F493" s="2731"/>
      <c r="G493" s="2731"/>
      <c r="H493" s="2731"/>
      <c r="I493" s="2297"/>
      <c r="J493" s="2297"/>
      <c r="K493" s="2297"/>
      <c r="L493" s="2297"/>
      <c r="M493" s="2297"/>
      <c r="N493" s="2297"/>
      <c r="O493" s="2297"/>
    </row>
    <row r="494" spans="2:15" x14ac:dyDescent="0.2">
      <c r="B494" s="2297"/>
      <c r="C494" s="2731"/>
      <c r="D494" s="2733"/>
      <c r="E494" s="2733"/>
      <c r="F494" s="2731"/>
      <c r="G494" s="2731"/>
      <c r="H494" s="2731"/>
      <c r="I494" s="2297"/>
      <c r="J494" s="2297"/>
      <c r="K494" s="2297"/>
      <c r="L494" s="2297"/>
      <c r="M494" s="2297"/>
      <c r="N494" s="2297"/>
      <c r="O494" s="2297"/>
    </row>
  </sheetData>
  <sheetProtection selectLockedCells="1" selectUnlockedCells="1"/>
  <mergeCells count="209">
    <mergeCell ref="A199:Y199"/>
    <mergeCell ref="A197:Y197"/>
    <mergeCell ref="A201:F201"/>
    <mergeCell ref="A250:F250"/>
    <mergeCell ref="A267:F267"/>
    <mergeCell ref="A284:F284"/>
    <mergeCell ref="A299:F299"/>
    <mergeCell ref="A388:F388"/>
    <mergeCell ref="D432:F432"/>
    <mergeCell ref="A363:Y363"/>
    <mergeCell ref="A364:F364"/>
    <mergeCell ref="A365:F365"/>
    <mergeCell ref="A367:M367"/>
    <mergeCell ref="A366:M366"/>
    <mergeCell ref="A356:F356"/>
    <mergeCell ref="A368:M368"/>
    <mergeCell ref="A359:Y359"/>
    <mergeCell ref="A301:Y301"/>
    <mergeCell ref="A338:Y338"/>
    <mergeCell ref="A371:M371"/>
    <mergeCell ref="A369:M369"/>
    <mergeCell ref="A370:M370"/>
    <mergeCell ref="B329:Y329"/>
    <mergeCell ref="A357:F357"/>
    <mergeCell ref="Z384:AA384"/>
    <mergeCell ref="Z372:AA372"/>
    <mergeCell ref="A379:M379"/>
    <mergeCell ref="A392:M392"/>
    <mergeCell ref="A394:M394"/>
    <mergeCell ref="W384:Y384"/>
    <mergeCell ref="Q384:S384"/>
    <mergeCell ref="A393:M393"/>
    <mergeCell ref="A383:M383"/>
    <mergeCell ref="A372:M372"/>
    <mergeCell ref="D436:F436"/>
    <mergeCell ref="H436:J436"/>
    <mergeCell ref="N373:Y373"/>
    <mergeCell ref="N385:Y385"/>
    <mergeCell ref="N409:Y409"/>
    <mergeCell ref="A418:M418"/>
    <mergeCell ref="A377:F377"/>
    <mergeCell ref="A407:M407"/>
    <mergeCell ref="A401:F401"/>
    <mergeCell ref="N384:P384"/>
    <mergeCell ref="A378:M378"/>
    <mergeCell ref="A376:F376"/>
    <mergeCell ref="A403:M403"/>
    <mergeCell ref="A404:M404"/>
    <mergeCell ref="T408:V408"/>
    <mergeCell ref="A405:M405"/>
    <mergeCell ref="H434:J434"/>
    <mergeCell ref="A402:M402"/>
    <mergeCell ref="N396:P396"/>
    <mergeCell ref="A399:Y399"/>
    <mergeCell ref="A390:M390"/>
    <mergeCell ref="A373:M373"/>
    <mergeCell ref="A400:F400"/>
    <mergeCell ref="Z429:AA429"/>
    <mergeCell ref="N372:P372"/>
    <mergeCell ref="Q372:S372"/>
    <mergeCell ref="T372:V372"/>
    <mergeCell ref="W372:Y372"/>
    <mergeCell ref="N397:Y397"/>
    <mergeCell ref="A375:Y375"/>
    <mergeCell ref="W429:Y429"/>
    <mergeCell ref="Q396:S396"/>
    <mergeCell ref="A424:M424"/>
    <mergeCell ref="N408:P408"/>
    <mergeCell ref="Q408:S408"/>
    <mergeCell ref="W408:Y408"/>
    <mergeCell ref="A412:Y412"/>
    <mergeCell ref="A411:Y411"/>
    <mergeCell ref="T384:V384"/>
    <mergeCell ref="A391:M391"/>
    <mergeCell ref="A387:Y387"/>
    <mergeCell ref="A389:F389"/>
    <mergeCell ref="A381:M381"/>
    <mergeCell ref="A380:M380"/>
    <mergeCell ref="A382:M382"/>
    <mergeCell ref="A406:M406"/>
    <mergeCell ref="A395:M395"/>
    <mergeCell ref="H438:J438"/>
    <mergeCell ref="D438:F438"/>
    <mergeCell ref="N429:P429"/>
    <mergeCell ref="A428:M428"/>
    <mergeCell ref="D434:F434"/>
    <mergeCell ref="A413:F413"/>
    <mergeCell ref="A426:M426"/>
    <mergeCell ref="A423:F423"/>
    <mergeCell ref="A417:M417"/>
    <mergeCell ref="N420:Y420"/>
    <mergeCell ref="H432:J432"/>
    <mergeCell ref="A427:M427"/>
    <mergeCell ref="A425:M425"/>
    <mergeCell ref="T429:V429"/>
    <mergeCell ref="Q429:S429"/>
    <mergeCell ref="N430:Y430"/>
    <mergeCell ref="W419:Y419"/>
    <mergeCell ref="Q419:S419"/>
    <mergeCell ref="N419:P419"/>
    <mergeCell ref="A416:M416"/>
    <mergeCell ref="A415:M415"/>
    <mergeCell ref="A422:Y422"/>
    <mergeCell ref="A414:M414"/>
    <mergeCell ref="T419:V419"/>
    <mergeCell ref="A9:Y9"/>
    <mergeCell ref="C4:C7"/>
    <mergeCell ref="A2:A7"/>
    <mergeCell ref="N2:Y2"/>
    <mergeCell ref="D4:D7"/>
    <mergeCell ref="B2:B7"/>
    <mergeCell ref="C2:F3"/>
    <mergeCell ref="N6:Y6"/>
    <mergeCell ref="K5:K7"/>
    <mergeCell ref="A1:Y1"/>
    <mergeCell ref="N3:P4"/>
    <mergeCell ref="Q3:S4"/>
    <mergeCell ref="T3:V4"/>
    <mergeCell ref="W3:Y4"/>
    <mergeCell ref="J4:L4"/>
    <mergeCell ref="E4:F4"/>
    <mergeCell ref="H2:M2"/>
    <mergeCell ref="I3:L3"/>
    <mergeCell ref="G2:G7"/>
    <mergeCell ref="J5:J7"/>
    <mergeCell ref="H3:H7"/>
    <mergeCell ref="F5:F7"/>
    <mergeCell ref="I4:I7"/>
    <mergeCell ref="E5:E7"/>
    <mergeCell ref="L5:L7"/>
    <mergeCell ref="M3:M7"/>
    <mergeCell ref="A173:Y173"/>
    <mergeCell ref="A189:F189"/>
    <mergeCell ref="A142:Y142"/>
    <mergeCell ref="A187:Y187"/>
    <mergeCell ref="A185:Y185"/>
    <mergeCell ref="A179:Y179"/>
    <mergeCell ref="A178:F178"/>
    <mergeCell ref="A146:Y146"/>
    <mergeCell ref="A144:F144"/>
    <mergeCell ref="A159:F159"/>
    <mergeCell ref="A149:Y149"/>
    <mergeCell ref="A175:Y175"/>
    <mergeCell ref="A145:F145"/>
    <mergeCell ref="A154:Y154"/>
    <mergeCell ref="A160:Y160"/>
    <mergeCell ref="A21:F21"/>
    <mergeCell ref="A10:Y10"/>
    <mergeCell ref="A148:F148"/>
    <mergeCell ref="A85:Y85"/>
    <mergeCell ref="A31:F31"/>
    <mergeCell ref="A119:F119"/>
    <mergeCell ref="A30:F30"/>
    <mergeCell ref="A122:Y122"/>
    <mergeCell ref="A83:F83"/>
    <mergeCell ref="A121:Y121"/>
    <mergeCell ref="A33:Y33"/>
    <mergeCell ref="A84:Y84"/>
    <mergeCell ref="A116:Y116"/>
    <mergeCell ref="A82:F82"/>
    <mergeCell ref="A32:Y32"/>
    <mergeCell ref="A120:Y120"/>
    <mergeCell ref="A115:Y115"/>
    <mergeCell ref="A86:Y86"/>
    <mergeCell ref="A93:F93"/>
    <mergeCell ref="A139:Y139"/>
    <mergeCell ref="A361:F361"/>
    <mergeCell ref="T396:V396"/>
    <mergeCell ref="W396:Y396"/>
    <mergeCell ref="A251:Y251"/>
    <mergeCell ref="A268:Y268"/>
    <mergeCell ref="A222:Y222"/>
    <mergeCell ref="AC87:AE88"/>
    <mergeCell ref="A349:Y349"/>
    <mergeCell ref="A300:Y300"/>
    <mergeCell ref="A285:Y285"/>
    <mergeCell ref="A358:F358"/>
    <mergeCell ref="A248:Y248"/>
    <mergeCell ref="A203:Y203"/>
    <mergeCell ref="A218:Y218"/>
    <mergeCell ref="A246:F246"/>
    <mergeCell ref="A216:Y216"/>
    <mergeCell ref="A220:F220"/>
    <mergeCell ref="A221:F221"/>
    <mergeCell ref="A223:Y223"/>
    <mergeCell ref="A191:Y191"/>
    <mergeCell ref="A202:F202"/>
    <mergeCell ref="A153:F153"/>
    <mergeCell ref="A190:F190"/>
    <mergeCell ref="A177:F177"/>
    <mergeCell ref="AC10:AE11"/>
    <mergeCell ref="AF10:AH11"/>
    <mergeCell ref="AI10:AK11"/>
    <mergeCell ref="AL10:AN11"/>
    <mergeCell ref="AC34:AE35"/>
    <mergeCell ref="AF34:AH35"/>
    <mergeCell ref="AC118:AE119"/>
    <mergeCell ref="AF118:AH119"/>
    <mergeCell ref="AI118:AK119"/>
    <mergeCell ref="AL118:AN119"/>
    <mergeCell ref="AC96:AE97"/>
    <mergeCell ref="AF96:AH97"/>
    <mergeCell ref="AI96:AK97"/>
    <mergeCell ref="AL96:AN97"/>
    <mergeCell ref="AI34:AK35"/>
    <mergeCell ref="AL34:AN35"/>
    <mergeCell ref="AF87:AH88"/>
    <mergeCell ref="AI87:AK88"/>
    <mergeCell ref="AL87:AN88"/>
  </mergeCells>
  <phoneticPr fontId="15" type="noConversion"/>
  <conditionalFormatting sqref="C281:F283 C280 F280 C255:C256 D256:E256 D253:E254 C289:C290 D290:E290 D287:E288 B252:E252 B287:B290 F252:F256 B286:F286 B291:E297 F287:F297 C279:F279 C257:F266 B279:B283 B298:F298 B224:F224 B240:F244 B227:F230 B249:F249 B231:E233 B253:B266 B236:E239 C234:E235 B269:F278">
    <cfRule type="cellIs" dxfId="43" priority="23" stopIfTrue="1" operator="lessThan">
      <formula>0</formula>
    </cfRule>
    <cfRule type="cellIs" dxfId="42" priority="24" stopIfTrue="1" operator="equal">
      <formula>0</formula>
    </cfRule>
  </conditionalFormatting>
  <conditionalFormatting sqref="B234">
    <cfRule type="cellIs" dxfId="41" priority="3" stopIfTrue="1" operator="lessThan">
      <formula>0</formula>
    </cfRule>
    <cfRule type="cellIs" dxfId="40" priority="4" stopIfTrue="1" operator="equal">
      <formula>0</formula>
    </cfRule>
  </conditionalFormatting>
  <conditionalFormatting sqref="B235">
    <cfRule type="cellIs" dxfId="39" priority="1" stopIfTrue="1" operator="lessThan">
      <formula>0</formula>
    </cfRule>
    <cfRule type="cellIs" dxfId="38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48" firstPageNumber="0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99"/>
  <sheetViews>
    <sheetView view="pageBreakPreview" topLeftCell="M135" zoomScale="70" zoomScaleNormal="50" zoomScaleSheetLayoutView="70" workbookViewId="0">
      <selection activeCell="AZ159" sqref="AZ159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0.57031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4" width="6.7109375" style="13" customWidth="1"/>
    <col min="15" max="17" width="8.85546875" style="13" customWidth="1"/>
    <col min="18" max="18" width="9.42578125" style="13" customWidth="1"/>
    <col min="19" max="19" width="12" style="13" customWidth="1"/>
    <col min="20" max="20" width="9.42578125" style="13" customWidth="1"/>
    <col min="21" max="21" width="7.42578125" style="13" customWidth="1"/>
    <col min="22" max="22" width="10.28515625" style="13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hidden="1" customWidth="1"/>
    <col min="27" max="27" width="11.28515625" style="13" hidden="1" customWidth="1"/>
    <col min="28" max="48" width="0" style="13" hidden="1" customWidth="1"/>
    <col min="49" max="49" width="9.140625" style="13"/>
    <col min="50" max="61" width="9.140625" style="2297"/>
    <col min="62" max="16384" width="9.140625" style="13"/>
  </cols>
  <sheetData>
    <row r="1" spans="1:61" s="16" customFormat="1" ht="21" thickBot="1" x14ac:dyDescent="0.25">
      <c r="A1" s="3115" t="s">
        <v>759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</row>
    <row r="2" spans="1:61" s="16" customFormat="1" ht="16.5" customHeight="1" thickBot="1" x14ac:dyDescent="0.25">
      <c r="A2" s="3152" t="s">
        <v>32</v>
      </c>
      <c r="B2" s="3159" t="s">
        <v>112</v>
      </c>
      <c r="C2" s="3161" t="s">
        <v>727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130"/>
      <c r="N2" s="3155" t="s">
        <v>726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</row>
    <row r="3" spans="1:61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</row>
    <row r="4" spans="1:61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127"/>
      <c r="G4" s="3135"/>
      <c r="H4" s="3140"/>
      <c r="I4" s="3137" t="s">
        <v>121</v>
      </c>
      <c r="J4" s="3124" t="s">
        <v>122</v>
      </c>
      <c r="K4" s="3125"/>
      <c r="L4" s="3126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</row>
    <row r="5" spans="1:61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 t="s">
        <v>728</v>
      </c>
      <c r="P5" s="517" t="s">
        <v>729</v>
      </c>
      <c r="Q5" s="515">
        <v>3</v>
      </c>
      <c r="R5" s="516" t="s">
        <v>730</v>
      </c>
      <c r="S5" s="517" t="s">
        <v>731</v>
      </c>
      <c r="T5" s="515">
        <v>5</v>
      </c>
      <c r="U5" s="516" t="s">
        <v>732</v>
      </c>
      <c r="V5" s="517" t="s">
        <v>733</v>
      </c>
      <c r="W5" s="515">
        <v>7</v>
      </c>
      <c r="X5" s="516" t="s">
        <v>734</v>
      </c>
      <c r="Y5" s="517" t="s">
        <v>735</v>
      </c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</row>
    <row r="6" spans="1:61" s="16" customFormat="1" ht="16.5" thickBot="1" x14ac:dyDescent="0.25">
      <c r="A6" s="3153"/>
      <c r="B6" s="3160"/>
      <c r="C6" s="3151"/>
      <c r="D6" s="3158"/>
      <c r="E6" s="3145"/>
      <c r="F6" s="3142"/>
      <c r="G6" s="3135"/>
      <c r="H6" s="3140"/>
      <c r="I6" s="3143"/>
      <c r="J6" s="3138"/>
      <c r="K6" s="3138"/>
      <c r="L6" s="3138"/>
      <c r="M6" s="3147"/>
      <c r="N6" s="3169" t="s">
        <v>757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</row>
    <row r="7" spans="1:61" s="16" customFormat="1" ht="50.25" customHeight="1" thickBot="1" x14ac:dyDescent="0.25">
      <c r="A7" s="3154"/>
      <c r="B7" s="3160"/>
      <c r="C7" s="3139"/>
      <c r="D7" s="3137"/>
      <c r="E7" s="3145"/>
      <c r="F7" s="3142"/>
      <c r="G7" s="3136"/>
      <c r="H7" s="3140"/>
      <c r="I7" s="3143"/>
      <c r="J7" s="3138"/>
      <c r="K7" s="3138"/>
      <c r="L7" s="3138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</row>
    <row r="8" spans="1:61" s="16" customFormat="1" ht="18.75" customHeight="1" thickBot="1" x14ac:dyDescent="0.25">
      <c r="A8" s="522">
        <v>1</v>
      </c>
      <c r="B8" s="523" t="s">
        <v>612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</row>
    <row r="9" spans="1:61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  <c r="AX9" s="353">
        <v>1</v>
      </c>
      <c r="AY9" s="353" t="s">
        <v>728</v>
      </c>
      <c r="AZ9" s="353" t="s">
        <v>729</v>
      </c>
      <c r="BA9" s="353">
        <v>3</v>
      </c>
      <c r="BB9" s="353" t="s">
        <v>730</v>
      </c>
      <c r="BC9" s="353" t="s">
        <v>731</v>
      </c>
      <c r="BD9" s="353">
        <v>5</v>
      </c>
      <c r="BE9" s="353" t="s">
        <v>732</v>
      </c>
      <c r="BF9" s="353" t="s">
        <v>733</v>
      </c>
      <c r="BG9" s="353">
        <v>7</v>
      </c>
      <c r="BH9" s="353" t="s">
        <v>734</v>
      </c>
      <c r="BI9" s="353" t="s">
        <v>735</v>
      </c>
    </row>
    <row r="10" spans="1:61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  <c r="AB10" s="2299"/>
      <c r="AC10" s="3013" t="s">
        <v>34</v>
      </c>
      <c r="AD10" s="3014"/>
      <c r="AE10" s="3014"/>
      <c r="AF10" s="3013" t="s">
        <v>35</v>
      </c>
      <c r="AG10" s="3013"/>
      <c r="AH10" s="3013"/>
      <c r="AI10" s="3013" t="s">
        <v>36</v>
      </c>
      <c r="AJ10" s="3013"/>
      <c r="AK10" s="3013"/>
      <c r="AL10" s="3013" t="s">
        <v>37</v>
      </c>
      <c r="AM10" s="3013"/>
      <c r="AN10" s="3013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</row>
    <row r="11" spans="1:61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  <c r="AB11" s="2299"/>
      <c r="AC11" s="3014"/>
      <c r="AD11" s="3014"/>
      <c r="AE11" s="3014"/>
      <c r="AF11" s="3013"/>
      <c r="AG11" s="3013"/>
      <c r="AH11" s="3013"/>
      <c r="AI11" s="3013"/>
      <c r="AJ11" s="3013"/>
      <c r="AK11" s="3013"/>
      <c r="AL11" s="3013"/>
      <c r="AM11" s="3013"/>
      <c r="AN11" s="3013"/>
      <c r="AX11" s="44" t="str">
        <f t="shared" ref="AX11:BI11" si="0">IF(N11&lt;&gt;"","так","")</f>
        <v/>
      </c>
      <c r="AY11" s="44" t="str">
        <f t="shared" si="0"/>
        <v/>
      </c>
      <c r="AZ11" s="44" t="str">
        <f t="shared" si="0"/>
        <v/>
      </c>
      <c r="BA11" s="44" t="str">
        <f t="shared" si="0"/>
        <v/>
      </c>
      <c r="BB11" s="44" t="str">
        <f t="shared" si="0"/>
        <v/>
      </c>
      <c r="BC11" s="44" t="str">
        <f t="shared" si="0"/>
        <v/>
      </c>
      <c r="BD11" s="44" t="str">
        <f t="shared" si="0"/>
        <v/>
      </c>
      <c r="BE11" s="44" t="str">
        <f t="shared" si="0"/>
        <v/>
      </c>
      <c r="BF11" s="44" t="str">
        <f t="shared" si="0"/>
        <v/>
      </c>
      <c r="BG11" s="44" t="str">
        <f t="shared" si="0"/>
        <v/>
      </c>
      <c r="BH11" s="44" t="str">
        <f t="shared" si="0"/>
        <v/>
      </c>
      <c r="BI11" s="44" t="str">
        <f t="shared" si="0"/>
        <v/>
      </c>
    </row>
    <row r="12" spans="1:61" s="16" customFormat="1" ht="36" customHeight="1" x14ac:dyDescent="0.2">
      <c r="A12" s="541" t="s">
        <v>135</v>
      </c>
      <c r="B12" s="542" t="s">
        <v>38</v>
      </c>
      <c r="C12" s="82"/>
      <c r="D12" s="543">
        <v>1</v>
      </c>
      <c r="E12" s="544"/>
      <c r="F12" s="2526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  <c r="Z12" s="16">
        <v>1</v>
      </c>
      <c r="AB12" s="2299"/>
      <c r="AC12" s="2304">
        <v>1</v>
      </c>
      <c r="AD12" s="2304" t="s">
        <v>728</v>
      </c>
      <c r="AE12" s="2304" t="s">
        <v>729</v>
      </c>
      <c r="AF12" s="2304">
        <v>3</v>
      </c>
      <c r="AG12" s="2304" t="s">
        <v>730</v>
      </c>
      <c r="AH12" s="2304" t="s">
        <v>731</v>
      </c>
      <c r="AI12" s="2304">
        <v>5</v>
      </c>
      <c r="AJ12" s="2304" t="s">
        <v>732</v>
      </c>
      <c r="AK12" s="2304" t="s">
        <v>733</v>
      </c>
      <c r="AL12" s="2304">
        <v>7</v>
      </c>
      <c r="AM12" s="2304" t="s">
        <v>734</v>
      </c>
      <c r="AN12" s="2304" t="s">
        <v>735</v>
      </c>
      <c r="AT12" s="16" t="s">
        <v>34</v>
      </c>
      <c r="AU12" s="47">
        <f>SUMIF(Z12:Z28,1,G12:G28)</f>
        <v>16</v>
      </c>
      <c r="AX12" s="44" t="str">
        <f t="shared" ref="AX12:BI36" si="1">IF(N12&lt;&gt;"","так","")</f>
        <v>так</v>
      </c>
      <c r="AY12" s="44" t="str">
        <f t="shared" si="1"/>
        <v/>
      </c>
      <c r="AZ12" s="44" t="str">
        <f t="shared" si="1"/>
        <v/>
      </c>
      <c r="BA12" s="44" t="str">
        <f t="shared" si="1"/>
        <v/>
      </c>
      <c r="BB12" s="44" t="str">
        <f t="shared" si="1"/>
        <v/>
      </c>
      <c r="BC12" s="44" t="str">
        <f t="shared" si="1"/>
        <v/>
      </c>
      <c r="BD12" s="44" t="str">
        <f t="shared" si="1"/>
        <v/>
      </c>
      <c r="BE12" s="44" t="str">
        <f t="shared" si="1"/>
        <v/>
      </c>
      <c r="BF12" s="44" t="str">
        <f t="shared" si="1"/>
        <v/>
      </c>
      <c r="BG12" s="44" t="str">
        <f t="shared" si="1"/>
        <v/>
      </c>
      <c r="BH12" s="44" t="str">
        <f t="shared" si="1"/>
        <v/>
      </c>
      <c r="BI12" s="44" t="str">
        <f t="shared" si="1"/>
        <v/>
      </c>
    </row>
    <row r="13" spans="1:61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2526"/>
      <c r="G13" s="165">
        <v>1.5</v>
      </c>
      <c r="H13" s="83">
        <f t="shared" ref="H13:H20" si="2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3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  <c r="Z13" s="16">
        <v>1</v>
      </c>
      <c r="AB13" s="2299" t="s">
        <v>698</v>
      </c>
      <c r="AC13" s="2299">
        <f>COUNTIF($C$11:$C$21,AC12)</f>
        <v>1</v>
      </c>
      <c r="AD13" s="2299">
        <f t="shared" ref="AD13:AN13" si="4">COUNTIF($C$11:$C$21,AD12)</f>
        <v>0</v>
      </c>
      <c r="AE13" s="2299">
        <f t="shared" si="4"/>
        <v>1</v>
      </c>
      <c r="AF13" s="2299">
        <f t="shared" si="4"/>
        <v>2</v>
      </c>
      <c r="AG13" s="2299">
        <f t="shared" si="4"/>
        <v>0</v>
      </c>
      <c r="AH13" s="2299">
        <f t="shared" si="4"/>
        <v>0</v>
      </c>
      <c r="AI13" s="2299">
        <f t="shared" si="4"/>
        <v>0</v>
      </c>
      <c r="AJ13" s="2299">
        <f t="shared" si="4"/>
        <v>0</v>
      </c>
      <c r="AK13" s="2299">
        <f t="shared" si="4"/>
        <v>0</v>
      </c>
      <c r="AL13" s="2299">
        <f t="shared" si="4"/>
        <v>0</v>
      </c>
      <c r="AM13" s="2299">
        <f t="shared" si="4"/>
        <v>0</v>
      </c>
      <c r="AN13" s="2299">
        <f t="shared" si="4"/>
        <v>0</v>
      </c>
      <c r="AT13" s="16" t="s">
        <v>35</v>
      </c>
      <c r="AU13" s="47">
        <f>SUMIF(Z12:Z28,2,G12:G28)</f>
        <v>14</v>
      </c>
      <c r="AX13" s="44" t="str">
        <f t="shared" si="1"/>
        <v/>
      </c>
      <c r="AY13" s="44" t="str">
        <f t="shared" si="1"/>
        <v>так</v>
      </c>
      <c r="AZ13" s="44" t="str">
        <f t="shared" si="1"/>
        <v/>
      </c>
      <c r="BA13" s="44" t="str">
        <f t="shared" si="1"/>
        <v/>
      </c>
      <c r="BB13" s="44" t="str">
        <f t="shared" si="1"/>
        <v/>
      </c>
      <c r="BC13" s="44" t="str">
        <f t="shared" si="1"/>
        <v/>
      </c>
      <c r="BD13" s="44" t="str">
        <f t="shared" si="1"/>
        <v/>
      </c>
      <c r="BE13" s="44" t="str">
        <f t="shared" si="1"/>
        <v/>
      </c>
      <c r="BF13" s="44" t="str">
        <f t="shared" si="1"/>
        <v/>
      </c>
      <c r="BG13" s="44" t="str">
        <f t="shared" si="1"/>
        <v/>
      </c>
      <c r="BH13" s="44" t="str">
        <f t="shared" si="1"/>
        <v/>
      </c>
      <c r="BI13" s="44" t="str">
        <f t="shared" si="1"/>
        <v/>
      </c>
    </row>
    <row r="14" spans="1:61" s="16" customFormat="1" ht="36" customHeight="1" x14ac:dyDescent="0.2">
      <c r="A14" s="541" t="s">
        <v>137</v>
      </c>
      <c r="B14" s="542" t="s">
        <v>38</v>
      </c>
      <c r="C14" s="82" t="s">
        <v>729</v>
      </c>
      <c r="D14" s="544"/>
      <c r="E14" s="544"/>
      <c r="F14" s="2526"/>
      <c r="G14" s="165">
        <v>1.5</v>
      </c>
      <c r="H14" s="83">
        <f t="shared" si="2"/>
        <v>45</v>
      </c>
      <c r="I14" s="84">
        <f>J14+K14+L14</f>
        <v>18</v>
      </c>
      <c r="J14" s="85"/>
      <c r="K14" s="85"/>
      <c r="L14" s="85">
        <v>18</v>
      </c>
      <c r="M14" s="545">
        <f t="shared" si="3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  <c r="Z14" s="16">
        <v>1</v>
      </c>
      <c r="AB14" s="2299" t="s">
        <v>699</v>
      </c>
      <c r="AC14" s="2299">
        <f>COUNTIF($D$11:$D$21,AC12)+1</f>
        <v>2</v>
      </c>
      <c r="AD14" s="2299">
        <f t="shared" ref="AD14:AN14" si="5">COUNTIF($D$11:$D$21,AD12)</f>
        <v>0</v>
      </c>
      <c r="AE14" s="2299">
        <v>1</v>
      </c>
      <c r="AF14" s="2299">
        <f>COUNTIF($D$11:$D$21,AF12)+1</f>
        <v>1</v>
      </c>
      <c r="AG14" s="2299">
        <f t="shared" si="5"/>
        <v>0</v>
      </c>
      <c r="AH14" s="2299">
        <f>COUNTIF($D$11:$D$21,AH12)+1</f>
        <v>2</v>
      </c>
      <c r="AI14" s="2299">
        <f t="shared" si="5"/>
        <v>0</v>
      </c>
      <c r="AJ14" s="2299">
        <f t="shared" si="5"/>
        <v>0</v>
      </c>
      <c r="AK14" s="2299">
        <f t="shared" si="5"/>
        <v>0</v>
      </c>
      <c r="AL14" s="2299">
        <f t="shared" si="5"/>
        <v>0</v>
      </c>
      <c r="AM14" s="2299">
        <f t="shared" si="5"/>
        <v>0</v>
      </c>
      <c r="AN14" s="2299">
        <f t="shared" si="5"/>
        <v>1</v>
      </c>
      <c r="AT14" s="16" t="s">
        <v>36</v>
      </c>
      <c r="AU14" s="47">
        <f>SUMIF(Z12:Z28,3,G12:G28)</f>
        <v>0</v>
      </c>
      <c r="AX14" s="44" t="str">
        <f t="shared" si="1"/>
        <v/>
      </c>
      <c r="AY14" s="44" t="str">
        <f t="shared" si="1"/>
        <v/>
      </c>
      <c r="AZ14" s="44" t="str">
        <f t="shared" si="1"/>
        <v>так</v>
      </c>
      <c r="BA14" s="44" t="str">
        <f t="shared" si="1"/>
        <v/>
      </c>
      <c r="BB14" s="44" t="str">
        <f t="shared" si="1"/>
        <v/>
      </c>
      <c r="BC14" s="44" t="str">
        <f t="shared" si="1"/>
        <v/>
      </c>
      <c r="BD14" s="44" t="str">
        <f t="shared" si="1"/>
        <v/>
      </c>
      <c r="BE14" s="44" t="str">
        <f t="shared" si="1"/>
        <v/>
      </c>
      <c r="BF14" s="44" t="str">
        <f t="shared" si="1"/>
        <v/>
      </c>
      <c r="BG14" s="44" t="str">
        <f t="shared" si="1"/>
        <v/>
      </c>
      <c r="BH14" s="44" t="str">
        <f t="shared" si="1"/>
        <v/>
      </c>
      <c r="BI14" s="44" t="str">
        <f t="shared" si="1"/>
        <v/>
      </c>
    </row>
    <row r="15" spans="1:61" s="2303" customFormat="1" ht="36" customHeight="1" x14ac:dyDescent="0.2">
      <c r="A15" s="2309" t="s">
        <v>276</v>
      </c>
      <c r="B15" s="2310" t="s">
        <v>277</v>
      </c>
      <c r="C15" s="2311"/>
      <c r="D15" s="2312" t="s">
        <v>764</v>
      </c>
      <c r="E15" s="2312"/>
      <c r="F15" s="2313"/>
      <c r="G15" s="2314"/>
      <c r="H15" s="2311"/>
      <c r="I15" s="251"/>
      <c r="J15" s="251"/>
      <c r="K15" s="251"/>
      <c r="L15" s="251"/>
      <c r="M15" s="2315"/>
      <c r="N15" s="2316"/>
      <c r="O15" s="2317"/>
      <c r="P15" s="2318"/>
      <c r="Q15" s="2316" t="s">
        <v>278</v>
      </c>
      <c r="R15" s="2317" t="s">
        <v>278</v>
      </c>
      <c r="S15" s="2318" t="s">
        <v>278</v>
      </c>
      <c r="T15" s="2311" t="s">
        <v>278</v>
      </c>
      <c r="U15" s="251" t="s">
        <v>278</v>
      </c>
      <c r="V15" s="2315" t="s">
        <v>278</v>
      </c>
      <c r="W15" s="2319" t="s">
        <v>278</v>
      </c>
      <c r="X15" s="2320" t="s">
        <v>278</v>
      </c>
      <c r="Y15" s="2321"/>
      <c r="AB15" s="2305"/>
      <c r="AC15" s="2305"/>
      <c r="AD15" s="2305"/>
      <c r="AE15" s="2305"/>
      <c r="AF15" s="2305"/>
      <c r="AG15" s="2305"/>
      <c r="AH15" s="2305"/>
      <c r="AI15" s="2305"/>
      <c r="AJ15" s="2305"/>
      <c r="AK15" s="2305"/>
      <c r="AL15" s="2305"/>
      <c r="AM15" s="2305"/>
      <c r="AN15" s="2305"/>
      <c r="AT15" s="16" t="s">
        <v>37</v>
      </c>
      <c r="AU15" s="2482">
        <f>SUMIF(Z12:Z28,4,G12:G28)</f>
        <v>1.5</v>
      </c>
      <c r="AX15" s="44" t="str">
        <f t="shared" si="1"/>
        <v/>
      </c>
      <c r="AY15" s="44" t="str">
        <f t="shared" si="1"/>
        <v/>
      </c>
      <c r="AZ15" s="44" t="str">
        <f t="shared" si="1"/>
        <v/>
      </c>
      <c r="BA15" s="44" t="str">
        <f t="shared" si="1"/>
        <v>так</v>
      </c>
      <c r="BB15" s="44" t="str">
        <f t="shared" si="1"/>
        <v>так</v>
      </c>
      <c r="BC15" s="44" t="str">
        <f t="shared" si="1"/>
        <v>так</v>
      </c>
      <c r="BD15" s="44" t="str">
        <f t="shared" si="1"/>
        <v>так</v>
      </c>
      <c r="BE15" s="44" t="str">
        <f t="shared" si="1"/>
        <v>так</v>
      </c>
      <c r="BF15" s="44" t="str">
        <f t="shared" si="1"/>
        <v>так</v>
      </c>
      <c r="BG15" s="44" t="str">
        <f t="shared" si="1"/>
        <v>так</v>
      </c>
      <c r="BH15" s="44" t="str">
        <f t="shared" si="1"/>
        <v>так</v>
      </c>
      <c r="BI15" s="44" t="str">
        <f t="shared" si="1"/>
        <v/>
      </c>
    </row>
    <row r="16" spans="1:61" s="16" customFormat="1" ht="36" customHeight="1" x14ac:dyDescent="0.2">
      <c r="A16" s="2322" t="s">
        <v>287</v>
      </c>
      <c r="B16" s="2323" t="s">
        <v>277</v>
      </c>
      <c r="C16" s="2324"/>
      <c r="D16" s="2325" t="s">
        <v>735</v>
      </c>
      <c r="E16" s="2325"/>
      <c r="F16" s="2326"/>
      <c r="G16" s="2314">
        <v>1.5</v>
      </c>
      <c r="H16" s="2327">
        <f>G16*30</f>
        <v>45</v>
      </c>
      <c r="I16" s="2328">
        <f>J16+K16+L16</f>
        <v>16</v>
      </c>
      <c r="J16" s="2328"/>
      <c r="K16" s="2328"/>
      <c r="L16" s="2328">
        <v>16</v>
      </c>
      <c r="M16" s="2329">
        <f>H16-I16</f>
        <v>29</v>
      </c>
      <c r="N16" s="2330"/>
      <c r="O16" s="2331"/>
      <c r="P16" s="2332"/>
      <c r="Q16" s="2333"/>
      <c r="R16" s="2334"/>
      <c r="S16" s="2335"/>
      <c r="T16" s="2324"/>
      <c r="U16" s="2328"/>
      <c r="V16" s="2329"/>
      <c r="W16" s="2319"/>
      <c r="X16" s="2320"/>
      <c r="Y16" s="2321">
        <v>2</v>
      </c>
      <c r="Z16" s="16">
        <v>4</v>
      </c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U16" s="47">
        <f>SUM(AU12:AU15)</f>
        <v>31.5</v>
      </c>
      <c r="AX16" s="44" t="str">
        <f t="shared" si="1"/>
        <v/>
      </c>
      <c r="AY16" s="44" t="str">
        <f t="shared" si="1"/>
        <v/>
      </c>
      <c r="AZ16" s="44" t="str">
        <f t="shared" si="1"/>
        <v/>
      </c>
      <c r="BA16" s="44" t="str">
        <f t="shared" si="1"/>
        <v/>
      </c>
      <c r="BB16" s="44" t="str">
        <f t="shared" si="1"/>
        <v/>
      </c>
      <c r="BC16" s="44" t="str">
        <f t="shared" si="1"/>
        <v/>
      </c>
      <c r="BD16" s="44" t="str">
        <f t="shared" si="1"/>
        <v/>
      </c>
      <c r="BE16" s="44" t="str">
        <f t="shared" si="1"/>
        <v/>
      </c>
      <c r="BF16" s="44" t="str">
        <f t="shared" si="1"/>
        <v/>
      </c>
      <c r="BG16" s="44" t="str">
        <f t="shared" si="1"/>
        <v/>
      </c>
      <c r="BH16" s="44" t="str">
        <f t="shared" si="1"/>
        <v/>
      </c>
      <c r="BI16" s="44" t="str">
        <f t="shared" si="1"/>
        <v>так</v>
      </c>
    </row>
    <row r="17" spans="1:61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90">
        <v>4</v>
      </c>
      <c r="H17" s="91">
        <f t="shared" si="2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3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  <c r="Z17" s="16">
        <v>1</v>
      </c>
      <c r="AX17" s="44" t="str">
        <f t="shared" si="1"/>
        <v>так</v>
      </c>
      <c r="AY17" s="44" t="str">
        <f t="shared" si="1"/>
        <v/>
      </c>
      <c r="AZ17" s="44" t="str">
        <f t="shared" si="1"/>
        <v/>
      </c>
      <c r="BA17" s="44" t="str">
        <f t="shared" si="1"/>
        <v/>
      </c>
      <c r="BB17" s="44" t="str">
        <f t="shared" si="1"/>
        <v/>
      </c>
      <c r="BC17" s="44" t="str">
        <f t="shared" si="1"/>
        <v/>
      </c>
      <c r="BD17" s="44" t="str">
        <f t="shared" si="1"/>
        <v/>
      </c>
      <c r="BE17" s="44" t="str">
        <f t="shared" si="1"/>
        <v/>
      </c>
      <c r="BF17" s="44" t="str">
        <f t="shared" si="1"/>
        <v/>
      </c>
      <c r="BG17" s="44" t="str">
        <f t="shared" si="1"/>
        <v/>
      </c>
      <c r="BH17" s="44" t="str">
        <f t="shared" si="1"/>
        <v/>
      </c>
      <c r="BI17" s="44" t="str">
        <f t="shared" si="1"/>
        <v/>
      </c>
    </row>
    <row r="18" spans="1:61" s="16" customFormat="1" ht="24" customHeight="1" x14ac:dyDescent="0.2">
      <c r="A18" s="576" t="s">
        <v>139</v>
      </c>
      <c r="B18" s="542" t="s">
        <v>589</v>
      </c>
      <c r="C18" s="82"/>
      <c r="D18" s="85" t="s">
        <v>731</v>
      </c>
      <c r="E18" s="85"/>
      <c r="F18" s="577"/>
      <c r="G18" s="90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  <c r="Z18" s="16">
        <v>2</v>
      </c>
      <c r="AX18" s="44" t="str">
        <f t="shared" si="1"/>
        <v/>
      </c>
      <c r="AY18" s="44" t="str">
        <f t="shared" si="1"/>
        <v/>
      </c>
      <c r="AZ18" s="44" t="str">
        <f t="shared" si="1"/>
        <v/>
      </c>
      <c r="BA18" s="44" t="str">
        <f t="shared" si="1"/>
        <v/>
      </c>
      <c r="BB18" s="44" t="str">
        <f t="shared" si="1"/>
        <v/>
      </c>
      <c r="BC18" s="44" t="str">
        <f t="shared" si="1"/>
        <v>так</v>
      </c>
      <c r="BD18" s="44" t="str">
        <f t="shared" si="1"/>
        <v/>
      </c>
      <c r="BE18" s="44" t="str">
        <f t="shared" si="1"/>
        <v/>
      </c>
      <c r="BF18" s="44" t="str">
        <f t="shared" si="1"/>
        <v/>
      </c>
      <c r="BG18" s="44" t="str">
        <f t="shared" si="1"/>
        <v/>
      </c>
      <c r="BH18" s="44" t="str">
        <f t="shared" si="1"/>
        <v/>
      </c>
      <c r="BI18" s="44" t="str">
        <f t="shared" si="1"/>
        <v/>
      </c>
    </row>
    <row r="19" spans="1:61" s="16" customFormat="1" ht="36.75" customHeight="1" x14ac:dyDescent="0.2">
      <c r="A19" s="578" t="s">
        <v>140</v>
      </c>
      <c r="B19" s="542" t="s">
        <v>40</v>
      </c>
      <c r="C19" s="97">
        <v>3</v>
      </c>
      <c r="D19" s="98"/>
      <c r="E19" s="98"/>
      <c r="F19" s="579"/>
      <c r="G19" s="90">
        <v>3</v>
      </c>
      <c r="H19" s="91">
        <f t="shared" si="2"/>
        <v>90</v>
      </c>
      <c r="I19" s="92">
        <f>J19+K19+L19</f>
        <v>30</v>
      </c>
      <c r="J19" s="92"/>
      <c r="K19" s="92"/>
      <c r="L19" s="92">
        <v>30</v>
      </c>
      <c r="M19" s="93">
        <f t="shared" si="3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  <c r="Z19" s="16">
        <v>2</v>
      </c>
      <c r="AX19" s="44" t="str">
        <f t="shared" si="1"/>
        <v/>
      </c>
      <c r="AY19" s="44" t="str">
        <f t="shared" si="1"/>
        <v/>
      </c>
      <c r="AZ19" s="44" t="str">
        <f t="shared" si="1"/>
        <v/>
      </c>
      <c r="BA19" s="44" t="str">
        <f t="shared" si="1"/>
        <v>так</v>
      </c>
      <c r="BB19" s="44" t="str">
        <f t="shared" si="1"/>
        <v/>
      </c>
      <c r="BC19" s="44" t="str">
        <f t="shared" si="1"/>
        <v/>
      </c>
      <c r="BD19" s="44" t="str">
        <f t="shared" si="1"/>
        <v/>
      </c>
      <c r="BE19" s="44" t="str">
        <f t="shared" si="1"/>
        <v/>
      </c>
      <c r="BF19" s="44" t="str">
        <f t="shared" si="1"/>
        <v/>
      </c>
      <c r="BG19" s="44" t="str">
        <f t="shared" si="1"/>
        <v/>
      </c>
      <c r="BH19" s="44" t="str">
        <f t="shared" si="1"/>
        <v/>
      </c>
      <c r="BI19" s="44" t="str">
        <f t="shared" si="1"/>
        <v/>
      </c>
    </row>
    <row r="20" spans="1:61" s="2229" customFormat="1" ht="23.25" customHeight="1" thickBot="1" x14ac:dyDescent="0.25">
      <c r="A20" s="581" t="s">
        <v>141</v>
      </c>
      <c r="B20" s="582" t="s">
        <v>41</v>
      </c>
      <c r="C20" s="97">
        <v>3</v>
      </c>
      <c r="D20" s="98"/>
      <c r="E20" s="98"/>
      <c r="F20" s="583"/>
      <c r="G20" s="103">
        <v>3</v>
      </c>
      <c r="H20" s="91">
        <f t="shared" si="2"/>
        <v>90</v>
      </c>
      <c r="I20" s="104">
        <f>J20+K20+L20</f>
        <v>45</v>
      </c>
      <c r="J20" s="105">
        <v>30</v>
      </c>
      <c r="K20" s="105"/>
      <c r="L20" s="105">
        <v>15</v>
      </c>
      <c r="M20" s="93">
        <f t="shared" si="3"/>
        <v>45</v>
      </c>
      <c r="N20" s="584"/>
      <c r="O20" s="98"/>
      <c r="P20" s="106"/>
      <c r="Q20" s="100">
        <v>3</v>
      </c>
      <c r="R20" s="99"/>
      <c r="S20" s="106"/>
      <c r="T20" s="100"/>
      <c r="U20" s="98"/>
      <c r="V20" s="101"/>
      <c r="W20" s="97"/>
      <c r="X20" s="98"/>
      <c r="Y20" s="101"/>
      <c r="Z20" s="2229">
        <v>2</v>
      </c>
      <c r="AX20" s="44" t="str">
        <f t="shared" si="1"/>
        <v/>
      </c>
      <c r="AY20" s="44" t="str">
        <f t="shared" si="1"/>
        <v/>
      </c>
      <c r="AZ20" s="44" t="str">
        <f t="shared" si="1"/>
        <v/>
      </c>
      <c r="BA20" s="44" t="str">
        <f t="shared" si="1"/>
        <v>так</v>
      </c>
      <c r="BB20" s="44" t="str">
        <f t="shared" si="1"/>
        <v/>
      </c>
      <c r="BC20" s="44" t="str">
        <f t="shared" si="1"/>
        <v/>
      </c>
      <c r="BD20" s="44" t="str">
        <f t="shared" si="1"/>
        <v/>
      </c>
      <c r="BE20" s="44" t="str">
        <f t="shared" si="1"/>
        <v/>
      </c>
      <c r="BF20" s="44" t="str">
        <f t="shared" si="1"/>
        <v/>
      </c>
      <c r="BG20" s="44" t="str">
        <f t="shared" si="1"/>
        <v/>
      </c>
      <c r="BH20" s="44" t="str">
        <f t="shared" si="1"/>
        <v/>
      </c>
      <c r="BI20" s="44" t="str">
        <f t="shared" si="1"/>
        <v/>
      </c>
    </row>
    <row r="21" spans="1:61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6">H11+H17+H18+H19+H20</f>
        <v>555</v>
      </c>
      <c r="I21" s="587">
        <f t="shared" si="6"/>
        <v>232</v>
      </c>
      <c r="J21" s="587">
        <f>J11+J17+J18+J19+J20</f>
        <v>80</v>
      </c>
      <c r="K21" s="587"/>
      <c r="L21" s="587">
        <f t="shared" si="6"/>
        <v>152</v>
      </c>
      <c r="M21" s="588">
        <f t="shared" si="6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5</v>
      </c>
      <c r="R21" s="587"/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</row>
    <row r="22" spans="1:61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7">G23+G24+G25+G26+G27+G28</f>
        <v>13</v>
      </c>
      <c r="H22" s="591">
        <f t="shared" si="7"/>
        <v>390</v>
      </c>
      <c r="I22" s="27">
        <f t="shared" si="7"/>
        <v>252</v>
      </c>
      <c r="J22" s="27">
        <f t="shared" si="7"/>
        <v>12</v>
      </c>
      <c r="K22" s="27">
        <f t="shared" si="7"/>
        <v>0</v>
      </c>
      <c r="L22" s="27">
        <f t="shared" si="7"/>
        <v>240</v>
      </c>
      <c r="M22" s="27">
        <f t="shared" si="7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  <c r="AX22" s="44" t="str">
        <f t="shared" si="1"/>
        <v/>
      </c>
      <c r="AY22" s="44" t="str">
        <f t="shared" si="1"/>
        <v/>
      </c>
      <c r="AZ22" s="44" t="str">
        <f t="shared" si="1"/>
        <v/>
      </c>
      <c r="BA22" s="44" t="str">
        <f t="shared" si="1"/>
        <v/>
      </c>
      <c r="BB22" s="44" t="str">
        <f t="shared" si="1"/>
        <v/>
      </c>
      <c r="BC22" s="44" t="str">
        <f t="shared" si="1"/>
        <v/>
      </c>
      <c r="BD22" s="44" t="str">
        <f t="shared" si="1"/>
        <v/>
      </c>
      <c r="BE22" s="44" t="str">
        <f t="shared" si="1"/>
        <v/>
      </c>
      <c r="BF22" s="44" t="str">
        <f t="shared" si="1"/>
        <v/>
      </c>
      <c r="BG22" s="44" t="str">
        <f t="shared" si="1"/>
        <v/>
      </c>
      <c r="BH22" s="44" t="str">
        <f t="shared" si="1"/>
        <v/>
      </c>
      <c r="BI22" s="44" t="str">
        <f t="shared" si="1"/>
        <v/>
      </c>
    </row>
    <row r="23" spans="1:61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2526"/>
      <c r="G23" s="601">
        <v>3</v>
      </c>
      <c r="H23" s="602">
        <f t="shared" ref="H23:H28" si="8">G23*30</f>
        <v>90</v>
      </c>
      <c r="I23" s="168">
        <f t="shared" ref="I23:I28" si="9">J23+K23+L23</f>
        <v>60</v>
      </c>
      <c r="J23" s="85">
        <v>8</v>
      </c>
      <c r="K23" s="85"/>
      <c r="L23" s="85">
        <v>52</v>
      </c>
      <c r="M23" s="545">
        <f t="shared" ref="M23:M28" si="10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  <c r="Z23" s="16">
        <v>1</v>
      </c>
      <c r="AX23" s="44" t="str">
        <f t="shared" si="1"/>
        <v>так</v>
      </c>
      <c r="AY23" s="44" t="str">
        <f t="shared" si="1"/>
        <v/>
      </c>
      <c r="AZ23" s="44" t="str">
        <f t="shared" si="1"/>
        <v/>
      </c>
      <c r="BA23" s="44" t="str">
        <f t="shared" si="1"/>
        <v/>
      </c>
      <c r="BB23" s="44" t="str">
        <f t="shared" si="1"/>
        <v/>
      </c>
      <c r="BC23" s="44" t="str">
        <f t="shared" si="1"/>
        <v/>
      </c>
      <c r="BD23" s="44" t="str">
        <f t="shared" si="1"/>
        <v/>
      </c>
      <c r="BE23" s="44" t="str">
        <f t="shared" si="1"/>
        <v/>
      </c>
      <c r="BF23" s="44" t="str">
        <f t="shared" si="1"/>
        <v/>
      </c>
      <c r="BG23" s="44" t="str">
        <f t="shared" si="1"/>
        <v/>
      </c>
      <c r="BH23" s="44" t="str">
        <f t="shared" si="1"/>
        <v/>
      </c>
      <c r="BI23" s="44" t="str">
        <f t="shared" si="1"/>
        <v/>
      </c>
    </row>
    <row r="24" spans="1:61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2526"/>
      <c r="G24" s="601">
        <v>2</v>
      </c>
      <c r="H24" s="602">
        <f t="shared" si="8"/>
        <v>60</v>
      </c>
      <c r="I24" s="168">
        <f t="shared" si="9"/>
        <v>36</v>
      </c>
      <c r="J24" s="85"/>
      <c r="K24" s="85"/>
      <c r="L24" s="85">
        <v>36</v>
      </c>
      <c r="M24" s="545">
        <f t="shared" si="10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  <c r="Z24" s="16">
        <v>1</v>
      </c>
      <c r="AX24" s="44" t="str">
        <f t="shared" si="1"/>
        <v/>
      </c>
      <c r="AY24" s="44" t="str">
        <f t="shared" si="1"/>
        <v>так</v>
      </c>
      <c r="AZ24" s="44" t="str">
        <f t="shared" si="1"/>
        <v/>
      </c>
      <c r="BA24" s="44" t="str">
        <f t="shared" si="1"/>
        <v/>
      </c>
      <c r="BB24" s="44" t="str">
        <f t="shared" si="1"/>
        <v/>
      </c>
      <c r="BC24" s="44" t="str">
        <f t="shared" si="1"/>
        <v/>
      </c>
      <c r="BD24" s="44" t="str">
        <f t="shared" si="1"/>
        <v/>
      </c>
      <c r="BE24" s="44" t="str">
        <f t="shared" si="1"/>
        <v/>
      </c>
      <c r="BF24" s="44" t="str">
        <f t="shared" si="1"/>
        <v/>
      </c>
      <c r="BG24" s="44" t="str">
        <f t="shared" si="1"/>
        <v/>
      </c>
      <c r="BH24" s="44" t="str">
        <f t="shared" si="1"/>
        <v/>
      </c>
      <c r="BI24" s="44" t="str">
        <f t="shared" si="1"/>
        <v/>
      </c>
    </row>
    <row r="25" spans="1:61" s="16" customFormat="1" ht="35.25" customHeight="1" x14ac:dyDescent="0.2">
      <c r="A25" s="541" t="s">
        <v>145</v>
      </c>
      <c r="B25" s="542" t="s">
        <v>42</v>
      </c>
      <c r="C25" s="82"/>
      <c r="D25" s="543" t="s">
        <v>765</v>
      </c>
      <c r="E25" s="544"/>
      <c r="F25" s="2526"/>
      <c r="G25" s="601">
        <v>2</v>
      </c>
      <c r="H25" s="602">
        <f t="shared" si="8"/>
        <v>60</v>
      </c>
      <c r="I25" s="168">
        <f t="shared" si="9"/>
        <v>36</v>
      </c>
      <c r="J25" s="85"/>
      <c r="K25" s="85"/>
      <c r="L25" s="85">
        <v>36</v>
      </c>
      <c r="M25" s="545">
        <f t="shared" si="10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  <c r="Z25" s="16">
        <v>1</v>
      </c>
      <c r="AX25" s="44" t="str">
        <f t="shared" si="1"/>
        <v/>
      </c>
      <c r="AY25" s="44" t="str">
        <f t="shared" si="1"/>
        <v/>
      </c>
      <c r="AZ25" s="44" t="str">
        <f t="shared" si="1"/>
        <v>так</v>
      </c>
      <c r="BA25" s="44" t="str">
        <f t="shared" si="1"/>
        <v/>
      </c>
      <c r="BB25" s="44" t="str">
        <f t="shared" si="1"/>
        <v/>
      </c>
      <c r="BC25" s="44" t="str">
        <f t="shared" si="1"/>
        <v/>
      </c>
      <c r="BD25" s="44" t="str">
        <f t="shared" si="1"/>
        <v/>
      </c>
      <c r="BE25" s="44" t="str">
        <f t="shared" si="1"/>
        <v/>
      </c>
      <c r="BF25" s="44" t="str">
        <f t="shared" si="1"/>
        <v/>
      </c>
      <c r="BG25" s="44" t="str">
        <f t="shared" si="1"/>
        <v/>
      </c>
      <c r="BH25" s="44" t="str">
        <f t="shared" si="1"/>
        <v/>
      </c>
      <c r="BI25" s="44" t="str">
        <f t="shared" si="1"/>
        <v/>
      </c>
    </row>
    <row r="26" spans="1:61" s="16" customFormat="1" ht="18.75" customHeight="1" x14ac:dyDescent="0.2">
      <c r="A26" s="541" t="s">
        <v>146</v>
      </c>
      <c r="B26" s="542" t="s">
        <v>42</v>
      </c>
      <c r="C26" s="82"/>
      <c r="D26" s="543">
        <v>3</v>
      </c>
      <c r="E26" s="544"/>
      <c r="F26" s="2526"/>
      <c r="G26" s="601">
        <v>3</v>
      </c>
      <c r="H26" s="602">
        <f t="shared" si="8"/>
        <v>90</v>
      </c>
      <c r="I26" s="168">
        <f t="shared" si="9"/>
        <v>60</v>
      </c>
      <c r="J26" s="85">
        <v>4</v>
      </c>
      <c r="K26" s="85"/>
      <c r="L26" s="85">
        <v>56</v>
      </c>
      <c r="M26" s="545">
        <f t="shared" si="10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  <c r="Z26" s="16">
        <v>2</v>
      </c>
      <c r="AX26" s="44" t="str">
        <f t="shared" si="1"/>
        <v/>
      </c>
      <c r="AY26" s="44" t="str">
        <f t="shared" si="1"/>
        <v/>
      </c>
      <c r="AZ26" s="44" t="str">
        <f t="shared" si="1"/>
        <v/>
      </c>
      <c r="BA26" s="44" t="str">
        <f t="shared" si="1"/>
        <v>так</v>
      </c>
      <c r="BB26" s="44" t="str">
        <f t="shared" si="1"/>
        <v/>
      </c>
      <c r="BC26" s="44" t="str">
        <f t="shared" si="1"/>
        <v/>
      </c>
      <c r="BD26" s="44" t="str">
        <f t="shared" si="1"/>
        <v/>
      </c>
      <c r="BE26" s="44" t="str">
        <f t="shared" si="1"/>
        <v/>
      </c>
      <c r="BF26" s="44" t="str">
        <f t="shared" si="1"/>
        <v/>
      </c>
      <c r="BG26" s="44" t="str">
        <f t="shared" si="1"/>
        <v/>
      </c>
      <c r="BH26" s="44" t="str">
        <f t="shared" si="1"/>
        <v/>
      </c>
      <c r="BI26" s="44" t="str">
        <f t="shared" si="1"/>
        <v/>
      </c>
    </row>
    <row r="27" spans="1:61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2526"/>
      <c r="G27" s="601">
        <v>1.5</v>
      </c>
      <c r="H27" s="602">
        <f t="shared" si="8"/>
        <v>45</v>
      </c>
      <c r="I27" s="168">
        <f t="shared" si="9"/>
        <v>30</v>
      </c>
      <c r="J27" s="85"/>
      <c r="K27" s="85"/>
      <c r="L27" s="85">
        <v>30</v>
      </c>
      <c r="M27" s="545">
        <f t="shared" si="10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  <c r="Z27" s="16">
        <v>2</v>
      </c>
      <c r="AX27" s="44" t="str">
        <f t="shared" si="1"/>
        <v/>
      </c>
      <c r="AY27" s="44" t="str">
        <f t="shared" si="1"/>
        <v/>
      </c>
      <c r="AZ27" s="44" t="str">
        <f t="shared" si="1"/>
        <v/>
      </c>
      <c r="BA27" s="44" t="str">
        <f t="shared" si="1"/>
        <v/>
      </c>
      <c r="BB27" s="44" t="str">
        <f t="shared" si="1"/>
        <v>так</v>
      </c>
      <c r="BC27" s="44" t="str">
        <f t="shared" si="1"/>
        <v/>
      </c>
      <c r="BD27" s="44" t="str">
        <f t="shared" si="1"/>
        <v/>
      </c>
      <c r="BE27" s="44" t="str">
        <f t="shared" si="1"/>
        <v/>
      </c>
      <c r="BF27" s="44" t="str">
        <f t="shared" si="1"/>
        <v/>
      </c>
      <c r="BG27" s="44" t="str">
        <f t="shared" si="1"/>
        <v/>
      </c>
      <c r="BH27" s="44" t="str">
        <f t="shared" si="1"/>
        <v/>
      </c>
      <c r="BI27" s="44" t="str">
        <f t="shared" si="1"/>
        <v/>
      </c>
    </row>
    <row r="28" spans="1:61" s="16" customFormat="1" ht="31.5" x14ac:dyDescent="0.2">
      <c r="A28" s="541" t="s">
        <v>148</v>
      </c>
      <c r="B28" s="542" t="s">
        <v>42</v>
      </c>
      <c r="C28" s="82"/>
      <c r="D28" s="543" t="s">
        <v>736</v>
      </c>
      <c r="E28" s="544"/>
      <c r="F28" s="2526"/>
      <c r="G28" s="601">
        <v>1.5</v>
      </c>
      <c r="H28" s="602">
        <f t="shared" si="8"/>
        <v>45</v>
      </c>
      <c r="I28" s="168">
        <f t="shared" si="9"/>
        <v>30</v>
      </c>
      <c r="J28" s="85"/>
      <c r="K28" s="85"/>
      <c r="L28" s="85">
        <v>30</v>
      </c>
      <c r="M28" s="545">
        <f t="shared" si="10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  <c r="Z28" s="16">
        <v>2</v>
      </c>
      <c r="AX28" s="44" t="str">
        <f t="shared" si="1"/>
        <v/>
      </c>
      <c r="AY28" s="44" t="str">
        <f t="shared" si="1"/>
        <v/>
      </c>
      <c r="AZ28" s="44" t="str">
        <f t="shared" si="1"/>
        <v/>
      </c>
      <c r="BA28" s="44" t="str">
        <f t="shared" si="1"/>
        <v/>
      </c>
      <c r="BB28" s="44" t="str">
        <f t="shared" si="1"/>
        <v/>
      </c>
      <c r="BC28" s="44" t="str">
        <f t="shared" si="1"/>
        <v>так</v>
      </c>
      <c r="BD28" s="44" t="str">
        <f t="shared" si="1"/>
        <v/>
      </c>
      <c r="BE28" s="44" t="str">
        <f t="shared" si="1"/>
        <v/>
      </c>
      <c r="BF28" s="44" t="str">
        <f t="shared" si="1"/>
        <v/>
      </c>
      <c r="BG28" s="44" t="str">
        <f t="shared" si="1"/>
        <v/>
      </c>
      <c r="BH28" s="44" t="str">
        <f t="shared" si="1"/>
        <v/>
      </c>
      <c r="BI28" s="44" t="str">
        <f t="shared" si="1"/>
        <v/>
      </c>
    </row>
    <row r="29" spans="1:61" s="16" customFormat="1" ht="79.5" customHeight="1" thickBot="1" x14ac:dyDescent="0.25">
      <c r="A29" s="607" t="s">
        <v>149</v>
      </c>
      <c r="B29" s="2336" t="s">
        <v>42</v>
      </c>
      <c r="C29" s="2311"/>
      <c r="D29" s="544" t="s">
        <v>766</v>
      </c>
      <c r="E29" s="544"/>
      <c r="F29" s="2526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2337" t="s">
        <v>43</v>
      </c>
      <c r="U29" s="2337" t="s">
        <v>43</v>
      </c>
      <c r="V29" s="2338" t="s">
        <v>43</v>
      </c>
      <c r="W29" s="2337" t="s">
        <v>43</v>
      </c>
      <c r="X29" s="2337" t="s">
        <v>43</v>
      </c>
      <c r="Y29" s="2339"/>
      <c r="AX29" s="44" t="str">
        <f t="shared" si="1"/>
        <v/>
      </c>
      <c r="AY29" s="44" t="str">
        <f t="shared" si="1"/>
        <v/>
      </c>
      <c r="AZ29" s="44" t="str">
        <f t="shared" si="1"/>
        <v/>
      </c>
      <c r="BA29" s="44" t="str">
        <f t="shared" si="1"/>
        <v/>
      </c>
      <c r="BB29" s="44" t="str">
        <f t="shared" si="1"/>
        <v/>
      </c>
      <c r="BC29" s="44" t="str">
        <f t="shared" si="1"/>
        <v/>
      </c>
      <c r="BD29" s="44" t="str">
        <f t="shared" si="1"/>
        <v>так</v>
      </c>
      <c r="BE29" s="44" t="str">
        <f t="shared" si="1"/>
        <v>так</v>
      </c>
      <c r="BF29" s="44" t="str">
        <f t="shared" si="1"/>
        <v>так</v>
      </c>
      <c r="BG29" s="44" t="str">
        <f t="shared" si="1"/>
        <v>так</v>
      </c>
      <c r="BH29" s="44" t="str">
        <f t="shared" si="1"/>
        <v>так</v>
      </c>
      <c r="BI29" s="44" t="str">
        <f t="shared" si="1"/>
        <v/>
      </c>
    </row>
    <row r="30" spans="1:61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11">H22</f>
        <v>390</v>
      </c>
      <c r="I30" s="587">
        <f t="shared" si="11"/>
        <v>252</v>
      </c>
      <c r="J30" s="587">
        <f t="shared" si="11"/>
        <v>12</v>
      </c>
      <c r="K30" s="587"/>
      <c r="L30" s="587">
        <f t="shared" si="11"/>
        <v>240</v>
      </c>
      <c r="M30" s="588">
        <f t="shared" si="11"/>
        <v>138</v>
      </c>
      <c r="N30" s="614">
        <f t="shared" ref="N30:S30" si="12">SUM(N22:N29)</f>
        <v>4</v>
      </c>
      <c r="O30" s="615">
        <f t="shared" si="12"/>
        <v>4</v>
      </c>
      <c r="P30" s="616">
        <f t="shared" si="12"/>
        <v>4</v>
      </c>
      <c r="Q30" s="614">
        <f t="shared" si="12"/>
        <v>4</v>
      </c>
      <c r="R30" s="615">
        <f t="shared" si="12"/>
        <v>4</v>
      </c>
      <c r="S30" s="616">
        <f t="shared" si="12"/>
        <v>4</v>
      </c>
      <c r="T30" s="617"/>
      <c r="U30" s="618"/>
      <c r="V30" s="619"/>
      <c r="W30" s="617"/>
      <c r="X30" s="618"/>
      <c r="Y30" s="619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</row>
    <row r="31" spans="1:61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13">H21+H30</f>
        <v>945</v>
      </c>
      <c r="I31" s="587">
        <f t="shared" si="13"/>
        <v>484</v>
      </c>
      <c r="J31" s="587">
        <f t="shared" si="13"/>
        <v>92</v>
      </c>
      <c r="K31" s="587"/>
      <c r="L31" s="587">
        <f t="shared" si="13"/>
        <v>392</v>
      </c>
      <c r="M31" s="588">
        <f t="shared" si="13"/>
        <v>461</v>
      </c>
      <c r="N31" s="586">
        <f>N21+N30</f>
        <v>9</v>
      </c>
      <c r="O31" s="587">
        <f t="shared" ref="O31:Y31" si="14">O21+O30</f>
        <v>6</v>
      </c>
      <c r="P31" s="588">
        <f t="shared" si="14"/>
        <v>6</v>
      </c>
      <c r="Q31" s="620">
        <f t="shared" si="14"/>
        <v>9</v>
      </c>
      <c r="R31" s="587">
        <f t="shared" si="14"/>
        <v>4</v>
      </c>
      <c r="S31" s="588">
        <f t="shared" si="14"/>
        <v>7</v>
      </c>
      <c r="T31" s="586"/>
      <c r="U31" s="587"/>
      <c r="V31" s="588"/>
      <c r="W31" s="586"/>
      <c r="X31" s="587"/>
      <c r="Y31" s="588">
        <f t="shared" si="14"/>
        <v>2</v>
      </c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</row>
    <row r="32" spans="1:61" s="16" customFormat="1" ht="24" customHeight="1" thickBot="1" x14ac:dyDescent="0.25">
      <c r="A32" s="3076" t="s">
        <v>600</v>
      </c>
      <c r="B32" s="3077"/>
      <c r="C32" s="3077"/>
      <c r="D32" s="3077"/>
      <c r="E32" s="3077"/>
      <c r="F32" s="3077"/>
      <c r="G32" s="3077"/>
      <c r="H32" s="3077"/>
      <c r="I32" s="3077"/>
      <c r="J32" s="3077"/>
      <c r="K32" s="3077"/>
      <c r="L32" s="3077"/>
      <c r="M32" s="3077"/>
      <c r="N32" s="3077"/>
      <c r="O32" s="3077"/>
      <c r="P32" s="3077"/>
      <c r="Q32" s="3077"/>
      <c r="R32" s="3077"/>
      <c r="S32" s="3077"/>
      <c r="T32" s="3077"/>
      <c r="U32" s="3077"/>
      <c r="V32" s="3077"/>
      <c r="W32" s="3077"/>
      <c r="X32" s="3077"/>
      <c r="Y32" s="3078"/>
      <c r="AX32" s="44" t="str">
        <f t="shared" si="1"/>
        <v/>
      </c>
      <c r="AY32" s="44" t="str">
        <f t="shared" si="1"/>
        <v/>
      </c>
      <c r="AZ32" s="44" t="str">
        <f t="shared" si="1"/>
        <v/>
      </c>
      <c r="BA32" s="44" t="str">
        <f t="shared" si="1"/>
        <v/>
      </c>
      <c r="BB32" s="44" t="str">
        <f t="shared" si="1"/>
        <v/>
      </c>
      <c r="BC32" s="44" t="str">
        <f t="shared" si="1"/>
        <v/>
      </c>
      <c r="BD32" s="44" t="str">
        <f t="shared" si="1"/>
        <v/>
      </c>
      <c r="BE32" s="44" t="str">
        <f t="shared" si="1"/>
        <v/>
      </c>
      <c r="BF32" s="44" t="str">
        <f t="shared" si="1"/>
        <v/>
      </c>
      <c r="BG32" s="44" t="str">
        <f t="shared" si="1"/>
        <v/>
      </c>
      <c r="BH32" s="44" t="str">
        <f t="shared" si="1"/>
        <v/>
      </c>
      <c r="BI32" s="44" t="str">
        <f t="shared" si="1"/>
        <v/>
      </c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  <c r="AX33" s="44" t="str">
        <f t="shared" si="1"/>
        <v/>
      </c>
      <c r="AY33" s="44" t="str">
        <f t="shared" si="1"/>
        <v/>
      </c>
      <c r="AZ33" s="44" t="str">
        <f t="shared" si="1"/>
        <v/>
      </c>
      <c r="BA33" s="44" t="str">
        <f t="shared" si="1"/>
        <v/>
      </c>
      <c r="BB33" s="44" t="str">
        <f t="shared" si="1"/>
        <v/>
      </c>
      <c r="BC33" s="44" t="str">
        <f t="shared" si="1"/>
        <v/>
      </c>
      <c r="BD33" s="44" t="str">
        <f t="shared" si="1"/>
        <v/>
      </c>
      <c r="BE33" s="44" t="str">
        <f t="shared" si="1"/>
        <v/>
      </c>
      <c r="BF33" s="44" t="str">
        <f t="shared" si="1"/>
        <v/>
      </c>
      <c r="BG33" s="44" t="str">
        <f t="shared" si="1"/>
        <v/>
      </c>
      <c r="BH33" s="44" t="str">
        <f t="shared" si="1"/>
        <v/>
      </c>
      <c r="BI33" s="44" t="str">
        <f t="shared" si="1"/>
        <v/>
      </c>
    </row>
    <row r="34" spans="1:65" s="16" customFormat="1" ht="43.5" customHeight="1" x14ac:dyDescent="0.2">
      <c r="A34" s="621" t="s">
        <v>150</v>
      </c>
      <c r="B34" s="622" t="s">
        <v>46</v>
      </c>
      <c r="C34" s="623">
        <v>5</v>
      </c>
      <c r="D34" s="624"/>
      <c r="E34" s="625"/>
      <c r="F34" s="2340"/>
      <c r="G34" s="2341">
        <v>4</v>
      </c>
      <c r="H34" s="2342">
        <f>G34*30</f>
        <v>120</v>
      </c>
      <c r="I34" s="2343">
        <f>J34+K34+L34</f>
        <v>60</v>
      </c>
      <c r="J34" s="2343">
        <v>30</v>
      </c>
      <c r="K34" s="2343">
        <v>15</v>
      </c>
      <c r="L34" s="2343">
        <v>15</v>
      </c>
      <c r="M34" s="2344">
        <f>H34-I34</f>
        <v>60</v>
      </c>
      <c r="N34" s="2345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  <c r="Z34" s="16">
        <v>3</v>
      </c>
      <c r="AB34" s="2299"/>
      <c r="AC34" s="3013" t="s">
        <v>34</v>
      </c>
      <c r="AD34" s="3014"/>
      <c r="AE34" s="3014"/>
      <c r="AF34" s="3013" t="s">
        <v>35</v>
      </c>
      <c r="AG34" s="3013"/>
      <c r="AH34" s="3013"/>
      <c r="AI34" s="3013" t="s">
        <v>36</v>
      </c>
      <c r="AJ34" s="3013"/>
      <c r="AK34" s="3013"/>
      <c r="AL34" s="3013" t="s">
        <v>37</v>
      </c>
      <c r="AM34" s="3013"/>
      <c r="AN34" s="3013"/>
      <c r="AT34" s="16" t="s">
        <v>34</v>
      </c>
      <c r="AU34" s="2483">
        <f>SUMIF(Z34:Z81,1,G34:G81)</f>
        <v>44</v>
      </c>
      <c r="AX34" s="44" t="str">
        <f t="shared" si="1"/>
        <v/>
      </c>
      <c r="AY34" s="44" t="str">
        <f t="shared" si="1"/>
        <v/>
      </c>
      <c r="AZ34" s="44" t="str">
        <f t="shared" si="1"/>
        <v/>
      </c>
      <c r="BA34" s="44" t="str">
        <f t="shared" si="1"/>
        <v/>
      </c>
      <c r="BB34" s="44" t="str">
        <f t="shared" si="1"/>
        <v/>
      </c>
      <c r="BC34" s="44" t="str">
        <f t="shared" si="1"/>
        <v/>
      </c>
      <c r="BD34" s="44" t="str">
        <f t="shared" si="1"/>
        <v>так</v>
      </c>
      <c r="BE34" s="44" t="str">
        <f t="shared" si="1"/>
        <v/>
      </c>
      <c r="BF34" s="44" t="str">
        <f t="shared" si="1"/>
        <v/>
      </c>
      <c r="BG34" s="44" t="str">
        <f t="shared" si="1"/>
        <v/>
      </c>
      <c r="BH34" s="44" t="str">
        <f t="shared" si="1"/>
        <v/>
      </c>
      <c r="BI34" s="44" t="str">
        <f t="shared" si="1"/>
        <v/>
      </c>
    </row>
    <row r="35" spans="1:65" s="16" customFormat="1" ht="21" customHeight="1" x14ac:dyDescent="0.2">
      <c r="A35" s="576" t="s">
        <v>151</v>
      </c>
      <c r="B35" s="112" t="s">
        <v>274</v>
      </c>
      <c r="C35" s="637"/>
      <c r="D35" s="638"/>
      <c r="E35" s="638"/>
      <c r="F35" s="2346"/>
      <c r="G35" s="2347">
        <f>G36+G37+G38+G39</f>
        <v>16</v>
      </c>
      <c r="H35" s="2348">
        <f>H36+H37+H38+H39</f>
        <v>480</v>
      </c>
      <c r="I35" s="2349">
        <f>I36+I37+I38+I39</f>
        <v>258</v>
      </c>
      <c r="J35" s="2349">
        <f>J36+J37+J38+J39</f>
        <v>129</v>
      </c>
      <c r="K35" s="2349"/>
      <c r="L35" s="2349">
        <f>L36+L37+L38+L39</f>
        <v>129</v>
      </c>
      <c r="M35" s="2350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  <c r="AB35" s="2299"/>
      <c r="AC35" s="3014"/>
      <c r="AD35" s="3014"/>
      <c r="AE35" s="3014"/>
      <c r="AF35" s="3013"/>
      <c r="AG35" s="3013"/>
      <c r="AH35" s="3013"/>
      <c r="AI35" s="3013"/>
      <c r="AJ35" s="3013"/>
      <c r="AK35" s="3013"/>
      <c r="AL35" s="3013"/>
      <c r="AM35" s="3013"/>
      <c r="AN35" s="3013"/>
      <c r="AT35" s="16" t="s">
        <v>35</v>
      </c>
      <c r="AU35" s="2483">
        <f>SUMIF(Z34:Z81,2,G34:G81)</f>
        <v>37</v>
      </c>
      <c r="AX35" s="44" t="str">
        <f t="shared" si="1"/>
        <v/>
      </c>
      <c r="AY35" s="44" t="str">
        <f t="shared" si="1"/>
        <v/>
      </c>
      <c r="AZ35" s="44" t="str">
        <f t="shared" si="1"/>
        <v/>
      </c>
      <c r="BA35" s="44" t="str">
        <f t="shared" si="1"/>
        <v/>
      </c>
      <c r="BB35" s="44" t="str">
        <f t="shared" si="1"/>
        <v/>
      </c>
      <c r="BC35" s="44" t="str">
        <f t="shared" si="1"/>
        <v/>
      </c>
      <c r="BD35" s="44" t="str">
        <f t="shared" si="1"/>
        <v/>
      </c>
      <c r="BE35" s="44" t="str">
        <f t="shared" si="1"/>
        <v/>
      </c>
      <c r="BF35" s="44" t="str">
        <f t="shared" si="1"/>
        <v/>
      </c>
      <c r="BG35" s="44" t="str">
        <f t="shared" si="1"/>
        <v/>
      </c>
      <c r="BH35" s="44" t="str">
        <f t="shared" si="1"/>
        <v/>
      </c>
      <c r="BI35" s="44" t="str">
        <f t="shared" si="1"/>
        <v/>
      </c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2346"/>
      <c r="G36" s="2351">
        <v>5.5</v>
      </c>
      <c r="H36" s="2352">
        <f>G36*30</f>
        <v>165</v>
      </c>
      <c r="I36" s="383">
        <f t="shared" ref="I36:I41" si="15">J36+K36+L36</f>
        <v>90</v>
      </c>
      <c r="J36" s="2353">
        <v>45</v>
      </c>
      <c r="K36" s="2354"/>
      <c r="L36" s="2354">
        <v>45</v>
      </c>
      <c r="M36" s="2355">
        <f t="shared" ref="M36:M41" si="16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  <c r="Z36" s="16">
        <v>1</v>
      </c>
      <c r="AB36" s="2299"/>
      <c r="AC36" s="2304">
        <v>1</v>
      </c>
      <c r="AD36" s="2304" t="s">
        <v>728</v>
      </c>
      <c r="AE36" s="2304" t="s">
        <v>729</v>
      </c>
      <c r="AF36" s="2304">
        <v>3</v>
      </c>
      <c r="AG36" s="2304" t="s">
        <v>730</v>
      </c>
      <c r="AH36" s="2304" t="s">
        <v>731</v>
      </c>
      <c r="AI36" s="2304">
        <v>5</v>
      </c>
      <c r="AJ36" s="2304" t="s">
        <v>732</v>
      </c>
      <c r="AK36" s="2304" t="s">
        <v>733</v>
      </c>
      <c r="AL36" s="2304">
        <v>7</v>
      </c>
      <c r="AM36" s="2304" t="s">
        <v>734</v>
      </c>
      <c r="AN36" s="2304" t="s">
        <v>735</v>
      </c>
      <c r="AT36" s="16" t="s">
        <v>36</v>
      </c>
      <c r="AU36" s="2483">
        <f>SUMIF(Z34:Z81,3,G34:G81)</f>
        <v>21.5</v>
      </c>
      <c r="AX36" s="44" t="str">
        <f t="shared" si="1"/>
        <v>так</v>
      </c>
      <c r="AY36" s="44" t="str">
        <f t="shared" si="1"/>
        <v/>
      </c>
      <c r="AZ36" s="44" t="str">
        <f t="shared" si="1"/>
        <v/>
      </c>
      <c r="BA36" s="44" t="str">
        <f t="shared" ref="AX36:BI57" si="17">IF(Q36&lt;&gt;"","так","")</f>
        <v/>
      </c>
      <c r="BB36" s="44" t="str">
        <f t="shared" si="17"/>
        <v/>
      </c>
      <c r="BC36" s="44" t="str">
        <f t="shared" si="17"/>
        <v/>
      </c>
      <c r="BD36" s="44" t="str">
        <f t="shared" si="17"/>
        <v/>
      </c>
      <c r="BE36" s="44" t="str">
        <f t="shared" si="17"/>
        <v/>
      </c>
      <c r="BF36" s="44" t="str">
        <f t="shared" si="17"/>
        <v/>
      </c>
      <c r="BG36" s="44" t="str">
        <f t="shared" si="17"/>
        <v/>
      </c>
      <c r="BH36" s="44" t="str">
        <f t="shared" si="17"/>
        <v/>
      </c>
      <c r="BI36" s="44" t="str">
        <f t="shared" si="17"/>
        <v/>
      </c>
    </row>
    <row r="37" spans="1:65" s="16" customFormat="1" ht="21" customHeight="1" x14ac:dyDescent="0.2">
      <c r="A37" s="541" t="s">
        <v>492</v>
      </c>
      <c r="B37" s="112" t="s">
        <v>274</v>
      </c>
      <c r="C37" s="646" t="s">
        <v>728</v>
      </c>
      <c r="D37" s="638"/>
      <c r="E37" s="638"/>
      <c r="F37" s="2346"/>
      <c r="G37" s="2351">
        <v>3.5</v>
      </c>
      <c r="H37" s="2352">
        <f>G37*30</f>
        <v>105</v>
      </c>
      <c r="I37" s="383">
        <f t="shared" si="15"/>
        <v>54</v>
      </c>
      <c r="J37" s="2353">
        <v>27</v>
      </c>
      <c r="K37" s="2354"/>
      <c r="L37" s="2354">
        <v>27</v>
      </c>
      <c r="M37" s="2355">
        <f t="shared" si="16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  <c r="Z37" s="16">
        <v>1</v>
      </c>
      <c r="AB37" s="2299" t="s">
        <v>698</v>
      </c>
      <c r="AC37" s="2299">
        <f>COUNTIF($C$34:$C$81,AC36)</f>
        <v>2</v>
      </c>
      <c r="AD37" s="2299">
        <f t="shared" ref="AD37:AN37" si="18">COUNTIF($C$34:$C$81,AD36)</f>
        <v>1</v>
      </c>
      <c r="AE37" s="2299">
        <f t="shared" si="18"/>
        <v>2</v>
      </c>
      <c r="AF37" s="2299">
        <f t="shared" si="18"/>
        <v>2</v>
      </c>
      <c r="AG37" s="2299">
        <f t="shared" si="18"/>
        <v>2</v>
      </c>
      <c r="AH37" s="2299">
        <f t="shared" si="18"/>
        <v>3</v>
      </c>
      <c r="AI37" s="2299">
        <f t="shared" si="18"/>
        <v>2</v>
      </c>
      <c r="AJ37" s="2299">
        <f t="shared" si="18"/>
        <v>2</v>
      </c>
      <c r="AK37" s="2299">
        <f t="shared" si="18"/>
        <v>0</v>
      </c>
      <c r="AL37" s="2299">
        <f t="shared" si="18"/>
        <v>1</v>
      </c>
      <c r="AM37" s="2299">
        <f t="shared" si="18"/>
        <v>1</v>
      </c>
      <c r="AN37" s="2299">
        <f t="shared" si="18"/>
        <v>0</v>
      </c>
      <c r="AT37" s="16" t="s">
        <v>37</v>
      </c>
      <c r="AU37" s="2484">
        <f>SUMIF(Z34:Z81,4,G34:G81)</f>
        <v>8</v>
      </c>
      <c r="AX37" s="44" t="str">
        <f t="shared" si="17"/>
        <v/>
      </c>
      <c r="AY37" s="44" t="str">
        <f t="shared" si="17"/>
        <v>так</v>
      </c>
      <c r="AZ37" s="44" t="str">
        <f t="shared" si="17"/>
        <v/>
      </c>
      <c r="BA37" s="44" t="str">
        <f t="shared" si="17"/>
        <v/>
      </c>
      <c r="BB37" s="44" t="str">
        <f t="shared" si="17"/>
        <v/>
      </c>
      <c r="BC37" s="44" t="str">
        <f t="shared" si="17"/>
        <v/>
      </c>
      <c r="BD37" s="44" t="str">
        <f t="shared" si="17"/>
        <v/>
      </c>
      <c r="BE37" s="44" t="str">
        <f t="shared" si="17"/>
        <v/>
      </c>
      <c r="BF37" s="44" t="str">
        <f t="shared" si="17"/>
        <v/>
      </c>
      <c r="BG37" s="44" t="str">
        <f t="shared" si="17"/>
        <v/>
      </c>
      <c r="BH37" s="44" t="str">
        <f t="shared" si="17"/>
        <v/>
      </c>
      <c r="BI37" s="44" t="str">
        <f t="shared" si="17"/>
        <v/>
      </c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 t="s">
        <v>729</v>
      </c>
      <c r="E38" s="638"/>
      <c r="F38" s="2346"/>
      <c r="G38" s="2351">
        <v>3.5</v>
      </c>
      <c r="H38" s="2352">
        <f>G38*30</f>
        <v>105</v>
      </c>
      <c r="I38" s="383">
        <f t="shared" si="15"/>
        <v>54</v>
      </c>
      <c r="J38" s="2353">
        <v>27</v>
      </c>
      <c r="K38" s="2354"/>
      <c r="L38" s="2354">
        <v>27</v>
      </c>
      <c r="M38" s="2355">
        <f t="shared" si="16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  <c r="Z38" s="16">
        <v>1</v>
      </c>
      <c r="AB38" s="2299" t="s">
        <v>699</v>
      </c>
      <c r="AC38" s="2299">
        <f>COUNTIF($D$34:$D$81,AC36)</f>
        <v>3</v>
      </c>
      <c r="AD38" s="2299">
        <f t="shared" ref="AD38:AN38" si="19">COUNTIF($D$34:$D$81,AD36)</f>
        <v>2</v>
      </c>
      <c r="AE38" s="2300">
        <f>COUNTIF($D$34:$D$81,AE36)+1</f>
        <v>3</v>
      </c>
      <c r="AF38" s="2299">
        <f t="shared" si="19"/>
        <v>2</v>
      </c>
      <c r="AG38" s="2299">
        <f t="shared" si="19"/>
        <v>1</v>
      </c>
      <c r="AH38" s="2299">
        <f t="shared" si="19"/>
        <v>1</v>
      </c>
      <c r="AI38" s="2299">
        <f t="shared" si="19"/>
        <v>1</v>
      </c>
      <c r="AJ38" s="2299">
        <f t="shared" si="19"/>
        <v>0</v>
      </c>
      <c r="AK38" s="2299">
        <f t="shared" si="19"/>
        <v>0</v>
      </c>
      <c r="AL38" s="2299">
        <f t="shared" si="19"/>
        <v>0</v>
      </c>
      <c r="AM38" s="2299">
        <f t="shared" si="19"/>
        <v>0</v>
      </c>
      <c r="AN38" s="2299">
        <f t="shared" si="19"/>
        <v>1</v>
      </c>
      <c r="AU38" s="2483">
        <f>SUM(AU34:AU37)</f>
        <v>110.5</v>
      </c>
      <c r="AX38" s="44" t="str">
        <f t="shared" si="17"/>
        <v/>
      </c>
      <c r="AY38" s="44" t="str">
        <f t="shared" si="17"/>
        <v/>
      </c>
      <c r="AZ38" s="44" t="str">
        <f t="shared" si="17"/>
        <v>так</v>
      </c>
      <c r="BA38" s="44" t="str">
        <f t="shared" si="17"/>
        <v/>
      </c>
      <c r="BB38" s="44" t="str">
        <f t="shared" si="17"/>
        <v/>
      </c>
      <c r="BC38" s="44" t="str">
        <f t="shared" si="17"/>
        <v/>
      </c>
      <c r="BD38" s="44" t="str">
        <f t="shared" si="17"/>
        <v/>
      </c>
      <c r="BE38" s="44" t="str">
        <f t="shared" si="17"/>
        <v/>
      </c>
      <c r="BF38" s="44" t="str">
        <f t="shared" si="17"/>
        <v/>
      </c>
      <c r="BG38" s="44" t="str">
        <f t="shared" si="17"/>
        <v/>
      </c>
      <c r="BH38" s="44" t="str">
        <f t="shared" si="17"/>
        <v/>
      </c>
      <c r="BI38" s="44" t="str">
        <f t="shared" si="17"/>
        <v/>
      </c>
    </row>
    <row r="39" spans="1:65" s="16" customFormat="1" ht="21" customHeight="1" x14ac:dyDescent="0.2">
      <c r="A39" s="541" t="s">
        <v>494</v>
      </c>
      <c r="B39" s="112" t="s">
        <v>274</v>
      </c>
      <c r="C39" s="646">
        <v>3</v>
      </c>
      <c r="D39" s="638"/>
      <c r="E39" s="638"/>
      <c r="F39" s="2346"/>
      <c r="G39" s="2351">
        <v>3.5</v>
      </c>
      <c r="H39" s="2352">
        <f>G39*30</f>
        <v>105</v>
      </c>
      <c r="I39" s="383">
        <f t="shared" si="15"/>
        <v>60</v>
      </c>
      <c r="J39" s="2353">
        <v>30</v>
      </c>
      <c r="K39" s="2354"/>
      <c r="L39" s="2354">
        <v>30</v>
      </c>
      <c r="M39" s="2355">
        <f t="shared" si="16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  <c r="Z39" s="16">
        <v>2</v>
      </c>
      <c r="AB39" s="2305" t="s">
        <v>704</v>
      </c>
      <c r="AC39" s="2299">
        <f>COUNTIF($E$34:$E$81,AC36)</f>
        <v>0</v>
      </c>
      <c r="AD39" s="2299">
        <f t="shared" ref="AD39:AN39" si="20">COUNTIF($E$34:$E$81,AD36)</f>
        <v>0</v>
      </c>
      <c r="AE39" s="2299">
        <f t="shared" si="20"/>
        <v>0</v>
      </c>
      <c r="AF39" s="2299">
        <f t="shared" si="20"/>
        <v>0</v>
      </c>
      <c r="AG39" s="2299">
        <f t="shared" si="20"/>
        <v>0</v>
      </c>
      <c r="AH39" s="2299">
        <f t="shared" si="20"/>
        <v>0</v>
      </c>
      <c r="AI39" s="2299">
        <f t="shared" si="20"/>
        <v>0</v>
      </c>
      <c r="AJ39" s="2299">
        <f t="shared" si="20"/>
        <v>0</v>
      </c>
      <c r="AK39" s="2299">
        <f t="shared" si="20"/>
        <v>1</v>
      </c>
      <c r="AL39" s="2299">
        <f t="shared" si="20"/>
        <v>0</v>
      </c>
      <c r="AM39" s="2299">
        <f t="shared" si="20"/>
        <v>0</v>
      </c>
      <c r="AN39" s="2299">
        <f t="shared" si="20"/>
        <v>0</v>
      </c>
      <c r="AX39" s="44" t="str">
        <f t="shared" si="17"/>
        <v/>
      </c>
      <c r="AY39" s="44" t="str">
        <f t="shared" si="17"/>
        <v/>
      </c>
      <c r="AZ39" s="44" t="str">
        <f t="shared" si="17"/>
        <v/>
      </c>
      <c r="BA39" s="44" t="str">
        <f t="shared" si="17"/>
        <v>так</v>
      </c>
      <c r="BB39" s="44" t="str">
        <f t="shared" si="17"/>
        <v/>
      </c>
      <c r="BC39" s="44" t="str">
        <f t="shared" si="17"/>
        <v/>
      </c>
      <c r="BD39" s="44" t="str">
        <f t="shared" si="17"/>
        <v/>
      </c>
      <c r="BE39" s="44" t="str">
        <f t="shared" si="17"/>
        <v/>
      </c>
      <c r="BF39" s="44" t="str">
        <f t="shared" si="17"/>
        <v/>
      </c>
      <c r="BG39" s="44" t="str">
        <f t="shared" si="17"/>
        <v/>
      </c>
      <c r="BH39" s="44" t="str">
        <f t="shared" si="17"/>
        <v/>
      </c>
      <c r="BI39" s="44" t="str">
        <f t="shared" si="17"/>
        <v/>
      </c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2347">
        <v>2</v>
      </c>
      <c r="H40" s="2348">
        <f>G40*30</f>
        <v>60</v>
      </c>
      <c r="I40" s="2356">
        <f t="shared" si="15"/>
        <v>30</v>
      </c>
      <c r="J40" s="2356">
        <v>15</v>
      </c>
      <c r="K40" s="2356"/>
      <c r="L40" s="2356">
        <v>15</v>
      </c>
      <c r="M40" s="2350">
        <f t="shared" si="16"/>
        <v>30</v>
      </c>
      <c r="N40" s="2357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>
        <v>1</v>
      </c>
      <c r="AA40" s="16"/>
      <c r="AB40" s="44" t="s">
        <v>705</v>
      </c>
      <c r="AO40" s="16"/>
      <c r="AP40" s="16"/>
      <c r="AQ40" s="16"/>
      <c r="AR40" s="16"/>
      <c r="AS40" s="16"/>
      <c r="AT40" s="16" t="s">
        <v>787</v>
      </c>
      <c r="AU40" s="16"/>
      <c r="AV40" s="16"/>
      <c r="AW40" s="16"/>
      <c r="AX40" s="44" t="str">
        <f t="shared" si="17"/>
        <v>так</v>
      </c>
      <c r="AY40" s="44" t="str">
        <f t="shared" si="17"/>
        <v/>
      </c>
      <c r="AZ40" s="44" t="str">
        <f t="shared" si="17"/>
        <v/>
      </c>
      <c r="BA40" s="44" t="str">
        <f t="shared" si="17"/>
        <v/>
      </c>
      <c r="BB40" s="44" t="str">
        <f t="shared" si="17"/>
        <v/>
      </c>
      <c r="BC40" s="44" t="str">
        <f t="shared" si="17"/>
        <v/>
      </c>
      <c r="BD40" s="44" t="str">
        <f t="shared" si="17"/>
        <v/>
      </c>
      <c r="BE40" s="44" t="str">
        <f t="shared" si="17"/>
        <v/>
      </c>
      <c r="BF40" s="44" t="str">
        <f t="shared" si="17"/>
        <v/>
      </c>
      <c r="BG40" s="44" t="str">
        <f t="shared" si="17"/>
        <v/>
      </c>
      <c r="BH40" s="44" t="str">
        <f t="shared" si="17"/>
        <v/>
      </c>
      <c r="BI40" s="44" t="str">
        <f t="shared" si="17"/>
        <v/>
      </c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 t="s">
        <v>732</v>
      </c>
      <c r="D41" s="80"/>
      <c r="E41" s="80"/>
      <c r="F41" s="2358"/>
      <c r="G41" s="2347">
        <v>3</v>
      </c>
      <c r="H41" s="2348">
        <f t="shared" ref="H41:H46" si="21">G41*30</f>
        <v>90</v>
      </c>
      <c r="I41" s="354">
        <f t="shared" si="15"/>
        <v>45</v>
      </c>
      <c r="J41" s="2356">
        <v>27</v>
      </c>
      <c r="K41" s="2356">
        <v>9</v>
      </c>
      <c r="L41" s="2356">
        <v>9</v>
      </c>
      <c r="M41" s="2350">
        <f t="shared" si="16"/>
        <v>45</v>
      </c>
      <c r="N41" s="2357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  <c r="Z41" s="16">
        <v>3</v>
      </c>
      <c r="AT41" s="16" t="s">
        <v>34</v>
      </c>
      <c r="AU41" s="47">
        <f>AU12+AU34</f>
        <v>60</v>
      </c>
      <c r="AX41" s="44" t="str">
        <f t="shared" si="17"/>
        <v/>
      </c>
      <c r="AY41" s="44" t="str">
        <f t="shared" si="17"/>
        <v/>
      </c>
      <c r="AZ41" s="44" t="str">
        <f t="shared" si="17"/>
        <v/>
      </c>
      <c r="BA41" s="44" t="str">
        <f t="shared" si="17"/>
        <v/>
      </c>
      <c r="BB41" s="44" t="str">
        <f t="shared" si="17"/>
        <v/>
      </c>
      <c r="BC41" s="44" t="str">
        <f t="shared" si="17"/>
        <v/>
      </c>
      <c r="BD41" s="44" t="str">
        <f t="shared" si="17"/>
        <v/>
      </c>
      <c r="BE41" s="44" t="str">
        <f t="shared" si="17"/>
        <v>так</v>
      </c>
      <c r="BF41" s="44" t="str">
        <f t="shared" si="17"/>
        <v/>
      </c>
      <c r="BG41" s="44" t="str">
        <f t="shared" si="17"/>
        <v/>
      </c>
      <c r="BH41" s="44" t="str">
        <f t="shared" si="17"/>
        <v/>
      </c>
      <c r="BI41" s="44" t="str">
        <f t="shared" si="17"/>
        <v/>
      </c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79"/>
      <c r="G42" s="2347">
        <f>G43+G44+G45</f>
        <v>7.5</v>
      </c>
      <c r="H42" s="2348">
        <f t="shared" ref="H42:M42" si="22">H43+H44+H45</f>
        <v>225</v>
      </c>
      <c r="I42" s="2356">
        <f t="shared" si="22"/>
        <v>126</v>
      </c>
      <c r="J42" s="2356">
        <f t="shared" si="22"/>
        <v>60</v>
      </c>
      <c r="K42" s="2356">
        <f t="shared" si="22"/>
        <v>15</v>
      </c>
      <c r="L42" s="2356">
        <f t="shared" si="22"/>
        <v>51</v>
      </c>
      <c r="M42" s="2350">
        <f t="shared" si="22"/>
        <v>99</v>
      </c>
      <c r="N42" s="2357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  <c r="AT42" s="16" t="s">
        <v>35</v>
      </c>
      <c r="AU42" s="47">
        <f t="shared" ref="AU42:AU44" si="23">AU13+AU35</f>
        <v>51</v>
      </c>
      <c r="AX42" s="44" t="str">
        <f t="shared" si="17"/>
        <v/>
      </c>
      <c r="AY42" s="44" t="str">
        <f t="shared" si="17"/>
        <v/>
      </c>
      <c r="AZ42" s="44" t="str">
        <f t="shared" si="17"/>
        <v/>
      </c>
      <c r="BA42" s="44" t="str">
        <f t="shared" si="17"/>
        <v/>
      </c>
      <c r="BB42" s="44" t="str">
        <f t="shared" si="17"/>
        <v/>
      </c>
      <c r="BC42" s="44" t="str">
        <f t="shared" si="17"/>
        <v/>
      </c>
      <c r="BD42" s="44" t="str">
        <f t="shared" si="17"/>
        <v/>
      </c>
      <c r="BE42" s="44" t="str">
        <f t="shared" si="17"/>
        <v/>
      </c>
      <c r="BF42" s="44" t="str">
        <f t="shared" si="17"/>
        <v/>
      </c>
      <c r="BG42" s="44" t="str">
        <f t="shared" si="17"/>
        <v/>
      </c>
      <c r="BH42" s="44" t="str">
        <f t="shared" si="17"/>
        <v/>
      </c>
      <c r="BI42" s="44" t="str">
        <f t="shared" si="17"/>
        <v/>
      </c>
    </row>
    <row r="43" spans="1:65" s="16" customFormat="1" ht="22.5" customHeight="1" x14ac:dyDescent="0.2">
      <c r="A43" s="576" t="s">
        <v>495</v>
      </c>
      <c r="B43" s="112" t="s">
        <v>48</v>
      </c>
      <c r="C43" s="646">
        <v>5</v>
      </c>
      <c r="D43" s="638"/>
      <c r="E43" s="638"/>
      <c r="F43" s="2346"/>
      <c r="G43" s="2351">
        <v>5.5</v>
      </c>
      <c r="H43" s="2352">
        <f t="shared" si="21"/>
        <v>165</v>
      </c>
      <c r="I43" s="383">
        <f>J43+K43+L43</f>
        <v>90</v>
      </c>
      <c r="J43" s="2353">
        <v>60</v>
      </c>
      <c r="K43" s="2354">
        <v>15</v>
      </c>
      <c r="L43" s="2354">
        <v>15</v>
      </c>
      <c r="M43" s="2355">
        <f>H43-I43</f>
        <v>75</v>
      </c>
      <c r="N43" s="2357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  <c r="Z43" s="16">
        <v>3</v>
      </c>
      <c r="AT43" s="16" t="s">
        <v>36</v>
      </c>
      <c r="AU43" s="47">
        <f t="shared" si="23"/>
        <v>21.5</v>
      </c>
      <c r="AX43" s="44" t="str">
        <f t="shared" si="17"/>
        <v/>
      </c>
      <c r="AY43" s="44" t="str">
        <f t="shared" si="17"/>
        <v/>
      </c>
      <c r="AZ43" s="44" t="str">
        <f t="shared" si="17"/>
        <v/>
      </c>
      <c r="BA43" s="44" t="str">
        <f t="shared" si="17"/>
        <v/>
      </c>
      <c r="BB43" s="44" t="str">
        <f t="shared" si="17"/>
        <v/>
      </c>
      <c r="BC43" s="44" t="str">
        <f t="shared" si="17"/>
        <v/>
      </c>
      <c r="BD43" s="44" t="str">
        <f t="shared" si="17"/>
        <v>так</v>
      </c>
      <c r="BE43" s="44" t="str">
        <f t="shared" si="17"/>
        <v/>
      </c>
      <c r="BF43" s="44" t="str">
        <f t="shared" si="17"/>
        <v/>
      </c>
      <c r="BG43" s="44" t="str">
        <f t="shared" si="17"/>
        <v/>
      </c>
      <c r="BH43" s="44" t="str">
        <f t="shared" si="17"/>
        <v/>
      </c>
      <c r="BI43" s="44" t="str">
        <f t="shared" si="17"/>
        <v/>
      </c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2346"/>
      <c r="G44" s="2351">
        <v>1</v>
      </c>
      <c r="H44" s="2352">
        <f t="shared" si="21"/>
        <v>30</v>
      </c>
      <c r="I44" s="383">
        <f>J44+K44+L44</f>
        <v>18</v>
      </c>
      <c r="J44" s="2353"/>
      <c r="K44" s="2354"/>
      <c r="L44" s="2354">
        <v>18</v>
      </c>
      <c r="M44" s="2355">
        <f>H44-I44</f>
        <v>12</v>
      </c>
      <c r="N44" s="2357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  <c r="Z44" s="16">
        <v>3</v>
      </c>
      <c r="AT44" s="16" t="s">
        <v>37</v>
      </c>
      <c r="AU44" s="47">
        <f t="shared" si="23"/>
        <v>9.5</v>
      </c>
      <c r="AX44" s="44" t="str">
        <f t="shared" si="17"/>
        <v/>
      </c>
      <c r="AY44" s="44" t="str">
        <f t="shared" si="17"/>
        <v/>
      </c>
      <c r="AZ44" s="44" t="str">
        <f t="shared" si="17"/>
        <v/>
      </c>
      <c r="BA44" s="44" t="str">
        <f t="shared" si="17"/>
        <v/>
      </c>
      <c r="BB44" s="44" t="str">
        <f t="shared" si="17"/>
        <v/>
      </c>
      <c r="BC44" s="44" t="str">
        <f t="shared" si="17"/>
        <v/>
      </c>
      <c r="BD44" s="44" t="str">
        <f t="shared" si="17"/>
        <v/>
      </c>
      <c r="BE44" s="44" t="str">
        <f t="shared" si="17"/>
        <v>так</v>
      </c>
      <c r="BF44" s="44" t="str">
        <f t="shared" si="17"/>
        <v/>
      </c>
      <c r="BG44" s="44" t="str">
        <f t="shared" si="17"/>
        <v/>
      </c>
      <c r="BH44" s="44" t="str">
        <f t="shared" si="17"/>
        <v/>
      </c>
      <c r="BI44" s="44" t="str">
        <f t="shared" si="17"/>
        <v/>
      </c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 t="s">
        <v>733</v>
      </c>
      <c r="F45" s="2346"/>
      <c r="G45" s="2351">
        <v>1</v>
      </c>
      <c r="H45" s="2352">
        <f t="shared" si="21"/>
        <v>30</v>
      </c>
      <c r="I45" s="383">
        <f>J45+K45+L45</f>
        <v>18</v>
      </c>
      <c r="J45" s="2353"/>
      <c r="K45" s="2354"/>
      <c r="L45" s="2354">
        <v>18</v>
      </c>
      <c r="M45" s="2355">
        <f>H45-I45</f>
        <v>12</v>
      </c>
      <c r="N45" s="2357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  <c r="Z45" s="16">
        <v>3</v>
      </c>
      <c r="AU45" s="47">
        <f>SUM(AU41:AU44)</f>
        <v>142</v>
      </c>
      <c r="AX45" s="44" t="str">
        <f t="shared" si="17"/>
        <v/>
      </c>
      <c r="AY45" s="44" t="str">
        <f t="shared" si="17"/>
        <v/>
      </c>
      <c r="AZ45" s="44" t="str">
        <f t="shared" si="17"/>
        <v/>
      </c>
      <c r="BA45" s="44" t="str">
        <f t="shared" si="17"/>
        <v/>
      </c>
      <c r="BB45" s="44" t="str">
        <f t="shared" si="17"/>
        <v/>
      </c>
      <c r="BC45" s="44" t="str">
        <f t="shared" si="17"/>
        <v/>
      </c>
      <c r="BD45" s="44" t="str">
        <f t="shared" si="17"/>
        <v/>
      </c>
      <c r="BE45" s="44" t="str">
        <f t="shared" si="17"/>
        <v/>
      </c>
      <c r="BF45" s="44" t="str">
        <f t="shared" si="17"/>
        <v>так</v>
      </c>
      <c r="BG45" s="44" t="str">
        <f t="shared" si="17"/>
        <v/>
      </c>
      <c r="BH45" s="44" t="str">
        <f t="shared" si="17"/>
        <v/>
      </c>
      <c r="BI45" s="44" t="str">
        <f t="shared" si="17"/>
        <v/>
      </c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 t="s">
        <v>730</v>
      </c>
      <c r="E46" s="642"/>
      <c r="F46" s="179"/>
      <c r="G46" s="2347">
        <v>2</v>
      </c>
      <c r="H46" s="2348">
        <f t="shared" si="21"/>
        <v>60</v>
      </c>
      <c r="I46" s="354">
        <f>J46+K46+L46</f>
        <v>30</v>
      </c>
      <c r="J46" s="2356">
        <v>20</v>
      </c>
      <c r="K46" s="2356"/>
      <c r="L46" s="2356">
        <v>10</v>
      </c>
      <c r="M46" s="2350">
        <f>H46-I46</f>
        <v>30</v>
      </c>
      <c r="N46" s="2357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  <c r="Z46" s="16">
        <v>2</v>
      </c>
      <c r="AX46" s="44" t="str">
        <f t="shared" si="17"/>
        <v/>
      </c>
      <c r="AY46" s="44" t="str">
        <f t="shared" si="17"/>
        <v/>
      </c>
      <c r="AZ46" s="44" t="str">
        <f t="shared" si="17"/>
        <v/>
      </c>
      <c r="BA46" s="44" t="str">
        <f t="shared" si="17"/>
        <v/>
      </c>
      <c r="BB46" s="44" t="str">
        <f t="shared" si="17"/>
        <v>так</v>
      </c>
      <c r="BC46" s="44" t="str">
        <f t="shared" si="17"/>
        <v/>
      </c>
      <c r="BD46" s="44" t="str">
        <f t="shared" si="17"/>
        <v/>
      </c>
      <c r="BE46" s="44" t="str">
        <f t="shared" si="17"/>
        <v/>
      </c>
      <c r="BF46" s="44" t="str">
        <f t="shared" si="17"/>
        <v/>
      </c>
      <c r="BG46" s="44" t="str">
        <f t="shared" si="17"/>
        <v/>
      </c>
      <c r="BH46" s="44" t="str">
        <f t="shared" si="17"/>
        <v/>
      </c>
      <c r="BI46" s="44" t="str">
        <f t="shared" si="17"/>
        <v/>
      </c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2346"/>
      <c r="G47" s="2347">
        <f>G48+G49</f>
        <v>7</v>
      </c>
      <c r="H47" s="2348">
        <f t="shared" ref="H47:M47" si="24">H48+H49</f>
        <v>210</v>
      </c>
      <c r="I47" s="2356">
        <f t="shared" si="24"/>
        <v>105</v>
      </c>
      <c r="J47" s="2356">
        <f t="shared" si="24"/>
        <v>57</v>
      </c>
      <c r="K47" s="2356">
        <f t="shared" si="24"/>
        <v>33</v>
      </c>
      <c r="L47" s="2356">
        <f t="shared" si="24"/>
        <v>15</v>
      </c>
      <c r="M47" s="2350">
        <f t="shared" si="24"/>
        <v>105</v>
      </c>
      <c r="N47" s="2357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  <c r="AX47" s="44" t="str">
        <f t="shared" si="17"/>
        <v/>
      </c>
      <c r="AY47" s="44" t="str">
        <f t="shared" si="17"/>
        <v/>
      </c>
      <c r="AZ47" s="44" t="str">
        <f t="shared" si="17"/>
        <v/>
      </c>
      <c r="BA47" s="44" t="str">
        <f t="shared" si="17"/>
        <v/>
      </c>
      <c r="BB47" s="44" t="str">
        <f t="shared" si="17"/>
        <v/>
      </c>
      <c r="BC47" s="44" t="str">
        <f t="shared" si="17"/>
        <v/>
      </c>
      <c r="BD47" s="44" t="str">
        <f t="shared" si="17"/>
        <v/>
      </c>
      <c r="BE47" s="44" t="str">
        <f t="shared" si="17"/>
        <v/>
      </c>
      <c r="BF47" s="44" t="str">
        <f t="shared" si="17"/>
        <v/>
      </c>
      <c r="BG47" s="44" t="str">
        <f t="shared" si="17"/>
        <v/>
      </c>
      <c r="BH47" s="44" t="str">
        <f t="shared" si="17"/>
        <v/>
      </c>
      <c r="BI47" s="44" t="str">
        <f t="shared" si="17"/>
        <v/>
      </c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5</v>
      </c>
      <c r="E48" s="642"/>
      <c r="F48" s="2346"/>
      <c r="G48" s="2351">
        <v>4</v>
      </c>
      <c r="H48" s="2352">
        <f>G48*30</f>
        <v>120</v>
      </c>
      <c r="I48" s="383">
        <f>J48+K48+L48</f>
        <v>60</v>
      </c>
      <c r="J48" s="2353">
        <v>30</v>
      </c>
      <c r="K48" s="2354">
        <v>15</v>
      </c>
      <c r="L48" s="2354">
        <v>15</v>
      </c>
      <c r="M48" s="2355">
        <f>H48-I48</f>
        <v>60</v>
      </c>
      <c r="N48" s="2357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  <c r="Z48" s="16">
        <v>3</v>
      </c>
      <c r="AX48" s="44" t="str">
        <f t="shared" si="17"/>
        <v/>
      </c>
      <c r="AY48" s="44" t="str">
        <f t="shared" si="17"/>
        <v/>
      </c>
      <c r="AZ48" s="44" t="str">
        <f t="shared" si="17"/>
        <v/>
      </c>
      <c r="BA48" s="44" t="str">
        <f t="shared" si="17"/>
        <v/>
      </c>
      <c r="BB48" s="44" t="str">
        <f t="shared" si="17"/>
        <v/>
      </c>
      <c r="BC48" s="44" t="str">
        <f t="shared" si="17"/>
        <v/>
      </c>
      <c r="BD48" s="44" t="str">
        <f t="shared" si="17"/>
        <v>так</v>
      </c>
      <c r="BE48" s="44" t="str">
        <f t="shared" si="17"/>
        <v/>
      </c>
      <c r="BF48" s="44" t="str">
        <f t="shared" si="17"/>
        <v/>
      </c>
      <c r="BG48" s="44" t="str">
        <f t="shared" si="17"/>
        <v/>
      </c>
      <c r="BH48" s="44" t="str">
        <f t="shared" si="17"/>
        <v/>
      </c>
      <c r="BI48" s="44" t="str">
        <f t="shared" si="17"/>
        <v/>
      </c>
    </row>
    <row r="49" spans="1:61" s="16" customFormat="1" ht="34.5" customHeight="1" x14ac:dyDescent="0.2">
      <c r="A49" s="576" t="s">
        <v>336</v>
      </c>
      <c r="B49" s="112" t="s">
        <v>50</v>
      </c>
      <c r="C49" s="646" t="s">
        <v>732</v>
      </c>
      <c r="D49" s="642"/>
      <c r="E49" s="642"/>
      <c r="F49" s="2346"/>
      <c r="G49" s="2351">
        <v>3</v>
      </c>
      <c r="H49" s="2352">
        <f>G49*30</f>
        <v>90</v>
      </c>
      <c r="I49" s="383">
        <f>J49+K49+L49</f>
        <v>45</v>
      </c>
      <c r="J49" s="2353">
        <v>27</v>
      </c>
      <c r="K49" s="2354">
        <v>18</v>
      </c>
      <c r="L49" s="2354"/>
      <c r="M49" s="2355">
        <f>H49-I49</f>
        <v>45</v>
      </c>
      <c r="N49" s="2357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  <c r="Z49" s="16">
        <v>3</v>
      </c>
      <c r="AX49" s="44" t="str">
        <f t="shared" si="17"/>
        <v/>
      </c>
      <c r="AY49" s="44" t="str">
        <f t="shared" si="17"/>
        <v/>
      </c>
      <c r="AZ49" s="44" t="str">
        <f t="shared" si="17"/>
        <v/>
      </c>
      <c r="BA49" s="44" t="str">
        <f t="shared" si="17"/>
        <v/>
      </c>
      <c r="BB49" s="44" t="str">
        <f t="shared" si="17"/>
        <v/>
      </c>
      <c r="BC49" s="44" t="str">
        <f t="shared" si="17"/>
        <v/>
      </c>
      <c r="BD49" s="44" t="str">
        <f t="shared" si="17"/>
        <v/>
      </c>
      <c r="BE49" s="44" t="str">
        <f t="shared" si="17"/>
        <v>так</v>
      </c>
      <c r="BF49" s="44" t="str">
        <f t="shared" si="17"/>
        <v/>
      </c>
      <c r="BG49" s="44" t="str">
        <f t="shared" si="17"/>
        <v/>
      </c>
      <c r="BH49" s="44" t="str">
        <f t="shared" si="17"/>
        <v/>
      </c>
      <c r="BI49" s="44" t="str">
        <f t="shared" si="17"/>
        <v/>
      </c>
    </row>
    <row r="50" spans="1:61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2346"/>
      <c r="G50" s="2347">
        <f>G51+G52+G53</f>
        <v>6.5</v>
      </c>
      <c r="H50" s="2348">
        <f t="shared" ref="H50:M50" si="25">H51+H52+H53</f>
        <v>195</v>
      </c>
      <c r="I50" s="354">
        <f t="shared" si="25"/>
        <v>99</v>
      </c>
      <c r="J50" s="354">
        <f t="shared" si="25"/>
        <v>33</v>
      </c>
      <c r="K50" s="354">
        <f t="shared" si="25"/>
        <v>66</v>
      </c>
      <c r="L50" s="354">
        <f t="shared" si="25"/>
        <v>0</v>
      </c>
      <c r="M50" s="2350">
        <f t="shared" si="25"/>
        <v>96</v>
      </c>
      <c r="N50" s="2357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  <c r="AX50" s="44" t="str">
        <f t="shared" si="17"/>
        <v/>
      </c>
      <c r="AY50" s="44" t="str">
        <f t="shared" si="17"/>
        <v/>
      </c>
      <c r="AZ50" s="44" t="str">
        <f t="shared" si="17"/>
        <v/>
      </c>
      <c r="BA50" s="44" t="str">
        <f t="shared" si="17"/>
        <v/>
      </c>
      <c r="BB50" s="44" t="str">
        <f t="shared" si="17"/>
        <v/>
      </c>
      <c r="BC50" s="44" t="str">
        <f t="shared" si="17"/>
        <v/>
      </c>
      <c r="BD50" s="44" t="str">
        <f t="shared" si="17"/>
        <v/>
      </c>
      <c r="BE50" s="44" t="str">
        <f t="shared" si="17"/>
        <v/>
      </c>
      <c r="BF50" s="44" t="str">
        <f t="shared" si="17"/>
        <v/>
      </c>
      <c r="BG50" s="44" t="str">
        <f t="shared" si="17"/>
        <v/>
      </c>
      <c r="BH50" s="44" t="str">
        <f t="shared" si="17"/>
        <v/>
      </c>
      <c r="BI50" s="44" t="str">
        <f t="shared" si="17"/>
        <v/>
      </c>
    </row>
    <row r="51" spans="1:61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2346"/>
      <c r="G51" s="2351">
        <v>3</v>
      </c>
      <c r="H51" s="2352">
        <f>G51*30</f>
        <v>90</v>
      </c>
      <c r="I51" s="383">
        <f>J51+K51+L51</f>
        <v>45</v>
      </c>
      <c r="J51" s="2353">
        <v>15</v>
      </c>
      <c r="K51" s="2354">
        <v>30</v>
      </c>
      <c r="L51" s="2354"/>
      <c r="M51" s="2355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  <c r="Z51" s="16">
        <v>1</v>
      </c>
      <c r="AX51" s="44" t="str">
        <f t="shared" si="17"/>
        <v>так</v>
      </c>
      <c r="AY51" s="44" t="str">
        <f t="shared" si="17"/>
        <v/>
      </c>
      <c r="AZ51" s="44" t="str">
        <f t="shared" si="17"/>
        <v/>
      </c>
      <c r="BA51" s="44" t="str">
        <f t="shared" si="17"/>
        <v/>
      </c>
      <c r="BB51" s="44" t="str">
        <f t="shared" si="17"/>
        <v/>
      </c>
      <c r="BC51" s="44" t="str">
        <f t="shared" si="17"/>
        <v/>
      </c>
      <c r="BD51" s="44" t="str">
        <f t="shared" si="17"/>
        <v/>
      </c>
      <c r="BE51" s="44" t="str">
        <f t="shared" si="17"/>
        <v/>
      </c>
      <c r="BF51" s="44" t="str">
        <f t="shared" si="17"/>
        <v/>
      </c>
      <c r="BG51" s="44" t="str">
        <f t="shared" si="17"/>
        <v/>
      </c>
      <c r="BH51" s="44" t="str">
        <f t="shared" si="17"/>
        <v/>
      </c>
      <c r="BI51" s="44" t="str">
        <f t="shared" si="17"/>
        <v/>
      </c>
    </row>
    <row r="52" spans="1:61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2346"/>
      <c r="G52" s="2351">
        <v>1.5</v>
      </c>
      <c r="H52" s="2352">
        <f>G52*30</f>
        <v>45</v>
      </c>
      <c r="I52" s="383">
        <f>J52+K52+L52</f>
        <v>27</v>
      </c>
      <c r="J52" s="2353">
        <v>9</v>
      </c>
      <c r="K52" s="2354">
        <v>18</v>
      </c>
      <c r="L52" s="2354"/>
      <c r="M52" s="2355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  <c r="Z52" s="16">
        <v>1</v>
      </c>
      <c r="AX52" s="44" t="str">
        <f t="shared" si="17"/>
        <v/>
      </c>
      <c r="AY52" s="44" t="str">
        <f t="shared" si="17"/>
        <v>так</v>
      </c>
      <c r="AZ52" s="44" t="str">
        <f t="shared" si="17"/>
        <v/>
      </c>
      <c r="BA52" s="44" t="str">
        <f t="shared" si="17"/>
        <v/>
      </c>
      <c r="BB52" s="44" t="str">
        <f t="shared" si="17"/>
        <v/>
      </c>
      <c r="BC52" s="44" t="str">
        <f t="shared" si="17"/>
        <v/>
      </c>
      <c r="BD52" s="44" t="str">
        <f t="shared" si="17"/>
        <v/>
      </c>
      <c r="BE52" s="44" t="str">
        <f t="shared" si="17"/>
        <v/>
      </c>
      <c r="BF52" s="44" t="str">
        <f t="shared" si="17"/>
        <v/>
      </c>
      <c r="BG52" s="44" t="str">
        <f t="shared" si="17"/>
        <v/>
      </c>
      <c r="BH52" s="44" t="str">
        <f t="shared" si="17"/>
        <v/>
      </c>
      <c r="BI52" s="44" t="str">
        <f t="shared" si="17"/>
        <v/>
      </c>
    </row>
    <row r="53" spans="1:61" s="16" customFormat="1" ht="21.75" customHeight="1" x14ac:dyDescent="0.2">
      <c r="A53" s="576" t="s">
        <v>500</v>
      </c>
      <c r="B53" s="112" t="s">
        <v>51</v>
      </c>
      <c r="C53" s="646" t="s">
        <v>729</v>
      </c>
      <c r="D53" s="638"/>
      <c r="E53" s="638"/>
      <c r="F53" s="2346"/>
      <c r="G53" s="2351">
        <v>2</v>
      </c>
      <c r="H53" s="2352">
        <f>G53*30</f>
        <v>60</v>
      </c>
      <c r="I53" s="383">
        <f>J53+K53+L53</f>
        <v>27</v>
      </c>
      <c r="J53" s="2353">
        <v>9</v>
      </c>
      <c r="K53" s="2354">
        <v>18</v>
      </c>
      <c r="L53" s="2354"/>
      <c r="M53" s="2355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  <c r="Z53" s="16">
        <v>1</v>
      </c>
      <c r="AX53" s="44" t="str">
        <f t="shared" si="17"/>
        <v/>
      </c>
      <c r="AY53" s="44" t="str">
        <f t="shared" si="17"/>
        <v/>
      </c>
      <c r="AZ53" s="44" t="str">
        <f t="shared" si="17"/>
        <v>так</v>
      </c>
      <c r="BA53" s="44" t="str">
        <f t="shared" si="17"/>
        <v/>
      </c>
      <c r="BB53" s="44" t="str">
        <f t="shared" si="17"/>
        <v/>
      </c>
      <c r="BC53" s="44" t="str">
        <f t="shared" si="17"/>
        <v/>
      </c>
      <c r="BD53" s="44" t="str">
        <f t="shared" si="17"/>
        <v/>
      </c>
      <c r="BE53" s="44" t="str">
        <f t="shared" si="17"/>
        <v/>
      </c>
      <c r="BF53" s="44" t="str">
        <f t="shared" si="17"/>
        <v/>
      </c>
      <c r="BG53" s="44" t="str">
        <f t="shared" si="17"/>
        <v/>
      </c>
      <c r="BH53" s="44" t="str">
        <f t="shared" si="17"/>
        <v/>
      </c>
      <c r="BI53" s="44" t="str">
        <f t="shared" si="17"/>
        <v/>
      </c>
    </row>
    <row r="54" spans="1:61" s="16" customFormat="1" ht="22.5" customHeight="1" x14ac:dyDescent="0.2">
      <c r="A54" s="576" t="s">
        <v>158</v>
      </c>
      <c r="B54" s="112" t="s">
        <v>52</v>
      </c>
      <c r="C54" s="646" t="s">
        <v>731</v>
      </c>
      <c r="D54" s="638"/>
      <c r="E54" s="638"/>
      <c r="F54" s="2346"/>
      <c r="G54" s="2347">
        <v>3</v>
      </c>
      <c r="H54" s="2348">
        <f>G54*30</f>
        <v>90</v>
      </c>
      <c r="I54" s="354">
        <f>J54+K54+L54</f>
        <v>54</v>
      </c>
      <c r="J54" s="2356">
        <v>36</v>
      </c>
      <c r="K54" s="2356">
        <v>18</v>
      </c>
      <c r="L54" s="2356"/>
      <c r="M54" s="2350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  <c r="Z54" s="16">
        <v>2</v>
      </c>
      <c r="AX54" s="44" t="str">
        <f t="shared" si="17"/>
        <v/>
      </c>
      <c r="AY54" s="44" t="str">
        <f t="shared" si="17"/>
        <v/>
      </c>
      <c r="AZ54" s="44" t="str">
        <f t="shared" si="17"/>
        <v/>
      </c>
      <c r="BA54" s="44" t="str">
        <f t="shared" si="17"/>
        <v/>
      </c>
      <c r="BB54" s="44" t="str">
        <f t="shared" si="17"/>
        <v/>
      </c>
      <c r="BC54" s="44" t="str">
        <f t="shared" si="17"/>
        <v>так</v>
      </c>
      <c r="BD54" s="44" t="str">
        <f t="shared" si="17"/>
        <v/>
      </c>
      <c r="BE54" s="44" t="str">
        <f t="shared" si="17"/>
        <v/>
      </c>
      <c r="BF54" s="44" t="str">
        <f t="shared" si="17"/>
        <v/>
      </c>
      <c r="BG54" s="44" t="str">
        <f t="shared" si="17"/>
        <v/>
      </c>
      <c r="BH54" s="44" t="str">
        <f t="shared" si="17"/>
        <v/>
      </c>
      <c r="BI54" s="44" t="str">
        <f t="shared" si="17"/>
        <v/>
      </c>
    </row>
    <row r="55" spans="1:61" s="2229" customFormat="1" ht="39" customHeight="1" x14ac:dyDescent="0.2">
      <c r="A55" s="541" t="s">
        <v>159</v>
      </c>
      <c r="B55" s="194" t="s">
        <v>86</v>
      </c>
      <c r="C55" s="637"/>
      <c r="D55" s="642" t="s">
        <v>735</v>
      </c>
      <c r="E55" s="638"/>
      <c r="F55" s="2346"/>
      <c r="G55" s="2347">
        <v>3</v>
      </c>
      <c r="H55" s="2348">
        <f>G55*30</f>
        <v>90</v>
      </c>
      <c r="I55" s="354">
        <f>J55+K55+L55</f>
        <v>30</v>
      </c>
      <c r="J55" s="2356">
        <v>20</v>
      </c>
      <c r="K55" s="2356"/>
      <c r="L55" s="2356">
        <v>10</v>
      </c>
      <c r="M55" s="2350">
        <f>H55-I55</f>
        <v>60</v>
      </c>
      <c r="N55" s="606"/>
      <c r="O55" s="543"/>
      <c r="P55" s="604"/>
      <c r="Q55" s="677"/>
      <c r="R55" s="543"/>
      <c r="S55" s="605"/>
      <c r="T55" s="603"/>
      <c r="U55" s="543"/>
      <c r="V55" s="605"/>
      <c r="W55" s="606"/>
      <c r="X55" s="543"/>
      <c r="Y55" s="94">
        <v>3</v>
      </c>
      <c r="Z55" s="2229">
        <v>4</v>
      </c>
      <c r="AX55" s="44" t="str">
        <f t="shared" si="17"/>
        <v/>
      </c>
      <c r="AY55" s="44" t="str">
        <f t="shared" si="17"/>
        <v/>
      </c>
      <c r="AZ55" s="44" t="str">
        <f t="shared" si="17"/>
        <v/>
      </c>
      <c r="BA55" s="44" t="str">
        <f t="shared" si="17"/>
        <v/>
      </c>
      <c r="BB55" s="44" t="str">
        <f t="shared" si="17"/>
        <v/>
      </c>
      <c r="BC55" s="44" t="str">
        <f t="shared" si="17"/>
        <v/>
      </c>
      <c r="BD55" s="44" t="str">
        <f t="shared" si="17"/>
        <v/>
      </c>
      <c r="BE55" s="44" t="str">
        <f t="shared" si="17"/>
        <v/>
      </c>
      <c r="BF55" s="44" t="str">
        <f t="shared" si="17"/>
        <v/>
      </c>
      <c r="BG55" s="44" t="str">
        <f t="shared" si="17"/>
        <v/>
      </c>
      <c r="BH55" s="44" t="str">
        <f t="shared" si="17"/>
        <v/>
      </c>
      <c r="BI55" s="44" t="str">
        <f t="shared" si="17"/>
        <v>так</v>
      </c>
    </row>
    <row r="56" spans="1:61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2346"/>
      <c r="G56" s="2347">
        <f>G57+G58+G59</f>
        <v>8</v>
      </c>
      <c r="H56" s="2348">
        <f>H57+H58+H59</f>
        <v>240</v>
      </c>
      <c r="I56" s="2356">
        <f>I57+I58+I59</f>
        <v>123</v>
      </c>
      <c r="J56" s="2356">
        <f>J57+J58+J59</f>
        <v>30</v>
      </c>
      <c r="K56" s="2356"/>
      <c r="L56" s="2356">
        <f>L57+L58+L59</f>
        <v>93</v>
      </c>
      <c r="M56" s="235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  <c r="AX56" s="44" t="str">
        <f t="shared" si="17"/>
        <v/>
      </c>
      <c r="AY56" s="44" t="str">
        <f t="shared" si="17"/>
        <v/>
      </c>
      <c r="AZ56" s="44" t="str">
        <f t="shared" si="17"/>
        <v/>
      </c>
      <c r="BA56" s="44" t="str">
        <f t="shared" si="17"/>
        <v/>
      </c>
      <c r="BB56" s="44" t="str">
        <f t="shared" si="17"/>
        <v/>
      </c>
      <c r="BC56" s="44" t="str">
        <f t="shared" si="17"/>
        <v/>
      </c>
      <c r="BD56" s="44" t="str">
        <f t="shared" si="17"/>
        <v/>
      </c>
      <c r="BE56" s="44" t="str">
        <f t="shared" si="17"/>
        <v/>
      </c>
      <c r="BF56" s="44" t="str">
        <f t="shared" si="17"/>
        <v/>
      </c>
      <c r="BG56" s="44" t="str">
        <f t="shared" si="17"/>
        <v/>
      </c>
      <c r="BH56" s="44" t="str">
        <f t="shared" si="17"/>
        <v/>
      </c>
      <c r="BI56" s="44" t="str">
        <f t="shared" si="17"/>
        <v/>
      </c>
    </row>
    <row r="57" spans="1:61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2346"/>
      <c r="G57" s="2351">
        <v>4</v>
      </c>
      <c r="H57" s="2352">
        <f>G57*30</f>
        <v>120</v>
      </c>
      <c r="I57" s="383">
        <f>J57+K57+L57</f>
        <v>60</v>
      </c>
      <c r="J57" s="2353">
        <v>30</v>
      </c>
      <c r="K57" s="2354"/>
      <c r="L57" s="2354">
        <v>30</v>
      </c>
      <c r="M57" s="2355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  <c r="Z57" s="16">
        <v>1</v>
      </c>
      <c r="AX57" s="44" t="str">
        <f t="shared" si="17"/>
        <v>так</v>
      </c>
      <c r="AY57" s="44" t="str">
        <f t="shared" si="17"/>
        <v/>
      </c>
      <c r="AZ57" s="44" t="str">
        <f t="shared" si="17"/>
        <v/>
      </c>
      <c r="BA57" s="44" t="str">
        <f t="shared" si="17"/>
        <v/>
      </c>
      <c r="BB57" s="44" t="str">
        <f t="shared" si="17"/>
        <v/>
      </c>
      <c r="BC57" s="44" t="str">
        <f t="shared" si="17"/>
        <v/>
      </c>
      <c r="BD57" s="44" t="str">
        <f t="shared" ref="BB57:BI98" si="26">IF(T57&lt;&gt;"","так","")</f>
        <v/>
      </c>
      <c r="BE57" s="44" t="str">
        <f t="shared" si="26"/>
        <v/>
      </c>
      <c r="BF57" s="44" t="str">
        <f t="shared" si="26"/>
        <v/>
      </c>
      <c r="BG57" s="44" t="str">
        <f t="shared" si="26"/>
        <v/>
      </c>
      <c r="BH57" s="44" t="str">
        <f t="shared" si="26"/>
        <v/>
      </c>
      <c r="BI57" s="44" t="str">
        <f t="shared" si="26"/>
        <v/>
      </c>
    </row>
    <row r="58" spans="1:61" s="16" customFormat="1" ht="36.75" customHeight="1" x14ac:dyDescent="0.2">
      <c r="A58" s="83" t="s">
        <v>209</v>
      </c>
      <c r="B58" s="112" t="s">
        <v>53</v>
      </c>
      <c r="C58" s="646"/>
      <c r="D58" s="642" t="s">
        <v>728</v>
      </c>
      <c r="E58" s="638"/>
      <c r="F58" s="2346"/>
      <c r="G58" s="2351">
        <v>2</v>
      </c>
      <c r="H58" s="2352">
        <f>G58*30</f>
        <v>60</v>
      </c>
      <c r="I58" s="383">
        <f>J58+K58+L58</f>
        <v>36</v>
      </c>
      <c r="J58" s="2353"/>
      <c r="K58" s="2354"/>
      <c r="L58" s="2354">
        <v>36</v>
      </c>
      <c r="M58" s="2355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  <c r="Z58" s="16">
        <v>1</v>
      </c>
      <c r="AX58" s="44" t="str">
        <f t="shared" ref="AX58:BI101" si="27">IF(N58&lt;&gt;"","так","")</f>
        <v/>
      </c>
      <c r="AY58" s="44" t="str">
        <f t="shared" si="27"/>
        <v>так</v>
      </c>
      <c r="AZ58" s="44" t="str">
        <f t="shared" si="27"/>
        <v/>
      </c>
      <c r="BA58" s="44" t="str">
        <f t="shared" si="27"/>
        <v/>
      </c>
      <c r="BB58" s="44" t="str">
        <f t="shared" si="26"/>
        <v/>
      </c>
      <c r="BC58" s="44" t="str">
        <f t="shared" si="26"/>
        <v/>
      </c>
      <c r="BD58" s="44" t="str">
        <f t="shared" si="26"/>
        <v/>
      </c>
      <c r="BE58" s="44" t="str">
        <f t="shared" si="26"/>
        <v/>
      </c>
      <c r="BF58" s="44" t="str">
        <f t="shared" si="26"/>
        <v/>
      </c>
      <c r="BG58" s="44" t="str">
        <f t="shared" si="26"/>
        <v/>
      </c>
      <c r="BH58" s="44" t="str">
        <f t="shared" si="26"/>
        <v/>
      </c>
      <c r="BI58" s="44" t="str">
        <f t="shared" si="26"/>
        <v/>
      </c>
    </row>
    <row r="59" spans="1:61" s="16" customFormat="1" ht="36.75" customHeight="1" x14ac:dyDescent="0.2">
      <c r="A59" s="83" t="s">
        <v>337</v>
      </c>
      <c r="B59" s="112" t="s">
        <v>53</v>
      </c>
      <c r="C59" s="646"/>
      <c r="D59" s="642" t="s">
        <v>737</v>
      </c>
      <c r="E59" s="638"/>
      <c r="F59" s="2346"/>
      <c r="G59" s="2351">
        <v>2</v>
      </c>
      <c r="H59" s="2352">
        <f>G59*30</f>
        <v>60</v>
      </c>
      <c r="I59" s="383">
        <f>J59+K59+L59</f>
        <v>27</v>
      </c>
      <c r="J59" s="2353"/>
      <c r="K59" s="2354"/>
      <c r="L59" s="2354">
        <v>27</v>
      </c>
      <c r="M59" s="2355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  <c r="Z59" s="16">
        <v>1</v>
      </c>
      <c r="AX59" s="44" t="str">
        <f t="shared" si="27"/>
        <v/>
      </c>
      <c r="AY59" s="44" t="str">
        <f t="shared" si="27"/>
        <v/>
      </c>
      <c r="AZ59" s="44" t="str">
        <f t="shared" si="27"/>
        <v>так</v>
      </c>
      <c r="BA59" s="44" t="str">
        <f t="shared" si="27"/>
        <v/>
      </c>
      <c r="BB59" s="44" t="str">
        <f t="shared" si="26"/>
        <v/>
      </c>
      <c r="BC59" s="44" t="str">
        <f t="shared" si="26"/>
        <v/>
      </c>
      <c r="BD59" s="44" t="str">
        <f t="shared" si="26"/>
        <v/>
      </c>
      <c r="BE59" s="44" t="str">
        <f t="shared" si="26"/>
        <v/>
      </c>
      <c r="BF59" s="44" t="str">
        <f t="shared" si="26"/>
        <v/>
      </c>
      <c r="BG59" s="44" t="str">
        <f t="shared" si="26"/>
        <v/>
      </c>
      <c r="BH59" s="44" t="str">
        <f t="shared" si="26"/>
        <v/>
      </c>
      <c r="BI59" s="44" t="str">
        <f t="shared" si="26"/>
        <v/>
      </c>
    </row>
    <row r="60" spans="1:61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2346"/>
      <c r="G60" s="2347">
        <f>G61+G62+G63</f>
        <v>7.5</v>
      </c>
      <c r="H60" s="2348">
        <f>H61+H62+H63</f>
        <v>225</v>
      </c>
      <c r="I60" s="2356">
        <f>I61+I62+I63</f>
        <v>132</v>
      </c>
      <c r="J60" s="2356">
        <f>J61+J62+J63</f>
        <v>66</v>
      </c>
      <c r="K60" s="2356"/>
      <c r="L60" s="2356">
        <f>L61+L62+L63</f>
        <v>66</v>
      </c>
      <c r="M60" s="235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  <c r="AX60" s="44" t="str">
        <f t="shared" si="27"/>
        <v/>
      </c>
      <c r="AY60" s="44" t="str">
        <f t="shared" si="27"/>
        <v/>
      </c>
      <c r="AZ60" s="44" t="str">
        <f t="shared" si="27"/>
        <v/>
      </c>
      <c r="BA60" s="44" t="str">
        <f t="shared" si="27"/>
        <v/>
      </c>
      <c r="BB60" s="44" t="str">
        <f t="shared" si="26"/>
        <v/>
      </c>
      <c r="BC60" s="44" t="str">
        <f t="shared" si="26"/>
        <v/>
      </c>
      <c r="BD60" s="44" t="str">
        <f t="shared" si="26"/>
        <v/>
      </c>
      <c r="BE60" s="44" t="str">
        <f t="shared" si="26"/>
        <v/>
      </c>
      <c r="BF60" s="44" t="str">
        <f t="shared" si="26"/>
        <v/>
      </c>
      <c r="BG60" s="44" t="str">
        <f t="shared" si="26"/>
        <v/>
      </c>
      <c r="BH60" s="44" t="str">
        <f t="shared" si="26"/>
        <v/>
      </c>
      <c r="BI60" s="44" t="str">
        <f t="shared" si="26"/>
        <v/>
      </c>
    </row>
    <row r="61" spans="1:61" s="16" customFormat="1" ht="22.5" customHeight="1" x14ac:dyDescent="0.2">
      <c r="A61" s="576" t="s">
        <v>338</v>
      </c>
      <c r="B61" s="112" t="s">
        <v>54</v>
      </c>
      <c r="C61" s="637"/>
      <c r="D61" s="642">
        <v>3</v>
      </c>
      <c r="E61" s="638"/>
      <c r="F61" s="2346"/>
      <c r="G61" s="2351">
        <v>3.5</v>
      </c>
      <c r="H61" s="2352">
        <f t="shared" ref="H61:H67" si="28">G61*30</f>
        <v>105</v>
      </c>
      <c r="I61" s="383">
        <f>J61+K61+L61</f>
        <v>60</v>
      </c>
      <c r="J61" s="2353">
        <v>30</v>
      </c>
      <c r="K61" s="2354"/>
      <c r="L61" s="2354">
        <v>30</v>
      </c>
      <c r="M61" s="2355">
        <f t="shared" ref="M61:M67" si="29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  <c r="Z61" s="16">
        <v>2</v>
      </c>
      <c r="AX61" s="44" t="str">
        <f t="shared" si="27"/>
        <v/>
      </c>
      <c r="AY61" s="44" t="str">
        <f t="shared" si="27"/>
        <v/>
      </c>
      <c r="AZ61" s="44" t="str">
        <f t="shared" si="27"/>
        <v/>
      </c>
      <c r="BA61" s="44" t="str">
        <f t="shared" si="27"/>
        <v>так</v>
      </c>
      <c r="BB61" s="44" t="str">
        <f t="shared" si="26"/>
        <v/>
      </c>
      <c r="BC61" s="44" t="str">
        <f t="shared" si="26"/>
        <v/>
      </c>
      <c r="BD61" s="44" t="str">
        <f t="shared" si="26"/>
        <v/>
      </c>
      <c r="BE61" s="44" t="str">
        <f t="shared" si="26"/>
        <v/>
      </c>
      <c r="BF61" s="44" t="str">
        <f t="shared" si="26"/>
        <v/>
      </c>
      <c r="BG61" s="44" t="str">
        <f t="shared" si="26"/>
        <v/>
      </c>
      <c r="BH61" s="44" t="str">
        <f t="shared" si="26"/>
        <v/>
      </c>
      <c r="BI61" s="44" t="str">
        <f t="shared" si="26"/>
        <v/>
      </c>
    </row>
    <row r="62" spans="1:61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2346"/>
      <c r="G62" s="2351">
        <v>2</v>
      </c>
      <c r="H62" s="2352">
        <f t="shared" si="28"/>
        <v>60</v>
      </c>
      <c r="I62" s="383">
        <f>J62+K62+L62</f>
        <v>36</v>
      </c>
      <c r="J62" s="2353">
        <v>18</v>
      </c>
      <c r="K62" s="2354"/>
      <c r="L62" s="2354">
        <v>18</v>
      </c>
      <c r="M62" s="2355">
        <f t="shared" si="29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  <c r="Z62" s="16">
        <v>2</v>
      </c>
      <c r="AX62" s="44" t="str">
        <f t="shared" si="27"/>
        <v/>
      </c>
      <c r="AY62" s="44" t="str">
        <f t="shared" si="27"/>
        <v/>
      </c>
      <c r="AZ62" s="44" t="str">
        <f t="shared" si="27"/>
        <v/>
      </c>
      <c r="BA62" s="44" t="str">
        <f t="shared" si="27"/>
        <v/>
      </c>
      <c r="BB62" s="44" t="str">
        <f t="shared" si="26"/>
        <v>так</v>
      </c>
      <c r="BC62" s="44" t="str">
        <f t="shared" si="26"/>
        <v/>
      </c>
      <c r="BD62" s="44" t="str">
        <f t="shared" si="26"/>
        <v/>
      </c>
      <c r="BE62" s="44" t="str">
        <f t="shared" si="26"/>
        <v/>
      </c>
      <c r="BF62" s="44" t="str">
        <f t="shared" si="26"/>
        <v/>
      </c>
      <c r="BG62" s="44" t="str">
        <f t="shared" si="26"/>
        <v/>
      </c>
      <c r="BH62" s="44" t="str">
        <f t="shared" si="26"/>
        <v/>
      </c>
      <c r="BI62" s="44" t="str">
        <f t="shared" si="26"/>
        <v/>
      </c>
    </row>
    <row r="63" spans="1:61" s="16" customFormat="1" ht="21" customHeight="1" x14ac:dyDescent="0.2">
      <c r="A63" s="576" t="s">
        <v>501</v>
      </c>
      <c r="B63" s="112" t="s">
        <v>54</v>
      </c>
      <c r="C63" s="646" t="s">
        <v>731</v>
      </c>
      <c r="D63" s="638"/>
      <c r="E63" s="638"/>
      <c r="F63" s="2346"/>
      <c r="G63" s="2351">
        <v>2</v>
      </c>
      <c r="H63" s="2352">
        <f>G63*30</f>
        <v>60</v>
      </c>
      <c r="I63" s="383">
        <f>J63+K63+L63</f>
        <v>36</v>
      </c>
      <c r="J63" s="2353">
        <v>18</v>
      </c>
      <c r="K63" s="2354"/>
      <c r="L63" s="2354">
        <v>18</v>
      </c>
      <c r="M63" s="2355">
        <f t="shared" si="29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  <c r="Z63" s="16">
        <v>2</v>
      </c>
      <c r="AX63" s="44" t="str">
        <f t="shared" si="27"/>
        <v/>
      </c>
      <c r="AY63" s="44" t="str">
        <f t="shared" si="27"/>
        <v/>
      </c>
      <c r="AZ63" s="44" t="str">
        <f t="shared" si="27"/>
        <v/>
      </c>
      <c r="BA63" s="44" t="str">
        <f t="shared" si="27"/>
        <v/>
      </c>
      <c r="BB63" s="44" t="str">
        <f t="shared" si="26"/>
        <v/>
      </c>
      <c r="BC63" s="44" t="str">
        <f t="shared" si="26"/>
        <v>так</v>
      </c>
      <c r="BD63" s="44" t="str">
        <f t="shared" si="26"/>
        <v/>
      </c>
      <c r="BE63" s="44" t="str">
        <f t="shared" si="26"/>
        <v/>
      </c>
      <c r="BF63" s="44" t="str">
        <f t="shared" si="26"/>
        <v/>
      </c>
      <c r="BG63" s="44" t="str">
        <f t="shared" si="26"/>
        <v/>
      </c>
      <c r="BH63" s="44" t="str">
        <f t="shared" si="26"/>
        <v/>
      </c>
      <c r="BI63" s="44" t="str">
        <f t="shared" si="26"/>
        <v/>
      </c>
    </row>
    <row r="64" spans="1:61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2346"/>
      <c r="G64" s="2347">
        <f t="shared" ref="G64:M64" si="30">G65+G66</f>
        <v>4</v>
      </c>
      <c r="H64" s="2348">
        <f t="shared" si="30"/>
        <v>120</v>
      </c>
      <c r="I64" s="2356">
        <f t="shared" si="30"/>
        <v>51</v>
      </c>
      <c r="J64" s="2356">
        <f t="shared" si="30"/>
        <v>34</v>
      </c>
      <c r="K64" s="2356">
        <f t="shared" si="30"/>
        <v>9</v>
      </c>
      <c r="L64" s="2356">
        <f t="shared" si="30"/>
        <v>8</v>
      </c>
      <c r="M64" s="2350">
        <f t="shared" si="30"/>
        <v>69</v>
      </c>
      <c r="N64" s="606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  <c r="AX64" s="44" t="str">
        <f t="shared" si="27"/>
        <v/>
      </c>
      <c r="AY64" s="44" t="str">
        <f t="shared" si="27"/>
        <v/>
      </c>
      <c r="AZ64" s="44" t="str">
        <f t="shared" si="27"/>
        <v/>
      </c>
      <c r="BA64" s="44" t="str">
        <f t="shared" si="27"/>
        <v/>
      </c>
      <c r="BB64" s="44" t="str">
        <f t="shared" si="26"/>
        <v/>
      </c>
      <c r="BC64" s="44" t="str">
        <f t="shared" si="26"/>
        <v/>
      </c>
      <c r="BD64" s="44" t="str">
        <f t="shared" si="26"/>
        <v/>
      </c>
      <c r="BE64" s="44" t="str">
        <f t="shared" si="26"/>
        <v/>
      </c>
      <c r="BF64" s="44" t="str">
        <f t="shared" si="26"/>
        <v/>
      </c>
      <c r="BG64" s="44" t="str">
        <f t="shared" si="26"/>
        <v/>
      </c>
      <c r="BH64" s="44" t="str">
        <f t="shared" si="26"/>
        <v/>
      </c>
      <c r="BI64" s="44" t="str">
        <f t="shared" si="26"/>
        <v/>
      </c>
    </row>
    <row r="65" spans="1:61" s="16" customFormat="1" ht="22.5" customHeight="1" x14ac:dyDescent="0.2">
      <c r="A65" s="576" t="s">
        <v>502</v>
      </c>
      <c r="B65" s="112" t="s">
        <v>275</v>
      </c>
      <c r="C65" s="646"/>
      <c r="D65" s="642" t="s">
        <v>728</v>
      </c>
      <c r="E65" s="638"/>
      <c r="F65" s="179"/>
      <c r="G65" s="2351">
        <v>2</v>
      </c>
      <c r="H65" s="2352">
        <f t="shared" si="28"/>
        <v>60</v>
      </c>
      <c r="I65" s="383">
        <f>J65+K65+L65</f>
        <v>24</v>
      </c>
      <c r="J65" s="2353">
        <v>16</v>
      </c>
      <c r="K65" s="2354"/>
      <c r="L65" s="2354">
        <v>8</v>
      </c>
      <c r="M65" s="2355">
        <f t="shared" si="29"/>
        <v>36</v>
      </c>
      <c r="N65" s="1411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  <c r="Z65" s="16">
        <v>1</v>
      </c>
      <c r="AX65" s="44" t="str">
        <f t="shared" si="27"/>
        <v/>
      </c>
      <c r="AY65" s="44" t="str">
        <f t="shared" si="27"/>
        <v>так</v>
      </c>
      <c r="AZ65" s="44" t="str">
        <f t="shared" si="27"/>
        <v/>
      </c>
      <c r="BA65" s="44" t="str">
        <f t="shared" si="27"/>
        <v/>
      </c>
      <c r="BB65" s="44" t="str">
        <f t="shared" si="26"/>
        <v/>
      </c>
      <c r="BC65" s="44" t="str">
        <f t="shared" si="26"/>
        <v/>
      </c>
      <c r="BD65" s="44" t="str">
        <f t="shared" si="26"/>
        <v/>
      </c>
      <c r="BE65" s="44" t="str">
        <f t="shared" si="26"/>
        <v/>
      </c>
      <c r="BF65" s="44" t="str">
        <f t="shared" si="26"/>
        <v/>
      </c>
      <c r="BG65" s="44" t="str">
        <f t="shared" si="26"/>
        <v/>
      </c>
      <c r="BH65" s="44" t="str">
        <f t="shared" si="26"/>
        <v/>
      </c>
      <c r="BI65" s="44" t="str">
        <f t="shared" si="26"/>
        <v/>
      </c>
    </row>
    <row r="66" spans="1:61" s="16" customFormat="1" ht="25.5" customHeight="1" x14ac:dyDescent="0.2">
      <c r="A66" s="576" t="s">
        <v>503</v>
      </c>
      <c r="B66" s="112" t="s">
        <v>210</v>
      </c>
      <c r="C66" s="646" t="s">
        <v>734</v>
      </c>
      <c r="D66" s="638"/>
      <c r="E66" s="638"/>
      <c r="F66" s="179"/>
      <c r="G66" s="2351">
        <v>2</v>
      </c>
      <c r="H66" s="2352">
        <f t="shared" si="28"/>
        <v>60</v>
      </c>
      <c r="I66" s="383">
        <f>J66+K66+L66</f>
        <v>27</v>
      </c>
      <c r="J66" s="2353">
        <v>18</v>
      </c>
      <c r="K66" s="2354">
        <v>9</v>
      </c>
      <c r="L66" s="2354"/>
      <c r="M66" s="2355">
        <f t="shared" si="29"/>
        <v>33</v>
      </c>
      <c r="N66" s="606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  <c r="Z66" s="16">
        <v>4</v>
      </c>
      <c r="AX66" s="44" t="str">
        <f t="shared" si="27"/>
        <v/>
      </c>
      <c r="AY66" s="44" t="str">
        <f t="shared" si="27"/>
        <v/>
      </c>
      <c r="AZ66" s="44" t="str">
        <f t="shared" si="27"/>
        <v/>
      </c>
      <c r="BA66" s="44" t="str">
        <f t="shared" si="27"/>
        <v/>
      </c>
      <c r="BB66" s="44" t="str">
        <f t="shared" si="26"/>
        <v/>
      </c>
      <c r="BC66" s="44" t="str">
        <f t="shared" si="26"/>
        <v/>
      </c>
      <c r="BD66" s="44" t="str">
        <f t="shared" si="26"/>
        <v/>
      </c>
      <c r="BE66" s="44" t="str">
        <f t="shared" si="26"/>
        <v/>
      </c>
      <c r="BF66" s="44" t="str">
        <f t="shared" si="26"/>
        <v/>
      </c>
      <c r="BG66" s="44" t="str">
        <f t="shared" si="26"/>
        <v/>
      </c>
      <c r="BH66" s="44" t="str">
        <f t="shared" si="26"/>
        <v>так</v>
      </c>
      <c r="BI66" s="44" t="str">
        <f t="shared" si="26"/>
        <v/>
      </c>
    </row>
    <row r="67" spans="1:61" s="2229" customFormat="1" ht="34.5" customHeight="1" x14ac:dyDescent="0.2">
      <c r="A67" s="576" t="s">
        <v>163</v>
      </c>
      <c r="B67" s="112" t="s">
        <v>85</v>
      </c>
      <c r="C67" s="646">
        <v>7</v>
      </c>
      <c r="D67" s="638"/>
      <c r="E67" s="638"/>
      <c r="F67" s="179"/>
      <c r="G67" s="2347">
        <v>3</v>
      </c>
      <c r="H67" s="2348">
        <f t="shared" si="28"/>
        <v>90</v>
      </c>
      <c r="I67" s="354">
        <f>J67+K67+L67</f>
        <v>45</v>
      </c>
      <c r="J67" s="2356">
        <v>30</v>
      </c>
      <c r="K67" s="2356"/>
      <c r="L67" s="2356">
        <v>15</v>
      </c>
      <c r="M67" s="2350">
        <f t="shared" si="29"/>
        <v>45</v>
      </c>
      <c r="N67" s="606"/>
      <c r="O67" s="543"/>
      <c r="P67" s="604"/>
      <c r="Q67" s="603"/>
      <c r="R67" s="543"/>
      <c r="S67" s="605"/>
      <c r="T67" s="603"/>
      <c r="U67" s="543"/>
      <c r="V67" s="605"/>
      <c r="W67" s="95">
        <v>3</v>
      </c>
      <c r="X67" s="87"/>
      <c r="Y67" s="605"/>
      <c r="Z67" s="2229">
        <v>4</v>
      </c>
      <c r="AX67" s="44" t="str">
        <f t="shared" si="27"/>
        <v/>
      </c>
      <c r="AY67" s="44" t="str">
        <f t="shared" si="27"/>
        <v/>
      </c>
      <c r="AZ67" s="44" t="str">
        <f t="shared" si="27"/>
        <v/>
      </c>
      <c r="BA67" s="44" t="str">
        <f t="shared" si="27"/>
        <v/>
      </c>
      <c r="BB67" s="44" t="str">
        <f t="shared" si="26"/>
        <v/>
      </c>
      <c r="BC67" s="44" t="str">
        <f t="shared" si="26"/>
        <v/>
      </c>
      <c r="BD67" s="44" t="str">
        <f t="shared" si="26"/>
        <v/>
      </c>
      <c r="BE67" s="44" t="str">
        <f t="shared" si="26"/>
        <v/>
      </c>
      <c r="BF67" s="44" t="str">
        <f t="shared" si="26"/>
        <v/>
      </c>
      <c r="BG67" s="44" t="str">
        <f t="shared" si="26"/>
        <v>так</v>
      </c>
      <c r="BH67" s="44" t="str">
        <f t="shared" si="26"/>
        <v/>
      </c>
      <c r="BI67" s="44" t="str">
        <f t="shared" si="26"/>
        <v/>
      </c>
    </row>
    <row r="68" spans="1:61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2346"/>
      <c r="G68" s="2347">
        <f t="shared" ref="G68:M68" si="31">G69+G70+G71</f>
        <v>8.5</v>
      </c>
      <c r="H68" s="2348">
        <f t="shared" si="31"/>
        <v>255</v>
      </c>
      <c r="I68" s="354">
        <f t="shared" si="31"/>
        <v>156</v>
      </c>
      <c r="J68" s="354">
        <f t="shared" si="31"/>
        <v>66</v>
      </c>
      <c r="K68" s="354">
        <f t="shared" si="31"/>
        <v>0</v>
      </c>
      <c r="L68" s="354">
        <f t="shared" si="31"/>
        <v>90</v>
      </c>
      <c r="M68" s="2359">
        <f t="shared" si="31"/>
        <v>99</v>
      </c>
      <c r="N68" s="606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  <c r="AX68" s="44" t="str">
        <f t="shared" si="27"/>
        <v/>
      </c>
      <c r="AY68" s="44" t="str">
        <f t="shared" si="27"/>
        <v/>
      </c>
      <c r="AZ68" s="44" t="str">
        <f t="shared" si="27"/>
        <v/>
      </c>
      <c r="BA68" s="44" t="str">
        <f t="shared" si="27"/>
        <v/>
      </c>
      <c r="BB68" s="44" t="str">
        <f t="shared" si="26"/>
        <v/>
      </c>
      <c r="BC68" s="44" t="str">
        <f t="shared" si="26"/>
        <v/>
      </c>
      <c r="BD68" s="44" t="str">
        <f t="shared" si="26"/>
        <v/>
      </c>
      <c r="BE68" s="44" t="str">
        <f t="shared" si="26"/>
        <v/>
      </c>
      <c r="BF68" s="44" t="str">
        <f t="shared" si="26"/>
        <v/>
      </c>
      <c r="BG68" s="44" t="str">
        <f t="shared" si="26"/>
        <v/>
      </c>
      <c r="BH68" s="44" t="str">
        <f t="shared" si="26"/>
        <v/>
      </c>
      <c r="BI68" s="44" t="str">
        <f t="shared" si="26"/>
        <v/>
      </c>
    </row>
    <row r="69" spans="1:61" s="16" customFormat="1" ht="21.75" customHeight="1" x14ac:dyDescent="0.2">
      <c r="A69" s="576" t="s">
        <v>340</v>
      </c>
      <c r="B69" s="112" t="s">
        <v>55</v>
      </c>
      <c r="C69" s="637"/>
      <c r="D69" s="642" t="s">
        <v>729</v>
      </c>
      <c r="E69" s="638"/>
      <c r="F69" s="2346"/>
      <c r="G69" s="2351">
        <v>2</v>
      </c>
      <c r="H69" s="2352">
        <f>G69*30</f>
        <v>60</v>
      </c>
      <c r="I69" s="383">
        <f>J69+K69+L69</f>
        <v>36</v>
      </c>
      <c r="J69" s="2353">
        <v>18</v>
      </c>
      <c r="K69" s="2354"/>
      <c r="L69" s="2354">
        <v>18</v>
      </c>
      <c r="M69" s="2355">
        <f>H69-I69</f>
        <v>24</v>
      </c>
      <c r="N69" s="606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  <c r="Z69" s="16">
        <v>1</v>
      </c>
      <c r="AX69" s="44" t="str">
        <f t="shared" si="27"/>
        <v/>
      </c>
      <c r="AY69" s="44" t="str">
        <f t="shared" si="27"/>
        <v/>
      </c>
      <c r="AZ69" s="44" t="str">
        <f t="shared" si="27"/>
        <v>так</v>
      </c>
      <c r="BA69" s="44" t="str">
        <f t="shared" si="27"/>
        <v/>
      </c>
      <c r="BB69" s="44" t="str">
        <f t="shared" si="26"/>
        <v/>
      </c>
      <c r="BC69" s="44" t="str">
        <f t="shared" si="26"/>
        <v/>
      </c>
      <c r="BD69" s="44" t="str">
        <f t="shared" si="26"/>
        <v/>
      </c>
      <c r="BE69" s="44" t="str">
        <f t="shared" si="26"/>
        <v/>
      </c>
      <c r="BF69" s="44" t="str">
        <f t="shared" si="26"/>
        <v/>
      </c>
      <c r="BG69" s="44" t="str">
        <f t="shared" si="26"/>
        <v/>
      </c>
      <c r="BH69" s="44" t="str">
        <f t="shared" si="26"/>
        <v/>
      </c>
      <c r="BI69" s="44" t="str">
        <f t="shared" si="26"/>
        <v/>
      </c>
    </row>
    <row r="70" spans="1:61" s="16" customFormat="1" ht="22.5" customHeight="1" x14ac:dyDescent="0.2">
      <c r="A70" s="576" t="s">
        <v>341</v>
      </c>
      <c r="B70" s="112" t="s">
        <v>55</v>
      </c>
      <c r="C70" s="637"/>
      <c r="D70" s="642">
        <v>3</v>
      </c>
      <c r="E70" s="638"/>
      <c r="F70" s="2346"/>
      <c r="G70" s="2351">
        <v>4</v>
      </c>
      <c r="H70" s="2352">
        <f>G70*30</f>
        <v>120</v>
      </c>
      <c r="I70" s="383">
        <f>J70+K70+L70</f>
        <v>75</v>
      </c>
      <c r="J70" s="2353">
        <v>30</v>
      </c>
      <c r="K70" s="2354"/>
      <c r="L70" s="2354">
        <v>45</v>
      </c>
      <c r="M70" s="2355">
        <f>H70-I70</f>
        <v>45</v>
      </c>
      <c r="N70" s="606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  <c r="Z70" s="16">
        <v>2</v>
      </c>
      <c r="AX70" s="44" t="str">
        <f t="shared" si="27"/>
        <v/>
      </c>
      <c r="AY70" s="44" t="str">
        <f t="shared" si="27"/>
        <v/>
      </c>
      <c r="AZ70" s="44" t="str">
        <f t="shared" si="27"/>
        <v/>
      </c>
      <c r="BA70" s="44" t="str">
        <f t="shared" si="27"/>
        <v>так</v>
      </c>
      <c r="BB70" s="44" t="str">
        <f t="shared" si="26"/>
        <v/>
      </c>
      <c r="BC70" s="44" t="str">
        <f t="shared" si="26"/>
        <v/>
      </c>
      <c r="BD70" s="44" t="str">
        <f t="shared" si="26"/>
        <v/>
      </c>
      <c r="BE70" s="44" t="str">
        <f t="shared" si="26"/>
        <v/>
      </c>
      <c r="BF70" s="44" t="str">
        <f t="shared" si="26"/>
        <v/>
      </c>
      <c r="BG70" s="44" t="str">
        <f t="shared" si="26"/>
        <v/>
      </c>
      <c r="BH70" s="44" t="str">
        <f t="shared" si="26"/>
        <v/>
      </c>
      <c r="BI70" s="44" t="str">
        <f t="shared" si="26"/>
        <v/>
      </c>
    </row>
    <row r="71" spans="1:61" s="16" customFormat="1" ht="23.25" customHeight="1" x14ac:dyDescent="0.2">
      <c r="A71" s="576" t="s">
        <v>504</v>
      </c>
      <c r="B71" s="112" t="s">
        <v>55</v>
      </c>
      <c r="C71" s="646" t="s">
        <v>730</v>
      </c>
      <c r="D71" s="638"/>
      <c r="E71" s="638"/>
      <c r="F71" s="2346"/>
      <c r="G71" s="2351">
        <v>2.5</v>
      </c>
      <c r="H71" s="2352">
        <f>G71*30</f>
        <v>75</v>
      </c>
      <c r="I71" s="383">
        <f>J71+K71+L71</f>
        <v>45</v>
      </c>
      <c r="J71" s="2353">
        <v>18</v>
      </c>
      <c r="K71" s="2354"/>
      <c r="L71" s="2354">
        <v>27</v>
      </c>
      <c r="M71" s="2355">
        <f>H71-I71</f>
        <v>30</v>
      </c>
      <c r="N71" s="606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  <c r="Z71" s="16">
        <v>2</v>
      </c>
      <c r="AX71" s="44" t="str">
        <f t="shared" si="27"/>
        <v/>
      </c>
      <c r="AY71" s="44" t="str">
        <f t="shared" si="27"/>
        <v/>
      </c>
      <c r="AZ71" s="44" t="str">
        <f t="shared" si="27"/>
        <v/>
      </c>
      <c r="BA71" s="44" t="str">
        <f t="shared" si="27"/>
        <v/>
      </c>
      <c r="BB71" s="44" t="str">
        <f t="shared" si="26"/>
        <v>так</v>
      </c>
      <c r="BC71" s="44" t="str">
        <f t="shared" si="26"/>
        <v/>
      </c>
      <c r="BD71" s="44" t="str">
        <f t="shared" si="26"/>
        <v/>
      </c>
      <c r="BE71" s="44" t="str">
        <f t="shared" si="26"/>
        <v/>
      </c>
      <c r="BF71" s="44" t="str">
        <f t="shared" si="26"/>
        <v/>
      </c>
      <c r="BG71" s="44" t="str">
        <f t="shared" si="26"/>
        <v/>
      </c>
      <c r="BH71" s="44" t="str">
        <f t="shared" si="26"/>
        <v/>
      </c>
      <c r="BI71" s="44" t="str">
        <f t="shared" si="26"/>
        <v/>
      </c>
    </row>
    <row r="72" spans="1:61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2346"/>
      <c r="G72" s="2347">
        <f>G73+G74</f>
        <v>4.5</v>
      </c>
      <c r="H72" s="2348">
        <f t="shared" ref="H72:M72" si="32">H73+H74</f>
        <v>135</v>
      </c>
      <c r="I72" s="2356">
        <f t="shared" si="32"/>
        <v>81</v>
      </c>
      <c r="J72" s="2356">
        <f t="shared" si="32"/>
        <v>45</v>
      </c>
      <c r="K72" s="2356">
        <f t="shared" si="32"/>
        <v>9</v>
      </c>
      <c r="L72" s="2356">
        <f t="shared" si="32"/>
        <v>27</v>
      </c>
      <c r="M72" s="2350">
        <f t="shared" si="32"/>
        <v>54</v>
      </c>
      <c r="N72" s="606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  <c r="AX72" s="44" t="str">
        <f t="shared" si="27"/>
        <v/>
      </c>
      <c r="AY72" s="44" t="str">
        <f t="shared" si="27"/>
        <v/>
      </c>
      <c r="AZ72" s="44" t="str">
        <f t="shared" si="27"/>
        <v/>
      </c>
      <c r="BA72" s="44" t="str">
        <f t="shared" si="27"/>
        <v/>
      </c>
      <c r="BB72" s="44" t="str">
        <f t="shared" si="26"/>
        <v/>
      </c>
      <c r="BC72" s="44" t="str">
        <f t="shared" si="26"/>
        <v/>
      </c>
      <c r="BD72" s="44" t="str">
        <f t="shared" si="26"/>
        <v/>
      </c>
      <c r="BE72" s="44" t="str">
        <f t="shared" si="26"/>
        <v/>
      </c>
      <c r="BF72" s="44" t="str">
        <f t="shared" si="26"/>
        <v/>
      </c>
      <c r="BG72" s="44" t="str">
        <f t="shared" si="26"/>
        <v/>
      </c>
      <c r="BH72" s="44" t="str">
        <f t="shared" si="26"/>
        <v/>
      </c>
      <c r="BI72" s="44" t="str">
        <f t="shared" si="26"/>
        <v/>
      </c>
    </row>
    <row r="73" spans="1:61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2346"/>
      <c r="G73" s="2351">
        <v>2.5</v>
      </c>
      <c r="H73" s="2352">
        <f>G73*30</f>
        <v>75</v>
      </c>
      <c r="I73" s="383">
        <f>J73+K73+L73</f>
        <v>45</v>
      </c>
      <c r="J73" s="2353">
        <v>27</v>
      </c>
      <c r="K73" s="2354"/>
      <c r="L73" s="2354">
        <v>18</v>
      </c>
      <c r="M73" s="2355">
        <f>H73-I73</f>
        <v>30</v>
      </c>
      <c r="N73" s="606"/>
      <c r="O73" s="543"/>
      <c r="P73" s="166"/>
      <c r="Q73" s="86"/>
      <c r="R73" s="87">
        <v>5</v>
      </c>
      <c r="S73" s="94"/>
      <c r="T73" s="86"/>
      <c r="U73" s="543"/>
      <c r="V73" s="605"/>
      <c r="W73" s="606"/>
      <c r="X73" s="543"/>
      <c r="Y73" s="605"/>
      <c r="Z73" s="16">
        <v>2</v>
      </c>
      <c r="AX73" s="44" t="str">
        <f t="shared" si="27"/>
        <v/>
      </c>
      <c r="AY73" s="44" t="str">
        <f t="shared" si="27"/>
        <v/>
      </c>
      <c r="AZ73" s="44" t="str">
        <f t="shared" si="27"/>
        <v/>
      </c>
      <c r="BA73" s="44" t="str">
        <f t="shared" si="27"/>
        <v/>
      </c>
      <c r="BB73" s="44" t="str">
        <f t="shared" si="26"/>
        <v>так</v>
      </c>
      <c r="BC73" s="44" t="str">
        <f t="shared" si="26"/>
        <v/>
      </c>
      <c r="BD73" s="44" t="str">
        <f t="shared" si="26"/>
        <v/>
      </c>
      <c r="BE73" s="44" t="str">
        <f t="shared" si="26"/>
        <v/>
      </c>
      <c r="BF73" s="44" t="str">
        <f t="shared" si="26"/>
        <v/>
      </c>
      <c r="BG73" s="44" t="str">
        <f t="shared" si="26"/>
        <v/>
      </c>
      <c r="BH73" s="44" t="str">
        <f t="shared" si="26"/>
        <v/>
      </c>
      <c r="BI73" s="44" t="str">
        <f t="shared" si="26"/>
        <v/>
      </c>
    </row>
    <row r="74" spans="1:61" s="16" customFormat="1" ht="23.25" customHeight="1" x14ac:dyDescent="0.2">
      <c r="A74" s="576" t="s">
        <v>506</v>
      </c>
      <c r="B74" s="112" t="s">
        <v>56</v>
      </c>
      <c r="C74" s="646" t="s">
        <v>731</v>
      </c>
      <c r="D74" s="638"/>
      <c r="E74" s="638"/>
      <c r="F74" s="2346"/>
      <c r="G74" s="2351">
        <v>2</v>
      </c>
      <c r="H74" s="2352">
        <f>G74*30</f>
        <v>60</v>
      </c>
      <c r="I74" s="383">
        <f>J74+K74+L74</f>
        <v>36</v>
      </c>
      <c r="J74" s="2353">
        <v>18</v>
      </c>
      <c r="K74" s="2354">
        <v>9</v>
      </c>
      <c r="L74" s="2354">
        <v>9</v>
      </c>
      <c r="M74" s="2355">
        <f>H74-I74</f>
        <v>24</v>
      </c>
      <c r="N74" s="606"/>
      <c r="O74" s="543"/>
      <c r="P74" s="166"/>
      <c r="Q74" s="86"/>
      <c r="R74" s="87"/>
      <c r="S74" s="94">
        <v>4</v>
      </c>
      <c r="T74" s="86"/>
      <c r="U74" s="543"/>
      <c r="V74" s="605"/>
      <c r="W74" s="606"/>
      <c r="X74" s="543"/>
      <c r="Y74" s="605"/>
      <c r="Z74" s="16">
        <v>2</v>
      </c>
      <c r="AX74" s="44" t="str">
        <f t="shared" si="27"/>
        <v/>
      </c>
      <c r="AY74" s="44" t="str">
        <f t="shared" si="27"/>
        <v/>
      </c>
      <c r="AZ74" s="44" t="str">
        <f t="shared" si="27"/>
        <v/>
      </c>
      <c r="BA74" s="44" t="str">
        <f t="shared" si="27"/>
        <v/>
      </c>
      <c r="BB74" s="44" t="str">
        <f t="shared" si="26"/>
        <v/>
      </c>
      <c r="BC74" s="44" t="str">
        <f t="shared" si="26"/>
        <v>так</v>
      </c>
      <c r="BD74" s="44" t="str">
        <f t="shared" si="26"/>
        <v/>
      </c>
      <c r="BE74" s="44" t="str">
        <f t="shared" si="26"/>
        <v/>
      </c>
      <c r="BF74" s="44" t="str">
        <f t="shared" si="26"/>
        <v/>
      </c>
      <c r="BG74" s="44" t="str">
        <f t="shared" si="26"/>
        <v/>
      </c>
      <c r="BH74" s="44" t="str">
        <f t="shared" si="26"/>
        <v/>
      </c>
      <c r="BI74" s="44" t="str">
        <f t="shared" si="26"/>
        <v/>
      </c>
    </row>
    <row r="75" spans="1:61" s="2229" customFormat="1" ht="23.25" customHeight="1" x14ac:dyDescent="0.2">
      <c r="A75" s="576" t="s">
        <v>166</v>
      </c>
      <c r="B75" s="112" t="s">
        <v>508</v>
      </c>
      <c r="C75" s="646"/>
      <c r="D75" s="642" t="s">
        <v>731</v>
      </c>
      <c r="E75" s="638"/>
      <c r="F75" s="2346"/>
      <c r="G75" s="2347">
        <v>2</v>
      </c>
      <c r="H75" s="2348">
        <f>G75*30</f>
        <v>60</v>
      </c>
      <c r="I75" s="354">
        <f>J75+K75+L75</f>
        <v>30</v>
      </c>
      <c r="J75" s="2356">
        <v>20</v>
      </c>
      <c r="K75" s="2356"/>
      <c r="L75" s="2356">
        <v>10</v>
      </c>
      <c r="M75" s="2350">
        <f>H75-I75</f>
        <v>30</v>
      </c>
      <c r="N75" s="606"/>
      <c r="O75" s="543"/>
      <c r="P75" s="166"/>
      <c r="Q75" s="86"/>
      <c r="R75" s="87"/>
      <c r="S75" s="94">
        <v>3</v>
      </c>
      <c r="T75" s="86"/>
      <c r="U75" s="543"/>
      <c r="V75" s="605"/>
      <c r="W75" s="606"/>
      <c r="X75" s="543"/>
      <c r="Y75" s="605"/>
      <c r="Z75" s="2229">
        <v>2</v>
      </c>
      <c r="AB75" s="2229" t="s">
        <v>683</v>
      </c>
      <c r="AX75" s="44" t="str">
        <f t="shared" si="27"/>
        <v/>
      </c>
      <c r="AY75" s="44" t="str">
        <f t="shared" si="27"/>
        <v/>
      </c>
      <c r="AZ75" s="44" t="str">
        <f t="shared" si="27"/>
        <v/>
      </c>
      <c r="BA75" s="44" t="str">
        <f t="shared" si="27"/>
        <v/>
      </c>
      <c r="BB75" s="44" t="str">
        <f t="shared" si="26"/>
        <v/>
      </c>
      <c r="BC75" s="44" t="str">
        <f t="shared" si="26"/>
        <v>так</v>
      </c>
      <c r="BD75" s="44" t="str">
        <f t="shared" si="26"/>
        <v/>
      </c>
      <c r="BE75" s="44" t="str">
        <f t="shared" si="26"/>
        <v/>
      </c>
      <c r="BF75" s="44" t="str">
        <f t="shared" si="26"/>
        <v/>
      </c>
      <c r="BG75" s="44" t="str">
        <f t="shared" si="26"/>
        <v/>
      </c>
      <c r="BH75" s="44" t="str">
        <f t="shared" si="26"/>
        <v/>
      </c>
      <c r="BI75" s="44" t="str">
        <f t="shared" si="26"/>
        <v/>
      </c>
    </row>
    <row r="76" spans="1:61" s="2229" customFormat="1" ht="39.75" customHeight="1" x14ac:dyDescent="0.2">
      <c r="A76" s="576" t="s">
        <v>326</v>
      </c>
      <c r="B76" s="112" t="s">
        <v>585</v>
      </c>
      <c r="C76" s="646" t="s">
        <v>730</v>
      </c>
      <c r="D76" s="642"/>
      <c r="E76" s="642"/>
      <c r="F76" s="2346"/>
      <c r="G76" s="2347">
        <v>3</v>
      </c>
      <c r="H76" s="2348">
        <f>G76*30</f>
        <v>90</v>
      </c>
      <c r="I76" s="354">
        <f>J76+K76+L76</f>
        <v>45</v>
      </c>
      <c r="J76" s="2356">
        <v>27</v>
      </c>
      <c r="K76" s="2356">
        <v>18</v>
      </c>
      <c r="L76" s="2356"/>
      <c r="M76" s="2350">
        <f>H76-I76</f>
        <v>45</v>
      </c>
      <c r="N76" s="606"/>
      <c r="O76" s="543"/>
      <c r="P76" s="604"/>
      <c r="Q76" s="603"/>
      <c r="R76" s="87">
        <v>5</v>
      </c>
      <c r="S76" s="94"/>
      <c r="T76" s="86"/>
      <c r="U76" s="543"/>
      <c r="V76" s="605"/>
      <c r="W76" s="606"/>
      <c r="X76" s="543"/>
      <c r="Y76" s="605"/>
      <c r="Z76" s="2229">
        <v>2</v>
      </c>
      <c r="AX76" s="44" t="str">
        <f t="shared" si="27"/>
        <v/>
      </c>
      <c r="AY76" s="44" t="str">
        <f t="shared" si="27"/>
        <v/>
      </c>
      <c r="AZ76" s="44" t="str">
        <f t="shared" si="27"/>
        <v/>
      </c>
      <c r="BA76" s="44" t="str">
        <f t="shared" si="27"/>
        <v/>
      </c>
      <c r="BB76" s="44" t="str">
        <f t="shared" si="27"/>
        <v>так</v>
      </c>
      <c r="BC76" s="44" t="str">
        <f t="shared" si="27"/>
        <v/>
      </c>
      <c r="BD76" s="44" t="str">
        <f t="shared" si="27"/>
        <v/>
      </c>
      <c r="BE76" s="44" t="str">
        <f t="shared" si="26"/>
        <v/>
      </c>
      <c r="BF76" s="44" t="str">
        <f t="shared" si="26"/>
        <v/>
      </c>
      <c r="BG76" s="44" t="str">
        <f t="shared" si="26"/>
        <v/>
      </c>
      <c r="BH76" s="44" t="str">
        <f t="shared" si="26"/>
        <v/>
      </c>
      <c r="BI76" s="44" t="str">
        <f t="shared" si="26"/>
        <v/>
      </c>
    </row>
    <row r="77" spans="1:61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2346"/>
      <c r="G77" s="2347">
        <f>G78+G79+G80</f>
        <v>11</v>
      </c>
      <c r="H77" s="2348">
        <f t="shared" ref="H77:M77" si="33">H78+H79+H80</f>
        <v>330</v>
      </c>
      <c r="I77" s="354">
        <f t="shared" si="33"/>
        <v>165</v>
      </c>
      <c r="J77" s="354">
        <f t="shared" si="33"/>
        <v>99</v>
      </c>
      <c r="K77" s="354">
        <f t="shared" si="33"/>
        <v>33</v>
      </c>
      <c r="L77" s="354">
        <f t="shared" si="33"/>
        <v>33</v>
      </c>
      <c r="M77" s="2350">
        <f t="shared" si="33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  <c r="AX77" s="44" t="str">
        <f t="shared" si="27"/>
        <v/>
      </c>
      <c r="AY77" s="44" t="str">
        <f t="shared" si="27"/>
        <v/>
      </c>
      <c r="AZ77" s="44" t="str">
        <f t="shared" si="27"/>
        <v/>
      </c>
      <c r="BA77" s="44" t="str">
        <f t="shared" si="27"/>
        <v/>
      </c>
      <c r="BB77" s="44" t="str">
        <f t="shared" si="27"/>
        <v/>
      </c>
      <c r="BC77" s="44" t="str">
        <f t="shared" si="27"/>
        <v/>
      </c>
      <c r="BD77" s="44" t="str">
        <f t="shared" si="27"/>
        <v/>
      </c>
      <c r="BE77" s="44" t="str">
        <f t="shared" si="26"/>
        <v/>
      </c>
      <c r="BF77" s="44" t="str">
        <f t="shared" si="26"/>
        <v/>
      </c>
      <c r="BG77" s="44" t="str">
        <f t="shared" si="26"/>
        <v/>
      </c>
      <c r="BH77" s="44" t="str">
        <f t="shared" si="26"/>
        <v/>
      </c>
      <c r="BI77" s="44" t="str">
        <f t="shared" si="26"/>
        <v/>
      </c>
    </row>
    <row r="78" spans="1:61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2346"/>
      <c r="G78" s="2351">
        <v>3</v>
      </c>
      <c r="H78" s="2352">
        <f>G78*30</f>
        <v>90</v>
      </c>
      <c r="I78" s="383">
        <f>J78+K78+L78</f>
        <v>45</v>
      </c>
      <c r="J78" s="2353">
        <v>27</v>
      </c>
      <c r="K78" s="2354">
        <v>9</v>
      </c>
      <c r="L78" s="2354">
        <v>9</v>
      </c>
      <c r="M78" s="2355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  <c r="Z78" s="16">
        <v>1</v>
      </c>
      <c r="AX78" s="44" t="str">
        <f t="shared" si="27"/>
        <v/>
      </c>
      <c r="AY78" s="44" t="str">
        <f t="shared" si="27"/>
        <v>так</v>
      </c>
      <c r="AZ78" s="44" t="str">
        <f t="shared" si="27"/>
        <v/>
      </c>
      <c r="BA78" s="44" t="str">
        <f t="shared" si="27"/>
        <v/>
      </c>
      <c r="BB78" s="44" t="str">
        <f t="shared" si="27"/>
        <v/>
      </c>
      <c r="BC78" s="44" t="str">
        <f t="shared" si="27"/>
        <v/>
      </c>
      <c r="BD78" s="44" t="str">
        <f t="shared" si="27"/>
        <v/>
      </c>
      <c r="BE78" s="44" t="str">
        <f t="shared" si="26"/>
        <v/>
      </c>
      <c r="BF78" s="44" t="str">
        <f t="shared" si="26"/>
        <v/>
      </c>
      <c r="BG78" s="44" t="str">
        <f t="shared" si="26"/>
        <v/>
      </c>
      <c r="BH78" s="44" t="str">
        <f t="shared" si="26"/>
        <v/>
      </c>
      <c r="BI78" s="44" t="str">
        <f t="shared" si="26"/>
        <v/>
      </c>
    </row>
    <row r="79" spans="1:61" s="16" customFormat="1" ht="22.5" customHeight="1" x14ac:dyDescent="0.2">
      <c r="A79" s="576" t="s">
        <v>510</v>
      </c>
      <c r="B79" s="112" t="s">
        <v>57</v>
      </c>
      <c r="C79" s="646" t="s">
        <v>729</v>
      </c>
      <c r="D79" s="638"/>
      <c r="E79" s="638"/>
      <c r="F79" s="2346"/>
      <c r="G79" s="2351">
        <v>3</v>
      </c>
      <c r="H79" s="2352">
        <f>G79*30</f>
        <v>90</v>
      </c>
      <c r="I79" s="383">
        <f>J79+K79+L79</f>
        <v>45</v>
      </c>
      <c r="J79" s="2353">
        <v>27</v>
      </c>
      <c r="K79" s="2354">
        <v>9</v>
      </c>
      <c r="L79" s="2354">
        <v>9</v>
      </c>
      <c r="M79" s="2355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  <c r="Z79" s="16">
        <v>1</v>
      </c>
      <c r="AX79" s="44" t="str">
        <f t="shared" si="27"/>
        <v/>
      </c>
      <c r="AY79" s="44" t="str">
        <f t="shared" si="27"/>
        <v/>
      </c>
      <c r="AZ79" s="44" t="str">
        <f t="shared" si="27"/>
        <v>так</v>
      </c>
      <c r="BA79" s="44" t="str">
        <f t="shared" si="27"/>
        <v/>
      </c>
      <c r="BB79" s="44" t="str">
        <f t="shared" si="27"/>
        <v/>
      </c>
      <c r="BC79" s="44" t="str">
        <f t="shared" si="27"/>
        <v/>
      </c>
      <c r="BD79" s="44" t="str">
        <f t="shared" si="27"/>
        <v/>
      </c>
      <c r="BE79" s="44" t="str">
        <f t="shared" si="26"/>
        <v/>
      </c>
      <c r="BF79" s="44" t="str">
        <f t="shared" si="26"/>
        <v/>
      </c>
      <c r="BG79" s="44" t="str">
        <f t="shared" si="26"/>
        <v/>
      </c>
      <c r="BH79" s="44" t="str">
        <f t="shared" si="26"/>
        <v/>
      </c>
      <c r="BI79" s="44" t="str">
        <f t="shared" si="26"/>
        <v/>
      </c>
    </row>
    <row r="80" spans="1:61" s="16" customFormat="1" ht="23.25" customHeight="1" x14ac:dyDescent="0.2">
      <c r="A80" s="576" t="s">
        <v>511</v>
      </c>
      <c r="B80" s="112" t="s">
        <v>57</v>
      </c>
      <c r="C80" s="646">
        <v>3</v>
      </c>
      <c r="D80" s="638"/>
      <c r="E80" s="638"/>
      <c r="F80" s="2346"/>
      <c r="G80" s="2351">
        <v>5</v>
      </c>
      <c r="H80" s="2352">
        <f>G80*30</f>
        <v>150</v>
      </c>
      <c r="I80" s="383">
        <f>J80+K80+L80</f>
        <v>75</v>
      </c>
      <c r="J80" s="2353">
        <v>45</v>
      </c>
      <c r="K80" s="2354">
        <v>15</v>
      </c>
      <c r="L80" s="2354">
        <v>15</v>
      </c>
      <c r="M80" s="2355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  <c r="Z80" s="16">
        <v>2</v>
      </c>
      <c r="AX80" s="44" t="str">
        <f t="shared" si="27"/>
        <v/>
      </c>
      <c r="AY80" s="44" t="str">
        <f t="shared" si="27"/>
        <v/>
      </c>
      <c r="AZ80" s="44" t="str">
        <f t="shared" si="27"/>
        <v/>
      </c>
      <c r="BA80" s="44" t="str">
        <f t="shared" si="27"/>
        <v>так</v>
      </c>
      <c r="BB80" s="44" t="str">
        <f t="shared" si="27"/>
        <v/>
      </c>
      <c r="BC80" s="44" t="str">
        <f t="shared" si="27"/>
        <v/>
      </c>
      <c r="BD80" s="44" t="str">
        <f t="shared" si="27"/>
        <v/>
      </c>
      <c r="BE80" s="44" t="str">
        <f t="shared" si="26"/>
        <v/>
      </c>
      <c r="BF80" s="44" t="str">
        <f t="shared" si="26"/>
        <v/>
      </c>
      <c r="BG80" s="44" t="str">
        <f t="shared" si="26"/>
        <v/>
      </c>
      <c r="BH80" s="44" t="str">
        <f t="shared" si="26"/>
        <v/>
      </c>
      <c r="BI80" s="44" t="str">
        <f t="shared" si="26"/>
        <v/>
      </c>
    </row>
    <row r="81" spans="1:61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2360"/>
      <c r="G81" s="2361">
        <v>5</v>
      </c>
      <c r="H81" s="2362">
        <f>G81*30</f>
        <v>150</v>
      </c>
      <c r="I81" s="2363">
        <f>J81+K81+L81</f>
        <v>75</v>
      </c>
      <c r="J81" s="2364">
        <v>45</v>
      </c>
      <c r="K81" s="2364">
        <v>30</v>
      </c>
      <c r="L81" s="2364"/>
      <c r="M81" s="2365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1"/>
      <c r="Z81" s="16">
        <v>1</v>
      </c>
      <c r="AX81" s="44" t="str">
        <f t="shared" si="27"/>
        <v>так</v>
      </c>
      <c r="AY81" s="44" t="str">
        <f t="shared" si="27"/>
        <v/>
      </c>
      <c r="AZ81" s="44" t="str">
        <f t="shared" si="27"/>
        <v/>
      </c>
      <c r="BA81" s="44" t="str">
        <f t="shared" si="27"/>
        <v/>
      </c>
      <c r="BB81" s="44" t="str">
        <f t="shared" si="27"/>
        <v/>
      </c>
      <c r="BC81" s="44" t="str">
        <f t="shared" si="27"/>
        <v/>
      </c>
      <c r="BD81" s="44" t="str">
        <f t="shared" si="27"/>
        <v/>
      </c>
      <c r="BE81" s="44" t="str">
        <f t="shared" si="26"/>
        <v/>
      </c>
      <c r="BF81" s="44" t="str">
        <f t="shared" si="26"/>
        <v/>
      </c>
      <c r="BG81" s="44" t="str">
        <f t="shared" si="26"/>
        <v/>
      </c>
      <c r="BH81" s="44" t="str">
        <f t="shared" si="26"/>
        <v/>
      </c>
      <c r="BI81" s="44" t="str">
        <f t="shared" si="26"/>
        <v/>
      </c>
    </row>
    <row r="82" spans="1:61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082"/>
      <c r="G82" s="2366">
        <f>G34+G35+G40+G41+G42+G46+G47+G50+G54+G55+G56+G60+G64+G67+G68+G72+G75+G76+G77+G81</f>
        <v>110.5</v>
      </c>
      <c r="H82" s="2367">
        <f t="shared" ref="H82:M82" si="34">H34+H35+H40+H41+H42+H46+H47+H50+H54+H55+H56+H60+H64+H67+H68+H72+H75+H76+H77+H81</f>
        <v>3315</v>
      </c>
      <c r="I82" s="2368">
        <f t="shared" si="34"/>
        <v>1740</v>
      </c>
      <c r="J82" s="2368">
        <f t="shared" si="34"/>
        <v>889</v>
      </c>
      <c r="K82" s="2368">
        <f t="shared" si="34"/>
        <v>255</v>
      </c>
      <c r="L82" s="2368">
        <f t="shared" si="34"/>
        <v>596</v>
      </c>
      <c r="M82" s="2369">
        <f t="shared" si="34"/>
        <v>1575</v>
      </c>
      <c r="N82" s="2370">
        <f>SUM(N34:N81)</f>
        <v>20</v>
      </c>
      <c r="O82" s="2371">
        <f t="shared" ref="O82:Y82" si="35">SUM(O34:O81)</f>
        <v>21</v>
      </c>
      <c r="P82" s="2372">
        <f t="shared" si="35"/>
        <v>21</v>
      </c>
      <c r="Q82" s="2370">
        <f t="shared" si="35"/>
        <v>18</v>
      </c>
      <c r="R82" s="2371">
        <f t="shared" si="35"/>
        <v>22</v>
      </c>
      <c r="S82" s="2372">
        <f t="shared" si="35"/>
        <v>17</v>
      </c>
      <c r="T82" s="2370">
        <f t="shared" si="35"/>
        <v>14</v>
      </c>
      <c r="U82" s="2371">
        <f t="shared" si="35"/>
        <v>12</v>
      </c>
      <c r="V82" s="2372">
        <f t="shared" si="35"/>
        <v>2</v>
      </c>
      <c r="W82" s="2370">
        <f t="shared" si="35"/>
        <v>3</v>
      </c>
      <c r="X82" s="2371">
        <f t="shared" si="35"/>
        <v>3</v>
      </c>
      <c r="Y82" s="2372">
        <f t="shared" si="35"/>
        <v>3</v>
      </c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069"/>
      <c r="G83" s="2373">
        <f>G31+G82</f>
        <v>142</v>
      </c>
      <c r="H83" s="2374">
        <f t="shared" ref="H83:Y83" si="36">H31+H82</f>
        <v>4260</v>
      </c>
      <c r="I83" s="701">
        <f t="shared" si="36"/>
        <v>2224</v>
      </c>
      <c r="J83" s="701">
        <f t="shared" si="36"/>
        <v>981</v>
      </c>
      <c r="K83" s="701">
        <f t="shared" si="36"/>
        <v>255</v>
      </c>
      <c r="L83" s="701">
        <f t="shared" si="36"/>
        <v>988</v>
      </c>
      <c r="M83" s="702">
        <f t="shared" si="36"/>
        <v>2036</v>
      </c>
      <c r="N83" s="2375">
        <f t="shared" si="36"/>
        <v>29</v>
      </c>
      <c r="O83" s="2376">
        <f t="shared" si="36"/>
        <v>27</v>
      </c>
      <c r="P83" s="2377">
        <f t="shared" si="36"/>
        <v>27</v>
      </c>
      <c r="Q83" s="2375">
        <f t="shared" si="36"/>
        <v>27</v>
      </c>
      <c r="R83" s="2376">
        <f t="shared" si="36"/>
        <v>26</v>
      </c>
      <c r="S83" s="2377">
        <f t="shared" si="36"/>
        <v>24</v>
      </c>
      <c r="T83" s="2370">
        <f t="shared" si="36"/>
        <v>14</v>
      </c>
      <c r="U83" s="2371">
        <f t="shared" si="36"/>
        <v>12</v>
      </c>
      <c r="V83" s="2372">
        <f>V31+V82</f>
        <v>2</v>
      </c>
      <c r="W83" s="2370">
        <f>W31+W82</f>
        <v>3</v>
      </c>
      <c r="X83" s="2371">
        <f t="shared" si="36"/>
        <v>3</v>
      </c>
      <c r="Y83" s="2372">
        <f t="shared" si="36"/>
        <v>5</v>
      </c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</row>
    <row r="84" spans="1:61" s="16" customFormat="1" ht="24.75" customHeight="1" thickBot="1" x14ac:dyDescent="0.25">
      <c r="A84" s="3076" t="s">
        <v>486</v>
      </c>
      <c r="B84" s="3077"/>
      <c r="C84" s="3077"/>
      <c r="D84" s="3077"/>
      <c r="E84" s="3077"/>
      <c r="F84" s="3077"/>
      <c r="G84" s="3077"/>
      <c r="H84" s="3077"/>
      <c r="I84" s="3077"/>
      <c r="J84" s="3077"/>
      <c r="K84" s="3077"/>
      <c r="L84" s="3077"/>
      <c r="M84" s="3077"/>
      <c r="N84" s="3077"/>
      <c r="O84" s="3077"/>
      <c r="P84" s="3077"/>
      <c r="Q84" s="3077"/>
      <c r="R84" s="3077"/>
      <c r="S84" s="3077"/>
      <c r="T84" s="3077"/>
      <c r="U84" s="3077"/>
      <c r="V84" s="3077"/>
      <c r="W84" s="3077"/>
      <c r="X84" s="3077"/>
      <c r="Y84" s="3078"/>
      <c r="AX84" s="44" t="str">
        <f t="shared" si="27"/>
        <v/>
      </c>
      <c r="AY84" s="44" t="str">
        <f t="shared" si="27"/>
        <v/>
      </c>
      <c r="AZ84" s="44" t="str">
        <f t="shared" si="27"/>
        <v/>
      </c>
      <c r="BA84" s="44" t="str">
        <f t="shared" si="27"/>
        <v/>
      </c>
      <c r="BB84" s="44" t="str">
        <f t="shared" si="27"/>
        <v/>
      </c>
      <c r="BC84" s="44" t="str">
        <f t="shared" si="27"/>
        <v/>
      </c>
      <c r="BD84" s="44" t="str">
        <f t="shared" si="27"/>
        <v/>
      </c>
      <c r="BE84" s="44" t="str">
        <f t="shared" si="26"/>
        <v/>
      </c>
      <c r="BF84" s="44" t="str">
        <f t="shared" si="26"/>
        <v/>
      </c>
      <c r="BG84" s="44" t="str">
        <f t="shared" si="26"/>
        <v/>
      </c>
      <c r="BH84" s="44" t="str">
        <f t="shared" si="26"/>
        <v/>
      </c>
      <c r="BI84" s="44" t="str">
        <f t="shared" si="26"/>
        <v/>
      </c>
    </row>
    <row r="85" spans="1:61" s="16" customFormat="1" ht="24.75" customHeight="1" thickBot="1" x14ac:dyDescent="0.25">
      <c r="A85" s="3062" t="s">
        <v>211</v>
      </c>
      <c r="B85" s="3063"/>
      <c r="C85" s="3063"/>
      <c r="D85" s="3063"/>
      <c r="E85" s="3063"/>
      <c r="F85" s="3063"/>
      <c r="G85" s="3063"/>
      <c r="H85" s="3063"/>
      <c r="I85" s="3063"/>
      <c r="J85" s="3063"/>
      <c r="K85" s="3063"/>
      <c r="L85" s="3063"/>
      <c r="M85" s="3063"/>
      <c r="N85" s="3063"/>
      <c r="O85" s="3063"/>
      <c r="P85" s="3063"/>
      <c r="Q85" s="3063"/>
      <c r="R85" s="3063"/>
      <c r="S85" s="3063"/>
      <c r="T85" s="3063"/>
      <c r="U85" s="3063"/>
      <c r="V85" s="3063"/>
      <c r="W85" s="3063"/>
      <c r="X85" s="3063"/>
      <c r="Y85" s="3064"/>
      <c r="AX85" s="44" t="str">
        <f t="shared" si="27"/>
        <v/>
      </c>
      <c r="AY85" s="44" t="str">
        <f t="shared" si="27"/>
        <v/>
      </c>
      <c r="AZ85" s="44" t="str">
        <f t="shared" si="27"/>
        <v/>
      </c>
      <c r="BA85" s="44" t="str">
        <f t="shared" si="27"/>
        <v/>
      </c>
      <c r="BB85" s="44" t="str">
        <f t="shared" si="27"/>
        <v/>
      </c>
      <c r="BC85" s="44" t="str">
        <f t="shared" si="27"/>
        <v/>
      </c>
      <c r="BD85" s="44" t="str">
        <f t="shared" si="27"/>
        <v/>
      </c>
      <c r="BE85" s="44" t="str">
        <f t="shared" si="26"/>
        <v/>
      </c>
      <c r="BF85" s="44" t="str">
        <f t="shared" si="26"/>
        <v/>
      </c>
      <c r="BG85" s="44" t="str">
        <f t="shared" si="26"/>
        <v/>
      </c>
      <c r="BH85" s="44" t="str">
        <f t="shared" si="26"/>
        <v/>
      </c>
      <c r="BI85" s="44" t="str">
        <f t="shared" si="26"/>
        <v/>
      </c>
    </row>
    <row r="86" spans="1:61" s="16" customFormat="1" ht="24" customHeight="1" thickBot="1" x14ac:dyDescent="0.25">
      <c r="A86" s="3089" t="s">
        <v>212</v>
      </c>
      <c r="B86" s="3090"/>
      <c r="C86" s="3090"/>
      <c r="D86" s="3090"/>
      <c r="E86" s="3090"/>
      <c r="F86" s="3090"/>
      <c r="G86" s="3087"/>
      <c r="H86" s="3090"/>
      <c r="I86" s="3090"/>
      <c r="J86" s="3090"/>
      <c r="K86" s="3090"/>
      <c r="L86" s="3090"/>
      <c r="M86" s="3090"/>
      <c r="N86" s="3090"/>
      <c r="O86" s="3090"/>
      <c r="P86" s="3090"/>
      <c r="Q86" s="3087"/>
      <c r="R86" s="3087"/>
      <c r="S86" s="3087"/>
      <c r="T86" s="3087"/>
      <c r="U86" s="3087"/>
      <c r="V86" s="3087"/>
      <c r="W86" s="3090"/>
      <c r="X86" s="3090"/>
      <c r="Y86" s="3091"/>
      <c r="AX86" s="44" t="str">
        <f t="shared" si="27"/>
        <v/>
      </c>
      <c r="AY86" s="44" t="str">
        <f t="shared" si="27"/>
        <v/>
      </c>
      <c r="AZ86" s="44" t="str">
        <f t="shared" si="27"/>
        <v/>
      </c>
      <c r="BA86" s="44" t="str">
        <f t="shared" si="27"/>
        <v/>
      </c>
      <c r="BB86" s="44" t="str">
        <f t="shared" si="27"/>
        <v/>
      </c>
      <c r="BC86" s="44" t="str">
        <f t="shared" si="27"/>
        <v/>
      </c>
      <c r="BD86" s="44" t="str">
        <f t="shared" si="27"/>
        <v/>
      </c>
      <c r="BE86" s="44" t="str">
        <f t="shared" si="26"/>
        <v/>
      </c>
      <c r="BF86" s="44" t="str">
        <f t="shared" si="26"/>
        <v/>
      </c>
      <c r="BG86" s="44" t="str">
        <f t="shared" si="26"/>
        <v/>
      </c>
      <c r="BH86" s="44" t="str">
        <f t="shared" si="26"/>
        <v/>
      </c>
      <c r="BI86" s="44" t="str">
        <f t="shared" si="26"/>
        <v/>
      </c>
    </row>
    <row r="87" spans="1:61" s="16" customFormat="1" ht="20.25" customHeight="1" x14ac:dyDescent="0.25">
      <c r="A87" s="2378">
        <v>1</v>
      </c>
      <c r="B87" s="2379" t="s">
        <v>749</v>
      </c>
      <c r="C87" s="2380"/>
      <c r="D87" s="2381">
        <v>3</v>
      </c>
      <c r="E87" s="2381"/>
      <c r="F87" s="2382"/>
      <c r="G87" s="2383">
        <v>1</v>
      </c>
      <c r="H87" s="2384">
        <f t="shared" ref="H87:H92" si="37">G87*30</f>
        <v>30</v>
      </c>
      <c r="I87" s="2385">
        <f t="shared" ref="I87:I92" si="38">J87+K87+L87</f>
        <v>14</v>
      </c>
      <c r="J87" s="2385">
        <v>10</v>
      </c>
      <c r="K87" s="2385"/>
      <c r="L87" s="2385">
        <v>4</v>
      </c>
      <c r="M87" s="2386">
        <f t="shared" ref="M87:M92" si="39">H87-I87</f>
        <v>16</v>
      </c>
      <c r="N87" s="2535"/>
      <c r="O87" s="2387"/>
      <c r="P87" s="2388"/>
      <c r="Q87" s="2389">
        <v>1</v>
      </c>
      <c r="R87" s="2390"/>
      <c r="S87" s="2391"/>
      <c r="T87" s="2389"/>
      <c r="U87" s="2390"/>
      <c r="V87" s="2392"/>
      <c r="W87" s="2393"/>
      <c r="X87" s="2522"/>
      <c r="Y87" s="2394"/>
      <c r="AB87" s="2299"/>
      <c r="AC87" s="3013" t="s">
        <v>34</v>
      </c>
      <c r="AD87" s="3014"/>
      <c r="AE87" s="3014"/>
      <c r="AF87" s="3013" t="s">
        <v>35</v>
      </c>
      <c r="AG87" s="3013"/>
      <c r="AH87" s="3013"/>
      <c r="AI87" s="3013" t="s">
        <v>36</v>
      </c>
      <c r="AJ87" s="3013"/>
      <c r="AK87" s="3013"/>
      <c r="AL87" s="3013" t="s">
        <v>37</v>
      </c>
      <c r="AM87" s="3013"/>
      <c r="AN87" s="3013"/>
      <c r="AT87" s="16" t="s">
        <v>34</v>
      </c>
      <c r="AX87" s="44" t="str">
        <f t="shared" si="27"/>
        <v/>
      </c>
      <c r="AY87" s="44" t="str">
        <f t="shared" si="27"/>
        <v/>
      </c>
      <c r="AZ87" s="44" t="str">
        <f t="shared" si="27"/>
        <v/>
      </c>
      <c r="BA87" s="44" t="str">
        <f t="shared" si="27"/>
        <v>так</v>
      </c>
      <c r="BB87" s="44" t="str">
        <f t="shared" si="27"/>
        <v/>
      </c>
      <c r="BC87" s="44" t="str">
        <f t="shared" si="27"/>
        <v/>
      </c>
      <c r="BD87" s="44" t="str">
        <f t="shared" si="27"/>
        <v/>
      </c>
      <c r="BE87" s="44" t="str">
        <f t="shared" si="26"/>
        <v/>
      </c>
      <c r="BF87" s="44" t="str">
        <f t="shared" si="26"/>
        <v/>
      </c>
      <c r="BG87" s="44" t="str">
        <f t="shared" si="26"/>
        <v/>
      </c>
      <c r="BH87" s="44" t="str">
        <f t="shared" si="26"/>
        <v/>
      </c>
      <c r="BI87" s="44" t="str">
        <f t="shared" si="26"/>
        <v/>
      </c>
    </row>
    <row r="88" spans="1:61" s="16" customFormat="1" ht="21" customHeight="1" x14ac:dyDescent="0.25">
      <c r="A88" s="2395">
        <v>2</v>
      </c>
      <c r="B88" s="2396" t="s">
        <v>750</v>
      </c>
      <c r="C88" s="2397"/>
      <c r="D88" s="2398" t="s">
        <v>730</v>
      </c>
      <c r="E88" s="2398"/>
      <c r="F88" s="2399"/>
      <c r="G88" s="2400">
        <v>1.5</v>
      </c>
      <c r="H88" s="2401">
        <f t="shared" si="37"/>
        <v>45</v>
      </c>
      <c r="I88" s="2402">
        <f t="shared" si="38"/>
        <v>16</v>
      </c>
      <c r="J88" s="2402">
        <v>16</v>
      </c>
      <c r="K88" s="2402"/>
      <c r="L88" s="2402"/>
      <c r="M88" s="2403">
        <f t="shared" si="39"/>
        <v>29</v>
      </c>
      <c r="N88" s="2404"/>
      <c r="O88" s="2356"/>
      <c r="P88" s="2350"/>
      <c r="Q88" s="2536"/>
      <c r="R88" s="2405">
        <v>2</v>
      </c>
      <c r="S88" s="2406"/>
      <c r="T88" s="2407"/>
      <c r="U88" s="2405"/>
      <c r="V88" s="2408"/>
      <c r="W88" s="609"/>
      <c r="X88" s="187"/>
      <c r="Y88" s="610"/>
      <c r="AB88" s="2299"/>
      <c r="AC88" s="3014"/>
      <c r="AD88" s="3014"/>
      <c r="AE88" s="3014"/>
      <c r="AF88" s="3013"/>
      <c r="AG88" s="3013"/>
      <c r="AH88" s="3013"/>
      <c r="AI88" s="3013"/>
      <c r="AJ88" s="3013"/>
      <c r="AK88" s="3013"/>
      <c r="AL88" s="3013"/>
      <c r="AM88" s="3013"/>
      <c r="AN88" s="3013"/>
      <c r="AT88" s="16" t="s">
        <v>35</v>
      </c>
      <c r="AU88" s="16">
        <v>4</v>
      </c>
      <c r="AX88" s="44" t="str">
        <f t="shared" si="27"/>
        <v/>
      </c>
      <c r="AY88" s="44" t="str">
        <f t="shared" si="27"/>
        <v/>
      </c>
      <c r="AZ88" s="44" t="str">
        <f t="shared" si="27"/>
        <v/>
      </c>
      <c r="BA88" s="44" t="str">
        <f t="shared" si="27"/>
        <v/>
      </c>
      <c r="BB88" s="44" t="str">
        <f t="shared" si="27"/>
        <v>так</v>
      </c>
      <c r="BC88" s="44" t="str">
        <f t="shared" si="27"/>
        <v/>
      </c>
      <c r="BD88" s="44" t="str">
        <f t="shared" si="27"/>
        <v/>
      </c>
      <c r="BE88" s="44" t="str">
        <f t="shared" si="26"/>
        <v/>
      </c>
      <c r="BF88" s="44" t="str">
        <f t="shared" si="26"/>
        <v/>
      </c>
      <c r="BG88" s="44" t="str">
        <f t="shared" si="26"/>
        <v/>
      </c>
      <c r="BH88" s="44" t="str">
        <f t="shared" si="26"/>
        <v/>
      </c>
      <c r="BI88" s="44" t="str">
        <f t="shared" si="26"/>
        <v/>
      </c>
    </row>
    <row r="89" spans="1:61" s="16" customFormat="1" ht="18.75" customHeight="1" x14ac:dyDescent="0.25">
      <c r="A89" s="2395">
        <v>3</v>
      </c>
      <c r="B89" s="2396" t="s">
        <v>751</v>
      </c>
      <c r="C89" s="2397"/>
      <c r="D89" s="2398" t="s">
        <v>731</v>
      </c>
      <c r="E89" s="2398"/>
      <c r="F89" s="2399"/>
      <c r="G89" s="2400">
        <v>1.5</v>
      </c>
      <c r="H89" s="2401">
        <f t="shared" si="37"/>
        <v>45</v>
      </c>
      <c r="I89" s="2402">
        <f t="shared" si="38"/>
        <v>16</v>
      </c>
      <c r="J89" s="2402">
        <v>16</v>
      </c>
      <c r="K89" s="2402"/>
      <c r="L89" s="2402"/>
      <c r="M89" s="2403">
        <f t="shared" si="39"/>
        <v>29</v>
      </c>
      <c r="N89" s="2404"/>
      <c r="O89" s="2356"/>
      <c r="P89" s="2350"/>
      <c r="Q89" s="2536"/>
      <c r="R89" s="2405"/>
      <c r="S89" s="2406">
        <v>2</v>
      </c>
      <c r="T89" s="2407"/>
      <c r="U89" s="2405"/>
      <c r="V89" s="2408"/>
      <c r="W89" s="2409"/>
      <c r="X89" s="2520"/>
      <c r="Y89" s="2521"/>
      <c r="AB89" s="2299"/>
      <c r="AC89" s="2304">
        <v>1</v>
      </c>
      <c r="AD89" s="2304" t="s">
        <v>728</v>
      </c>
      <c r="AE89" s="2304" t="s">
        <v>729</v>
      </c>
      <c r="AF89" s="2304">
        <v>3</v>
      </c>
      <c r="AG89" s="2304" t="s">
        <v>730</v>
      </c>
      <c r="AH89" s="2304" t="s">
        <v>731</v>
      </c>
      <c r="AI89" s="2304">
        <v>5</v>
      </c>
      <c r="AJ89" s="2304" t="s">
        <v>732</v>
      </c>
      <c r="AK89" s="2304" t="s">
        <v>733</v>
      </c>
      <c r="AL89" s="2304">
        <v>7</v>
      </c>
      <c r="AM89" s="2304" t="s">
        <v>734</v>
      </c>
      <c r="AN89" s="2304" t="s">
        <v>735</v>
      </c>
      <c r="AT89" s="16" t="s">
        <v>36</v>
      </c>
      <c r="AU89" s="16">
        <v>6</v>
      </c>
      <c r="AX89" s="44" t="str">
        <f t="shared" si="27"/>
        <v/>
      </c>
      <c r="AY89" s="44" t="str">
        <f t="shared" si="27"/>
        <v/>
      </c>
      <c r="AZ89" s="44" t="str">
        <f t="shared" si="27"/>
        <v/>
      </c>
      <c r="BA89" s="44" t="str">
        <f t="shared" si="27"/>
        <v/>
      </c>
      <c r="BB89" s="44" t="str">
        <f t="shared" si="27"/>
        <v/>
      </c>
      <c r="BC89" s="44" t="str">
        <f t="shared" si="27"/>
        <v>так</v>
      </c>
      <c r="BD89" s="44" t="str">
        <f t="shared" si="27"/>
        <v/>
      </c>
      <c r="BE89" s="44" t="str">
        <f t="shared" si="26"/>
        <v/>
      </c>
      <c r="BF89" s="44" t="str">
        <f t="shared" si="26"/>
        <v/>
      </c>
      <c r="BG89" s="44" t="str">
        <f t="shared" si="26"/>
        <v/>
      </c>
      <c r="BH89" s="44" t="str">
        <f t="shared" si="26"/>
        <v/>
      </c>
      <c r="BI89" s="44" t="str">
        <f t="shared" si="26"/>
        <v/>
      </c>
    </row>
    <row r="90" spans="1:61" s="16" customFormat="1" ht="18.75" customHeight="1" x14ac:dyDescent="0.25">
      <c r="A90" s="2395">
        <v>4</v>
      </c>
      <c r="B90" s="2396" t="s">
        <v>752</v>
      </c>
      <c r="C90" s="2397"/>
      <c r="D90" s="2398" t="s">
        <v>767</v>
      </c>
      <c r="E90" s="2398"/>
      <c r="F90" s="2399"/>
      <c r="G90" s="2400">
        <v>3</v>
      </c>
      <c r="H90" s="2401">
        <f t="shared" si="37"/>
        <v>90</v>
      </c>
      <c r="I90" s="2402">
        <f t="shared" si="38"/>
        <v>40</v>
      </c>
      <c r="J90" s="2402">
        <v>28</v>
      </c>
      <c r="K90" s="2402"/>
      <c r="L90" s="2402">
        <v>12</v>
      </c>
      <c r="M90" s="2403">
        <f t="shared" si="39"/>
        <v>50</v>
      </c>
      <c r="N90" s="2404"/>
      <c r="O90" s="2356"/>
      <c r="P90" s="2350"/>
      <c r="Q90" s="2536"/>
      <c r="R90" s="2405"/>
      <c r="S90" s="2406"/>
      <c r="T90" s="2407">
        <v>3</v>
      </c>
      <c r="U90" s="2405"/>
      <c r="V90" s="2408"/>
      <c r="W90" s="2409"/>
      <c r="X90" s="2520"/>
      <c r="Y90" s="2521"/>
      <c r="AB90" s="2299" t="s">
        <v>698</v>
      </c>
      <c r="AC90" s="2299"/>
      <c r="AD90" s="2299"/>
      <c r="AE90" s="2299"/>
      <c r="AF90" s="2299"/>
      <c r="AG90" s="2299"/>
      <c r="AH90" s="2299"/>
      <c r="AI90" s="2299"/>
      <c r="AJ90" s="2299"/>
      <c r="AK90" s="2299"/>
      <c r="AL90" s="2299"/>
      <c r="AM90" s="2299"/>
      <c r="AN90" s="2299"/>
      <c r="AT90" s="16" t="s">
        <v>37</v>
      </c>
      <c r="AX90" s="44" t="str">
        <f t="shared" si="27"/>
        <v/>
      </c>
      <c r="AY90" s="44" t="str">
        <f t="shared" si="27"/>
        <v/>
      </c>
      <c r="AZ90" s="44" t="str">
        <f t="shared" si="27"/>
        <v/>
      </c>
      <c r="BA90" s="44" t="str">
        <f t="shared" si="27"/>
        <v/>
      </c>
      <c r="BB90" s="44" t="str">
        <f t="shared" si="27"/>
        <v/>
      </c>
      <c r="BC90" s="44" t="str">
        <f t="shared" si="27"/>
        <v/>
      </c>
      <c r="BD90" s="44" t="str">
        <f t="shared" si="27"/>
        <v>так</v>
      </c>
      <c r="BE90" s="44" t="str">
        <f t="shared" si="26"/>
        <v/>
      </c>
      <c r="BF90" s="44" t="str">
        <f t="shared" si="26"/>
        <v/>
      </c>
      <c r="BG90" s="44" t="str">
        <f t="shared" si="26"/>
        <v/>
      </c>
      <c r="BH90" s="44" t="str">
        <f t="shared" si="26"/>
        <v/>
      </c>
      <c r="BI90" s="44" t="str">
        <f t="shared" si="26"/>
        <v/>
      </c>
    </row>
    <row r="91" spans="1:61" s="16" customFormat="1" ht="19.5" customHeight="1" x14ac:dyDescent="0.25">
      <c r="A91" s="2395">
        <v>5</v>
      </c>
      <c r="B91" s="2396" t="s">
        <v>753</v>
      </c>
      <c r="C91" s="2397"/>
      <c r="D91" s="2398" t="s">
        <v>732</v>
      </c>
      <c r="E91" s="2398"/>
      <c r="F91" s="2399"/>
      <c r="G91" s="2400">
        <v>1.5</v>
      </c>
      <c r="H91" s="2401">
        <f t="shared" si="37"/>
        <v>45</v>
      </c>
      <c r="I91" s="2402">
        <f t="shared" si="38"/>
        <v>16</v>
      </c>
      <c r="J91" s="2402">
        <v>16</v>
      </c>
      <c r="K91" s="2402"/>
      <c r="L91" s="2402"/>
      <c r="M91" s="2403">
        <f t="shared" si="39"/>
        <v>29</v>
      </c>
      <c r="N91" s="2404"/>
      <c r="O91" s="2356"/>
      <c r="P91" s="2350"/>
      <c r="Q91" s="2536"/>
      <c r="R91" s="2405"/>
      <c r="S91" s="2406"/>
      <c r="T91" s="2407"/>
      <c r="U91" s="2405">
        <v>2</v>
      </c>
      <c r="V91" s="2408"/>
      <c r="W91" s="2409"/>
      <c r="X91" s="2520"/>
      <c r="Y91" s="2521"/>
      <c r="AB91" s="2299" t="s">
        <v>699</v>
      </c>
      <c r="AC91" s="2299">
        <f>COUNTIF($D$87:$D$92,AC89)</f>
        <v>0</v>
      </c>
      <c r="AD91" s="2299">
        <f t="shared" ref="AD91:AN91" si="40">COUNTIF($D$87:$D$92,AD89)</f>
        <v>0</v>
      </c>
      <c r="AE91" s="2299">
        <f t="shared" si="40"/>
        <v>0</v>
      </c>
      <c r="AF91" s="2299">
        <f t="shared" si="40"/>
        <v>1</v>
      </c>
      <c r="AG91" s="2299">
        <f t="shared" si="40"/>
        <v>1</v>
      </c>
      <c r="AH91" s="2299">
        <f t="shared" si="40"/>
        <v>1</v>
      </c>
      <c r="AI91" s="2299">
        <v>2</v>
      </c>
      <c r="AJ91" s="2299">
        <f t="shared" si="40"/>
        <v>1</v>
      </c>
      <c r="AK91" s="2299">
        <f t="shared" si="40"/>
        <v>1</v>
      </c>
      <c r="AL91" s="2299">
        <f t="shared" si="40"/>
        <v>0</v>
      </c>
      <c r="AM91" s="2299">
        <f t="shared" si="40"/>
        <v>0</v>
      </c>
      <c r="AN91" s="2299">
        <f t="shared" si="40"/>
        <v>0</v>
      </c>
      <c r="AX91" s="44" t="str">
        <f t="shared" si="27"/>
        <v/>
      </c>
      <c r="AY91" s="44" t="str">
        <f t="shared" si="27"/>
        <v/>
      </c>
      <c r="AZ91" s="44" t="str">
        <f t="shared" si="27"/>
        <v/>
      </c>
      <c r="BA91" s="44" t="str">
        <f t="shared" si="27"/>
        <v/>
      </c>
      <c r="BB91" s="44" t="str">
        <f t="shared" si="27"/>
        <v/>
      </c>
      <c r="BC91" s="44" t="str">
        <f t="shared" si="27"/>
        <v/>
      </c>
      <c r="BD91" s="44" t="str">
        <f t="shared" si="27"/>
        <v/>
      </c>
      <c r="BE91" s="44" t="str">
        <f t="shared" si="26"/>
        <v>так</v>
      </c>
      <c r="BF91" s="44" t="str">
        <f t="shared" si="26"/>
        <v/>
      </c>
      <c r="BG91" s="44" t="str">
        <f t="shared" si="26"/>
        <v/>
      </c>
      <c r="BH91" s="44" t="str">
        <f t="shared" si="26"/>
        <v/>
      </c>
      <c r="BI91" s="44" t="str">
        <f t="shared" si="26"/>
        <v/>
      </c>
    </row>
    <row r="92" spans="1:61" s="16" customFormat="1" ht="20.25" customHeight="1" thickBot="1" x14ac:dyDescent="0.3">
      <c r="A92" s="2410">
        <v>6</v>
      </c>
      <c r="B92" s="2411" t="s">
        <v>754</v>
      </c>
      <c r="C92" s="2412"/>
      <c r="D92" s="2413" t="s">
        <v>733</v>
      </c>
      <c r="E92" s="2413"/>
      <c r="F92" s="2414"/>
      <c r="G92" s="2415">
        <v>1.5</v>
      </c>
      <c r="H92" s="2416">
        <f t="shared" si="37"/>
        <v>45</v>
      </c>
      <c r="I92" s="2417">
        <f t="shared" si="38"/>
        <v>18</v>
      </c>
      <c r="J92" s="2417">
        <v>9</v>
      </c>
      <c r="K92" s="2417"/>
      <c r="L92" s="2417">
        <v>9</v>
      </c>
      <c r="M92" s="2418">
        <f t="shared" si="39"/>
        <v>27</v>
      </c>
      <c r="N92" s="2537"/>
      <c r="O92" s="2538"/>
      <c r="P92" s="2539"/>
      <c r="Q92" s="2537"/>
      <c r="R92" s="2419"/>
      <c r="S92" s="2420"/>
      <c r="T92" s="2421"/>
      <c r="U92" s="2419"/>
      <c r="V92" s="2422">
        <v>2</v>
      </c>
      <c r="W92" s="2423"/>
      <c r="X92" s="2424"/>
      <c r="Y92" s="2425"/>
      <c r="AB92" s="2305" t="s">
        <v>704</v>
      </c>
      <c r="AC92" s="2299"/>
      <c r="AD92" s="2299"/>
      <c r="AE92" s="2299"/>
      <c r="AF92" s="2299"/>
      <c r="AG92" s="2299"/>
      <c r="AH92" s="2299"/>
      <c r="AI92" s="2299"/>
      <c r="AJ92" s="2299"/>
      <c r="AK92" s="2299"/>
      <c r="AL92" s="2299"/>
      <c r="AM92" s="2299"/>
      <c r="AN92" s="2299"/>
      <c r="AX92" s="44" t="str">
        <f t="shared" si="27"/>
        <v/>
      </c>
      <c r="AY92" s="44" t="str">
        <f t="shared" si="27"/>
        <v/>
      </c>
      <c r="AZ92" s="44" t="str">
        <f t="shared" si="27"/>
        <v/>
      </c>
      <c r="BA92" s="44" t="str">
        <f t="shared" si="27"/>
        <v/>
      </c>
      <c r="BB92" s="44" t="str">
        <f t="shared" si="27"/>
        <v/>
      </c>
      <c r="BC92" s="44" t="str">
        <f t="shared" si="27"/>
        <v/>
      </c>
      <c r="BD92" s="44" t="str">
        <f t="shared" si="27"/>
        <v/>
      </c>
      <c r="BE92" s="44" t="str">
        <f t="shared" si="26"/>
        <v/>
      </c>
      <c r="BF92" s="44" t="str">
        <f t="shared" si="26"/>
        <v>так</v>
      </c>
      <c r="BG92" s="44" t="str">
        <f t="shared" si="26"/>
        <v/>
      </c>
      <c r="BH92" s="44" t="str">
        <f t="shared" si="26"/>
        <v/>
      </c>
      <c r="BI92" s="44" t="str">
        <f t="shared" si="26"/>
        <v/>
      </c>
    </row>
    <row r="93" spans="1:61" s="16" customFormat="1" ht="20.25" customHeight="1" thickBot="1" x14ac:dyDescent="0.25">
      <c r="A93" s="3092" t="s">
        <v>609</v>
      </c>
      <c r="B93" s="3093"/>
      <c r="C93" s="3093"/>
      <c r="D93" s="3093"/>
      <c r="E93" s="3093"/>
      <c r="F93" s="3094"/>
      <c r="G93" s="2426">
        <f>SUM(G87:G92)</f>
        <v>10</v>
      </c>
      <c r="H93" s="2427">
        <f>SUM(H87:H92)</f>
        <v>300</v>
      </c>
      <c r="I93" s="2428">
        <f>SUM(I87:I92)</f>
        <v>120</v>
      </c>
      <c r="J93" s="2428">
        <f>SUM(J87:J92)</f>
        <v>95</v>
      </c>
      <c r="K93" s="2428"/>
      <c r="L93" s="2428">
        <f>SUM(L87:L92)</f>
        <v>25</v>
      </c>
      <c r="M93" s="2429">
        <f>SUM(M87:M92)</f>
        <v>180</v>
      </c>
      <c r="N93" s="2540"/>
      <c r="O93" s="2541"/>
      <c r="P93" s="2542"/>
      <c r="Q93" s="2430">
        <f t="shared" ref="Q93:V93" si="41">SUM(Q87:Q92)</f>
        <v>1</v>
      </c>
      <c r="R93" s="2431">
        <f t="shared" si="41"/>
        <v>2</v>
      </c>
      <c r="S93" s="2432">
        <f t="shared" si="41"/>
        <v>2</v>
      </c>
      <c r="T93" s="2430">
        <f t="shared" si="41"/>
        <v>3</v>
      </c>
      <c r="U93" s="2431">
        <f t="shared" si="41"/>
        <v>2</v>
      </c>
      <c r="V93" s="2432">
        <f t="shared" si="41"/>
        <v>2</v>
      </c>
      <c r="W93" s="2433"/>
      <c r="X93" s="389"/>
      <c r="Y93" s="2434"/>
      <c r="AB93" s="44" t="s">
        <v>705</v>
      </c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X93" s="44" t="str">
        <f t="shared" si="27"/>
        <v/>
      </c>
      <c r="AY93" s="44" t="str">
        <f t="shared" si="27"/>
        <v/>
      </c>
      <c r="AZ93" s="44" t="str">
        <f t="shared" si="27"/>
        <v/>
      </c>
      <c r="BA93" s="44" t="str">
        <f t="shared" si="27"/>
        <v>так</v>
      </c>
      <c r="BB93" s="44" t="str">
        <f t="shared" si="27"/>
        <v>так</v>
      </c>
      <c r="BC93" s="44" t="str">
        <f t="shared" si="27"/>
        <v>так</v>
      </c>
      <c r="BD93" s="44" t="str">
        <f t="shared" si="27"/>
        <v>так</v>
      </c>
      <c r="BE93" s="44" t="str">
        <f t="shared" si="26"/>
        <v>так</v>
      </c>
      <c r="BF93" s="44" t="str">
        <f t="shared" si="26"/>
        <v>так</v>
      </c>
      <c r="BG93" s="44" t="str">
        <f t="shared" si="26"/>
        <v/>
      </c>
      <c r="BH93" s="44" t="str">
        <f t="shared" si="26"/>
        <v/>
      </c>
      <c r="BI93" s="44" t="str">
        <f t="shared" si="26"/>
        <v/>
      </c>
    </row>
    <row r="94" spans="1:61" s="16" customFormat="1" ht="19.5" customHeight="1" x14ac:dyDescent="0.25">
      <c r="A94" s="2378" t="s">
        <v>167</v>
      </c>
      <c r="B94" s="2545" t="s">
        <v>613</v>
      </c>
      <c r="C94" s="2378"/>
      <c r="D94" s="2546">
        <v>3</v>
      </c>
      <c r="E94" s="2534"/>
      <c r="F94" s="2534"/>
      <c r="G94" s="2341">
        <v>1</v>
      </c>
      <c r="H94" s="2547">
        <f>G94*30</f>
        <v>30</v>
      </c>
      <c r="I94" s="2343">
        <f>J94+K94+L94</f>
        <v>14</v>
      </c>
      <c r="J94" s="2343">
        <v>10</v>
      </c>
      <c r="K94" s="2343"/>
      <c r="L94" s="2343">
        <v>4</v>
      </c>
      <c r="M94" s="2548">
        <f>H94-I94</f>
        <v>16</v>
      </c>
      <c r="N94" s="2549"/>
      <c r="O94" s="2550"/>
      <c r="P94" s="2545"/>
      <c r="Q94" s="2378">
        <v>1</v>
      </c>
      <c r="R94" s="2551"/>
      <c r="S94" s="2552"/>
      <c r="T94" s="2378"/>
      <c r="U94" s="2551"/>
      <c r="V94" s="2552"/>
      <c r="W94" s="2535"/>
      <c r="X94" s="2551"/>
      <c r="Y94" s="2552"/>
      <c r="AX94" s="44" t="str">
        <f t="shared" si="27"/>
        <v/>
      </c>
      <c r="AY94" s="44" t="str">
        <f t="shared" si="27"/>
        <v/>
      </c>
      <c r="AZ94" s="44" t="str">
        <f t="shared" si="27"/>
        <v/>
      </c>
      <c r="BA94" s="44" t="str">
        <f t="shared" si="27"/>
        <v>так</v>
      </c>
      <c r="BB94" s="44" t="str">
        <f t="shared" si="27"/>
        <v/>
      </c>
      <c r="BC94" s="44" t="str">
        <f t="shared" si="27"/>
        <v/>
      </c>
      <c r="BD94" s="44" t="str">
        <f t="shared" si="27"/>
        <v/>
      </c>
      <c r="BE94" s="44" t="str">
        <f t="shared" si="26"/>
        <v/>
      </c>
      <c r="BF94" s="44" t="str">
        <f t="shared" si="26"/>
        <v/>
      </c>
      <c r="BG94" s="44" t="str">
        <f t="shared" si="26"/>
        <v/>
      </c>
      <c r="BH94" s="44" t="str">
        <f t="shared" si="26"/>
        <v/>
      </c>
      <c r="BI94" s="44" t="str">
        <f t="shared" si="26"/>
        <v/>
      </c>
    </row>
    <row r="95" spans="1:61" s="16" customFormat="1" ht="21.75" customHeight="1" x14ac:dyDescent="0.25">
      <c r="A95" s="2395" t="s">
        <v>168</v>
      </c>
      <c r="B95" s="2553" t="s">
        <v>70</v>
      </c>
      <c r="C95" s="2395"/>
      <c r="D95" s="220">
        <v>3</v>
      </c>
      <c r="E95" s="220"/>
      <c r="F95" s="2554"/>
      <c r="G95" s="2347">
        <v>1</v>
      </c>
      <c r="H95" s="2404">
        <f>G95*30</f>
        <v>30</v>
      </c>
      <c r="I95" s="2356">
        <f>J95+K95+L95</f>
        <v>14</v>
      </c>
      <c r="J95" s="2356">
        <v>10</v>
      </c>
      <c r="K95" s="2356"/>
      <c r="L95" s="2356">
        <v>4</v>
      </c>
      <c r="M95" s="2555">
        <f>H95-I95</f>
        <v>16</v>
      </c>
      <c r="N95" s="2536"/>
      <c r="O95" s="2520"/>
      <c r="P95" s="2553"/>
      <c r="Q95" s="2395">
        <v>1</v>
      </c>
      <c r="R95" s="2353"/>
      <c r="S95" s="2554"/>
      <c r="T95" s="2395"/>
      <c r="U95" s="2353"/>
      <c r="V95" s="2554"/>
      <c r="W95" s="2536"/>
      <c r="X95" s="2520"/>
      <c r="Y95" s="2556"/>
      <c r="AB95" s="16" t="s">
        <v>756</v>
      </c>
      <c r="AX95" s="44" t="str">
        <f t="shared" si="27"/>
        <v/>
      </c>
      <c r="AY95" s="44" t="str">
        <f t="shared" si="27"/>
        <v/>
      </c>
      <c r="AZ95" s="44" t="str">
        <f t="shared" si="27"/>
        <v/>
      </c>
      <c r="BA95" s="44" t="str">
        <f t="shared" si="27"/>
        <v>так</v>
      </c>
      <c r="BB95" s="44" t="str">
        <f t="shared" si="27"/>
        <v/>
      </c>
      <c r="BC95" s="44" t="str">
        <f t="shared" si="27"/>
        <v/>
      </c>
      <c r="BD95" s="44" t="str">
        <f t="shared" si="27"/>
        <v/>
      </c>
      <c r="BE95" s="44" t="str">
        <f t="shared" si="26"/>
        <v/>
      </c>
      <c r="BF95" s="44" t="str">
        <f t="shared" si="26"/>
        <v/>
      </c>
      <c r="BG95" s="44" t="str">
        <f t="shared" si="26"/>
        <v/>
      </c>
      <c r="BH95" s="44" t="str">
        <f t="shared" si="26"/>
        <v/>
      </c>
      <c r="BI95" s="44" t="str">
        <f t="shared" si="26"/>
        <v/>
      </c>
    </row>
    <row r="96" spans="1:61" s="16" customFormat="1" ht="21.75" customHeight="1" x14ac:dyDescent="0.25">
      <c r="A96" s="2395" t="s">
        <v>169</v>
      </c>
      <c r="B96" s="2553" t="s">
        <v>614</v>
      </c>
      <c r="C96" s="2395"/>
      <c r="D96" s="2353" t="s">
        <v>732</v>
      </c>
      <c r="E96" s="2353"/>
      <c r="F96" s="2554"/>
      <c r="G96" s="2557">
        <v>1.5</v>
      </c>
      <c r="H96" s="2404">
        <f>G96*30</f>
        <v>45</v>
      </c>
      <c r="I96" s="2356">
        <f>J96+K96+L96</f>
        <v>16</v>
      </c>
      <c r="J96" s="2356">
        <v>16</v>
      </c>
      <c r="K96" s="2356"/>
      <c r="L96" s="2356"/>
      <c r="M96" s="2555">
        <f>H96-I96</f>
        <v>29</v>
      </c>
      <c r="N96" s="2536"/>
      <c r="O96" s="2520"/>
      <c r="P96" s="2553"/>
      <c r="Q96" s="2395"/>
      <c r="R96" s="2353"/>
      <c r="S96" s="2554"/>
      <c r="T96" s="2395"/>
      <c r="U96" s="2353">
        <v>2</v>
      </c>
      <c r="V96" s="2554"/>
      <c r="W96" s="2536"/>
      <c r="X96" s="2520"/>
      <c r="Y96" s="2556"/>
      <c r="AB96" s="2299"/>
      <c r="AC96" s="3013" t="s">
        <v>34</v>
      </c>
      <c r="AD96" s="3014"/>
      <c r="AE96" s="3014"/>
      <c r="AF96" s="3013" t="s">
        <v>35</v>
      </c>
      <c r="AG96" s="3013"/>
      <c r="AH96" s="3013"/>
      <c r="AI96" s="3013" t="s">
        <v>36</v>
      </c>
      <c r="AJ96" s="3013"/>
      <c r="AK96" s="3013"/>
      <c r="AL96" s="3013" t="s">
        <v>37</v>
      </c>
      <c r="AM96" s="3013"/>
      <c r="AN96" s="3013"/>
      <c r="AX96" s="44" t="str">
        <f t="shared" si="27"/>
        <v/>
      </c>
      <c r="AY96" s="44" t="str">
        <f t="shared" si="27"/>
        <v/>
      </c>
      <c r="AZ96" s="44" t="str">
        <f t="shared" si="27"/>
        <v/>
      </c>
      <c r="BA96" s="44" t="str">
        <f t="shared" si="27"/>
        <v/>
      </c>
      <c r="BB96" s="44" t="str">
        <f t="shared" si="27"/>
        <v/>
      </c>
      <c r="BC96" s="44" t="str">
        <f t="shared" si="27"/>
        <v/>
      </c>
      <c r="BD96" s="44" t="str">
        <f t="shared" si="27"/>
        <v/>
      </c>
      <c r="BE96" s="44" t="str">
        <f t="shared" si="26"/>
        <v>так</v>
      </c>
      <c r="BF96" s="44" t="str">
        <f t="shared" si="26"/>
        <v/>
      </c>
      <c r="BG96" s="44" t="str">
        <f t="shared" si="26"/>
        <v/>
      </c>
      <c r="BH96" s="44" t="str">
        <f t="shared" si="26"/>
        <v/>
      </c>
      <c r="BI96" s="44" t="str">
        <f t="shared" si="26"/>
        <v/>
      </c>
    </row>
    <row r="97" spans="1:61" s="16" customFormat="1" ht="21.75" customHeight="1" x14ac:dyDescent="0.25">
      <c r="A97" s="2395" t="s">
        <v>170</v>
      </c>
      <c r="B97" s="2553" t="s">
        <v>44</v>
      </c>
      <c r="C97" s="2395"/>
      <c r="D97" s="2353" t="s">
        <v>730</v>
      </c>
      <c r="E97" s="2353"/>
      <c r="F97" s="2554"/>
      <c r="G97" s="2557">
        <v>1.5</v>
      </c>
      <c r="H97" s="2404">
        <f>G97*30</f>
        <v>45</v>
      </c>
      <c r="I97" s="2356">
        <f t="shared" ref="I97:I114" si="42">J97+K97+L97</f>
        <v>16</v>
      </c>
      <c r="J97" s="2356">
        <v>16</v>
      </c>
      <c r="K97" s="2356"/>
      <c r="L97" s="2356"/>
      <c r="M97" s="2555">
        <f>H97-I97</f>
        <v>29</v>
      </c>
      <c r="N97" s="2536"/>
      <c r="O97" s="2299"/>
      <c r="P97" s="2553"/>
      <c r="Q97" s="2395"/>
      <c r="R97" s="2353">
        <v>2</v>
      </c>
      <c r="S97" s="2554"/>
      <c r="T97" s="2395"/>
      <c r="U97" s="2353"/>
      <c r="V97" s="2554"/>
      <c r="W97" s="2536"/>
      <c r="X97" s="2520"/>
      <c r="Y97" s="2556"/>
      <c r="AB97" s="2299"/>
      <c r="AC97" s="3014"/>
      <c r="AD97" s="3014"/>
      <c r="AE97" s="3014"/>
      <c r="AF97" s="3013"/>
      <c r="AG97" s="3013"/>
      <c r="AH97" s="3013"/>
      <c r="AI97" s="3013"/>
      <c r="AJ97" s="3013"/>
      <c r="AK97" s="3013"/>
      <c r="AL97" s="3013"/>
      <c r="AM97" s="3013"/>
      <c r="AN97" s="3013"/>
      <c r="AX97" s="44" t="str">
        <f t="shared" si="27"/>
        <v/>
      </c>
      <c r="AY97" s="44" t="str">
        <f t="shared" si="27"/>
        <v/>
      </c>
      <c r="AZ97" s="44" t="str">
        <f t="shared" si="27"/>
        <v/>
      </c>
      <c r="BA97" s="44" t="str">
        <f t="shared" si="27"/>
        <v/>
      </c>
      <c r="BB97" s="44" t="str">
        <f t="shared" si="27"/>
        <v>так</v>
      </c>
      <c r="BC97" s="44" t="str">
        <f t="shared" si="27"/>
        <v/>
      </c>
      <c r="BD97" s="44" t="str">
        <f t="shared" si="27"/>
        <v/>
      </c>
      <c r="BE97" s="44" t="str">
        <f t="shared" si="26"/>
        <v/>
      </c>
      <c r="BF97" s="44" t="str">
        <f t="shared" si="26"/>
        <v/>
      </c>
      <c r="BG97" s="44" t="str">
        <f t="shared" si="26"/>
        <v/>
      </c>
      <c r="BH97" s="44" t="str">
        <f t="shared" si="26"/>
        <v/>
      </c>
      <c r="BI97" s="44" t="str">
        <f t="shared" si="26"/>
        <v/>
      </c>
    </row>
    <row r="98" spans="1:61" s="16" customFormat="1" ht="21.75" customHeight="1" x14ac:dyDescent="0.25">
      <c r="A98" s="2395" t="s">
        <v>217</v>
      </c>
      <c r="B98" s="2553" t="s">
        <v>615</v>
      </c>
      <c r="C98" s="2395"/>
      <c r="D98" s="2353"/>
      <c r="E98" s="2353"/>
      <c r="F98" s="2554"/>
      <c r="G98" s="2557">
        <f>G99+G100+G101+G102+G103+G104</f>
        <v>8.5</v>
      </c>
      <c r="H98" s="2404">
        <f t="shared" ref="H98:M98" si="43">H99+H100+H101+H102+H103+H104</f>
        <v>255</v>
      </c>
      <c r="I98" s="2356">
        <f t="shared" si="43"/>
        <v>100</v>
      </c>
      <c r="J98" s="2356"/>
      <c r="K98" s="2356"/>
      <c r="L98" s="2356">
        <f t="shared" si="43"/>
        <v>100</v>
      </c>
      <c r="M98" s="2555">
        <f t="shared" si="43"/>
        <v>155</v>
      </c>
      <c r="N98" s="2536"/>
      <c r="O98" s="2299"/>
      <c r="P98" s="2553"/>
      <c r="Q98" s="2395"/>
      <c r="R98" s="2353"/>
      <c r="S98" s="2554"/>
      <c r="T98" s="2395"/>
      <c r="U98" s="2353"/>
      <c r="V98" s="2554"/>
      <c r="W98" s="2536"/>
      <c r="X98" s="2520"/>
      <c r="Y98" s="2556"/>
      <c r="AB98" s="2299"/>
      <c r="AC98" s="2304">
        <v>1</v>
      </c>
      <c r="AD98" s="2304" t="s">
        <v>728</v>
      </c>
      <c r="AE98" s="2304" t="s">
        <v>729</v>
      </c>
      <c r="AF98" s="2304">
        <v>3</v>
      </c>
      <c r="AG98" s="2304" t="s">
        <v>730</v>
      </c>
      <c r="AH98" s="2304" t="s">
        <v>731</v>
      </c>
      <c r="AI98" s="2304">
        <v>5</v>
      </c>
      <c r="AJ98" s="2304" t="s">
        <v>732</v>
      </c>
      <c r="AK98" s="2304" t="s">
        <v>733</v>
      </c>
      <c r="AL98" s="2304">
        <v>7</v>
      </c>
      <c r="AM98" s="2304" t="s">
        <v>734</v>
      </c>
      <c r="AN98" s="2304" t="s">
        <v>735</v>
      </c>
      <c r="AX98" s="44" t="str">
        <f t="shared" si="27"/>
        <v/>
      </c>
      <c r="AY98" s="44" t="str">
        <f t="shared" si="27"/>
        <v/>
      </c>
      <c r="AZ98" s="44" t="str">
        <f t="shared" si="27"/>
        <v/>
      </c>
      <c r="BA98" s="44" t="str">
        <f t="shared" si="27"/>
        <v/>
      </c>
      <c r="BB98" s="44" t="str">
        <f t="shared" si="27"/>
        <v/>
      </c>
      <c r="BC98" s="44" t="str">
        <f t="shared" si="27"/>
        <v/>
      </c>
      <c r="BD98" s="44" t="str">
        <f t="shared" si="27"/>
        <v/>
      </c>
      <c r="BE98" s="44" t="str">
        <f t="shared" si="26"/>
        <v/>
      </c>
      <c r="BF98" s="44" t="str">
        <f t="shared" si="26"/>
        <v/>
      </c>
      <c r="BG98" s="44" t="str">
        <f t="shared" si="26"/>
        <v/>
      </c>
      <c r="BH98" s="44" t="str">
        <f t="shared" si="26"/>
        <v/>
      </c>
      <c r="BI98" s="44" t="str">
        <f t="shared" si="26"/>
        <v/>
      </c>
    </row>
    <row r="99" spans="1:61" s="16" customFormat="1" ht="21.75" customHeight="1" x14ac:dyDescent="0.25">
      <c r="A99" s="2395" t="s">
        <v>625</v>
      </c>
      <c r="B99" s="2553" t="s">
        <v>615</v>
      </c>
      <c r="C99" s="2395"/>
      <c r="D99" s="2353">
        <v>3</v>
      </c>
      <c r="E99" s="2353"/>
      <c r="F99" s="2554"/>
      <c r="G99" s="2546">
        <v>1</v>
      </c>
      <c r="H99" s="2395">
        <f t="shared" ref="H99:H114" si="44">G99*30</f>
        <v>30</v>
      </c>
      <c r="I99" s="2353">
        <f t="shared" si="42"/>
        <v>14</v>
      </c>
      <c r="J99" s="2353"/>
      <c r="K99" s="2353"/>
      <c r="L99" s="2353">
        <v>14</v>
      </c>
      <c r="M99" s="2558">
        <f t="shared" ref="M99:M114" si="45">H99-I99</f>
        <v>16</v>
      </c>
      <c r="N99" s="2536"/>
      <c r="O99" s="2299"/>
      <c r="P99" s="2553"/>
      <c r="Q99" s="2395">
        <v>1</v>
      </c>
      <c r="R99" s="2353"/>
      <c r="S99" s="2554"/>
      <c r="T99" s="2395"/>
      <c r="U99" s="2353"/>
      <c r="V99" s="2554"/>
      <c r="W99" s="2536"/>
      <c r="X99" s="2520"/>
      <c r="Y99" s="2556"/>
      <c r="AB99" s="2299" t="s">
        <v>698</v>
      </c>
      <c r="AC99" s="2299">
        <f>AC13+AC37+AC90</f>
        <v>3</v>
      </c>
      <c r="AD99" s="2299">
        <f t="shared" ref="AD99:AN99" si="46">AD13+AD37+AD90</f>
        <v>1</v>
      </c>
      <c r="AE99" s="2299">
        <f t="shared" si="46"/>
        <v>3</v>
      </c>
      <c r="AF99" s="2299">
        <f t="shared" si="46"/>
        <v>4</v>
      </c>
      <c r="AG99" s="2299">
        <f t="shared" si="46"/>
        <v>2</v>
      </c>
      <c r="AH99" s="2299">
        <f t="shared" si="46"/>
        <v>3</v>
      </c>
      <c r="AI99" s="2299">
        <f t="shared" si="46"/>
        <v>2</v>
      </c>
      <c r="AJ99" s="2299">
        <f t="shared" si="46"/>
        <v>2</v>
      </c>
      <c r="AK99" s="2299">
        <f t="shared" si="46"/>
        <v>0</v>
      </c>
      <c r="AL99" s="2299">
        <f t="shared" si="46"/>
        <v>1</v>
      </c>
      <c r="AM99" s="2299">
        <f t="shared" si="46"/>
        <v>1</v>
      </c>
      <c r="AN99" s="2299">
        <f t="shared" si="46"/>
        <v>0</v>
      </c>
      <c r="AX99" s="44" t="str">
        <f t="shared" si="27"/>
        <v/>
      </c>
      <c r="AY99" s="44" t="str">
        <f t="shared" si="27"/>
        <v/>
      </c>
      <c r="AZ99" s="44" t="str">
        <f t="shared" si="27"/>
        <v/>
      </c>
      <c r="BA99" s="44" t="str">
        <f t="shared" si="27"/>
        <v>так</v>
      </c>
      <c r="BB99" s="44" t="str">
        <f t="shared" si="27"/>
        <v/>
      </c>
      <c r="BC99" s="44" t="str">
        <f t="shared" si="27"/>
        <v/>
      </c>
      <c r="BD99" s="44" t="str">
        <f t="shared" si="27"/>
        <v/>
      </c>
      <c r="BE99" s="44" t="str">
        <f t="shared" si="27"/>
        <v/>
      </c>
      <c r="BF99" s="44" t="str">
        <f t="shared" si="27"/>
        <v/>
      </c>
      <c r="BG99" s="44" t="str">
        <f t="shared" si="27"/>
        <v/>
      </c>
      <c r="BH99" s="44" t="str">
        <f t="shared" si="27"/>
        <v/>
      </c>
      <c r="BI99" s="44" t="str">
        <f t="shared" si="27"/>
        <v/>
      </c>
    </row>
    <row r="100" spans="1:61" s="16" customFormat="1" ht="21.75" customHeight="1" x14ac:dyDescent="0.25">
      <c r="A100" s="2395" t="s">
        <v>626</v>
      </c>
      <c r="B100" s="2553" t="s">
        <v>615</v>
      </c>
      <c r="C100" s="2395"/>
      <c r="D100" s="2353"/>
      <c r="E100" s="2353"/>
      <c r="F100" s="2554"/>
      <c r="G100" s="2546">
        <v>1.5</v>
      </c>
      <c r="H100" s="2395">
        <f t="shared" si="44"/>
        <v>45</v>
      </c>
      <c r="I100" s="2353">
        <f t="shared" si="42"/>
        <v>16</v>
      </c>
      <c r="J100" s="2353"/>
      <c r="K100" s="2353"/>
      <c r="L100" s="2353">
        <v>16</v>
      </c>
      <c r="M100" s="2558">
        <f t="shared" si="45"/>
        <v>29</v>
      </c>
      <c r="N100" s="2536"/>
      <c r="O100" s="2299"/>
      <c r="P100" s="2553"/>
      <c r="Q100" s="2395"/>
      <c r="R100" s="2353">
        <v>2</v>
      </c>
      <c r="S100" s="2554"/>
      <c r="T100" s="2395"/>
      <c r="U100" s="2353"/>
      <c r="V100" s="2554"/>
      <c r="W100" s="2536"/>
      <c r="X100" s="2520"/>
      <c r="Y100" s="2556"/>
      <c r="AB100" s="2299" t="s">
        <v>699</v>
      </c>
      <c r="AC100" s="2299">
        <f t="shared" ref="AC100:AN102" si="47">AC14+AC38+AC91</f>
        <v>5</v>
      </c>
      <c r="AD100" s="2299">
        <f t="shared" si="47"/>
        <v>2</v>
      </c>
      <c r="AE100" s="2299">
        <f t="shared" si="47"/>
        <v>4</v>
      </c>
      <c r="AF100" s="2299">
        <f t="shared" si="47"/>
        <v>4</v>
      </c>
      <c r="AG100" s="2299">
        <f t="shared" si="47"/>
        <v>2</v>
      </c>
      <c r="AH100" s="2299">
        <f t="shared" si="47"/>
        <v>4</v>
      </c>
      <c r="AI100" s="2299">
        <f t="shared" si="47"/>
        <v>3</v>
      </c>
      <c r="AJ100" s="2299">
        <f t="shared" si="47"/>
        <v>1</v>
      </c>
      <c r="AK100" s="2299">
        <f t="shared" si="47"/>
        <v>1</v>
      </c>
      <c r="AL100" s="2299">
        <f t="shared" si="47"/>
        <v>0</v>
      </c>
      <c r="AM100" s="2299">
        <f t="shared" si="47"/>
        <v>0</v>
      </c>
      <c r="AN100" s="2299">
        <f t="shared" si="47"/>
        <v>2</v>
      </c>
      <c r="AX100" s="44" t="str">
        <f t="shared" si="27"/>
        <v/>
      </c>
      <c r="AY100" s="44" t="str">
        <f t="shared" si="27"/>
        <v/>
      </c>
      <c r="AZ100" s="44" t="str">
        <f t="shared" si="27"/>
        <v/>
      </c>
      <c r="BA100" s="44" t="str">
        <f t="shared" si="27"/>
        <v/>
      </c>
      <c r="BB100" s="44" t="str">
        <f t="shared" si="27"/>
        <v>так</v>
      </c>
      <c r="BC100" s="44" t="str">
        <f t="shared" si="27"/>
        <v/>
      </c>
      <c r="BD100" s="44" t="str">
        <f t="shared" si="27"/>
        <v/>
      </c>
      <c r="BE100" s="44" t="str">
        <f t="shared" si="27"/>
        <v/>
      </c>
      <c r="BF100" s="44" t="str">
        <f t="shared" si="27"/>
        <v/>
      </c>
      <c r="BG100" s="44" t="str">
        <f t="shared" si="27"/>
        <v/>
      </c>
      <c r="BH100" s="44" t="str">
        <f t="shared" si="27"/>
        <v/>
      </c>
      <c r="BI100" s="44" t="str">
        <f t="shared" si="27"/>
        <v/>
      </c>
    </row>
    <row r="101" spans="1:61" s="16" customFormat="1" ht="21.75" customHeight="1" x14ac:dyDescent="0.25">
      <c r="A101" s="2395" t="s">
        <v>627</v>
      </c>
      <c r="B101" s="2553" t="s">
        <v>615</v>
      </c>
      <c r="C101" s="2395"/>
      <c r="D101" s="2353" t="s">
        <v>731</v>
      </c>
      <c r="E101" s="2353"/>
      <c r="F101" s="2554"/>
      <c r="G101" s="2546">
        <v>1.5</v>
      </c>
      <c r="H101" s="2395">
        <f t="shared" si="44"/>
        <v>45</v>
      </c>
      <c r="I101" s="2353">
        <f t="shared" si="42"/>
        <v>16</v>
      </c>
      <c r="J101" s="2353"/>
      <c r="K101" s="2353"/>
      <c r="L101" s="2353">
        <v>16</v>
      </c>
      <c r="M101" s="2558">
        <f t="shared" si="45"/>
        <v>29</v>
      </c>
      <c r="N101" s="2536"/>
      <c r="O101" s="2299"/>
      <c r="P101" s="2553"/>
      <c r="Q101" s="2395"/>
      <c r="R101" s="2353"/>
      <c r="S101" s="2554">
        <v>2</v>
      </c>
      <c r="T101" s="2395"/>
      <c r="U101" s="2353"/>
      <c r="V101" s="2554"/>
      <c r="W101" s="2536"/>
      <c r="X101" s="2520"/>
      <c r="Y101" s="2556"/>
      <c r="AB101" s="2305" t="s">
        <v>704</v>
      </c>
      <c r="AC101" s="2299">
        <f t="shared" si="47"/>
        <v>0</v>
      </c>
      <c r="AD101" s="2299">
        <f t="shared" si="47"/>
        <v>0</v>
      </c>
      <c r="AE101" s="2299">
        <f t="shared" si="47"/>
        <v>0</v>
      </c>
      <c r="AF101" s="2299">
        <f t="shared" si="47"/>
        <v>0</v>
      </c>
      <c r="AG101" s="2299">
        <f t="shared" si="47"/>
        <v>0</v>
      </c>
      <c r="AH101" s="2299">
        <f t="shared" si="47"/>
        <v>0</v>
      </c>
      <c r="AI101" s="2299">
        <f t="shared" si="47"/>
        <v>0</v>
      </c>
      <c r="AJ101" s="2299">
        <f t="shared" si="47"/>
        <v>0</v>
      </c>
      <c r="AK101" s="2299">
        <f t="shared" si="47"/>
        <v>1</v>
      </c>
      <c r="AL101" s="2299">
        <f t="shared" si="47"/>
        <v>0</v>
      </c>
      <c r="AM101" s="2299">
        <f t="shared" si="47"/>
        <v>0</v>
      </c>
      <c r="AN101" s="2299">
        <f t="shared" si="47"/>
        <v>0</v>
      </c>
      <c r="AX101" s="44" t="str">
        <f t="shared" si="27"/>
        <v/>
      </c>
      <c r="AY101" s="44" t="str">
        <f t="shared" si="27"/>
        <v/>
      </c>
      <c r="AZ101" s="44" t="str">
        <f t="shared" si="27"/>
        <v/>
      </c>
      <c r="BA101" s="44" t="str">
        <f t="shared" si="27"/>
        <v/>
      </c>
      <c r="BB101" s="44" t="str">
        <f t="shared" si="27"/>
        <v/>
      </c>
      <c r="BC101" s="44" t="str">
        <f t="shared" si="27"/>
        <v>так</v>
      </c>
      <c r="BD101" s="44" t="str">
        <f t="shared" si="27"/>
        <v/>
      </c>
      <c r="BE101" s="44" t="str">
        <f t="shared" si="27"/>
        <v/>
      </c>
      <c r="BF101" s="44" t="str">
        <f t="shared" si="27"/>
        <v/>
      </c>
      <c r="BG101" s="44" t="str">
        <f t="shared" si="27"/>
        <v/>
      </c>
      <c r="BH101" s="44" t="str">
        <f t="shared" si="27"/>
        <v/>
      </c>
      <c r="BI101" s="44" t="str">
        <f t="shared" si="27"/>
        <v/>
      </c>
    </row>
    <row r="102" spans="1:61" s="16" customFormat="1" ht="21.75" customHeight="1" x14ac:dyDescent="0.25">
      <c r="A102" s="2395" t="s">
        <v>628</v>
      </c>
      <c r="B102" s="2553" t="s">
        <v>615</v>
      </c>
      <c r="C102" s="2395"/>
      <c r="D102" s="2353"/>
      <c r="E102" s="2353"/>
      <c r="F102" s="2554"/>
      <c r="G102" s="2546">
        <v>1.5</v>
      </c>
      <c r="H102" s="2395">
        <f t="shared" si="44"/>
        <v>45</v>
      </c>
      <c r="I102" s="2353">
        <f t="shared" si="42"/>
        <v>20</v>
      </c>
      <c r="J102" s="2353"/>
      <c r="K102" s="2353"/>
      <c r="L102" s="2353">
        <v>20</v>
      </c>
      <c r="M102" s="2558">
        <f t="shared" si="45"/>
        <v>25</v>
      </c>
      <c r="N102" s="2536"/>
      <c r="O102" s="2299"/>
      <c r="P102" s="2553"/>
      <c r="Q102" s="2395"/>
      <c r="R102" s="2353"/>
      <c r="S102" s="2554"/>
      <c r="T102" s="2395">
        <v>1.5</v>
      </c>
      <c r="U102" s="2353"/>
      <c r="V102" s="2554"/>
      <c r="W102" s="2536"/>
      <c r="X102" s="2520"/>
      <c r="Y102" s="2556"/>
      <c r="AB102" s="44" t="s">
        <v>705</v>
      </c>
      <c r="AC102" s="2299">
        <f t="shared" si="47"/>
        <v>0</v>
      </c>
      <c r="AD102" s="2299">
        <f t="shared" si="47"/>
        <v>0</v>
      </c>
      <c r="AE102" s="2299">
        <f t="shared" si="47"/>
        <v>0</v>
      </c>
      <c r="AF102" s="2299">
        <f t="shared" si="47"/>
        <v>0</v>
      </c>
      <c r="AG102" s="2299">
        <f t="shared" si="47"/>
        <v>0</v>
      </c>
      <c r="AH102" s="2299">
        <f t="shared" si="47"/>
        <v>0</v>
      </c>
      <c r="AI102" s="2299">
        <f t="shared" si="47"/>
        <v>0</v>
      </c>
      <c r="AJ102" s="2299">
        <f t="shared" si="47"/>
        <v>0</v>
      </c>
      <c r="AK102" s="2299">
        <f t="shared" si="47"/>
        <v>0</v>
      </c>
      <c r="AL102" s="2299">
        <f t="shared" si="47"/>
        <v>0</v>
      </c>
      <c r="AM102" s="2299">
        <f t="shared" si="47"/>
        <v>0</v>
      </c>
      <c r="AN102" s="2299">
        <f t="shared" si="47"/>
        <v>0</v>
      </c>
      <c r="AX102" s="44" t="str">
        <f t="shared" ref="AX102:BI117" si="48">IF(N102&lt;&gt;"","так","")</f>
        <v/>
      </c>
      <c r="AY102" s="44" t="str">
        <f t="shared" si="48"/>
        <v/>
      </c>
      <c r="AZ102" s="44" t="str">
        <f t="shared" si="48"/>
        <v/>
      </c>
      <c r="BA102" s="44" t="str">
        <f t="shared" si="48"/>
        <v/>
      </c>
      <c r="BB102" s="44" t="str">
        <f t="shared" si="48"/>
        <v/>
      </c>
      <c r="BC102" s="44" t="str">
        <f t="shared" si="48"/>
        <v/>
      </c>
      <c r="BD102" s="44" t="str">
        <f t="shared" si="48"/>
        <v>так</v>
      </c>
      <c r="BE102" s="44" t="str">
        <f t="shared" si="48"/>
        <v/>
      </c>
      <c r="BF102" s="44" t="str">
        <f t="shared" si="48"/>
        <v/>
      </c>
      <c r="BG102" s="44" t="str">
        <f t="shared" si="48"/>
        <v/>
      </c>
      <c r="BH102" s="44" t="str">
        <f t="shared" si="48"/>
        <v/>
      </c>
      <c r="BI102" s="44" t="str">
        <f t="shared" si="48"/>
        <v/>
      </c>
    </row>
    <row r="103" spans="1:61" s="16" customFormat="1" ht="21.75" customHeight="1" x14ac:dyDescent="0.25">
      <c r="A103" s="2395" t="s">
        <v>629</v>
      </c>
      <c r="B103" s="2553" t="s">
        <v>615</v>
      </c>
      <c r="C103" s="2395"/>
      <c r="D103" s="2353" t="s">
        <v>732</v>
      </c>
      <c r="E103" s="2353"/>
      <c r="F103" s="2554"/>
      <c r="G103" s="2546">
        <v>1.5</v>
      </c>
      <c r="H103" s="2395">
        <f t="shared" si="44"/>
        <v>45</v>
      </c>
      <c r="I103" s="2353">
        <f t="shared" si="42"/>
        <v>16</v>
      </c>
      <c r="J103" s="2353"/>
      <c r="K103" s="2353"/>
      <c r="L103" s="2353">
        <v>16</v>
      </c>
      <c r="M103" s="2558">
        <f t="shared" si="45"/>
        <v>29</v>
      </c>
      <c r="N103" s="2536"/>
      <c r="O103" s="2299"/>
      <c r="P103" s="2553"/>
      <c r="Q103" s="2395"/>
      <c r="R103" s="2353"/>
      <c r="S103" s="2554"/>
      <c r="T103" s="2395"/>
      <c r="U103" s="2353">
        <v>2</v>
      </c>
      <c r="V103" s="2554"/>
      <c r="W103" s="2536"/>
      <c r="X103" s="2520"/>
      <c r="Y103" s="2556"/>
      <c r="AX103" s="44" t="str">
        <f t="shared" si="48"/>
        <v/>
      </c>
      <c r="AY103" s="44" t="str">
        <f t="shared" si="48"/>
        <v/>
      </c>
      <c r="AZ103" s="44" t="str">
        <f t="shared" si="48"/>
        <v/>
      </c>
      <c r="BA103" s="44" t="str">
        <f t="shared" si="48"/>
        <v/>
      </c>
      <c r="BB103" s="44" t="str">
        <f t="shared" si="48"/>
        <v/>
      </c>
      <c r="BC103" s="44" t="str">
        <f t="shared" si="48"/>
        <v/>
      </c>
      <c r="BD103" s="44" t="str">
        <f t="shared" si="48"/>
        <v/>
      </c>
      <c r="BE103" s="44" t="str">
        <f t="shared" si="48"/>
        <v>так</v>
      </c>
      <c r="BF103" s="44" t="str">
        <f t="shared" si="48"/>
        <v/>
      </c>
      <c r="BG103" s="44" t="str">
        <f t="shared" si="48"/>
        <v/>
      </c>
      <c r="BH103" s="44" t="str">
        <f t="shared" si="48"/>
        <v/>
      </c>
      <c r="BI103" s="44" t="str">
        <f t="shared" si="48"/>
        <v/>
      </c>
    </row>
    <row r="104" spans="1:61" s="16" customFormat="1" ht="21.75" customHeight="1" x14ac:dyDescent="0.25">
      <c r="A104" s="2395" t="s">
        <v>630</v>
      </c>
      <c r="B104" s="2553" t="s">
        <v>615</v>
      </c>
      <c r="C104" s="2395"/>
      <c r="D104" s="2353" t="s">
        <v>733</v>
      </c>
      <c r="E104" s="2353"/>
      <c r="F104" s="2554"/>
      <c r="G104" s="2546">
        <v>1.5</v>
      </c>
      <c r="H104" s="2395">
        <f t="shared" si="44"/>
        <v>45</v>
      </c>
      <c r="I104" s="2353">
        <f t="shared" si="42"/>
        <v>18</v>
      </c>
      <c r="J104" s="2353"/>
      <c r="K104" s="2353"/>
      <c r="L104" s="2353">
        <v>18</v>
      </c>
      <c r="M104" s="2558">
        <f t="shared" si="45"/>
        <v>27</v>
      </c>
      <c r="N104" s="2536"/>
      <c r="O104" s="2299"/>
      <c r="P104" s="2553"/>
      <c r="Q104" s="2395"/>
      <c r="R104" s="2353"/>
      <c r="S104" s="2554"/>
      <c r="T104" s="2395"/>
      <c r="U104" s="2353"/>
      <c r="V104" s="2554">
        <v>2</v>
      </c>
      <c r="W104" s="2536"/>
      <c r="X104" s="2520"/>
      <c r="Y104" s="2556"/>
      <c r="AX104" s="44" t="str">
        <f t="shared" si="48"/>
        <v/>
      </c>
      <c r="AY104" s="44" t="str">
        <f t="shared" si="48"/>
        <v/>
      </c>
      <c r="AZ104" s="44" t="str">
        <f t="shared" si="48"/>
        <v/>
      </c>
      <c r="BA104" s="44" t="str">
        <f t="shared" si="48"/>
        <v/>
      </c>
      <c r="BB104" s="44" t="str">
        <f t="shared" si="48"/>
        <v/>
      </c>
      <c r="BC104" s="44" t="str">
        <f t="shared" si="48"/>
        <v/>
      </c>
      <c r="BD104" s="44" t="str">
        <f t="shared" si="48"/>
        <v/>
      </c>
      <c r="BE104" s="44" t="str">
        <f t="shared" si="48"/>
        <v/>
      </c>
      <c r="BF104" s="44" t="str">
        <f t="shared" si="48"/>
        <v>так</v>
      </c>
      <c r="BG104" s="44" t="str">
        <f t="shared" si="48"/>
        <v/>
      </c>
      <c r="BH104" s="44" t="str">
        <f t="shared" si="48"/>
        <v/>
      </c>
      <c r="BI104" s="44" t="str">
        <f t="shared" si="48"/>
        <v/>
      </c>
    </row>
    <row r="105" spans="1:61" s="16" customFormat="1" ht="21.75" customHeight="1" x14ac:dyDescent="0.25">
      <c r="A105" s="2395" t="s">
        <v>218</v>
      </c>
      <c r="B105" s="2553" t="s">
        <v>616</v>
      </c>
      <c r="C105" s="2395"/>
      <c r="D105" s="2353" t="s">
        <v>731</v>
      </c>
      <c r="E105" s="2353"/>
      <c r="F105" s="2554"/>
      <c r="G105" s="2557">
        <v>1.5</v>
      </c>
      <c r="H105" s="2404">
        <f t="shared" si="44"/>
        <v>45</v>
      </c>
      <c r="I105" s="2356">
        <f t="shared" si="42"/>
        <v>16</v>
      </c>
      <c r="J105" s="2356">
        <v>16</v>
      </c>
      <c r="K105" s="2356"/>
      <c r="L105" s="2356"/>
      <c r="M105" s="2555">
        <f>H105-I105</f>
        <v>29</v>
      </c>
      <c r="N105" s="2536"/>
      <c r="O105" s="2520"/>
      <c r="P105" s="2553"/>
      <c r="Q105" s="2395"/>
      <c r="R105" s="2353"/>
      <c r="S105" s="2554">
        <v>2</v>
      </c>
      <c r="T105" s="2395"/>
      <c r="U105" s="2353"/>
      <c r="V105" s="2554"/>
      <c r="W105" s="2536"/>
      <c r="X105" s="2520"/>
      <c r="Y105" s="2556"/>
      <c r="AX105" s="44" t="str">
        <f t="shared" si="48"/>
        <v/>
      </c>
      <c r="AY105" s="44" t="str">
        <f t="shared" si="48"/>
        <v/>
      </c>
      <c r="AZ105" s="44" t="str">
        <f t="shared" si="48"/>
        <v/>
      </c>
      <c r="BA105" s="44" t="str">
        <f t="shared" si="48"/>
        <v/>
      </c>
      <c r="BB105" s="44" t="str">
        <f t="shared" si="48"/>
        <v/>
      </c>
      <c r="BC105" s="44" t="str">
        <f t="shared" si="48"/>
        <v>так</v>
      </c>
      <c r="BD105" s="44" t="str">
        <f t="shared" si="48"/>
        <v/>
      </c>
      <c r="BE105" s="44" t="str">
        <f t="shared" si="48"/>
        <v/>
      </c>
      <c r="BF105" s="44" t="str">
        <f t="shared" si="48"/>
        <v/>
      </c>
      <c r="BG105" s="44" t="str">
        <f t="shared" si="48"/>
        <v/>
      </c>
      <c r="BH105" s="44" t="str">
        <f t="shared" si="48"/>
        <v/>
      </c>
      <c r="BI105" s="44" t="str">
        <f t="shared" si="48"/>
        <v/>
      </c>
    </row>
    <row r="106" spans="1:61" s="16" customFormat="1" ht="36" customHeight="1" x14ac:dyDescent="0.25">
      <c r="A106" s="2395" t="s">
        <v>213</v>
      </c>
      <c r="B106" s="2559" t="s">
        <v>617</v>
      </c>
      <c r="C106" s="2560"/>
      <c r="D106" s="220" t="s">
        <v>732</v>
      </c>
      <c r="E106" s="220"/>
      <c r="F106" s="2554"/>
      <c r="G106" s="2557">
        <v>1.5</v>
      </c>
      <c r="H106" s="2404">
        <f t="shared" si="44"/>
        <v>45</v>
      </c>
      <c r="I106" s="2356">
        <f t="shared" si="42"/>
        <v>16</v>
      </c>
      <c r="J106" s="2356">
        <v>16</v>
      </c>
      <c r="K106" s="2356"/>
      <c r="L106" s="2356"/>
      <c r="M106" s="2555">
        <f t="shared" si="45"/>
        <v>29</v>
      </c>
      <c r="N106" s="2560"/>
      <c r="O106" s="220"/>
      <c r="P106" s="2561"/>
      <c r="Q106" s="2395"/>
      <c r="R106" s="2353"/>
      <c r="S106" s="2554"/>
      <c r="T106" s="2395"/>
      <c r="U106" s="2353">
        <v>1.5</v>
      </c>
      <c r="V106" s="2554"/>
      <c r="W106" s="2536"/>
      <c r="X106" s="2520"/>
      <c r="Y106" s="2556"/>
      <c r="AX106" s="44" t="str">
        <f t="shared" si="48"/>
        <v/>
      </c>
      <c r="AY106" s="44" t="str">
        <f t="shared" si="48"/>
        <v/>
      </c>
      <c r="AZ106" s="44" t="str">
        <f t="shared" si="48"/>
        <v/>
      </c>
      <c r="BA106" s="44" t="str">
        <f t="shared" si="48"/>
        <v/>
      </c>
      <c r="BB106" s="44" t="str">
        <f t="shared" si="48"/>
        <v/>
      </c>
      <c r="BC106" s="44" t="str">
        <f t="shared" si="48"/>
        <v/>
      </c>
      <c r="BD106" s="44" t="str">
        <f t="shared" si="48"/>
        <v/>
      </c>
      <c r="BE106" s="44" t="str">
        <f t="shared" si="48"/>
        <v>так</v>
      </c>
      <c r="BF106" s="44" t="str">
        <f t="shared" si="48"/>
        <v/>
      </c>
      <c r="BG106" s="44" t="str">
        <f t="shared" si="48"/>
        <v/>
      </c>
      <c r="BH106" s="44" t="str">
        <f t="shared" si="48"/>
        <v/>
      </c>
      <c r="BI106" s="44" t="str">
        <f t="shared" si="48"/>
        <v/>
      </c>
    </row>
    <row r="107" spans="1:61" s="16" customFormat="1" ht="21.75" customHeight="1" x14ac:dyDescent="0.25">
      <c r="A107" s="2395" t="s">
        <v>214</v>
      </c>
      <c r="B107" s="2553" t="s">
        <v>133</v>
      </c>
      <c r="C107" s="2395"/>
      <c r="D107" s="2353">
        <v>5</v>
      </c>
      <c r="E107" s="2353"/>
      <c r="F107" s="2554"/>
      <c r="G107" s="2557">
        <v>1.5</v>
      </c>
      <c r="H107" s="2404">
        <f t="shared" si="44"/>
        <v>45</v>
      </c>
      <c r="I107" s="2356">
        <f t="shared" si="42"/>
        <v>20</v>
      </c>
      <c r="J107" s="2356">
        <v>14</v>
      </c>
      <c r="K107" s="2356"/>
      <c r="L107" s="2356">
        <v>6</v>
      </c>
      <c r="M107" s="2555">
        <f t="shared" si="45"/>
        <v>25</v>
      </c>
      <c r="N107" s="2536"/>
      <c r="O107" s="2520"/>
      <c r="P107" s="2553"/>
      <c r="Q107" s="2395"/>
      <c r="R107" s="2353"/>
      <c r="S107" s="2554"/>
      <c r="T107" s="2395">
        <v>1.5</v>
      </c>
      <c r="U107" s="2353"/>
      <c r="V107" s="2554"/>
      <c r="W107" s="2536"/>
      <c r="X107" s="2520"/>
      <c r="Y107" s="2556"/>
      <c r="AX107" s="44" t="str">
        <f t="shared" si="48"/>
        <v/>
      </c>
      <c r="AY107" s="44" t="str">
        <f t="shared" si="48"/>
        <v/>
      </c>
      <c r="AZ107" s="44" t="str">
        <f t="shared" si="48"/>
        <v/>
      </c>
      <c r="BA107" s="44" t="str">
        <f t="shared" si="48"/>
        <v/>
      </c>
      <c r="BB107" s="44" t="str">
        <f t="shared" si="48"/>
        <v/>
      </c>
      <c r="BC107" s="44" t="str">
        <f t="shared" si="48"/>
        <v/>
      </c>
      <c r="BD107" s="44" t="str">
        <f t="shared" si="48"/>
        <v>так</v>
      </c>
      <c r="BE107" s="44" t="str">
        <f t="shared" si="48"/>
        <v/>
      </c>
      <c r="BF107" s="44" t="str">
        <f t="shared" si="48"/>
        <v/>
      </c>
      <c r="BG107" s="44" t="str">
        <f t="shared" si="48"/>
        <v/>
      </c>
      <c r="BH107" s="44" t="str">
        <f t="shared" si="48"/>
        <v/>
      </c>
      <c r="BI107" s="44" t="str">
        <f t="shared" si="48"/>
        <v/>
      </c>
    </row>
    <row r="108" spans="1:61" s="16" customFormat="1" ht="21.75" customHeight="1" x14ac:dyDescent="0.25">
      <c r="A108" s="2395" t="s">
        <v>215</v>
      </c>
      <c r="B108" s="2553" t="s">
        <v>45</v>
      </c>
      <c r="C108" s="2395"/>
      <c r="D108" s="2353">
        <v>5</v>
      </c>
      <c r="E108" s="2353"/>
      <c r="F108" s="2554"/>
      <c r="G108" s="2557">
        <v>1.5</v>
      </c>
      <c r="H108" s="2404">
        <f t="shared" si="44"/>
        <v>45</v>
      </c>
      <c r="I108" s="2356">
        <f t="shared" si="42"/>
        <v>20</v>
      </c>
      <c r="J108" s="2356">
        <v>14</v>
      </c>
      <c r="K108" s="2356"/>
      <c r="L108" s="2356">
        <v>6</v>
      </c>
      <c r="M108" s="2555">
        <f t="shared" si="45"/>
        <v>25</v>
      </c>
      <c r="N108" s="2536"/>
      <c r="O108" s="2520"/>
      <c r="P108" s="2553"/>
      <c r="Q108" s="2395"/>
      <c r="R108" s="2353"/>
      <c r="S108" s="2554"/>
      <c r="T108" s="2395">
        <v>1.5</v>
      </c>
      <c r="U108" s="2353"/>
      <c r="V108" s="2554"/>
      <c r="W108" s="2536"/>
      <c r="X108" s="2520"/>
      <c r="Y108" s="2556"/>
      <c r="AX108" s="44" t="str">
        <f t="shared" si="48"/>
        <v/>
      </c>
      <c r="AY108" s="44" t="str">
        <f t="shared" si="48"/>
        <v/>
      </c>
      <c r="AZ108" s="44" t="str">
        <f t="shared" si="48"/>
        <v/>
      </c>
      <c r="BA108" s="44" t="str">
        <f t="shared" si="48"/>
        <v/>
      </c>
      <c r="BB108" s="44" t="str">
        <f t="shared" si="48"/>
        <v/>
      </c>
      <c r="BC108" s="44" t="str">
        <f t="shared" si="48"/>
        <v/>
      </c>
      <c r="BD108" s="44" t="str">
        <f t="shared" si="48"/>
        <v>так</v>
      </c>
      <c r="BE108" s="44" t="str">
        <f t="shared" si="48"/>
        <v/>
      </c>
      <c r="BF108" s="44" t="str">
        <f t="shared" si="48"/>
        <v/>
      </c>
      <c r="BG108" s="44" t="str">
        <f t="shared" si="48"/>
        <v/>
      </c>
      <c r="BH108" s="44" t="str">
        <f t="shared" si="48"/>
        <v/>
      </c>
      <c r="BI108" s="44" t="str">
        <f t="shared" si="48"/>
        <v/>
      </c>
    </row>
    <row r="109" spans="1:61" s="16" customFormat="1" ht="21.75" customHeight="1" x14ac:dyDescent="0.25">
      <c r="A109" s="2395" t="s">
        <v>216</v>
      </c>
      <c r="B109" s="2553" t="s">
        <v>618</v>
      </c>
      <c r="C109" s="2395"/>
      <c r="D109" s="2353">
        <v>5</v>
      </c>
      <c r="E109" s="2353"/>
      <c r="F109" s="2554"/>
      <c r="G109" s="2557">
        <v>1.5</v>
      </c>
      <c r="H109" s="2404">
        <f t="shared" si="44"/>
        <v>45</v>
      </c>
      <c r="I109" s="2356">
        <f t="shared" si="42"/>
        <v>20</v>
      </c>
      <c r="J109" s="2356">
        <v>14</v>
      </c>
      <c r="K109" s="2356"/>
      <c r="L109" s="2356">
        <v>6</v>
      </c>
      <c r="M109" s="2555">
        <f t="shared" si="45"/>
        <v>25</v>
      </c>
      <c r="N109" s="2536"/>
      <c r="O109" s="2520"/>
      <c r="P109" s="2553"/>
      <c r="Q109" s="2395"/>
      <c r="R109" s="2353"/>
      <c r="S109" s="2554"/>
      <c r="T109" s="2395">
        <v>1.5</v>
      </c>
      <c r="U109" s="2353"/>
      <c r="V109" s="2554"/>
      <c r="W109" s="2536"/>
      <c r="X109" s="2520"/>
      <c r="Y109" s="2556"/>
      <c r="AX109" s="44" t="str">
        <f t="shared" si="48"/>
        <v/>
      </c>
      <c r="AY109" s="44" t="str">
        <f t="shared" si="48"/>
        <v/>
      </c>
      <c r="AZ109" s="44" t="str">
        <f t="shared" si="48"/>
        <v/>
      </c>
      <c r="BA109" s="44" t="str">
        <f t="shared" si="48"/>
        <v/>
      </c>
      <c r="BB109" s="44" t="str">
        <f t="shared" si="48"/>
        <v/>
      </c>
      <c r="BC109" s="44" t="str">
        <f t="shared" si="48"/>
        <v/>
      </c>
      <c r="BD109" s="44" t="str">
        <f t="shared" si="48"/>
        <v>так</v>
      </c>
      <c r="BE109" s="44" t="str">
        <f t="shared" si="48"/>
        <v/>
      </c>
      <c r="BF109" s="44" t="str">
        <f t="shared" si="48"/>
        <v/>
      </c>
      <c r="BG109" s="44" t="str">
        <f t="shared" si="48"/>
        <v/>
      </c>
      <c r="BH109" s="44" t="str">
        <f t="shared" si="48"/>
        <v/>
      </c>
      <c r="BI109" s="44" t="str">
        <f t="shared" si="48"/>
        <v/>
      </c>
    </row>
    <row r="110" spans="1:61" s="16" customFormat="1" ht="21.75" customHeight="1" x14ac:dyDescent="0.25">
      <c r="A110" s="2395" t="s">
        <v>619</v>
      </c>
      <c r="B110" s="2553" t="s">
        <v>197</v>
      </c>
      <c r="C110" s="2395"/>
      <c r="D110" s="2353" t="s">
        <v>731</v>
      </c>
      <c r="E110" s="2353"/>
      <c r="F110" s="2554"/>
      <c r="G110" s="2557">
        <v>1.5</v>
      </c>
      <c r="H110" s="2404">
        <f t="shared" si="44"/>
        <v>45</v>
      </c>
      <c r="I110" s="2356">
        <f t="shared" si="42"/>
        <v>16</v>
      </c>
      <c r="J110" s="2356">
        <v>16</v>
      </c>
      <c r="K110" s="2356"/>
      <c r="L110" s="2356"/>
      <c r="M110" s="2555">
        <f t="shared" si="45"/>
        <v>29</v>
      </c>
      <c r="N110" s="2536"/>
      <c r="O110" s="2520"/>
      <c r="P110" s="2553"/>
      <c r="Q110" s="2395"/>
      <c r="R110" s="2353"/>
      <c r="S110" s="2554">
        <v>2</v>
      </c>
      <c r="T110" s="2395"/>
      <c r="U110" s="2353"/>
      <c r="V110" s="2554"/>
      <c r="W110" s="2536"/>
      <c r="X110" s="2520"/>
      <c r="Y110" s="2556"/>
      <c r="AX110" s="44" t="str">
        <f t="shared" si="48"/>
        <v/>
      </c>
      <c r="AY110" s="44" t="str">
        <f t="shared" si="48"/>
        <v/>
      </c>
      <c r="AZ110" s="44" t="str">
        <f t="shared" si="48"/>
        <v/>
      </c>
      <c r="BA110" s="44" t="str">
        <f t="shared" si="48"/>
        <v/>
      </c>
      <c r="BB110" s="44" t="str">
        <f t="shared" si="48"/>
        <v/>
      </c>
      <c r="BC110" s="44" t="str">
        <f t="shared" si="48"/>
        <v>так</v>
      </c>
      <c r="BD110" s="44" t="str">
        <f t="shared" si="48"/>
        <v/>
      </c>
      <c r="BE110" s="44" t="str">
        <f t="shared" si="48"/>
        <v/>
      </c>
      <c r="BF110" s="44" t="str">
        <f t="shared" si="48"/>
        <v/>
      </c>
      <c r="BG110" s="44" t="str">
        <f t="shared" si="48"/>
        <v/>
      </c>
      <c r="BH110" s="44" t="str">
        <f t="shared" si="48"/>
        <v/>
      </c>
      <c r="BI110" s="44" t="str">
        <f t="shared" si="48"/>
        <v/>
      </c>
    </row>
    <row r="111" spans="1:61" s="16" customFormat="1" ht="21.75" customHeight="1" x14ac:dyDescent="0.25">
      <c r="A111" s="2395" t="s">
        <v>621</v>
      </c>
      <c r="B111" s="2553" t="s">
        <v>620</v>
      </c>
      <c r="C111" s="2395"/>
      <c r="D111" s="2353" t="s">
        <v>733</v>
      </c>
      <c r="E111" s="2353"/>
      <c r="F111" s="2554"/>
      <c r="G111" s="2557">
        <v>1.5</v>
      </c>
      <c r="H111" s="2404">
        <f t="shared" si="44"/>
        <v>45</v>
      </c>
      <c r="I111" s="2356">
        <f t="shared" si="42"/>
        <v>18</v>
      </c>
      <c r="J111" s="2356">
        <v>9</v>
      </c>
      <c r="K111" s="2356"/>
      <c r="L111" s="2356">
        <v>9</v>
      </c>
      <c r="M111" s="2555">
        <f t="shared" si="45"/>
        <v>27</v>
      </c>
      <c r="N111" s="2536"/>
      <c r="O111" s="2520"/>
      <c r="P111" s="2553"/>
      <c r="Q111" s="2395"/>
      <c r="R111" s="2353"/>
      <c r="S111" s="2554"/>
      <c r="T111" s="2395"/>
      <c r="U111" s="2353"/>
      <c r="V111" s="2554">
        <v>2</v>
      </c>
      <c r="W111" s="2536"/>
      <c r="X111" s="2520"/>
      <c r="Y111" s="2556"/>
      <c r="AX111" s="44" t="str">
        <f t="shared" si="48"/>
        <v/>
      </c>
      <c r="AY111" s="44" t="str">
        <f t="shared" si="48"/>
        <v/>
      </c>
      <c r="AZ111" s="44" t="str">
        <f t="shared" si="48"/>
        <v/>
      </c>
      <c r="BA111" s="44" t="str">
        <f t="shared" si="48"/>
        <v/>
      </c>
      <c r="BB111" s="44" t="str">
        <f t="shared" si="48"/>
        <v/>
      </c>
      <c r="BC111" s="44" t="str">
        <f t="shared" si="48"/>
        <v/>
      </c>
      <c r="BD111" s="44" t="str">
        <f t="shared" si="48"/>
        <v/>
      </c>
      <c r="BE111" s="44" t="str">
        <f t="shared" si="48"/>
        <v/>
      </c>
      <c r="BF111" s="44" t="str">
        <f t="shared" si="48"/>
        <v>так</v>
      </c>
      <c r="BG111" s="44" t="str">
        <f t="shared" si="48"/>
        <v/>
      </c>
      <c r="BH111" s="44" t="str">
        <f t="shared" si="48"/>
        <v/>
      </c>
      <c r="BI111" s="44" t="str">
        <f t="shared" si="48"/>
        <v/>
      </c>
    </row>
    <row r="112" spans="1:61" s="1410" customFormat="1" ht="21.75" customHeight="1" x14ac:dyDescent="0.25">
      <c r="A112" s="2395" t="s">
        <v>623</v>
      </c>
      <c r="B112" s="2553" t="s">
        <v>622</v>
      </c>
      <c r="C112" s="2395"/>
      <c r="D112" s="2353" t="s">
        <v>733</v>
      </c>
      <c r="E112" s="2353"/>
      <c r="F112" s="2554"/>
      <c r="G112" s="2557">
        <v>1.5</v>
      </c>
      <c r="H112" s="2404">
        <f t="shared" si="44"/>
        <v>45</v>
      </c>
      <c r="I112" s="2356">
        <f t="shared" si="42"/>
        <v>18</v>
      </c>
      <c r="J112" s="2356">
        <v>9</v>
      </c>
      <c r="K112" s="2356"/>
      <c r="L112" s="2356">
        <v>9</v>
      </c>
      <c r="M112" s="2555">
        <f t="shared" si="45"/>
        <v>27</v>
      </c>
      <c r="N112" s="2536"/>
      <c r="O112" s="2520"/>
      <c r="P112" s="2553"/>
      <c r="Q112" s="2395"/>
      <c r="R112" s="2353"/>
      <c r="S112" s="2554"/>
      <c r="T112" s="2395"/>
      <c r="U112" s="2353"/>
      <c r="V112" s="2554">
        <v>2</v>
      </c>
      <c r="W112" s="2536"/>
      <c r="X112" s="251"/>
      <c r="Y112" s="2556"/>
      <c r="AX112" s="44" t="str">
        <f t="shared" si="48"/>
        <v/>
      </c>
      <c r="AY112" s="44" t="str">
        <f t="shared" si="48"/>
        <v/>
      </c>
      <c r="AZ112" s="44" t="str">
        <f t="shared" si="48"/>
        <v/>
      </c>
      <c r="BA112" s="44" t="str">
        <f t="shared" si="48"/>
        <v/>
      </c>
      <c r="BB112" s="44" t="str">
        <f t="shared" si="48"/>
        <v/>
      </c>
      <c r="BC112" s="44" t="str">
        <f t="shared" si="48"/>
        <v/>
      </c>
      <c r="BD112" s="44" t="str">
        <f t="shared" si="48"/>
        <v/>
      </c>
      <c r="BE112" s="44" t="str">
        <f t="shared" si="48"/>
        <v/>
      </c>
      <c r="BF112" s="44" t="str">
        <f t="shared" si="48"/>
        <v>так</v>
      </c>
      <c r="BG112" s="44" t="str">
        <f t="shared" si="48"/>
        <v/>
      </c>
      <c r="BH112" s="44" t="str">
        <f t="shared" si="48"/>
        <v/>
      </c>
      <c r="BI112" s="44" t="str">
        <f t="shared" si="48"/>
        <v/>
      </c>
    </row>
    <row r="113" spans="1:61" s="16" customFormat="1" ht="21.75" customHeight="1" x14ac:dyDescent="0.25">
      <c r="A113" s="2395" t="s">
        <v>624</v>
      </c>
      <c r="B113" s="2553" t="s">
        <v>71</v>
      </c>
      <c r="C113" s="2395"/>
      <c r="D113" s="2520" t="s">
        <v>733</v>
      </c>
      <c r="E113" s="2520"/>
      <c r="F113" s="2554"/>
      <c r="G113" s="2557">
        <v>1.5</v>
      </c>
      <c r="H113" s="2404">
        <f t="shared" si="44"/>
        <v>45</v>
      </c>
      <c r="I113" s="2356">
        <f t="shared" si="42"/>
        <v>18</v>
      </c>
      <c r="J113" s="2356">
        <v>9</v>
      </c>
      <c r="K113" s="2356"/>
      <c r="L113" s="2356">
        <v>9</v>
      </c>
      <c r="M113" s="2555">
        <f t="shared" si="45"/>
        <v>27</v>
      </c>
      <c r="N113" s="2536"/>
      <c r="O113" s="2520"/>
      <c r="P113" s="2553"/>
      <c r="Q113" s="2395"/>
      <c r="R113" s="2353"/>
      <c r="S113" s="2554"/>
      <c r="T113" s="2395"/>
      <c r="U113" s="2353"/>
      <c r="V113" s="2554">
        <v>2</v>
      </c>
      <c r="W113" s="2536"/>
      <c r="X113" s="2520"/>
      <c r="Y113" s="2556"/>
      <c r="AX113" s="44" t="str">
        <f t="shared" si="48"/>
        <v/>
      </c>
      <c r="AY113" s="44" t="str">
        <f t="shared" si="48"/>
        <v/>
      </c>
      <c r="AZ113" s="44" t="str">
        <f t="shared" si="48"/>
        <v/>
      </c>
      <c r="BA113" s="44" t="str">
        <f t="shared" si="48"/>
        <v/>
      </c>
      <c r="BB113" s="44" t="str">
        <f t="shared" si="48"/>
        <v/>
      </c>
      <c r="BC113" s="44" t="str">
        <f t="shared" si="48"/>
        <v/>
      </c>
      <c r="BD113" s="44" t="str">
        <f t="shared" si="48"/>
        <v/>
      </c>
      <c r="BE113" s="44" t="str">
        <f t="shared" si="48"/>
        <v/>
      </c>
      <c r="BF113" s="44" t="str">
        <f t="shared" si="48"/>
        <v>так</v>
      </c>
      <c r="BG113" s="44" t="str">
        <f t="shared" si="48"/>
        <v/>
      </c>
      <c r="BH113" s="44" t="str">
        <f t="shared" si="48"/>
        <v/>
      </c>
      <c r="BI113" s="44" t="str">
        <f t="shared" si="48"/>
        <v/>
      </c>
    </row>
    <row r="114" spans="1:61" s="16" customFormat="1" ht="21.75" customHeight="1" thickBot="1" x14ac:dyDescent="0.3">
      <c r="A114" s="2562" t="s">
        <v>648</v>
      </c>
      <c r="B114" s="2563" t="s">
        <v>649</v>
      </c>
      <c r="C114" s="2562"/>
      <c r="D114" s="2523" t="s">
        <v>730</v>
      </c>
      <c r="E114" s="2523"/>
      <c r="F114" s="2564"/>
      <c r="G114" s="2565">
        <v>1.5</v>
      </c>
      <c r="H114" s="2566">
        <f t="shared" si="44"/>
        <v>45</v>
      </c>
      <c r="I114" s="2567">
        <f t="shared" si="42"/>
        <v>16</v>
      </c>
      <c r="J114" s="2567">
        <v>16</v>
      </c>
      <c r="K114" s="2567"/>
      <c r="L114" s="2567"/>
      <c r="M114" s="2565">
        <f t="shared" si="45"/>
        <v>29</v>
      </c>
      <c r="N114" s="2537"/>
      <c r="O114" s="2538"/>
      <c r="P114" s="2563"/>
      <c r="Q114" s="2562"/>
      <c r="R114" s="2568">
        <v>2</v>
      </c>
      <c r="S114" s="2564"/>
      <c r="T114" s="2562"/>
      <c r="U114" s="2568"/>
      <c r="V114" s="2564"/>
      <c r="W114" s="2537"/>
      <c r="X114" s="2538"/>
      <c r="Y114" s="2539"/>
      <c r="AX114" s="44" t="str">
        <f t="shared" si="48"/>
        <v/>
      </c>
      <c r="AY114" s="44" t="str">
        <f t="shared" si="48"/>
        <v/>
      </c>
      <c r="AZ114" s="44" t="str">
        <f t="shared" si="48"/>
        <v/>
      </c>
      <c r="BA114" s="44" t="str">
        <f t="shared" si="48"/>
        <v/>
      </c>
      <c r="BB114" s="44" t="str">
        <f t="shared" si="48"/>
        <v>так</v>
      </c>
      <c r="BC114" s="44" t="str">
        <f t="shared" si="48"/>
        <v/>
      </c>
      <c r="BD114" s="44" t="str">
        <f t="shared" si="48"/>
        <v/>
      </c>
      <c r="BE114" s="44" t="str">
        <f t="shared" si="48"/>
        <v/>
      </c>
      <c r="BF114" s="44" t="str">
        <f t="shared" si="48"/>
        <v/>
      </c>
      <c r="BG114" s="44" t="str">
        <f t="shared" si="48"/>
        <v/>
      </c>
      <c r="BH114" s="44" t="str">
        <f t="shared" si="48"/>
        <v/>
      </c>
      <c r="BI114" s="44" t="str">
        <f t="shared" si="48"/>
        <v/>
      </c>
    </row>
    <row r="115" spans="1:61" s="16" customFormat="1" ht="24" customHeight="1" thickBot="1" x14ac:dyDescent="0.25">
      <c r="A115" s="3083" t="s">
        <v>222</v>
      </c>
      <c r="B115" s="3084"/>
      <c r="C115" s="3084"/>
      <c r="D115" s="3084"/>
      <c r="E115" s="3084"/>
      <c r="F115" s="3084"/>
      <c r="G115" s="3084"/>
      <c r="H115" s="3084"/>
      <c r="I115" s="3084"/>
      <c r="J115" s="3084"/>
      <c r="K115" s="3084"/>
      <c r="L115" s="3084"/>
      <c r="M115" s="3084"/>
      <c r="N115" s="3084"/>
      <c r="O115" s="3084"/>
      <c r="P115" s="3084"/>
      <c r="Q115" s="3084"/>
      <c r="R115" s="3084"/>
      <c r="S115" s="3084"/>
      <c r="T115" s="3084"/>
      <c r="U115" s="3084"/>
      <c r="V115" s="3084"/>
      <c r="W115" s="3084"/>
      <c r="X115" s="3084"/>
      <c r="Y115" s="3085"/>
      <c r="AB115" s="2299"/>
      <c r="AC115" s="2304">
        <v>1</v>
      </c>
      <c r="AD115" s="2304" t="s">
        <v>728</v>
      </c>
      <c r="AE115" s="2304" t="s">
        <v>729</v>
      </c>
      <c r="AF115" s="2304">
        <v>3</v>
      </c>
      <c r="AG115" s="2304" t="s">
        <v>730</v>
      </c>
      <c r="AH115" s="2304" t="s">
        <v>731</v>
      </c>
      <c r="AI115" s="2304">
        <v>5</v>
      </c>
      <c r="AJ115" s="2304" t="s">
        <v>732</v>
      </c>
      <c r="AK115" s="2304" t="s">
        <v>733</v>
      </c>
      <c r="AL115" s="2304">
        <v>7</v>
      </c>
      <c r="AM115" s="2304" t="s">
        <v>734</v>
      </c>
      <c r="AN115" s="2304" t="s">
        <v>735</v>
      </c>
      <c r="AX115" s="44" t="str">
        <f t="shared" si="48"/>
        <v/>
      </c>
      <c r="AY115" s="44" t="str">
        <f t="shared" si="48"/>
        <v/>
      </c>
      <c r="AZ115" s="44" t="str">
        <f t="shared" si="48"/>
        <v/>
      </c>
      <c r="BA115" s="44" t="str">
        <f t="shared" si="48"/>
        <v/>
      </c>
      <c r="BB115" s="44" t="str">
        <f t="shared" si="48"/>
        <v/>
      </c>
      <c r="BC115" s="44" t="str">
        <f t="shared" si="48"/>
        <v/>
      </c>
      <c r="BD115" s="44" t="str">
        <f t="shared" si="48"/>
        <v/>
      </c>
      <c r="BE115" s="44" t="str">
        <f t="shared" si="48"/>
        <v/>
      </c>
      <c r="BF115" s="44" t="str">
        <f t="shared" si="48"/>
        <v/>
      </c>
      <c r="BG115" s="44" t="str">
        <f t="shared" si="48"/>
        <v/>
      </c>
      <c r="BH115" s="44" t="str">
        <f t="shared" si="48"/>
        <v/>
      </c>
      <c r="BI115" s="44" t="str">
        <f t="shared" si="48"/>
        <v/>
      </c>
    </row>
    <row r="116" spans="1:61" s="18" customFormat="1" ht="24.75" customHeight="1" thickBot="1" x14ac:dyDescent="0.25">
      <c r="A116" s="3023" t="s">
        <v>280</v>
      </c>
      <c r="B116" s="3024"/>
      <c r="C116" s="3024"/>
      <c r="D116" s="3024"/>
      <c r="E116" s="3024"/>
      <c r="F116" s="3024"/>
      <c r="G116" s="3024"/>
      <c r="H116" s="3024"/>
      <c r="I116" s="3024"/>
      <c r="J116" s="3024"/>
      <c r="K116" s="3024"/>
      <c r="L116" s="3024"/>
      <c r="M116" s="3024"/>
      <c r="N116" s="3024"/>
      <c r="O116" s="3024"/>
      <c r="P116" s="3024"/>
      <c r="Q116" s="3024"/>
      <c r="R116" s="3024"/>
      <c r="S116" s="3024"/>
      <c r="T116" s="3024"/>
      <c r="U116" s="3024"/>
      <c r="V116" s="3024"/>
      <c r="W116" s="3024"/>
      <c r="X116" s="3024"/>
      <c r="Y116" s="3025"/>
      <c r="AX116" s="44" t="str">
        <f t="shared" si="48"/>
        <v/>
      </c>
      <c r="AY116" s="44" t="str">
        <f t="shared" si="48"/>
        <v/>
      </c>
      <c r="AZ116" s="44" t="str">
        <f t="shared" si="48"/>
        <v/>
      </c>
      <c r="BA116" s="44" t="str">
        <f t="shared" si="48"/>
        <v/>
      </c>
      <c r="BB116" s="44" t="str">
        <f t="shared" si="48"/>
        <v/>
      </c>
      <c r="BC116" s="44" t="str">
        <f t="shared" si="48"/>
        <v/>
      </c>
      <c r="BD116" s="44" t="str">
        <f t="shared" si="48"/>
        <v/>
      </c>
      <c r="BE116" s="44" t="str">
        <f t="shared" si="48"/>
        <v/>
      </c>
      <c r="BF116" s="44" t="str">
        <f t="shared" si="48"/>
        <v/>
      </c>
      <c r="BG116" s="44" t="str">
        <f t="shared" si="48"/>
        <v/>
      </c>
      <c r="BH116" s="44" t="str">
        <f t="shared" si="48"/>
        <v/>
      </c>
      <c r="BI116" s="44" t="str">
        <f t="shared" si="48"/>
        <v/>
      </c>
    </row>
    <row r="117" spans="1:61" s="18" customFormat="1" ht="24.75" customHeight="1" thickBot="1" x14ac:dyDescent="0.25">
      <c r="A117" s="3023" t="s">
        <v>529</v>
      </c>
      <c r="B117" s="3024"/>
      <c r="C117" s="3024"/>
      <c r="D117" s="3024"/>
      <c r="E117" s="3024"/>
      <c r="F117" s="3024"/>
      <c r="G117" s="3024"/>
      <c r="H117" s="3024"/>
      <c r="I117" s="3024"/>
      <c r="J117" s="3024"/>
      <c r="K117" s="3024"/>
      <c r="L117" s="3024"/>
      <c r="M117" s="3024"/>
      <c r="N117" s="3024"/>
      <c r="O117" s="3024"/>
      <c r="P117" s="3024"/>
      <c r="Q117" s="3024"/>
      <c r="R117" s="3024"/>
      <c r="S117" s="3024"/>
      <c r="T117" s="3024"/>
      <c r="U117" s="3024"/>
      <c r="V117" s="3024"/>
      <c r="W117" s="3024"/>
      <c r="X117" s="3024"/>
      <c r="Y117" s="3025"/>
      <c r="AX117" s="44" t="str">
        <f t="shared" si="48"/>
        <v/>
      </c>
      <c r="AY117" s="44" t="str">
        <f t="shared" si="48"/>
        <v/>
      </c>
      <c r="AZ117" s="44" t="str">
        <f t="shared" si="48"/>
        <v/>
      </c>
      <c r="BA117" s="44" t="str">
        <f t="shared" si="48"/>
        <v/>
      </c>
      <c r="BB117" s="44" t="str">
        <f t="shared" si="48"/>
        <v/>
      </c>
      <c r="BC117" s="44" t="str">
        <f t="shared" si="48"/>
        <v/>
      </c>
      <c r="BD117" s="44" t="str">
        <f t="shared" si="48"/>
        <v/>
      </c>
      <c r="BE117" s="44" t="str">
        <f t="shared" si="48"/>
        <v/>
      </c>
      <c r="BF117" s="44" t="str">
        <f t="shared" si="48"/>
        <v/>
      </c>
      <c r="BG117" s="44" t="str">
        <f t="shared" si="48"/>
        <v/>
      </c>
      <c r="BH117" s="44" t="str">
        <f t="shared" si="48"/>
        <v/>
      </c>
      <c r="BI117" s="44" t="str">
        <f t="shared" si="48"/>
        <v/>
      </c>
    </row>
    <row r="118" spans="1:61" s="2488" customFormat="1" ht="45" customHeight="1" x14ac:dyDescent="0.2">
      <c r="A118" s="357" t="s">
        <v>360</v>
      </c>
      <c r="B118" s="2643" t="s">
        <v>261</v>
      </c>
      <c r="C118" s="79"/>
      <c r="D118" s="80" t="s">
        <v>735</v>
      </c>
      <c r="E118" s="80"/>
      <c r="F118" s="188"/>
      <c r="G118" s="2644">
        <v>3.5</v>
      </c>
      <c r="H118" s="40">
        <f>G118*30</f>
        <v>105</v>
      </c>
      <c r="I118" s="354">
        <f>J118+K118+L118</f>
        <v>48</v>
      </c>
      <c r="J118" s="42">
        <v>16</v>
      </c>
      <c r="K118" s="42">
        <v>32</v>
      </c>
      <c r="L118" s="42"/>
      <c r="M118" s="43">
        <f>H118-I118</f>
        <v>57</v>
      </c>
      <c r="N118" s="347"/>
      <c r="O118" s="80"/>
      <c r="P118" s="81"/>
      <c r="Q118" s="79"/>
      <c r="R118" s="80"/>
      <c r="S118" s="107"/>
      <c r="T118" s="79"/>
      <c r="U118" s="80"/>
      <c r="V118" s="116"/>
      <c r="W118" s="117"/>
      <c r="X118" s="114"/>
      <c r="Y118" s="116">
        <v>6</v>
      </c>
      <c r="Z118" s="2488">
        <v>4</v>
      </c>
      <c r="AT118" s="2489" t="s">
        <v>34</v>
      </c>
      <c r="AU118" s="2490">
        <f>SUMIF(Z118:Z144,1,G118:G144)</f>
        <v>0</v>
      </c>
      <c r="AX118" s="44" t="str">
        <f t="shared" ref="AX118:BC163" si="49">IF(N118&lt;&gt;"","так","")</f>
        <v/>
      </c>
      <c r="AY118" s="44" t="str">
        <f t="shared" si="49"/>
        <v/>
      </c>
      <c r="AZ118" s="44" t="str">
        <f t="shared" si="49"/>
        <v/>
      </c>
      <c r="BA118" s="44" t="str">
        <f t="shared" si="49"/>
        <v/>
      </c>
      <c r="BB118" s="44" t="str">
        <f t="shared" si="49"/>
        <v/>
      </c>
      <c r="BC118" s="44" t="str">
        <f t="shared" si="49"/>
        <v/>
      </c>
      <c r="BD118" s="44" t="str">
        <f t="shared" ref="BD118:BI163" si="50">IF(T118&lt;&gt;"","так","")</f>
        <v/>
      </c>
      <c r="BE118" s="44" t="str">
        <f t="shared" si="50"/>
        <v/>
      </c>
      <c r="BF118" s="44" t="str">
        <f t="shared" si="50"/>
        <v/>
      </c>
      <c r="BG118" s="44" t="str">
        <f t="shared" si="50"/>
        <v/>
      </c>
      <c r="BH118" s="44" t="str">
        <f t="shared" si="50"/>
        <v/>
      </c>
      <c r="BI118" s="44" t="str">
        <f t="shared" si="50"/>
        <v>так</v>
      </c>
    </row>
    <row r="119" spans="1:61" s="2488" customFormat="1" ht="48" customHeight="1" x14ac:dyDescent="0.2">
      <c r="A119" s="155" t="s">
        <v>361</v>
      </c>
      <c r="B119" s="2643" t="s">
        <v>530</v>
      </c>
      <c r="C119" s="79"/>
      <c r="D119" s="80"/>
      <c r="E119" s="80"/>
      <c r="F119" s="188"/>
      <c r="G119" s="2644">
        <f>G120+G121</f>
        <v>6</v>
      </c>
      <c r="H119" s="2645">
        <f>G119*30</f>
        <v>180</v>
      </c>
      <c r="I119" s="27">
        <f>I120+I121</f>
        <v>72</v>
      </c>
      <c r="J119" s="27">
        <f>J120+J121</f>
        <v>45</v>
      </c>
      <c r="K119" s="42"/>
      <c r="L119" s="27">
        <f>L120+L121</f>
        <v>27</v>
      </c>
      <c r="M119" s="43">
        <f>H119-I119</f>
        <v>108</v>
      </c>
      <c r="N119" s="347"/>
      <c r="O119" s="80"/>
      <c r="P119" s="81"/>
      <c r="Q119" s="79"/>
      <c r="R119" s="80"/>
      <c r="S119" s="107"/>
      <c r="T119" s="79"/>
      <c r="U119" s="80"/>
      <c r="V119" s="116"/>
      <c r="W119" s="117"/>
      <c r="X119" s="114"/>
      <c r="Y119" s="116"/>
      <c r="AT119" s="2489" t="s">
        <v>35</v>
      </c>
      <c r="AU119" s="2490">
        <f>SUMIF(Z118:Z144,2,G118:G144)</f>
        <v>3</v>
      </c>
      <c r="AX119" s="44" t="str">
        <f t="shared" si="49"/>
        <v/>
      </c>
      <c r="AY119" s="44" t="str">
        <f t="shared" si="49"/>
        <v/>
      </c>
      <c r="AZ119" s="44" t="str">
        <f t="shared" si="49"/>
        <v/>
      </c>
      <c r="BA119" s="44" t="str">
        <f t="shared" si="49"/>
        <v/>
      </c>
      <c r="BB119" s="44" t="str">
        <f t="shared" si="49"/>
        <v/>
      </c>
      <c r="BC119" s="44" t="str">
        <f t="shared" si="49"/>
        <v/>
      </c>
      <c r="BD119" s="44" t="str">
        <f t="shared" si="50"/>
        <v/>
      </c>
      <c r="BE119" s="44" t="str">
        <f t="shared" si="50"/>
        <v/>
      </c>
      <c r="BF119" s="44" t="str">
        <f t="shared" si="50"/>
        <v/>
      </c>
      <c r="BG119" s="44" t="str">
        <f t="shared" si="50"/>
        <v/>
      </c>
      <c r="BH119" s="44" t="str">
        <f t="shared" si="50"/>
        <v/>
      </c>
      <c r="BI119" s="44" t="str">
        <f t="shared" si="50"/>
        <v/>
      </c>
    </row>
    <row r="120" spans="1:61" s="2488" customFormat="1" ht="28.5" customHeight="1" x14ac:dyDescent="0.2">
      <c r="A120" s="155" t="s">
        <v>531</v>
      </c>
      <c r="B120" s="2646" t="s">
        <v>530</v>
      </c>
      <c r="C120" s="79"/>
      <c r="D120" s="80" t="s">
        <v>732</v>
      </c>
      <c r="E120" s="80"/>
      <c r="F120" s="188"/>
      <c r="G120" s="2647">
        <v>2.5</v>
      </c>
      <c r="H120" s="40">
        <f>G120*30</f>
        <v>75</v>
      </c>
      <c r="I120" s="354">
        <f>J120+K120+L120</f>
        <v>27</v>
      </c>
      <c r="J120" s="27">
        <v>18</v>
      </c>
      <c r="K120" s="27"/>
      <c r="L120" s="27">
        <v>9</v>
      </c>
      <c r="M120" s="43">
        <f>H120-I120</f>
        <v>48</v>
      </c>
      <c r="N120" s="347"/>
      <c r="O120" s="80"/>
      <c r="P120" s="81"/>
      <c r="Q120" s="79"/>
      <c r="R120" s="80"/>
      <c r="S120" s="107"/>
      <c r="T120" s="79"/>
      <c r="U120" s="80">
        <v>3</v>
      </c>
      <c r="V120" s="116"/>
      <c r="W120" s="117"/>
      <c r="X120" s="114"/>
      <c r="Y120" s="116"/>
      <c r="Z120" s="2488">
        <v>3</v>
      </c>
      <c r="AA120" s="2488" t="s">
        <v>685</v>
      </c>
      <c r="AT120" s="2489" t="s">
        <v>36</v>
      </c>
      <c r="AU120" s="2490">
        <f>SUMIF(Z118:Z144,3,G118:G144)</f>
        <v>20</v>
      </c>
      <c r="AX120" s="44" t="str">
        <f t="shared" si="49"/>
        <v/>
      </c>
      <c r="AY120" s="44" t="str">
        <f t="shared" si="49"/>
        <v/>
      </c>
      <c r="AZ120" s="44" t="str">
        <f t="shared" si="49"/>
        <v/>
      </c>
      <c r="BA120" s="44" t="str">
        <f t="shared" si="49"/>
        <v/>
      </c>
      <c r="BB120" s="44" t="str">
        <f t="shared" si="49"/>
        <v/>
      </c>
      <c r="BC120" s="44" t="str">
        <f t="shared" si="49"/>
        <v/>
      </c>
      <c r="BD120" s="44" t="str">
        <f t="shared" si="50"/>
        <v/>
      </c>
      <c r="BE120" s="44" t="str">
        <f t="shared" si="50"/>
        <v>так</v>
      </c>
      <c r="BF120" s="44" t="str">
        <f t="shared" si="50"/>
        <v/>
      </c>
      <c r="BG120" s="44" t="str">
        <f t="shared" si="50"/>
        <v/>
      </c>
      <c r="BH120" s="44" t="str">
        <f t="shared" si="50"/>
        <v/>
      </c>
      <c r="BI120" s="44" t="str">
        <f t="shared" si="50"/>
        <v/>
      </c>
    </row>
    <row r="121" spans="1:61" s="2488" customFormat="1" ht="21" customHeight="1" x14ac:dyDescent="0.2">
      <c r="A121" s="155" t="s">
        <v>532</v>
      </c>
      <c r="B121" s="2646" t="s">
        <v>530</v>
      </c>
      <c r="C121" s="79" t="s">
        <v>733</v>
      </c>
      <c r="D121" s="80"/>
      <c r="E121" s="80"/>
      <c r="F121" s="188"/>
      <c r="G121" s="2647">
        <v>3.5</v>
      </c>
      <c r="H121" s="40">
        <f>G121*30</f>
        <v>105</v>
      </c>
      <c r="I121" s="354">
        <f>J121+K121+L121</f>
        <v>45</v>
      </c>
      <c r="J121" s="27">
        <v>27</v>
      </c>
      <c r="K121" s="27"/>
      <c r="L121" s="27">
        <v>18</v>
      </c>
      <c r="M121" s="43">
        <f>H121-I121</f>
        <v>60</v>
      </c>
      <c r="N121" s="347"/>
      <c r="O121" s="80"/>
      <c r="P121" s="81"/>
      <c r="Q121" s="79"/>
      <c r="R121" s="80"/>
      <c r="S121" s="107"/>
      <c r="T121" s="79"/>
      <c r="U121" s="80"/>
      <c r="V121" s="116">
        <v>5</v>
      </c>
      <c r="W121" s="117"/>
      <c r="X121" s="114"/>
      <c r="Y121" s="116"/>
      <c r="Z121" s="2488">
        <v>3</v>
      </c>
      <c r="AA121" s="2488" t="s">
        <v>689</v>
      </c>
      <c r="AB121" s="2488" t="s">
        <v>690</v>
      </c>
      <c r="AC121" s="2488" t="s">
        <v>691</v>
      </c>
      <c r="AD121" s="2488" t="s">
        <v>692</v>
      </c>
      <c r="AE121" s="2488" t="s">
        <v>693</v>
      </c>
      <c r="AF121" s="2488" t="s">
        <v>694</v>
      </c>
      <c r="AT121" s="2489" t="s">
        <v>37</v>
      </c>
      <c r="AU121" s="2490">
        <f>SUMIF(Z118:Z144,4,G118:G144)</f>
        <v>33.5</v>
      </c>
      <c r="AX121" s="44" t="str">
        <f t="shared" si="49"/>
        <v/>
      </c>
      <c r="AY121" s="44" t="str">
        <f t="shared" si="49"/>
        <v/>
      </c>
      <c r="AZ121" s="44" t="str">
        <f t="shared" si="49"/>
        <v/>
      </c>
      <c r="BA121" s="44" t="str">
        <f t="shared" si="49"/>
        <v/>
      </c>
      <c r="BB121" s="44" t="str">
        <f t="shared" si="49"/>
        <v/>
      </c>
      <c r="BC121" s="44" t="str">
        <f t="shared" si="49"/>
        <v/>
      </c>
      <c r="BD121" s="44" t="str">
        <f t="shared" si="50"/>
        <v/>
      </c>
      <c r="BE121" s="44" t="str">
        <f t="shared" si="50"/>
        <v/>
      </c>
      <c r="BF121" s="44" t="str">
        <f t="shared" si="50"/>
        <v>так</v>
      </c>
      <c r="BG121" s="44" t="str">
        <f t="shared" si="50"/>
        <v/>
      </c>
      <c r="BH121" s="44" t="str">
        <f t="shared" si="50"/>
        <v/>
      </c>
      <c r="BI121" s="44" t="str">
        <f t="shared" si="50"/>
        <v/>
      </c>
    </row>
    <row r="122" spans="1:61" s="2488" customFormat="1" ht="30.75" customHeight="1" x14ac:dyDescent="0.2">
      <c r="A122" s="155" t="s">
        <v>362</v>
      </c>
      <c r="B122" s="2646" t="s">
        <v>243</v>
      </c>
      <c r="C122" s="2648"/>
      <c r="D122" s="2649"/>
      <c r="E122" s="2649"/>
      <c r="F122" s="2650"/>
      <c r="G122" s="2651">
        <f>G123+G124+G125</f>
        <v>8.5</v>
      </c>
      <c r="H122" s="40">
        <f t="shared" ref="H122:H127" si="51">G122*30</f>
        <v>255</v>
      </c>
      <c r="I122" s="27">
        <f>I123+I124+I125</f>
        <v>120</v>
      </c>
      <c r="J122" s="27">
        <f>J123+J124+J125</f>
        <v>54</v>
      </c>
      <c r="K122" s="27">
        <f>K123+K124+K125</f>
        <v>18</v>
      </c>
      <c r="L122" s="27">
        <f>L123+L124+L125</f>
        <v>48</v>
      </c>
      <c r="M122" s="27">
        <f>M123+M124+M125</f>
        <v>135</v>
      </c>
      <c r="N122" s="2652"/>
      <c r="O122" s="2649"/>
      <c r="P122" s="2653"/>
      <c r="Q122" s="2648"/>
      <c r="R122" s="2649"/>
      <c r="S122" s="2654"/>
      <c r="T122" s="2655"/>
      <c r="U122" s="2656"/>
      <c r="V122" s="2657"/>
      <c r="W122" s="2658"/>
      <c r="X122" s="2656"/>
      <c r="Y122" s="2657"/>
      <c r="AA122" s="2488">
        <f>COUNTIF($C$118:$C$151,7)</f>
        <v>3</v>
      </c>
      <c r="AB122" s="2488">
        <f>COUNTIF($C$118:$C$151,8)</f>
        <v>0</v>
      </c>
      <c r="AC122" s="2488">
        <f>COUNTIF($C$118:$C$151,9)</f>
        <v>0</v>
      </c>
      <c r="AD122" s="2488">
        <f>COUNTIF($C$118:$C$151,10)</f>
        <v>0</v>
      </c>
      <c r="AE122" s="2488">
        <f>COUNTIF($C$118:$C$151,11)</f>
        <v>0</v>
      </c>
      <c r="AF122" s="2488">
        <f>COUNTIF($C$118:$C$151,12)</f>
        <v>0</v>
      </c>
      <c r="AH122" s="2488" t="s">
        <v>695</v>
      </c>
      <c r="AU122" s="2491">
        <f>SUM(AU118:AU121)</f>
        <v>56.5</v>
      </c>
      <c r="AX122" s="44" t="str">
        <f t="shared" si="49"/>
        <v/>
      </c>
      <c r="AY122" s="44" t="str">
        <f t="shared" si="49"/>
        <v/>
      </c>
      <c r="AZ122" s="44" t="str">
        <f t="shared" si="49"/>
        <v/>
      </c>
      <c r="BA122" s="44" t="str">
        <f t="shared" si="49"/>
        <v/>
      </c>
      <c r="BB122" s="44" t="str">
        <f t="shared" si="49"/>
        <v/>
      </c>
      <c r="BC122" s="44" t="str">
        <f t="shared" si="49"/>
        <v/>
      </c>
      <c r="BD122" s="44" t="str">
        <f t="shared" si="50"/>
        <v/>
      </c>
      <c r="BE122" s="44" t="str">
        <f t="shared" si="50"/>
        <v/>
      </c>
      <c r="BF122" s="44" t="str">
        <f t="shared" si="50"/>
        <v/>
      </c>
      <c r="BG122" s="44" t="str">
        <f t="shared" si="50"/>
        <v/>
      </c>
      <c r="BH122" s="44" t="str">
        <f t="shared" si="50"/>
        <v/>
      </c>
      <c r="BI122" s="44" t="str">
        <f t="shared" si="50"/>
        <v/>
      </c>
    </row>
    <row r="123" spans="1:61" s="2488" customFormat="1" ht="33.75" customHeight="1" x14ac:dyDescent="0.2">
      <c r="A123" s="155" t="s">
        <v>533</v>
      </c>
      <c r="B123" s="2646" t="s">
        <v>243</v>
      </c>
      <c r="C123" s="2648"/>
      <c r="D123" s="2649" t="s">
        <v>732</v>
      </c>
      <c r="E123" s="2649"/>
      <c r="F123" s="2650"/>
      <c r="G123" s="2659">
        <v>3.5</v>
      </c>
      <c r="H123" s="40">
        <f t="shared" si="51"/>
        <v>105</v>
      </c>
      <c r="I123" s="354">
        <f>J123+K123+L123</f>
        <v>45</v>
      </c>
      <c r="J123" s="2656">
        <v>27</v>
      </c>
      <c r="K123" s="2649">
        <v>18</v>
      </c>
      <c r="L123" s="2649"/>
      <c r="M123" s="43">
        <f t="shared" ref="M123:M131" si="52">H123-I123</f>
        <v>60</v>
      </c>
      <c r="N123" s="2652"/>
      <c r="O123" s="2649"/>
      <c r="P123" s="2653"/>
      <c r="Q123" s="2648"/>
      <c r="R123" s="2649"/>
      <c r="S123" s="2654"/>
      <c r="T123" s="2655"/>
      <c r="U123" s="2656">
        <v>5</v>
      </c>
      <c r="V123" s="2657"/>
      <c r="W123" s="2658"/>
      <c r="X123" s="2656"/>
      <c r="Y123" s="2657"/>
      <c r="Z123" s="2488">
        <v>3</v>
      </c>
      <c r="AA123" s="2488">
        <f>COUNTIF($D$118:$D$151,7)</f>
        <v>2</v>
      </c>
      <c r="AB123" s="2488">
        <f>COUNTIF($D$118:$D$151,8)</f>
        <v>0</v>
      </c>
      <c r="AC123" s="2488">
        <f>COUNTIF($D$118:$D$151,9)</f>
        <v>0</v>
      </c>
      <c r="AD123" s="2488">
        <f>COUNTIF($D$118:$D$151,10)</f>
        <v>0</v>
      </c>
      <c r="AE123" s="2488">
        <f>COUNTIF($D$118:$D$151,11)</f>
        <v>0</v>
      </c>
      <c r="AF123" s="2488">
        <f>COUNTIF($D$118:$D$151,12)</f>
        <v>0</v>
      </c>
      <c r="AH123" s="2488" t="s">
        <v>696</v>
      </c>
      <c r="AX123" s="44" t="str">
        <f t="shared" si="49"/>
        <v/>
      </c>
      <c r="AY123" s="44" t="str">
        <f t="shared" si="49"/>
        <v/>
      </c>
      <c r="AZ123" s="44" t="str">
        <f t="shared" si="49"/>
        <v/>
      </c>
      <c r="BA123" s="44" t="str">
        <f t="shared" si="49"/>
        <v/>
      </c>
      <c r="BB123" s="44" t="str">
        <f t="shared" si="49"/>
        <v/>
      </c>
      <c r="BC123" s="44" t="str">
        <f t="shared" si="49"/>
        <v/>
      </c>
      <c r="BD123" s="44" t="str">
        <f t="shared" si="50"/>
        <v/>
      </c>
      <c r="BE123" s="44" t="str">
        <f t="shared" si="50"/>
        <v>так</v>
      </c>
      <c r="BF123" s="44" t="str">
        <f t="shared" si="50"/>
        <v/>
      </c>
      <c r="BG123" s="44" t="str">
        <f t="shared" si="50"/>
        <v/>
      </c>
      <c r="BH123" s="44" t="str">
        <f t="shared" si="50"/>
        <v/>
      </c>
      <c r="BI123" s="44" t="str">
        <f t="shared" si="50"/>
        <v/>
      </c>
    </row>
    <row r="124" spans="1:61" s="2488" customFormat="1" ht="30.75" customHeight="1" x14ac:dyDescent="0.2">
      <c r="A124" s="155" t="s">
        <v>534</v>
      </c>
      <c r="B124" s="2646" t="s">
        <v>243</v>
      </c>
      <c r="C124" s="2648" t="s">
        <v>733</v>
      </c>
      <c r="D124" s="2649"/>
      <c r="E124" s="2649"/>
      <c r="F124" s="2650"/>
      <c r="G124" s="2659">
        <v>3.5</v>
      </c>
      <c r="H124" s="40">
        <f t="shared" si="51"/>
        <v>105</v>
      </c>
      <c r="I124" s="354">
        <f t="shared" ref="I124:I141" si="53">J124+K124+L124</f>
        <v>45</v>
      </c>
      <c r="J124" s="2656">
        <v>27</v>
      </c>
      <c r="K124" s="2649"/>
      <c r="L124" s="2649">
        <v>18</v>
      </c>
      <c r="M124" s="43">
        <f t="shared" si="52"/>
        <v>60</v>
      </c>
      <c r="N124" s="2652"/>
      <c r="O124" s="2649"/>
      <c r="P124" s="2653"/>
      <c r="Q124" s="2648"/>
      <c r="R124" s="2649"/>
      <c r="S124" s="2654"/>
      <c r="T124" s="2655"/>
      <c r="U124" s="2656"/>
      <c r="V124" s="2657">
        <v>5</v>
      </c>
      <c r="W124" s="2658"/>
      <c r="X124" s="2656"/>
      <c r="Y124" s="2657"/>
      <c r="Z124" s="2488">
        <v>3</v>
      </c>
      <c r="AX124" s="44" t="str">
        <f t="shared" si="49"/>
        <v/>
      </c>
      <c r="AY124" s="44" t="str">
        <f t="shared" si="49"/>
        <v/>
      </c>
      <c r="AZ124" s="44" t="str">
        <f t="shared" si="49"/>
        <v/>
      </c>
      <c r="BA124" s="44" t="str">
        <f t="shared" si="49"/>
        <v/>
      </c>
      <c r="BB124" s="44" t="str">
        <f t="shared" si="49"/>
        <v/>
      </c>
      <c r="BC124" s="44" t="str">
        <f t="shared" si="49"/>
        <v/>
      </c>
      <c r="BD124" s="44" t="str">
        <f t="shared" si="50"/>
        <v/>
      </c>
      <c r="BE124" s="44" t="str">
        <f t="shared" si="50"/>
        <v/>
      </c>
      <c r="BF124" s="44" t="str">
        <f t="shared" si="50"/>
        <v>так</v>
      </c>
      <c r="BG124" s="44" t="str">
        <f t="shared" si="50"/>
        <v/>
      </c>
      <c r="BH124" s="44" t="str">
        <f t="shared" si="50"/>
        <v/>
      </c>
      <c r="BI124" s="44" t="str">
        <f t="shared" si="50"/>
        <v/>
      </c>
    </row>
    <row r="125" spans="1:61" s="2488" customFormat="1" ht="35.25" customHeight="1" x14ac:dyDescent="0.2">
      <c r="A125" s="155" t="s">
        <v>535</v>
      </c>
      <c r="B125" s="2646" t="s">
        <v>244</v>
      </c>
      <c r="C125" s="2648"/>
      <c r="D125" s="2649"/>
      <c r="E125" s="2649">
        <v>7</v>
      </c>
      <c r="F125" s="2650"/>
      <c r="G125" s="2659">
        <v>1.5</v>
      </c>
      <c r="H125" s="40">
        <f t="shared" si="51"/>
        <v>45</v>
      </c>
      <c r="I125" s="354">
        <f t="shared" si="53"/>
        <v>30</v>
      </c>
      <c r="J125" s="2656"/>
      <c r="K125" s="2649"/>
      <c r="L125" s="2649">
        <v>30</v>
      </c>
      <c r="M125" s="43">
        <f t="shared" si="52"/>
        <v>15</v>
      </c>
      <c r="N125" s="2652"/>
      <c r="O125" s="2649"/>
      <c r="P125" s="2653"/>
      <c r="Q125" s="2648"/>
      <c r="R125" s="2649"/>
      <c r="S125" s="2654"/>
      <c r="T125" s="2655"/>
      <c r="U125" s="2656"/>
      <c r="V125" s="2657"/>
      <c r="W125" s="2658">
        <v>2</v>
      </c>
      <c r="X125" s="2656"/>
      <c r="Y125" s="2657"/>
      <c r="Z125" s="2488">
        <v>4</v>
      </c>
      <c r="AA125" s="2488" t="s">
        <v>697</v>
      </c>
      <c r="AX125" s="44" t="str">
        <f t="shared" si="49"/>
        <v/>
      </c>
      <c r="AY125" s="44" t="str">
        <f t="shared" si="49"/>
        <v/>
      </c>
      <c r="AZ125" s="44" t="str">
        <f t="shared" si="49"/>
        <v/>
      </c>
      <c r="BA125" s="44" t="str">
        <f t="shared" si="49"/>
        <v/>
      </c>
      <c r="BB125" s="44" t="str">
        <f t="shared" si="49"/>
        <v/>
      </c>
      <c r="BC125" s="44" t="str">
        <f t="shared" si="49"/>
        <v/>
      </c>
      <c r="BD125" s="44" t="str">
        <f t="shared" si="50"/>
        <v/>
      </c>
      <c r="BE125" s="44" t="str">
        <f t="shared" si="50"/>
        <v/>
      </c>
      <c r="BF125" s="44" t="str">
        <f t="shared" si="50"/>
        <v/>
      </c>
      <c r="BG125" s="44" t="str">
        <f t="shared" si="50"/>
        <v>так</v>
      </c>
      <c r="BH125" s="44" t="str">
        <f t="shared" si="50"/>
        <v/>
      </c>
      <c r="BI125" s="44" t="str">
        <f t="shared" si="50"/>
        <v/>
      </c>
    </row>
    <row r="126" spans="1:61" s="2488" customFormat="1" ht="39.75" customHeight="1" x14ac:dyDescent="0.2">
      <c r="A126" s="155" t="s">
        <v>536</v>
      </c>
      <c r="B126" s="2660" t="s">
        <v>268</v>
      </c>
      <c r="C126" s="2648"/>
      <c r="D126" s="2649" t="s">
        <v>734</v>
      </c>
      <c r="E126" s="2649"/>
      <c r="F126" s="2650"/>
      <c r="G126" s="2661">
        <v>2</v>
      </c>
      <c r="H126" s="40">
        <f t="shared" si="51"/>
        <v>60</v>
      </c>
      <c r="I126" s="354">
        <f t="shared" si="53"/>
        <v>27</v>
      </c>
      <c r="J126" s="2656">
        <v>18</v>
      </c>
      <c r="K126" s="2649">
        <v>9</v>
      </c>
      <c r="L126" s="2649"/>
      <c r="M126" s="43">
        <f t="shared" si="52"/>
        <v>33</v>
      </c>
      <c r="N126" s="2652"/>
      <c r="O126" s="2649"/>
      <c r="P126" s="2653"/>
      <c r="Q126" s="2648"/>
      <c r="R126" s="2649"/>
      <c r="S126" s="2654"/>
      <c r="T126" s="2648"/>
      <c r="U126" s="2649"/>
      <c r="V126" s="2657"/>
      <c r="W126" s="2658"/>
      <c r="X126" s="2656">
        <v>3</v>
      </c>
      <c r="Y126" s="2657"/>
      <c r="Z126" s="2488">
        <v>4</v>
      </c>
      <c r="AX126" s="44" t="str">
        <f t="shared" si="49"/>
        <v/>
      </c>
      <c r="AY126" s="44" t="str">
        <f t="shared" si="49"/>
        <v/>
      </c>
      <c r="AZ126" s="44" t="str">
        <f t="shared" si="49"/>
        <v/>
      </c>
      <c r="BA126" s="44" t="str">
        <f t="shared" si="49"/>
        <v/>
      </c>
      <c r="BB126" s="44" t="str">
        <f t="shared" si="49"/>
        <v/>
      </c>
      <c r="BC126" s="44" t="str">
        <f t="shared" si="49"/>
        <v/>
      </c>
      <c r="BD126" s="44" t="str">
        <f t="shared" si="50"/>
        <v/>
      </c>
      <c r="BE126" s="44" t="str">
        <f t="shared" si="50"/>
        <v/>
      </c>
      <c r="BF126" s="44" t="str">
        <f t="shared" si="50"/>
        <v/>
      </c>
      <c r="BG126" s="44" t="str">
        <f t="shared" si="50"/>
        <v/>
      </c>
      <c r="BH126" s="44" t="str">
        <f t="shared" si="50"/>
        <v>так</v>
      </c>
      <c r="BI126" s="44" t="str">
        <f t="shared" si="50"/>
        <v/>
      </c>
    </row>
    <row r="127" spans="1:61" s="2488" customFormat="1" ht="30.75" customHeight="1" x14ac:dyDescent="0.2">
      <c r="A127" s="348" t="s">
        <v>537</v>
      </c>
      <c r="B127" s="2662" t="s">
        <v>245</v>
      </c>
      <c r="C127" s="2663" t="s">
        <v>734</v>
      </c>
      <c r="D127" s="2664"/>
      <c r="E127" s="2664"/>
      <c r="F127" s="2665"/>
      <c r="G127" s="2666">
        <v>3</v>
      </c>
      <c r="H127" s="178">
        <f t="shared" si="51"/>
        <v>90</v>
      </c>
      <c r="I127" s="354">
        <f t="shared" si="53"/>
        <v>36</v>
      </c>
      <c r="J127" s="2667">
        <v>18</v>
      </c>
      <c r="K127" s="2668"/>
      <c r="L127" s="2668">
        <v>18</v>
      </c>
      <c r="M127" s="172">
        <f t="shared" si="52"/>
        <v>54</v>
      </c>
      <c r="N127" s="2669"/>
      <c r="O127" s="2664"/>
      <c r="P127" s="2670"/>
      <c r="Q127" s="2671"/>
      <c r="R127" s="2664"/>
      <c r="S127" s="2672"/>
      <c r="T127" s="2673"/>
      <c r="U127" s="2674"/>
      <c r="V127" s="2675"/>
      <c r="W127" s="2676"/>
      <c r="X127" s="2674">
        <v>4</v>
      </c>
      <c r="Y127" s="2675"/>
      <c r="Z127" s="2488">
        <v>4</v>
      </c>
      <c r="AX127" s="44" t="str">
        <f t="shared" si="49"/>
        <v/>
      </c>
      <c r="AY127" s="44" t="str">
        <f t="shared" si="49"/>
        <v/>
      </c>
      <c r="AZ127" s="44" t="str">
        <f t="shared" si="49"/>
        <v/>
      </c>
      <c r="BA127" s="44" t="str">
        <f t="shared" si="49"/>
        <v/>
      </c>
      <c r="BB127" s="44" t="str">
        <f t="shared" si="49"/>
        <v/>
      </c>
      <c r="BC127" s="44" t="str">
        <f t="shared" si="49"/>
        <v/>
      </c>
      <c r="BD127" s="44" t="str">
        <f t="shared" si="50"/>
        <v/>
      </c>
      <c r="BE127" s="44" t="str">
        <f t="shared" si="50"/>
        <v/>
      </c>
      <c r="BF127" s="44" t="str">
        <f t="shared" si="50"/>
        <v/>
      </c>
      <c r="BG127" s="44" t="str">
        <f t="shared" si="50"/>
        <v/>
      </c>
      <c r="BH127" s="44" t="str">
        <f t="shared" si="50"/>
        <v>так</v>
      </c>
      <c r="BI127" s="44" t="str">
        <f t="shared" si="50"/>
        <v/>
      </c>
    </row>
    <row r="128" spans="1:61" s="2488" customFormat="1" ht="39" customHeight="1" x14ac:dyDescent="0.2">
      <c r="A128" s="155" t="s">
        <v>538</v>
      </c>
      <c r="B128" s="352" t="s">
        <v>539</v>
      </c>
      <c r="C128" s="2520"/>
      <c r="D128" s="2520"/>
      <c r="E128" s="2520"/>
      <c r="F128" s="353"/>
      <c r="G128" s="181">
        <f>G129+G130</f>
        <v>6</v>
      </c>
      <c r="H128" s="2524">
        <f>G128*30</f>
        <v>180</v>
      </c>
      <c r="I128" s="354">
        <f>I129+I130</f>
        <v>102</v>
      </c>
      <c r="J128" s="354">
        <f>J129+J130</f>
        <v>63</v>
      </c>
      <c r="K128" s="354">
        <f>K129+K130</f>
        <v>15</v>
      </c>
      <c r="L128" s="354">
        <f>L129+L130</f>
        <v>24</v>
      </c>
      <c r="M128" s="354">
        <f t="shared" si="52"/>
        <v>78</v>
      </c>
      <c r="N128" s="2520"/>
      <c r="O128" s="2520"/>
      <c r="P128" s="2520"/>
      <c r="Q128" s="2520"/>
      <c r="R128" s="2520"/>
      <c r="S128" s="2520"/>
      <c r="T128" s="355"/>
      <c r="U128" s="355"/>
      <c r="V128" s="355"/>
      <c r="W128" s="355"/>
      <c r="X128" s="355"/>
      <c r="Y128" s="446"/>
      <c r="AX128" s="44" t="str">
        <f t="shared" si="49"/>
        <v/>
      </c>
      <c r="AY128" s="44" t="str">
        <f t="shared" si="49"/>
        <v/>
      </c>
      <c r="AZ128" s="44" t="str">
        <f t="shared" si="49"/>
        <v/>
      </c>
      <c r="BA128" s="44" t="str">
        <f t="shared" si="49"/>
        <v/>
      </c>
      <c r="BB128" s="44" t="str">
        <f t="shared" si="49"/>
        <v/>
      </c>
      <c r="BC128" s="44" t="str">
        <f t="shared" si="49"/>
        <v/>
      </c>
      <c r="BD128" s="44" t="str">
        <f t="shared" si="50"/>
        <v/>
      </c>
      <c r="BE128" s="44" t="str">
        <f t="shared" si="50"/>
        <v/>
      </c>
      <c r="BF128" s="44" t="str">
        <f t="shared" si="50"/>
        <v/>
      </c>
      <c r="BG128" s="44" t="str">
        <f t="shared" si="50"/>
        <v/>
      </c>
      <c r="BH128" s="44" t="str">
        <f t="shared" si="50"/>
        <v/>
      </c>
      <c r="BI128" s="44" t="str">
        <f t="shared" si="50"/>
        <v/>
      </c>
    </row>
    <row r="129" spans="1:61" s="2488" customFormat="1" ht="38.25" customHeight="1" x14ac:dyDescent="0.2">
      <c r="A129" s="155" t="s">
        <v>540</v>
      </c>
      <c r="B129" s="352" t="s">
        <v>539</v>
      </c>
      <c r="C129" s="2520"/>
      <c r="D129" s="2520" t="s">
        <v>733</v>
      </c>
      <c r="E129" s="2520"/>
      <c r="F129" s="353"/>
      <c r="G129" s="181">
        <v>2</v>
      </c>
      <c r="H129" s="2524">
        <f>G129*30</f>
        <v>60</v>
      </c>
      <c r="I129" s="354">
        <f t="shared" si="53"/>
        <v>27</v>
      </c>
      <c r="J129" s="356">
        <v>18</v>
      </c>
      <c r="K129" s="2524"/>
      <c r="L129" s="2524">
        <v>9</v>
      </c>
      <c r="M129" s="354">
        <f t="shared" si="52"/>
        <v>33</v>
      </c>
      <c r="N129" s="2520"/>
      <c r="O129" s="2520"/>
      <c r="P129" s="2520"/>
      <c r="Q129" s="2520"/>
      <c r="R129" s="2520"/>
      <c r="S129" s="2520"/>
      <c r="T129" s="355"/>
      <c r="U129" s="355"/>
      <c r="V129" s="355">
        <v>3</v>
      </c>
      <c r="W129" s="355"/>
      <c r="X129" s="355"/>
      <c r="Y129" s="446"/>
      <c r="Z129" s="2488">
        <v>3</v>
      </c>
      <c r="AX129" s="44" t="str">
        <f t="shared" si="49"/>
        <v/>
      </c>
      <c r="AY129" s="44" t="str">
        <f t="shared" si="49"/>
        <v/>
      </c>
      <c r="AZ129" s="44" t="str">
        <f t="shared" si="49"/>
        <v/>
      </c>
      <c r="BA129" s="44" t="str">
        <f t="shared" si="49"/>
        <v/>
      </c>
      <c r="BB129" s="44" t="str">
        <f t="shared" si="49"/>
        <v/>
      </c>
      <c r="BC129" s="44" t="str">
        <f t="shared" si="49"/>
        <v/>
      </c>
      <c r="BD129" s="44" t="str">
        <f t="shared" si="50"/>
        <v/>
      </c>
      <c r="BE129" s="44" t="str">
        <f t="shared" si="50"/>
        <v/>
      </c>
      <c r="BF129" s="44" t="str">
        <f t="shared" si="50"/>
        <v>так</v>
      </c>
      <c r="BG129" s="44" t="str">
        <f t="shared" si="50"/>
        <v/>
      </c>
      <c r="BH129" s="44" t="str">
        <f t="shared" si="50"/>
        <v/>
      </c>
      <c r="BI129" s="44" t="str">
        <f t="shared" si="50"/>
        <v/>
      </c>
    </row>
    <row r="130" spans="1:61" s="2488" customFormat="1" ht="38.25" customHeight="1" x14ac:dyDescent="0.2">
      <c r="A130" s="155" t="s">
        <v>541</v>
      </c>
      <c r="B130" s="352" t="s">
        <v>539</v>
      </c>
      <c r="C130" s="2520">
        <v>7</v>
      </c>
      <c r="D130" s="2520"/>
      <c r="E130" s="2520"/>
      <c r="F130" s="353"/>
      <c r="G130" s="181">
        <v>4</v>
      </c>
      <c r="H130" s="2524">
        <f>G130*30</f>
        <v>120</v>
      </c>
      <c r="I130" s="354">
        <f t="shared" si="53"/>
        <v>75</v>
      </c>
      <c r="J130" s="356">
        <v>45</v>
      </c>
      <c r="K130" s="2524">
        <v>15</v>
      </c>
      <c r="L130" s="2524">
        <v>15</v>
      </c>
      <c r="M130" s="354">
        <f t="shared" si="52"/>
        <v>45</v>
      </c>
      <c r="N130" s="2520"/>
      <c r="O130" s="2520"/>
      <c r="P130" s="2520"/>
      <c r="Q130" s="2520"/>
      <c r="R130" s="2520"/>
      <c r="S130" s="2520"/>
      <c r="T130" s="355"/>
      <c r="U130" s="355"/>
      <c r="V130" s="355"/>
      <c r="W130" s="355">
        <v>5</v>
      </c>
      <c r="X130" s="355"/>
      <c r="Y130" s="446"/>
      <c r="Z130" s="2488">
        <v>4</v>
      </c>
      <c r="AW130" s="2492"/>
      <c r="AX130" s="44" t="str">
        <f t="shared" si="49"/>
        <v/>
      </c>
      <c r="AY130" s="44" t="str">
        <f t="shared" si="49"/>
        <v/>
      </c>
      <c r="AZ130" s="44" t="str">
        <f t="shared" si="49"/>
        <v/>
      </c>
      <c r="BA130" s="44" t="str">
        <f t="shared" si="49"/>
        <v/>
      </c>
      <c r="BB130" s="44" t="str">
        <f t="shared" si="49"/>
        <v/>
      </c>
      <c r="BC130" s="44" t="str">
        <f t="shared" si="49"/>
        <v/>
      </c>
      <c r="BD130" s="44" t="str">
        <f t="shared" si="50"/>
        <v/>
      </c>
      <c r="BE130" s="44" t="str">
        <f t="shared" si="50"/>
        <v/>
      </c>
      <c r="BF130" s="44" t="str">
        <f t="shared" si="50"/>
        <v/>
      </c>
      <c r="BG130" s="44" t="str">
        <f t="shared" si="50"/>
        <v>так</v>
      </c>
      <c r="BH130" s="44" t="str">
        <f t="shared" si="50"/>
        <v/>
      </c>
      <c r="BI130" s="44" t="str">
        <f t="shared" si="50"/>
        <v/>
      </c>
    </row>
    <row r="131" spans="1:61" s="2493" customFormat="1" ht="39" customHeight="1" x14ac:dyDescent="0.2">
      <c r="A131" s="357" t="s">
        <v>782</v>
      </c>
      <c r="B131" s="352" t="s">
        <v>783</v>
      </c>
      <c r="C131" s="2520"/>
      <c r="D131" s="2520"/>
      <c r="E131" s="2520"/>
      <c r="F131" s="353" t="s">
        <v>734</v>
      </c>
      <c r="G131" s="181">
        <v>2</v>
      </c>
      <c r="H131" s="2524">
        <f>G131*30</f>
        <v>60</v>
      </c>
      <c r="I131" s="354">
        <f t="shared" si="53"/>
        <v>20</v>
      </c>
      <c r="J131" s="356"/>
      <c r="K131" s="2524"/>
      <c r="L131" s="2524">
        <v>20</v>
      </c>
      <c r="M131" s="354">
        <f t="shared" si="52"/>
        <v>40</v>
      </c>
      <c r="N131" s="2520"/>
      <c r="O131" s="2520"/>
      <c r="P131" s="2520"/>
      <c r="Q131" s="2520"/>
      <c r="R131" s="2520"/>
      <c r="S131" s="2520"/>
      <c r="T131" s="355"/>
      <c r="U131" s="355"/>
      <c r="V131" s="355"/>
      <c r="W131" s="355"/>
      <c r="X131" s="355">
        <v>2</v>
      </c>
      <c r="Y131" s="355"/>
      <c r="Z131" s="2493">
        <v>4</v>
      </c>
      <c r="AX131" s="44" t="str">
        <f t="shared" si="49"/>
        <v/>
      </c>
      <c r="AY131" s="44" t="str">
        <f t="shared" si="49"/>
        <v/>
      </c>
      <c r="AZ131" s="44" t="str">
        <f t="shared" si="49"/>
        <v/>
      </c>
      <c r="BA131" s="44" t="str">
        <f t="shared" si="49"/>
        <v/>
      </c>
      <c r="BB131" s="44" t="str">
        <f t="shared" si="49"/>
        <v/>
      </c>
      <c r="BC131" s="44" t="str">
        <f t="shared" si="49"/>
        <v/>
      </c>
      <c r="BD131" s="44" t="str">
        <f t="shared" si="50"/>
        <v/>
      </c>
      <c r="BE131" s="44" t="str">
        <f t="shared" si="50"/>
        <v/>
      </c>
      <c r="BF131" s="44" t="str">
        <f t="shared" si="50"/>
        <v/>
      </c>
      <c r="BG131" s="44" t="str">
        <f t="shared" si="50"/>
        <v/>
      </c>
      <c r="BH131" s="44" t="str">
        <f t="shared" si="50"/>
        <v>так</v>
      </c>
      <c r="BI131" s="44" t="str">
        <f t="shared" si="50"/>
        <v/>
      </c>
    </row>
    <row r="132" spans="1:61" s="2488" customFormat="1" ht="33" customHeight="1" x14ac:dyDescent="0.2">
      <c r="A132" s="357" t="s">
        <v>542</v>
      </c>
      <c r="B132" s="111" t="s">
        <v>248</v>
      </c>
      <c r="C132" s="79">
        <v>7</v>
      </c>
      <c r="D132" s="80"/>
      <c r="E132" s="80"/>
      <c r="F132" s="358"/>
      <c r="G132" s="182">
        <v>3</v>
      </c>
      <c r="H132" s="40">
        <f t="shared" ref="H132:H137" si="54">G132*30</f>
        <v>90</v>
      </c>
      <c r="I132" s="354">
        <f t="shared" si="53"/>
        <v>60</v>
      </c>
      <c r="J132" s="114">
        <v>30</v>
      </c>
      <c r="K132" s="80">
        <v>15</v>
      </c>
      <c r="L132" s="80">
        <v>15</v>
      </c>
      <c r="M132" s="43">
        <f>H132-I132</f>
        <v>30</v>
      </c>
      <c r="N132" s="78"/>
      <c r="O132" s="80"/>
      <c r="P132" s="81"/>
      <c r="Q132" s="79"/>
      <c r="R132" s="80"/>
      <c r="S132" s="107"/>
      <c r="T132" s="115"/>
      <c r="U132" s="114"/>
      <c r="V132" s="116"/>
      <c r="W132" s="117">
        <v>4</v>
      </c>
      <c r="X132" s="114"/>
      <c r="Y132" s="359"/>
      <c r="Z132" s="2488">
        <v>4</v>
      </c>
      <c r="AX132" s="44" t="str">
        <f t="shared" si="49"/>
        <v/>
      </c>
      <c r="AY132" s="44" t="str">
        <f t="shared" si="49"/>
        <v/>
      </c>
      <c r="AZ132" s="44" t="str">
        <f t="shared" si="49"/>
        <v/>
      </c>
      <c r="BA132" s="44" t="str">
        <f t="shared" si="49"/>
        <v/>
      </c>
      <c r="BB132" s="44" t="str">
        <f t="shared" si="49"/>
        <v/>
      </c>
      <c r="BC132" s="44" t="str">
        <f t="shared" si="49"/>
        <v/>
      </c>
      <c r="BD132" s="44" t="str">
        <f t="shared" si="50"/>
        <v/>
      </c>
      <c r="BE132" s="44" t="str">
        <f t="shared" si="50"/>
        <v/>
      </c>
      <c r="BF132" s="44" t="str">
        <f t="shared" si="50"/>
        <v/>
      </c>
      <c r="BG132" s="44" t="str">
        <f t="shared" si="50"/>
        <v>так</v>
      </c>
      <c r="BH132" s="44" t="str">
        <f t="shared" si="50"/>
        <v/>
      </c>
      <c r="BI132" s="44" t="str">
        <f t="shared" si="50"/>
        <v/>
      </c>
    </row>
    <row r="133" spans="1:61" s="2493" customFormat="1" ht="33" customHeight="1" x14ac:dyDescent="0.2">
      <c r="A133" s="155" t="s">
        <v>543</v>
      </c>
      <c r="B133" s="2646" t="s">
        <v>247</v>
      </c>
      <c r="C133" s="2648"/>
      <c r="D133" s="2649">
        <v>7</v>
      </c>
      <c r="E133" s="2649"/>
      <c r="F133" s="2650"/>
      <c r="G133" s="2651">
        <v>2</v>
      </c>
      <c r="H133" s="40">
        <f t="shared" si="54"/>
        <v>60</v>
      </c>
      <c r="I133" s="354">
        <f t="shared" si="53"/>
        <v>45</v>
      </c>
      <c r="J133" s="2677">
        <v>30</v>
      </c>
      <c r="K133" s="2678">
        <v>10</v>
      </c>
      <c r="L133" s="2678">
        <v>5</v>
      </c>
      <c r="M133" s="43">
        <f>H133-I133</f>
        <v>15</v>
      </c>
      <c r="N133" s="2652"/>
      <c r="O133" s="2649"/>
      <c r="P133" s="2653"/>
      <c r="Q133" s="2648"/>
      <c r="R133" s="2649"/>
      <c r="S133" s="2654"/>
      <c r="T133" s="2655"/>
      <c r="U133" s="2656"/>
      <c r="V133" s="2657"/>
      <c r="W133" s="2658">
        <v>3</v>
      </c>
      <c r="X133" s="2679"/>
      <c r="Y133" s="446"/>
      <c r="Z133" s="2493">
        <v>4</v>
      </c>
      <c r="AU133" s="2493" t="s">
        <v>794</v>
      </c>
      <c r="AX133" s="44" t="str">
        <f t="shared" si="49"/>
        <v/>
      </c>
      <c r="AY133" s="44" t="str">
        <f t="shared" si="49"/>
        <v/>
      </c>
      <c r="AZ133" s="44" t="str">
        <f t="shared" si="49"/>
        <v/>
      </c>
      <c r="BA133" s="44" t="str">
        <f t="shared" si="49"/>
        <v/>
      </c>
      <c r="BB133" s="44" t="str">
        <f t="shared" si="49"/>
        <v/>
      </c>
      <c r="BC133" s="44" t="str">
        <f t="shared" si="49"/>
        <v/>
      </c>
      <c r="BD133" s="44" t="str">
        <f t="shared" si="50"/>
        <v/>
      </c>
      <c r="BE133" s="44" t="str">
        <f t="shared" si="50"/>
        <v/>
      </c>
      <c r="BF133" s="44" t="str">
        <f t="shared" si="50"/>
        <v/>
      </c>
      <c r="BG133" s="44" t="str">
        <f t="shared" si="50"/>
        <v>так</v>
      </c>
      <c r="BH133" s="44" t="str">
        <f t="shared" si="50"/>
        <v/>
      </c>
      <c r="BI133" s="44" t="str">
        <f t="shared" si="50"/>
        <v/>
      </c>
    </row>
    <row r="134" spans="1:61" s="2488" customFormat="1" ht="33" customHeight="1" x14ac:dyDescent="0.2">
      <c r="A134" s="155" t="s">
        <v>544</v>
      </c>
      <c r="B134" s="2646" t="s">
        <v>249</v>
      </c>
      <c r="C134" s="2648"/>
      <c r="D134" s="2649"/>
      <c r="E134" s="2649"/>
      <c r="F134" s="2650"/>
      <c r="G134" s="2651">
        <v>4.5</v>
      </c>
      <c r="H134" s="40">
        <f t="shared" si="54"/>
        <v>135</v>
      </c>
      <c r="I134" s="27">
        <f>I135+I136</f>
        <v>68</v>
      </c>
      <c r="J134" s="27">
        <f>J135+J136</f>
        <v>34</v>
      </c>
      <c r="K134" s="27">
        <f>K135+K136</f>
        <v>9</v>
      </c>
      <c r="L134" s="27">
        <f>L135+L136</f>
        <v>25</v>
      </c>
      <c r="M134" s="27">
        <f>M135+M136</f>
        <v>67</v>
      </c>
      <c r="N134" s="2652"/>
      <c r="O134" s="2649"/>
      <c r="P134" s="2653"/>
      <c r="Q134" s="2648"/>
      <c r="R134" s="2649"/>
      <c r="S134" s="2654"/>
      <c r="T134" s="2655"/>
      <c r="U134" s="2656"/>
      <c r="V134" s="2657"/>
      <c r="W134" s="2658"/>
      <c r="X134" s="2679"/>
      <c r="Y134" s="446"/>
      <c r="AX134" s="44" t="str">
        <f t="shared" si="49"/>
        <v/>
      </c>
      <c r="AY134" s="44" t="str">
        <f t="shared" si="49"/>
        <v/>
      </c>
      <c r="AZ134" s="44" t="str">
        <f t="shared" si="49"/>
        <v/>
      </c>
      <c r="BA134" s="44" t="str">
        <f t="shared" si="49"/>
        <v/>
      </c>
      <c r="BB134" s="44" t="str">
        <f t="shared" si="49"/>
        <v/>
      </c>
      <c r="BC134" s="44" t="str">
        <f t="shared" si="49"/>
        <v/>
      </c>
      <c r="BD134" s="44" t="str">
        <f t="shared" si="50"/>
        <v/>
      </c>
      <c r="BE134" s="44" t="str">
        <f t="shared" si="50"/>
        <v/>
      </c>
      <c r="BF134" s="44" t="str">
        <f t="shared" si="50"/>
        <v/>
      </c>
      <c r="BG134" s="44" t="str">
        <f t="shared" si="50"/>
        <v/>
      </c>
      <c r="BH134" s="44" t="str">
        <f t="shared" si="50"/>
        <v/>
      </c>
      <c r="BI134" s="44" t="str">
        <f t="shared" si="50"/>
        <v/>
      </c>
    </row>
    <row r="135" spans="1:61" s="2488" customFormat="1" ht="33" customHeight="1" x14ac:dyDescent="0.2">
      <c r="A135" s="155" t="s">
        <v>545</v>
      </c>
      <c r="B135" s="2680" t="s">
        <v>249</v>
      </c>
      <c r="C135" s="2648"/>
      <c r="D135" s="2649" t="s">
        <v>734</v>
      </c>
      <c r="E135" s="2649"/>
      <c r="F135" s="2650"/>
      <c r="G135" s="2651">
        <v>2.5</v>
      </c>
      <c r="H135" s="40">
        <f t="shared" si="54"/>
        <v>75</v>
      </c>
      <c r="I135" s="354">
        <f t="shared" si="53"/>
        <v>36</v>
      </c>
      <c r="J135" s="2677">
        <v>18</v>
      </c>
      <c r="K135" s="2678">
        <v>9</v>
      </c>
      <c r="L135" s="2678">
        <v>9</v>
      </c>
      <c r="M135" s="43">
        <f>H135-I135</f>
        <v>39</v>
      </c>
      <c r="N135" s="2652"/>
      <c r="O135" s="2649"/>
      <c r="P135" s="2653"/>
      <c r="Q135" s="2648"/>
      <c r="R135" s="2649"/>
      <c r="S135" s="2654"/>
      <c r="T135" s="2655"/>
      <c r="U135" s="2656"/>
      <c r="V135" s="2657"/>
      <c r="W135" s="2658"/>
      <c r="X135" s="2679">
        <v>4</v>
      </c>
      <c r="Y135" s="446"/>
      <c r="Z135" s="2488">
        <v>4</v>
      </c>
      <c r="AX135" s="44" t="str">
        <f t="shared" si="49"/>
        <v/>
      </c>
      <c r="AY135" s="44" t="str">
        <f t="shared" si="49"/>
        <v/>
      </c>
      <c r="AZ135" s="44" t="str">
        <f t="shared" si="49"/>
        <v/>
      </c>
      <c r="BA135" s="44" t="str">
        <f t="shared" si="49"/>
        <v/>
      </c>
      <c r="BB135" s="44" t="str">
        <f t="shared" si="49"/>
        <v/>
      </c>
      <c r="BC135" s="44" t="str">
        <f t="shared" si="49"/>
        <v/>
      </c>
      <c r="BD135" s="44" t="str">
        <f t="shared" si="50"/>
        <v/>
      </c>
      <c r="BE135" s="44" t="str">
        <f t="shared" si="50"/>
        <v/>
      </c>
      <c r="BF135" s="44" t="str">
        <f t="shared" si="50"/>
        <v/>
      </c>
      <c r="BG135" s="44" t="str">
        <f t="shared" si="50"/>
        <v/>
      </c>
      <c r="BH135" s="44" t="str">
        <f t="shared" si="50"/>
        <v>так</v>
      </c>
      <c r="BI135" s="44" t="str">
        <f t="shared" si="50"/>
        <v/>
      </c>
    </row>
    <row r="136" spans="1:61" s="2488" customFormat="1" ht="22.5" customHeight="1" x14ac:dyDescent="0.2">
      <c r="A136" s="155" t="s">
        <v>546</v>
      </c>
      <c r="B136" s="2680" t="s">
        <v>249</v>
      </c>
      <c r="C136" s="2648" t="s">
        <v>735</v>
      </c>
      <c r="D136" s="2649"/>
      <c r="E136" s="2649"/>
      <c r="F136" s="2681"/>
      <c r="G136" s="2647">
        <v>2</v>
      </c>
      <c r="H136" s="40">
        <f t="shared" si="54"/>
        <v>60</v>
      </c>
      <c r="I136" s="354">
        <f t="shared" si="53"/>
        <v>32</v>
      </c>
      <c r="J136" s="2678">
        <v>16</v>
      </c>
      <c r="K136" s="2678"/>
      <c r="L136" s="2678">
        <v>16</v>
      </c>
      <c r="M136" s="43">
        <f>H136-I136</f>
        <v>28</v>
      </c>
      <c r="N136" s="2682"/>
      <c r="O136" s="2649"/>
      <c r="P136" s="2653"/>
      <c r="Q136" s="2648"/>
      <c r="R136" s="2649"/>
      <c r="S136" s="2654"/>
      <c r="T136" s="2648"/>
      <c r="U136" s="2649"/>
      <c r="V136" s="2657"/>
      <c r="W136" s="2658"/>
      <c r="X136" s="2656"/>
      <c r="Y136" s="116">
        <v>4</v>
      </c>
      <c r="Z136" s="2488">
        <v>4</v>
      </c>
      <c r="AX136" s="44" t="str">
        <f t="shared" si="49"/>
        <v/>
      </c>
      <c r="AY136" s="44" t="str">
        <f t="shared" si="49"/>
        <v/>
      </c>
      <c r="AZ136" s="44" t="str">
        <f t="shared" si="49"/>
        <v/>
      </c>
      <c r="BA136" s="44" t="str">
        <f t="shared" si="49"/>
        <v/>
      </c>
      <c r="BB136" s="44" t="str">
        <f t="shared" si="49"/>
        <v/>
      </c>
      <c r="BC136" s="44" t="str">
        <f t="shared" si="49"/>
        <v/>
      </c>
      <c r="BD136" s="44" t="str">
        <f t="shared" si="50"/>
        <v/>
      </c>
      <c r="BE136" s="44" t="str">
        <f t="shared" si="50"/>
        <v/>
      </c>
      <c r="BF136" s="44" t="str">
        <f t="shared" si="50"/>
        <v/>
      </c>
      <c r="BG136" s="44" t="str">
        <f t="shared" si="50"/>
        <v/>
      </c>
      <c r="BH136" s="44" t="str">
        <f t="shared" si="50"/>
        <v/>
      </c>
      <c r="BI136" s="44" t="str">
        <f t="shared" si="50"/>
        <v>так</v>
      </c>
    </row>
    <row r="137" spans="1:61" s="2488" customFormat="1" ht="33" customHeight="1" x14ac:dyDescent="0.2">
      <c r="A137" s="155" t="s">
        <v>547</v>
      </c>
      <c r="B137" s="2680" t="s">
        <v>548</v>
      </c>
      <c r="C137" s="2648"/>
      <c r="D137" s="2649" t="s">
        <v>731</v>
      </c>
      <c r="E137" s="2649"/>
      <c r="F137" s="2681"/>
      <c r="G137" s="2647">
        <v>3</v>
      </c>
      <c r="H137" s="40">
        <f t="shared" si="54"/>
        <v>90</v>
      </c>
      <c r="I137" s="354">
        <f t="shared" si="53"/>
        <v>30</v>
      </c>
      <c r="J137" s="2678">
        <v>20</v>
      </c>
      <c r="K137" s="2678"/>
      <c r="L137" s="2678">
        <v>10</v>
      </c>
      <c r="M137" s="43">
        <f>H137-I137</f>
        <v>60</v>
      </c>
      <c r="N137" s="2682"/>
      <c r="O137" s="2649"/>
      <c r="P137" s="2653"/>
      <c r="Q137" s="2648"/>
      <c r="R137" s="2649"/>
      <c r="S137" s="2654">
        <v>3</v>
      </c>
      <c r="T137" s="2648"/>
      <c r="U137" s="2649"/>
      <c r="V137" s="2657"/>
      <c r="W137" s="2658"/>
      <c r="X137" s="2656"/>
      <c r="Y137" s="2657"/>
      <c r="Z137" s="2488">
        <v>2</v>
      </c>
      <c r="AX137" s="44" t="str">
        <f t="shared" si="49"/>
        <v/>
      </c>
      <c r="AY137" s="44" t="str">
        <f t="shared" si="49"/>
        <v/>
      </c>
      <c r="AZ137" s="44" t="str">
        <f t="shared" si="49"/>
        <v/>
      </c>
      <c r="BA137" s="44" t="str">
        <f t="shared" si="49"/>
        <v/>
      </c>
      <c r="BB137" s="44" t="str">
        <f t="shared" si="49"/>
        <v/>
      </c>
      <c r="BC137" s="44" t="str">
        <f t="shared" si="49"/>
        <v>так</v>
      </c>
      <c r="BD137" s="44" t="str">
        <f t="shared" si="50"/>
        <v/>
      </c>
      <c r="BE137" s="44" t="str">
        <f t="shared" si="50"/>
        <v/>
      </c>
      <c r="BF137" s="44" t="str">
        <f t="shared" si="50"/>
        <v/>
      </c>
      <c r="BG137" s="44" t="str">
        <f t="shared" si="50"/>
        <v/>
      </c>
      <c r="BH137" s="44" t="str">
        <f t="shared" si="50"/>
        <v/>
      </c>
      <c r="BI137" s="44" t="str">
        <f t="shared" si="50"/>
        <v/>
      </c>
    </row>
    <row r="138" spans="1:61" s="2488" customFormat="1" ht="37.5" customHeight="1" x14ac:dyDescent="0.2">
      <c r="A138" s="348" t="s">
        <v>549</v>
      </c>
      <c r="B138" s="2683" t="s">
        <v>250</v>
      </c>
      <c r="C138" s="2671"/>
      <c r="D138" s="2664"/>
      <c r="E138" s="2664"/>
      <c r="F138" s="2684"/>
      <c r="G138" s="2685">
        <f>G139+G140</f>
        <v>5</v>
      </c>
      <c r="H138" s="178">
        <f t="shared" ref="H138:M138" si="55">H139+H140</f>
        <v>150</v>
      </c>
      <c r="I138" s="350">
        <f>I139+I140</f>
        <v>87</v>
      </c>
      <c r="J138" s="2667">
        <f>J139+J140</f>
        <v>48</v>
      </c>
      <c r="K138" s="2668">
        <f t="shared" si="55"/>
        <v>15</v>
      </c>
      <c r="L138" s="2668">
        <f>L139+L140</f>
        <v>24</v>
      </c>
      <c r="M138" s="172">
        <f t="shared" si="55"/>
        <v>63</v>
      </c>
      <c r="N138" s="2686"/>
      <c r="O138" s="2664"/>
      <c r="P138" s="2670"/>
      <c r="Q138" s="2671"/>
      <c r="R138" s="2664"/>
      <c r="S138" s="2672"/>
      <c r="T138" s="2671"/>
      <c r="U138" s="2664"/>
      <c r="V138" s="2675"/>
      <c r="W138" s="2676"/>
      <c r="X138" s="2674"/>
      <c r="Y138" s="2675"/>
      <c r="AX138" s="44" t="str">
        <f t="shared" si="49"/>
        <v/>
      </c>
      <c r="AY138" s="44" t="str">
        <f t="shared" si="49"/>
        <v/>
      </c>
      <c r="AZ138" s="44" t="str">
        <f t="shared" si="49"/>
        <v/>
      </c>
      <c r="BA138" s="44" t="str">
        <f t="shared" si="49"/>
        <v/>
      </c>
      <c r="BB138" s="44" t="str">
        <f t="shared" si="49"/>
        <v/>
      </c>
      <c r="BC138" s="44" t="str">
        <f t="shared" si="49"/>
        <v/>
      </c>
      <c r="BD138" s="44" t="str">
        <f t="shared" si="50"/>
        <v/>
      </c>
      <c r="BE138" s="44" t="str">
        <f t="shared" si="50"/>
        <v/>
      </c>
      <c r="BF138" s="44" t="str">
        <f t="shared" si="50"/>
        <v/>
      </c>
      <c r="BG138" s="44" t="str">
        <f t="shared" si="50"/>
        <v/>
      </c>
      <c r="BH138" s="44" t="str">
        <f t="shared" si="50"/>
        <v/>
      </c>
      <c r="BI138" s="44" t="str">
        <f t="shared" si="50"/>
        <v/>
      </c>
    </row>
    <row r="139" spans="1:61" s="2488" customFormat="1" ht="33" customHeight="1" x14ac:dyDescent="0.2">
      <c r="A139" s="348" t="s">
        <v>550</v>
      </c>
      <c r="B139" s="2683" t="s">
        <v>784</v>
      </c>
      <c r="C139" s="2671"/>
      <c r="D139" s="2664" t="s">
        <v>733</v>
      </c>
      <c r="E139" s="2664"/>
      <c r="F139" s="2684"/>
      <c r="G139" s="2685">
        <v>2</v>
      </c>
      <c r="H139" s="2524">
        <f>G139*30</f>
        <v>60</v>
      </c>
      <c r="I139" s="354">
        <f t="shared" si="53"/>
        <v>27</v>
      </c>
      <c r="J139" s="2687">
        <v>18</v>
      </c>
      <c r="K139" s="2668"/>
      <c r="L139" s="2688">
        <v>9</v>
      </c>
      <c r="M139" s="354">
        <f>H139-I139</f>
        <v>33</v>
      </c>
      <c r="N139" s="2686"/>
      <c r="O139" s="2664"/>
      <c r="P139" s="2670"/>
      <c r="Q139" s="2671"/>
      <c r="R139" s="2664"/>
      <c r="S139" s="2672"/>
      <c r="T139" s="2671"/>
      <c r="U139" s="2664"/>
      <c r="V139" s="2675">
        <v>3</v>
      </c>
      <c r="W139" s="2676"/>
      <c r="X139" s="2674"/>
      <c r="Y139" s="2675"/>
      <c r="Z139" s="2488">
        <v>3</v>
      </c>
      <c r="AX139" s="44" t="str">
        <f t="shared" si="49"/>
        <v/>
      </c>
      <c r="AY139" s="44" t="str">
        <f t="shared" si="49"/>
        <v/>
      </c>
      <c r="AZ139" s="44" t="str">
        <f t="shared" si="49"/>
        <v/>
      </c>
      <c r="BA139" s="44" t="str">
        <f t="shared" si="49"/>
        <v/>
      </c>
      <c r="BB139" s="44" t="str">
        <f t="shared" si="49"/>
        <v/>
      </c>
      <c r="BC139" s="44" t="str">
        <f t="shared" si="49"/>
        <v/>
      </c>
      <c r="BD139" s="44" t="str">
        <f t="shared" si="50"/>
        <v/>
      </c>
      <c r="BE139" s="44" t="str">
        <f t="shared" si="50"/>
        <v/>
      </c>
      <c r="BF139" s="44" t="str">
        <f t="shared" si="50"/>
        <v>так</v>
      </c>
      <c r="BG139" s="44" t="str">
        <f t="shared" si="50"/>
        <v/>
      </c>
      <c r="BH139" s="44" t="str">
        <f t="shared" si="50"/>
        <v/>
      </c>
      <c r="BI139" s="44" t="str">
        <f t="shared" si="50"/>
        <v/>
      </c>
    </row>
    <row r="140" spans="1:61" s="2488" customFormat="1" ht="33" customHeight="1" x14ac:dyDescent="0.2">
      <c r="A140" s="348" t="s">
        <v>551</v>
      </c>
      <c r="B140" s="2662" t="s">
        <v>785</v>
      </c>
      <c r="C140" s="2671">
        <v>7</v>
      </c>
      <c r="D140" s="2664"/>
      <c r="E140" s="2664"/>
      <c r="F140" s="2665"/>
      <c r="G140" s="2689">
        <v>3</v>
      </c>
      <c r="H140" s="178">
        <f>G140*30</f>
        <v>90</v>
      </c>
      <c r="I140" s="354">
        <f t="shared" si="53"/>
        <v>60</v>
      </c>
      <c r="J140" s="2674">
        <v>30</v>
      </c>
      <c r="K140" s="2664">
        <v>15</v>
      </c>
      <c r="L140" s="2670">
        <v>15</v>
      </c>
      <c r="M140" s="354">
        <f>H140-I140</f>
        <v>30</v>
      </c>
      <c r="N140" s="2669"/>
      <c r="O140" s="2664"/>
      <c r="P140" s="2670"/>
      <c r="Q140" s="2671"/>
      <c r="R140" s="2664"/>
      <c r="S140" s="2672"/>
      <c r="T140" s="2673"/>
      <c r="U140" s="2674"/>
      <c r="V140" s="2675"/>
      <c r="W140" s="2676">
        <v>4</v>
      </c>
      <c r="X140" s="2674"/>
      <c r="Y140" s="2675"/>
      <c r="Z140" s="2488">
        <v>4</v>
      </c>
      <c r="AX140" s="44" t="str">
        <f t="shared" si="49"/>
        <v/>
      </c>
      <c r="AY140" s="44" t="str">
        <f t="shared" si="49"/>
        <v/>
      </c>
      <c r="AZ140" s="44" t="str">
        <f t="shared" si="49"/>
        <v/>
      </c>
      <c r="BA140" s="44" t="str">
        <f t="shared" si="49"/>
        <v/>
      </c>
      <c r="BB140" s="44" t="str">
        <f t="shared" si="49"/>
        <v/>
      </c>
      <c r="BC140" s="44" t="str">
        <f t="shared" si="49"/>
        <v/>
      </c>
      <c r="BD140" s="44" t="str">
        <f t="shared" si="50"/>
        <v/>
      </c>
      <c r="BE140" s="44" t="str">
        <f t="shared" si="50"/>
        <v/>
      </c>
      <c r="BF140" s="44" t="str">
        <f t="shared" si="50"/>
        <v/>
      </c>
      <c r="BG140" s="44" t="str">
        <f t="shared" si="50"/>
        <v>так</v>
      </c>
      <c r="BH140" s="44" t="str">
        <f t="shared" si="50"/>
        <v/>
      </c>
      <c r="BI140" s="44" t="str">
        <f t="shared" si="50"/>
        <v/>
      </c>
    </row>
    <row r="141" spans="1:61" s="2488" customFormat="1" ht="33" customHeight="1" x14ac:dyDescent="0.2">
      <c r="A141" s="447" t="s">
        <v>582</v>
      </c>
      <c r="B141" s="352" t="s">
        <v>797</v>
      </c>
      <c r="C141" s="2520" t="s">
        <v>735</v>
      </c>
      <c r="D141" s="2520"/>
      <c r="E141" s="2520"/>
      <c r="F141" s="353"/>
      <c r="G141" s="360">
        <v>2.5</v>
      </c>
      <c r="H141" s="2524">
        <f>G141*30</f>
        <v>75</v>
      </c>
      <c r="I141" s="354">
        <f t="shared" si="53"/>
        <v>30</v>
      </c>
      <c r="J141" s="355">
        <v>20</v>
      </c>
      <c r="K141" s="2520">
        <v>10</v>
      </c>
      <c r="L141" s="2518"/>
      <c r="M141" s="354">
        <f>H141-I141</f>
        <v>45</v>
      </c>
      <c r="N141" s="2519"/>
      <c r="O141" s="2520"/>
      <c r="P141" s="2520"/>
      <c r="Q141" s="2520"/>
      <c r="R141" s="2520"/>
      <c r="S141" s="2520"/>
      <c r="T141" s="355"/>
      <c r="U141" s="355"/>
      <c r="V141" s="355"/>
      <c r="W141" s="355"/>
      <c r="X141" s="355"/>
      <c r="Y141" s="446">
        <v>3</v>
      </c>
      <c r="Z141" s="2488">
        <v>4</v>
      </c>
      <c r="AX141" s="44" t="str">
        <f t="shared" si="49"/>
        <v/>
      </c>
      <c r="AY141" s="44" t="str">
        <f t="shared" si="49"/>
        <v/>
      </c>
      <c r="AZ141" s="44" t="str">
        <f t="shared" si="49"/>
        <v/>
      </c>
      <c r="BA141" s="44" t="str">
        <f t="shared" si="49"/>
        <v/>
      </c>
      <c r="BB141" s="44" t="str">
        <f t="shared" si="49"/>
        <v/>
      </c>
      <c r="BC141" s="44" t="str">
        <f t="shared" si="49"/>
        <v/>
      </c>
      <c r="BD141" s="44" t="str">
        <f t="shared" si="50"/>
        <v/>
      </c>
      <c r="BE141" s="44" t="str">
        <f t="shared" si="50"/>
        <v/>
      </c>
      <c r="BF141" s="44" t="str">
        <f t="shared" si="50"/>
        <v/>
      </c>
      <c r="BG141" s="44" t="str">
        <f t="shared" si="50"/>
        <v/>
      </c>
      <c r="BH141" s="44" t="str">
        <f t="shared" si="50"/>
        <v/>
      </c>
      <c r="BI141" s="44" t="str">
        <f t="shared" si="50"/>
        <v>так</v>
      </c>
    </row>
    <row r="142" spans="1:61" s="2488" customFormat="1" ht="33" customHeight="1" x14ac:dyDescent="0.2">
      <c r="A142" s="2690" t="s">
        <v>601</v>
      </c>
      <c r="B142" s="352" t="s">
        <v>653</v>
      </c>
      <c r="C142" s="2520"/>
      <c r="D142" s="2520" t="s">
        <v>734</v>
      </c>
      <c r="E142" s="2520"/>
      <c r="F142" s="353"/>
      <c r="G142" s="360">
        <v>2.5</v>
      </c>
      <c r="H142" s="2524">
        <f>G142*30</f>
        <v>75</v>
      </c>
      <c r="I142" s="354">
        <f>J142+K142+L142</f>
        <v>36</v>
      </c>
      <c r="J142" s="355">
        <v>27</v>
      </c>
      <c r="K142" s="2520">
        <v>9</v>
      </c>
      <c r="L142" s="2518"/>
      <c r="M142" s="354">
        <f>H142-I142</f>
        <v>39</v>
      </c>
      <c r="N142" s="2519"/>
      <c r="O142" s="2520"/>
      <c r="P142" s="2520"/>
      <c r="Q142" s="2520"/>
      <c r="R142" s="2520"/>
      <c r="S142" s="2520"/>
      <c r="T142" s="355"/>
      <c r="U142" s="355"/>
      <c r="V142" s="355"/>
      <c r="W142" s="355"/>
      <c r="X142" s="355">
        <v>4</v>
      </c>
      <c r="Y142" s="355"/>
      <c r="Z142" s="2488">
        <v>4</v>
      </c>
      <c r="AX142" s="44" t="str">
        <f t="shared" si="49"/>
        <v/>
      </c>
      <c r="AY142" s="44" t="str">
        <f t="shared" si="49"/>
        <v/>
      </c>
      <c r="AZ142" s="44" t="str">
        <f t="shared" si="49"/>
        <v/>
      </c>
      <c r="BA142" s="44" t="str">
        <f t="shared" si="49"/>
        <v/>
      </c>
      <c r="BB142" s="44" t="str">
        <f t="shared" si="49"/>
        <v/>
      </c>
      <c r="BC142" s="44" t="str">
        <f t="shared" si="49"/>
        <v/>
      </c>
      <c r="BD142" s="44" t="str">
        <f t="shared" si="50"/>
        <v/>
      </c>
      <c r="BE142" s="44" t="str">
        <f t="shared" si="50"/>
        <v/>
      </c>
      <c r="BF142" s="44" t="str">
        <f t="shared" si="50"/>
        <v/>
      </c>
      <c r="BG142" s="44" t="str">
        <f t="shared" si="50"/>
        <v/>
      </c>
      <c r="BH142" s="44" t="str">
        <f t="shared" si="50"/>
        <v>так</v>
      </c>
      <c r="BI142" s="44" t="str">
        <f t="shared" si="50"/>
        <v/>
      </c>
    </row>
    <row r="143" spans="1:61" s="2488" customFormat="1" ht="33" customHeight="1" thickBot="1" x14ac:dyDescent="0.25">
      <c r="A143" s="2691" t="s">
        <v>796</v>
      </c>
      <c r="B143" s="352" t="s">
        <v>686</v>
      </c>
      <c r="C143" s="2520"/>
      <c r="D143" s="2520">
        <v>5</v>
      </c>
      <c r="E143" s="2520"/>
      <c r="F143" s="353"/>
      <c r="G143" s="360">
        <v>3</v>
      </c>
      <c r="H143" s="2524">
        <v>90</v>
      </c>
      <c r="I143" s="354">
        <f>J143+K143+L143</f>
        <v>45</v>
      </c>
      <c r="J143" s="355">
        <v>30</v>
      </c>
      <c r="K143" s="2520"/>
      <c r="L143" s="2518">
        <v>15</v>
      </c>
      <c r="M143" s="354">
        <f>H143-I143</f>
        <v>45</v>
      </c>
      <c r="N143" s="2519"/>
      <c r="O143" s="2520"/>
      <c r="P143" s="2520"/>
      <c r="Q143" s="2520"/>
      <c r="R143" s="2520"/>
      <c r="S143" s="2520"/>
      <c r="T143" s="355">
        <v>3</v>
      </c>
      <c r="U143" s="355"/>
      <c r="V143" s="355"/>
      <c r="W143" s="355"/>
      <c r="X143" s="355"/>
      <c r="Y143" s="355"/>
      <c r="Z143" s="2488">
        <v>3</v>
      </c>
      <c r="AX143" s="44" t="str">
        <f t="shared" si="49"/>
        <v/>
      </c>
      <c r="AY143" s="44" t="str">
        <f t="shared" si="49"/>
        <v/>
      </c>
      <c r="AZ143" s="44" t="str">
        <f t="shared" si="49"/>
        <v/>
      </c>
      <c r="BA143" s="44" t="str">
        <f t="shared" si="49"/>
        <v/>
      </c>
      <c r="BB143" s="44" t="str">
        <f t="shared" si="49"/>
        <v/>
      </c>
      <c r="BC143" s="44" t="str">
        <f t="shared" ref="BC143:BC163" si="56">IF(S143&lt;&gt;"","так","")</f>
        <v/>
      </c>
      <c r="BD143" s="44" t="str">
        <f t="shared" si="50"/>
        <v>так</v>
      </c>
      <c r="BE143" s="44" t="str">
        <f t="shared" si="50"/>
        <v/>
      </c>
      <c r="BF143" s="44" t="str">
        <f t="shared" si="50"/>
        <v/>
      </c>
      <c r="BG143" s="44" t="str">
        <f t="shared" si="50"/>
        <v/>
      </c>
      <c r="BH143" s="44" t="str">
        <f t="shared" si="50"/>
        <v/>
      </c>
      <c r="BI143" s="44" t="str">
        <f t="shared" ref="BI143:BI163" si="57">IF(Y143&lt;&gt;"","так","")</f>
        <v/>
      </c>
    </row>
    <row r="144" spans="1:61" s="2487" customFormat="1" ht="33" customHeight="1" thickBot="1" x14ac:dyDescent="0.25">
      <c r="A144" s="448"/>
      <c r="B144" s="2692" t="s">
        <v>552</v>
      </c>
      <c r="C144" s="2525"/>
      <c r="D144" s="2525"/>
      <c r="E144" s="2525"/>
      <c r="F144" s="2693"/>
      <c r="G144" s="2694">
        <f>G138+G137+G134+G133+G132+G128+G127+G126+G122+G119+G118+G141+G142+G143+G131</f>
        <v>56.5</v>
      </c>
      <c r="H144" s="2694">
        <f t="shared" ref="H144:M144" si="58">H138+H137+H134+H133+H132+H128+H127+H126+H122+H119+H118+H141+H142+H143+H131</f>
        <v>1695</v>
      </c>
      <c r="I144" s="2694">
        <f t="shared" si="58"/>
        <v>826</v>
      </c>
      <c r="J144" s="2694">
        <f t="shared" si="58"/>
        <v>453</v>
      </c>
      <c r="K144" s="2694">
        <f t="shared" si="58"/>
        <v>142</v>
      </c>
      <c r="L144" s="2694">
        <f t="shared" si="58"/>
        <v>231</v>
      </c>
      <c r="M144" s="2694">
        <f t="shared" si="58"/>
        <v>869</v>
      </c>
      <c r="N144" s="2695">
        <f>SUM(N118:N143)</f>
        <v>0</v>
      </c>
      <c r="O144" s="2695">
        <f t="shared" ref="O144:Y144" si="59">SUM(O118:O143)</f>
        <v>0</v>
      </c>
      <c r="P144" s="2695">
        <f t="shared" si="59"/>
        <v>0</v>
      </c>
      <c r="Q144" s="2695">
        <f t="shared" si="59"/>
        <v>0</v>
      </c>
      <c r="R144" s="2695">
        <f t="shared" si="59"/>
        <v>0</v>
      </c>
      <c r="S144" s="2695">
        <f t="shared" si="59"/>
        <v>3</v>
      </c>
      <c r="T144" s="2695">
        <f t="shared" si="59"/>
        <v>3</v>
      </c>
      <c r="U144" s="2695">
        <f t="shared" si="59"/>
        <v>8</v>
      </c>
      <c r="V144" s="2695">
        <f t="shared" si="59"/>
        <v>16</v>
      </c>
      <c r="W144" s="2695">
        <f t="shared" si="59"/>
        <v>18</v>
      </c>
      <c r="X144" s="2695">
        <f t="shared" si="59"/>
        <v>17</v>
      </c>
      <c r="Y144" s="2695">
        <f t="shared" si="59"/>
        <v>13</v>
      </c>
      <c r="AT144" s="2487">
        <f>30*G144</f>
        <v>1695</v>
      </c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</row>
    <row r="145" spans="1:61" s="18" customFormat="1" ht="21" customHeight="1" x14ac:dyDescent="0.2">
      <c r="A145" s="449"/>
      <c r="B145" s="3248" t="s">
        <v>553</v>
      </c>
      <c r="C145" s="3248"/>
      <c r="D145" s="3248"/>
      <c r="E145" s="3248"/>
      <c r="F145" s="3248"/>
      <c r="G145" s="3248"/>
      <c r="H145" s="3248"/>
      <c r="I145" s="3248"/>
      <c r="J145" s="3248"/>
      <c r="K145" s="3248"/>
      <c r="L145" s="3248"/>
      <c r="M145" s="3248"/>
      <c r="N145" s="3248"/>
      <c r="O145" s="3248"/>
      <c r="P145" s="3248"/>
      <c r="Q145" s="3248"/>
      <c r="R145" s="3248"/>
      <c r="S145" s="3248"/>
      <c r="T145" s="3248"/>
      <c r="U145" s="3248"/>
      <c r="V145" s="3248"/>
      <c r="W145" s="3248"/>
      <c r="X145" s="3248"/>
      <c r="Y145" s="3249"/>
      <c r="AX145" s="44" t="str">
        <f t="shared" si="49"/>
        <v/>
      </c>
      <c r="AY145" s="44" t="str">
        <f t="shared" si="49"/>
        <v/>
      </c>
      <c r="AZ145" s="44" t="str">
        <f t="shared" si="49"/>
        <v/>
      </c>
      <c r="BA145" s="44" t="str">
        <f t="shared" si="49"/>
        <v/>
      </c>
      <c r="BB145" s="44" t="str">
        <f t="shared" si="49"/>
        <v/>
      </c>
      <c r="BC145" s="44" t="str">
        <f t="shared" si="56"/>
        <v/>
      </c>
      <c r="BD145" s="44" t="str">
        <f t="shared" si="50"/>
        <v/>
      </c>
      <c r="BE145" s="44" t="str">
        <f t="shared" si="50"/>
        <v/>
      </c>
      <c r="BF145" s="44" t="str">
        <f t="shared" si="50"/>
        <v/>
      </c>
      <c r="BG145" s="44" t="str">
        <f t="shared" si="50"/>
        <v/>
      </c>
      <c r="BH145" s="44" t="str">
        <f t="shared" si="50"/>
        <v/>
      </c>
      <c r="BI145" s="44" t="str">
        <f t="shared" si="57"/>
        <v/>
      </c>
    </row>
    <row r="146" spans="1:61" s="2488" customFormat="1" ht="40.5" customHeight="1" x14ac:dyDescent="0.2">
      <c r="A146" s="2696" t="s">
        <v>554</v>
      </c>
      <c r="B146" s="2646" t="s">
        <v>555</v>
      </c>
      <c r="C146" s="352"/>
      <c r="D146" s="352"/>
      <c r="E146" s="352"/>
      <c r="F146" s="187" t="s">
        <v>733</v>
      </c>
      <c r="G146" s="2697">
        <v>1</v>
      </c>
      <c r="H146" s="2524">
        <f t="shared" ref="H146:H151" si="60">G146*30</f>
        <v>30</v>
      </c>
      <c r="I146" s="187">
        <v>10</v>
      </c>
      <c r="J146" s="2690"/>
      <c r="K146" s="2690"/>
      <c r="L146" s="187">
        <v>10</v>
      </c>
      <c r="M146" s="187">
        <v>20</v>
      </c>
      <c r="N146" s="352"/>
      <c r="O146" s="352"/>
      <c r="P146" s="352"/>
      <c r="Q146" s="352"/>
      <c r="R146" s="352"/>
      <c r="S146" s="352"/>
      <c r="T146" s="2690"/>
      <c r="U146" s="2690"/>
      <c r="V146" s="187">
        <v>1</v>
      </c>
      <c r="W146" s="187"/>
      <c r="X146" s="2690"/>
      <c r="Y146" s="2698"/>
      <c r="Z146" s="2488">
        <v>3</v>
      </c>
      <c r="AT146" s="2489" t="s">
        <v>34</v>
      </c>
      <c r="AU146" s="2490">
        <f>SUMIF(Z146:Z151,1,G146:G151)</f>
        <v>0</v>
      </c>
      <c r="AX146" s="44" t="str">
        <f t="shared" si="49"/>
        <v/>
      </c>
      <c r="AY146" s="44" t="str">
        <f t="shared" si="49"/>
        <v/>
      </c>
      <c r="AZ146" s="44" t="str">
        <f t="shared" si="49"/>
        <v/>
      </c>
      <c r="BA146" s="44" t="str">
        <f t="shared" si="49"/>
        <v/>
      </c>
      <c r="BB146" s="44" t="str">
        <f t="shared" si="49"/>
        <v/>
      </c>
      <c r="BC146" s="44" t="str">
        <f t="shared" si="56"/>
        <v/>
      </c>
      <c r="BD146" s="44" t="str">
        <f t="shared" si="50"/>
        <v/>
      </c>
      <c r="BE146" s="44" t="str">
        <f t="shared" si="50"/>
        <v/>
      </c>
      <c r="BF146" s="44" t="str">
        <f t="shared" si="50"/>
        <v>так</v>
      </c>
      <c r="BG146" s="44" t="str">
        <f t="shared" si="50"/>
        <v/>
      </c>
      <c r="BH146" s="44" t="str">
        <f t="shared" si="50"/>
        <v/>
      </c>
      <c r="BI146" s="44" t="str">
        <f t="shared" si="57"/>
        <v/>
      </c>
    </row>
    <row r="147" spans="1:61" s="2488" customFormat="1" ht="36" customHeight="1" x14ac:dyDescent="0.2">
      <c r="A147" s="357" t="s">
        <v>556</v>
      </c>
      <c r="B147" s="2646" t="s">
        <v>246</v>
      </c>
      <c r="C147" s="79"/>
      <c r="D147" s="80">
        <v>5</v>
      </c>
      <c r="E147" s="80"/>
      <c r="F147" s="358"/>
      <c r="G147" s="182">
        <v>3.5</v>
      </c>
      <c r="H147" s="40">
        <f t="shared" si="60"/>
        <v>105</v>
      </c>
      <c r="I147" s="27">
        <v>45</v>
      </c>
      <c r="J147" s="114">
        <v>30</v>
      </c>
      <c r="K147" s="80"/>
      <c r="L147" s="80">
        <v>15</v>
      </c>
      <c r="M147" s="187">
        <f>H147-I147</f>
        <v>60</v>
      </c>
      <c r="N147" s="78"/>
      <c r="O147" s="80"/>
      <c r="P147" s="81"/>
      <c r="Q147" s="79"/>
      <c r="R147" s="80"/>
      <c r="S147" s="107"/>
      <c r="T147" s="115">
        <v>3</v>
      </c>
      <c r="U147" s="114"/>
      <c r="V147" s="116"/>
      <c r="W147" s="117"/>
      <c r="X147" s="114"/>
      <c r="Y147" s="116"/>
      <c r="Z147" s="2488">
        <v>3</v>
      </c>
      <c r="AT147" s="2489" t="s">
        <v>35</v>
      </c>
      <c r="AU147" s="2490">
        <f>SUMIF(Z146:Z151,2,G146:G151)</f>
        <v>0</v>
      </c>
      <c r="AX147" s="44" t="str">
        <f t="shared" si="49"/>
        <v/>
      </c>
      <c r="AY147" s="44" t="str">
        <f t="shared" si="49"/>
        <v/>
      </c>
      <c r="AZ147" s="44" t="str">
        <f t="shared" si="49"/>
        <v/>
      </c>
      <c r="BA147" s="44" t="str">
        <f t="shared" si="49"/>
        <v/>
      </c>
      <c r="BB147" s="44" t="str">
        <f t="shared" si="49"/>
        <v/>
      </c>
      <c r="BC147" s="44" t="str">
        <f t="shared" si="56"/>
        <v/>
      </c>
      <c r="BD147" s="44" t="str">
        <f t="shared" si="50"/>
        <v>так</v>
      </c>
      <c r="BE147" s="44" t="str">
        <f t="shared" si="50"/>
        <v/>
      </c>
      <c r="BF147" s="44" t="str">
        <f t="shared" si="50"/>
        <v/>
      </c>
      <c r="BG147" s="44" t="str">
        <f t="shared" si="50"/>
        <v/>
      </c>
      <c r="BH147" s="44" t="str">
        <f t="shared" si="50"/>
        <v/>
      </c>
      <c r="BI147" s="44" t="str">
        <f t="shared" si="57"/>
        <v/>
      </c>
    </row>
    <row r="148" spans="1:61" s="2493" customFormat="1" ht="45.75" customHeight="1" x14ac:dyDescent="0.2">
      <c r="A148" s="357" t="s">
        <v>557</v>
      </c>
      <c r="B148" s="2662" t="s">
        <v>786</v>
      </c>
      <c r="C148" s="79" t="s">
        <v>734</v>
      </c>
      <c r="D148" s="80"/>
      <c r="E148" s="80"/>
      <c r="F148" s="358"/>
      <c r="G148" s="182">
        <v>2</v>
      </c>
      <c r="H148" s="40">
        <f t="shared" si="60"/>
        <v>60</v>
      </c>
      <c r="I148" s="27">
        <v>30</v>
      </c>
      <c r="J148" s="114">
        <v>20</v>
      </c>
      <c r="K148" s="80"/>
      <c r="L148" s="80">
        <v>10</v>
      </c>
      <c r="M148" s="187">
        <f>H148-I148</f>
        <v>30</v>
      </c>
      <c r="N148" s="78"/>
      <c r="O148" s="80"/>
      <c r="P148" s="81"/>
      <c r="Q148" s="79"/>
      <c r="R148" s="80"/>
      <c r="S148" s="107"/>
      <c r="T148" s="115"/>
      <c r="U148" s="114"/>
      <c r="V148" s="116"/>
      <c r="W148" s="117"/>
      <c r="X148" s="114">
        <v>3</v>
      </c>
      <c r="Y148" s="116"/>
      <c r="Z148" s="2493">
        <v>4</v>
      </c>
      <c r="AT148" s="2494" t="s">
        <v>36</v>
      </c>
      <c r="AU148" s="2495">
        <f>SUMIF(Z146:Z151,3,G146:G151)</f>
        <v>10.5</v>
      </c>
      <c r="AX148" s="44" t="str">
        <f t="shared" si="49"/>
        <v/>
      </c>
      <c r="AY148" s="44" t="str">
        <f t="shared" si="49"/>
        <v/>
      </c>
      <c r="AZ148" s="44" t="str">
        <f t="shared" si="49"/>
        <v/>
      </c>
      <c r="BA148" s="44" t="str">
        <f t="shared" si="49"/>
        <v/>
      </c>
      <c r="BB148" s="44" t="str">
        <f t="shared" si="49"/>
        <v/>
      </c>
      <c r="BC148" s="44" t="str">
        <f t="shared" si="56"/>
        <v/>
      </c>
      <c r="BD148" s="44" t="str">
        <f t="shared" si="50"/>
        <v/>
      </c>
      <c r="BE148" s="44" t="str">
        <f t="shared" si="50"/>
        <v/>
      </c>
      <c r="BF148" s="44" t="str">
        <f t="shared" si="50"/>
        <v/>
      </c>
      <c r="BG148" s="44" t="str">
        <f t="shared" si="50"/>
        <v/>
      </c>
      <c r="BH148" s="44" t="str">
        <f t="shared" si="50"/>
        <v>так</v>
      </c>
      <c r="BI148" s="44" t="str">
        <f t="shared" si="57"/>
        <v/>
      </c>
    </row>
    <row r="149" spans="1:61" s="2488" customFormat="1" ht="21" customHeight="1" x14ac:dyDescent="0.2">
      <c r="A149" s="155" t="s">
        <v>559</v>
      </c>
      <c r="B149" s="2646" t="s">
        <v>560</v>
      </c>
      <c r="C149" s="79"/>
      <c r="D149" s="80" t="s">
        <v>732</v>
      </c>
      <c r="E149" s="80"/>
      <c r="F149" s="188"/>
      <c r="G149" s="2647">
        <v>3</v>
      </c>
      <c r="H149" s="40">
        <f t="shared" si="60"/>
        <v>90</v>
      </c>
      <c r="I149" s="27">
        <v>30</v>
      </c>
      <c r="J149" s="27">
        <v>20</v>
      </c>
      <c r="K149" s="27"/>
      <c r="L149" s="27">
        <v>10</v>
      </c>
      <c r="M149" s="187">
        <f>H149-I149</f>
        <v>60</v>
      </c>
      <c r="N149" s="347"/>
      <c r="O149" s="80"/>
      <c r="P149" s="81"/>
      <c r="Q149" s="79"/>
      <c r="R149" s="80"/>
      <c r="S149" s="107"/>
      <c r="T149" s="79"/>
      <c r="U149" s="80">
        <v>3</v>
      </c>
      <c r="V149" s="116"/>
      <c r="W149" s="117"/>
      <c r="X149" s="114"/>
      <c r="Y149" s="116"/>
      <c r="Z149" s="2488">
        <v>3</v>
      </c>
      <c r="AT149" s="2489" t="s">
        <v>37</v>
      </c>
      <c r="AU149" s="2490">
        <f>SUMIF(Z146:Z151,4,G146:G151)</f>
        <v>5</v>
      </c>
      <c r="AX149" s="44" t="str">
        <f t="shared" si="49"/>
        <v/>
      </c>
      <c r="AY149" s="44" t="str">
        <f t="shared" si="49"/>
        <v/>
      </c>
      <c r="AZ149" s="44" t="str">
        <f t="shared" si="49"/>
        <v/>
      </c>
      <c r="BA149" s="44" t="str">
        <f t="shared" si="49"/>
        <v/>
      </c>
      <c r="BB149" s="44" t="str">
        <f t="shared" si="49"/>
        <v/>
      </c>
      <c r="BC149" s="44" t="str">
        <f t="shared" si="56"/>
        <v/>
      </c>
      <c r="BD149" s="44" t="str">
        <f t="shared" si="50"/>
        <v/>
      </c>
      <c r="BE149" s="44" t="str">
        <f t="shared" si="50"/>
        <v>так</v>
      </c>
      <c r="BF149" s="44" t="str">
        <f t="shared" si="50"/>
        <v/>
      </c>
      <c r="BG149" s="44" t="str">
        <f t="shared" si="50"/>
        <v/>
      </c>
      <c r="BH149" s="44" t="str">
        <f t="shared" si="50"/>
        <v/>
      </c>
      <c r="BI149" s="44" t="str">
        <f t="shared" si="57"/>
        <v/>
      </c>
    </row>
    <row r="150" spans="1:61" s="2488" customFormat="1" ht="21" customHeight="1" x14ac:dyDescent="0.2">
      <c r="A150" s="155" t="s">
        <v>561</v>
      </c>
      <c r="B150" s="2646" t="s">
        <v>562</v>
      </c>
      <c r="C150" s="79"/>
      <c r="D150" s="80" t="s">
        <v>733</v>
      </c>
      <c r="E150" s="80"/>
      <c r="F150" s="188"/>
      <c r="G150" s="2647">
        <v>3</v>
      </c>
      <c r="H150" s="40">
        <f t="shared" si="60"/>
        <v>90</v>
      </c>
      <c r="I150" s="27">
        <v>30</v>
      </c>
      <c r="J150" s="27">
        <v>20</v>
      </c>
      <c r="K150" s="27"/>
      <c r="L150" s="27">
        <v>10</v>
      </c>
      <c r="M150" s="187">
        <f>H150-I150</f>
        <v>60</v>
      </c>
      <c r="N150" s="347"/>
      <c r="O150" s="80"/>
      <c r="P150" s="81"/>
      <c r="Q150" s="79"/>
      <c r="R150" s="80"/>
      <c r="S150" s="107"/>
      <c r="T150" s="79"/>
      <c r="U150" s="80"/>
      <c r="V150" s="116">
        <v>3</v>
      </c>
      <c r="W150" s="117"/>
      <c r="X150" s="114"/>
      <c r="Y150" s="116"/>
      <c r="Z150" s="2488">
        <v>3</v>
      </c>
      <c r="AU150" s="2491">
        <f>SUM(AU146:AU149)</f>
        <v>15.5</v>
      </c>
      <c r="AX150" s="44" t="str">
        <f t="shared" si="49"/>
        <v/>
      </c>
      <c r="AY150" s="44" t="str">
        <f t="shared" si="49"/>
        <v/>
      </c>
      <c r="AZ150" s="44" t="str">
        <f t="shared" si="49"/>
        <v/>
      </c>
      <c r="BA150" s="44" t="str">
        <f t="shared" si="49"/>
        <v/>
      </c>
      <c r="BB150" s="44" t="str">
        <f t="shared" si="49"/>
        <v/>
      </c>
      <c r="BC150" s="44" t="str">
        <f t="shared" si="56"/>
        <v/>
      </c>
      <c r="BD150" s="44" t="str">
        <f t="shared" si="50"/>
        <v/>
      </c>
      <c r="BE150" s="44" t="str">
        <f t="shared" si="50"/>
        <v/>
      </c>
      <c r="BF150" s="44" t="str">
        <f t="shared" si="50"/>
        <v>так</v>
      </c>
      <c r="BG150" s="44" t="str">
        <f t="shared" si="50"/>
        <v/>
      </c>
      <c r="BH150" s="44" t="str">
        <f t="shared" si="50"/>
        <v/>
      </c>
      <c r="BI150" s="44" t="str">
        <f t="shared" si="57"/>
        <v/>
      </c>
    </row>
    <row r="151" spans="1:61" s="2488" customFormat="1" ht="21" customHeight="1" thickBot="1" x14ac:dyDescent="0.25">
      <c r="A151" s="155" t="s">
        <v>563</v>
      </c>
      <c r="B151" s="2646" t="s">
        <v>564</v>
      </c>
      <c r="C151" s="79"/>
      <c r="D151" s="80">
        <v>7</v>
      </c>
      <c r="E151" s="80"/>
      <c r="F151" s="188"/>
      <c r="G151" s="2647">
        <v>3</v>
      </c>
      <c r="H151" s="40">
        <f t="shared" si="60"/>
        <v>90</v>
      </c>
      <c r="I151" s="27">
        <v>45</v>
      </c>
      <c r="J151" s="27">
        <v>30</v>
      </c>
      <c r="K151" s="27">
        <v>5</v>
      </c>
      <c r="L151" s="27">
        <v>10</v>
      </c>
      <c r="M151" s="187">
        <f>H151-I151</f>
        <v>45</v>
      </c>
      <c r="N151" s="347"/>
      <c r="O151" s="80"/>
      <c r="P151" s="81"/>
      <c r="Q151" s="79"/>
      <c r="R151" s="80"/>
      <c r="S151" s="107"/>
      <c r="T151" s="79"/>
      <c r="U151" s="80"/>
      <c r="V151" s="116"/>
      <c r="W151" s="117">
        <v>4</v>
      </c>
      <c r="X151" s="114"/>
      <c r="Y151" s="116"/>
      <c r="Z151" s="2488">
        <v>4</v>
      </c>
      <c r="AX151" s="44" t="str">
        <f t="shared" si="49"/>
        <v/>
      </c>
      <c r="AY151" s="44" t="str">
        <f t="shared" si="49"/>
        <v/>
      </c>
      <c r="AZ151" s="44" t="str">
        <f t="shared" si="49"/>
        <v/>
      </c>
      <c r="BA151" s="44" t="str">
        <f t="shared" si="49"/>
        <v/>
      </c>
      <c r="BB151" s="44" t="str">
        <f t="shared" si="49"/>
        <v/>
      </c>
      <c r="BC151" s="44" t="str">
        <f t="shared" si="56"/>
        <v/>
      </c>
      <c r="BD151" s="44" t="str">
        <f t="shared" si="50"/>
        <v/>
      </c>
      <c r="BE151" s="44" t="str">
        <f t="shared" si="50"/>
        <v/>
      </c>
      <c r="BF151" s="44" t="str">
        <f t="shared" si="50"/>
        <v/>
      </c>
      <c r="BG151" s="44" t="str">
        <f t="shared" si="50"/>
        <v>так</v>
      </c>
      <c r="BH151" s="44" t="str">
        <f t="shared" si="50"/>
        <v/>
      </c>
      <c r="BI151" s="44" t="str">
        <f t="shared" si="57"/>
        <v/>
      </c>
    </row>
    <row r="152" spans="1:61" s="2486" customFormat="1" ht="21" customHeight="1" thickBot="1" x14ac:dyDescent="0.25">
      <c r="A152" s="448"/>
      <c r="B152" s="363" t="s">
        <v>565</v>
      </c>
      <c r="C152" s="364"/>
      <c r="D152" s="365"/>
      <c r="E152" s="365"/>
      <c r="F152" s="366"/>
      <c r="G152" s="367">
        <f>G146+G147+G148+G150+G149+G151</f>
        <v>15.5</v>
      </c>
      <c r="H152" s="368">
        <f>SUM(H146:H151)</f>
        <v>465</v>
      </c>
      <c r="I152" s="369">
        <f>SUM(I146:I151)</f>
        <v>190</v>
      </c>
      <c r="J152" s="369">
        <f>SUM(J146:J151)</f>
        <v>120</v>
      </c>
      <c r="K152" s="369">
        <f>SUM(K146:K151)</f>
        <v>5</v>
      </c>
      <c r="L152" s="369">
        <f>SUM(L146:L151)</f>
        <v>65</v>
      </c>
      <c r="M152" s="370">
        <f>M146+M147+M148+M149+M150+M151</f>
        <v>275</v>
      </c>
      <c r="N152" s="371"/>
      <c r="O152" s="365"/>
      <c r="P152" s="372"/>
      <c r="Q152" s="364"/>
      <c r="R152" s="365"/>
      <c r="S152" s="373"/>
      <c r="T152" s="374">
        <f>SUM(T146:T151)</f>
        <v>3</v>
      </c>
      <c r="U152" s="375">
        <f>SUM(U146:U151)</f>
        <v>3</v>
      </c>
      <c r="V152" s="376">
        <f>SUM(V146:V151)</f>
        <v>4</v>
      </c>
      <c r="W152" s="377">
        <f>SUM(W146:W151)</f>
        <v>4</v>
      </c>
      <c r="X152" s="378">
        <f>SUM(X146:X151)</f>
        <v>3</v>
      </c>
      <c r="Y152" s="376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</row>
    <row r="153" spans="1:61" s="2486" customFormat="1" ht="21" customHeight="1" thickBot="1" x14ac:dyDescent="0.25">
      <c r="A153" s="448"/>
      <c r="B153" s="363" t="s">
        <v>566</v>
      </c>
      <c r="C153" s="364"/>
      <c r="D153" s="365"/>
      <c r="E153" s="365"/>
      <c r="F153" s="366"/>
      <c r="G153" s="367">
        <f>G144+G152</f>
        <v>72</v>
      </c>
      <c r="H153" s="379">
        <f>H144+H152</f>
        <v>2160</v>
      </c>
      <c r="I153" s="380">
        <f>I152+I144</f>
        <v>1016</v>
      </c>
      <c r="J153" s="380">
        <f>J152+J144</f>
        <v>573</v>
      </c>
      <c r="K153" s="380">
        <f>K152+K144</f>
        <v>147</v>
      </c>
      <c r="L153" s="380">
        <f>L152+L144</f>
        <v>296</v>
      </c>
      <c r="M153" s="381">
        <f>M152+M144</f>
        <v>1144</v>
      </c>
      <c r="N153" s="371"/>
      <c r="O153" s="365"/>
      <c r="P153" s="372"/>
      <c r="Q153" s="364"/>
      <c r="R153" s="365"/>
      <c r="S153" s="373">
        <f t="shared" ref="S153:Y153" si="61">S144+S152</f>
        <v>3</v>
      </c>
      <c r="T153" s="375">
        <f t="shared" si="61"/>
        <v>6</v>
      </c>
      <c r="U153" s="375">
        <f t="shared" si="61"/>
        <v>11</v>
      </c>
      <c r="V153" s="376">
        <f t="shared" si="61"/>
        <v>20</v>
      </c>
      <c r="W153" s="377">
        <f t="shared" si="61"/>
        <v>22</v>
      </c>
      <c r="X153" s="378">
        <f t="shared" si="61"/>
        <v>20</v>
      </c>
      <c r="Y153" s="376">
        <f t="shared" si="61"/>
        <v>13</v>
      </c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</row>
    <row r="154" spans="1:61" s="18" customFormat="1" ht="21" customHeight="1" thickBot="1" x14ac:dyDescent="0.25">
      <c r="A154" s="3026" t="s">
        <v>481</v>
      </c>
      <c r="B154" s="3027"/>
      <c r="C154" s="3027"/>
      <c r="D154" s="3027"/>
      <c r="E154" s="3027"/>
      <c r="F154" s="3027"/>
      <c r="G154" s="3027"/>
      <c r="H154" s="3027"/>
      <c r="I154" s="3027"/>
      <c r="J154" s="3027"/>
      <c r="K154" s="3027"/>
      <c r="L154" s="3027"/>
      <c r="M154" s="3027"/>
      <c r="N154" s="3027"/>
      <c r="O154" s="3027"/>
      <c r="P154" s="3027"/>
      <c r="Q154" s="3027"/>
      <c r="R154" s="3027"/>
      <c r="S154" s="3027"/>
      <c r="T154" s="3027"/>
      <c r="U154" s="3027"/>
      <c r="V154" s="3027"/>
      <c r="W154" s="3027"/>
      <c r="X154" s="3027"/>
      <c r="Y154" s="3028"/>
      <c r="AX154" s="44" t="str">
        <f t="shared" si="49"/>
        <v/>
      </c>
      <c r="AY154" s="44" t="str">
        <f t="shared" si="49"/>
        <v/>
      </c>
      <c r="AZ154" s="44" t="str">
        <f t="shared" si="49"/>
        <v/>
      </c>
      <c r="BA154" s="44" t="str">
        <f t="shared" si="49"/>
        <v/>
      </c>
      <c r="BB154" s="44" t="str">
        <f t="shared" si="49"/>
        <v/>
      </c>
      <c r="BC154" s="44" t="str">
        <f t="shared" si="56"/>
        <v/>
      </c>
      <c r="BD154" s="44" t="str">
        <f t="shared" si="50"/>
        <v/>
      </c>
      <c r="BE154" s="44" t="str">
        <f t="shared" si="50"/>
        <v/>
      </c>
      <c r="BF154" s="44" t="str">
        <f t="shared" si="50"/>
        <v/>
      </c>
      <c r="BG154" s="44" t="str">
        <f t="shared" si="50"/>
        <v/>
      </c>
      <c r="BH154" s="44" t="str">
        <f t="shared" si="50"/>
        <v/>
      </c>
      <c r="BI154" s="44" t="str">
        <f t="shared" si="57"/>
        <v/>
      </c>
    </row>
    <row r="155" spans="1:61" s="18" customFormat="1" ht="21.75" customHeight="1" x14ac:dyDescent="0.2">
      <c r="A155" s="668" t="s">
        <v>172</v>
      </c>
      <c r="B155" s="111" t="s">
        <v>516</v>
      </c>
      <c r="C155" s="669"/>
      <c r="D155" s="963" t="s">
        <v>741</v>
      </c>
      <c r="E155" s="963"/>
      <c r="F155" s="188"/>
      <c r="G155" s="2543">
        <v>2</v>
      </c>
      <c r="H155" s="966">
        <f t="shared" ref="H155:H163" si="62">G155*30</f>
        <v>60</v>
      </c>
      <c r="I155" s="142"/>
      <c r="J155" s="967"/>
      <c r="K155" s="968"/>
      <c r="L155" s="968"/>
      <c r="M155" s="278"/>
      <c r="N155" s="969"/>
      <c r="P155" s="594"/>
      <c r="Q155" s="592"/>
      <c r="R155" s="596"/>
      <c r="S155" s="2706"/>
      <c r="T155" s="595"/>
      <c r="U155" s="596"/>
      <c r="V155" s="598"/>
      <c r="W155" s="599"/>
      <c r="X155" s="593"/>
      <c r="Y155" s="598"/>
      <c r="AX155" s="44" t="str">
        <f t="shared" si="49"/>
        <v/>
      </c>
      <c r="AY155" s="44" t="str">
        <f t="shared" si="49"/>
        <v/>
      </c>
      <c r="AZ155" s="44" t="str">
        <f t="shared" si="49"/>
        <v/>
      </c>
      <c r="BA155" s="44" t="str">
        <f t="shared" si="49"/>
        <v/>
      </c>
      <c r="BB155" s="44" t="str">
        <f t="shared" si="49"/>
        <v/>
      </c>
      <c r="BC155" s="44" t="str">
        <f t="shared" si="56"/>
        <v/>
      </c>
      <c r="BD155" s="44" t="str">
        <f t="shared" si="50"/>
        <v/>
      </c>
      <c r="BE155" s="44" t="str">
        <f t="shared" si="50"/>
        <v/>
      </c>
      <c r="BF155" s="44" t="str">
        <f t="shared" si="50"/>
        <v/>
      </c>
      <c r="BG155" s="44" t="str">
        <f t="shared" si="50"/>
        <v/>
      </c>
      <c r="BH155" s="44" t="str">
        <f t="shared" si="50"/>
        <v/>
      </c>
      <c r="BI155" s="44" t="str">
        <f t="shared" si="57"/>
        <v/>
      </c>
    </row>
    <row r="156" spans="1:61" s="18" customFormat="1" ht="34.5" customHeight="1" x14ac:dyDescent="0.2">
      <c r="A156" s="576" t="s">
        <v>173</v>
      </c>
      <c r="B156" s="112" t="s">
        <v>482</v>
      </c>
      <c r="C156" s="646"/>
      <c r="D156" s="642">
        <v>5</v>
      </c>
      <c r="E156" s="638"/>
      <c r="F156" s="189"/>
      <c r="G156" s="108">
        <v>4</v>
      </c>
      <c r="H156" s="190">
        <f t="shared" si="62"/>
        <v>120</v>
      </c>
      <c r="I156" s="92"/>
      <c r="J156" s="191"/>
      <c r="K156" s="192"/>
      <c r="L156" s="192"/>
      <c r="M156" s="193"/>
      <c r="N156" s="606"/>
      <c r="O156" s="543"/>
      <c r="P156" s="604"/>
      <c r="Q156" s="603"/>
      <c r="R156" s="543"/>
      <c r="S156" s="605"/>
      <c r="T156" s="86"/>
      <c r="U156" s="543"/>
      <c r="V156" s="605"/>
      <c r="W156" s="603"/>
      <c r="X156" s="543"/>
      <c r="Y156" s="605"/>
      <c r="AX156" s="44" t="str">
        <f t="shared" si="49"/>
        <v/>
      </c>
      <c r="AY156" s="44" t="str">
        <f t="shared" si="49"/>
        <v/>
      </c>
      <c r="AZ156" s="44" t="str">
        <f t="shared" si="49"/>
        <v/>
      </c>
      <c r="BA156" s="44" t="str">
        <f t="shared" si="49"/>
        <v/>
      </c>
      <c r="BB156" s="44" t="str">
        <f t="shared" si="49"/>
        <v/>
      </c>
      <c r="BC156" s="44" t="str">
        <f t="shared" si="56"/>
        <v/>
      </c>
      <c r="BD156" s="44" t="str">
        <f t="shared" si="50"/>
        <v/>
      </c>
      <c r="BE156" s="44" t="str">
        <f t="shared" si="50"/>
        <v/>
      </c>
      <c r="BF156" s="44" t="str">
        <f t="shared" si="50"/>
        <v/>
      </c>
      <c r="BG156" s="44" t="str">
        <f t="shared" si="50"/>
        <v/>
      </c>
      <c r="BH156" s="44" t="str">
        <f t="shared" si="50"/>
        <v/>
      </c>
      <c r="BI156" s="44" t="str">
        <f t="shared" si="57"/>
        <v/>
      </c>
    </row>
    <row r="157" spans="1:61" s="18" customFormat="1" ht="33.75" customHeight="1" x14ac:dyDescent="0.2">
      <c r="A157" s="576" t="s">
        <v>174</v>
      </c>
      <c r="B157" s="112" t="s">
        <v>61</v>
      </c>
      <c r="C157" s="646"/>
      <c r="D157" s="638" t="s">
        <v>742</v>
      </c>
      <c r="E157" s="638"/>
      <c r="F157" s="189"/>
      <c r="G157" s="108">
        <v>2</v>
      </c>
      <c r="H157" s="190">
        <f t="shared" si="62"/>
        <v>60</v>
      </c>
      <c r="I157" s="92"/>
      <c r="J157" s="191"/>
      <c r="K157" s="192"/>
      <c r="L157" s="192"/>
      <c r="M157" s="193"/>
      <c r="N157" s="606"/>
      <c r="O157" s="543"/>
      <c r="P157" s="604"/>
      <c r="Q157" s="603"/>
      <c r="R157" s="543"/>
      <c r="S157" s="605"/>
      <c r="T157" s="603"/>
      <c r="U157" s="543"/>
      <c r="V157" s="594"/>
      <c r="W157" s="603"/>
      <c r="X157" s="543"/>
      <c r="Y157" s="605"/>
      <c r="AX157" s="44" t="str">
        <f t="shared" si="49"/>
        <v/>
      </c>
      <c r="AY157" s="44" t="str">
        <f t="shared" si="49"/>
        <v/>
      </c>
      <c r="AZ157" s="44" t="str">
        <f t="shared" si="49"/>
        <v/>
      </c>
      <c r="BA157" s="44" t="str">
        <f t="shared" si="49"/>
        <v/>
      </c>
      <c r="BB157" s="44" t="str">
        <f t="shared" si="49"/>
        <v/>
      </c>
      <c r="BC157" s="44" t="str">
        <f t="shared" si="56"/>
        <v/>
      </c>
      <c r="BD157" s="44" t="str">
        <f t="shared" si="50"/>
        <v/>
      </c>
      <c r="BE157" s="44" t="str">
        <f t="shared" si="50"/>
        <v/>
      </c>
      <c r="BF157" s="44" t="str">
        <f t="shared" si="50"/>
        <v/>
      </c>
      <c r="BG157" s="44" t="str">
        <f t="shared" si="50"/>
        <v/>
      </c>
      <c r="BH157" s="44" t="str">
        <f t="shared" si="50"/>
        <v/>
      </c>
      <c r="BI157" s="44" t="str">
        <f t="shared" si="57"/>
        <v/>
      </c>
    </row>
    <row r="158" spans="1:61" s="18" customFormat="1" ht="33.75" customHeight="1" x14ac:dyDescent="0.2">
      <c r="A158" s="576" t="s">
        <v>660</v>
      </c>
      <c r="B158" s="112" t="s">
        <v>664</v>
      </c>
      <c r="C158" s="646"/>
      <c r="D158" s="642" t="s">
        <v>735</v>
      </c>
      <c r="E158" s="638"/>
      <c r="F158" s="189"/>
      <c r="G158" s="108">
        <v>5.5</v>
      </c>
      <c r="H158" s="190">
        <f t="shared" si="62"/>
        <v>165</v>
      </c>
      <c r="I158" s="92"/>
      <c r="J158" s="191"/>
      <c r="K158" s="192"/>
      <c r="L158" s="192"/>
      <c r="M158" s="193"/>
      <c r="N158" s="606"/>
      <c r="O158" s="543"/>
      <c r="P158" s="604"/>
      <c r="Q158" s="603"/>
      <c r="R158" s="543"/>
      <c r="S158" s="605"/>
      <c r="T158" s="603"/>
      <c r="U158" s="543"/>
      <c r="V158" s="594"/>
      <c r="W158" s="606"/>
      <c r="X158" s="543"/>
      <c r="Y158" s="605"/>
      <c r="AX158" s="44" t="str">
        <f t="shared" si="49"/>
        <v/>
      </c>
      <c r="AY158" s="44" t="str">
        <f t="shared" si="49"/>
        <v/>
      </c>
      <c r="AZ158" s="44" t="str">
        <f t="shared" si="49"/>
        <v/>
      </c>
      <c r="BA158" s="44" t="str">
        <f t="shared" si="49"/>
        <v/>
      </c>
      <c r="BB158" s="44" t="str">
        <f t="shared" si="49"/>
        <v/>
      </c>
      <c r="BC158" s="44" t="str">
        <f t="shared" si="56"/>
        <v/>
      </c>
      <c r="BD158" s="44" t="str">
        <f t="shared" si="50"/>
        <v/>
      </c>
      <c r="BE158" s="44" t="str">
        <f t="shared" si="50"/>
        <v/>
      </c>
      <c r="BF158" s="44" t="str">
        <f t="shared" si="50"/>
        <v/>
      </c>
      <c r="BG158" s="44" t="str">
        <f t="shared" si="50"/>
        <v/>
      </c>
      <c r="BH158" s="44" t="str">
        <f t="shared" si="50"/>
        <v/>
      </c>
      <c r="BI158" s="44" t="str">
        <f t="shared" si="57"/>
        <v/>
      </c>
    </row>
    <row r="159" spans="1:61" s="18" customFormat="1" ht="29.25" customHeight="1" x14ac:dyDescent="0.2">
      <c r="A159" s="576" t="s">
        <v>661</v>
      </c>
      <c r="B159" s="112" t="s">
        <v>665</v>
      </c>
      <c r="C159" s="646"/>
      <c r="D159" s="642" t="s">
        <v>735</v>
      </c>
      <c r="E159" s="638"/>
      <c r="F159" s="189"/>
      <c r="G159" s="108">
        <v>4.5</v>
      </c>
      <c r="H159" s="190">
        <f t="shared" si="62"/>
        <v>135</v>
      </c>
      <c r="I159" s="92"/>
      <c r="J159" s="191"/>
      <c r="K159" s="192"/>
      <c r="L159" s="192"/>
      <c r="M159" s="193"/>
      <c r="N159" s="606"/>
      <c r="O159" s="543"/>
      <c r="P159" s="604"/>
      <c r="Q159" s="603"/>
      <c r="R159" s="543"/>
      <c r="S159" s="605"/>
      <c r="T159" s="603"/>
      <c r="U159" s="543"/>
      <c r="V159" s="605"/>
      <c r="W159" s="1411"/>
      <c r="X159" s="543"/>
      <c r="Y159" s="605"/>
      <c r="AX159" s="44" t="str">
        <f t="shared" si="49"/>
        <v/>
      </c>
      <c r="AY159" s="44" t="str">
        <f t="shared" si="49"/>
        <v/>
      </c>
      <c r="AZ159" s="44" t="str">
        <f t="shared" si="49"/>
        <v/>
      </c>
      <c r="BA159" s="44" t="str">
        <f t="shared" si="49"/>
        <v/>
      </c>
      <c r="BB159" s="44" t="str">
        <f t="shared" si="49"/>
        <v/>
      </c>
      <c r="BC159" s="44" t="str">
        <f t="shared" si="56"/>
        <v/>
      </c>
      <c r="BD159" s="44" t="str">
        <f t="shared" si="50"/>
        <v/>
      </c>
      <c r="BE159" s="44" t="str">
        <f t="shared" si="50"/>
        <v/>
      </c>
      <c r="BF159" s="44" t="str">
        <f t="shared" si="50"/>
        <v/>
      </c>
      <c r="BG159" s="44" t="str">
        <f t="shared" si="50"/>
        <v/>
      </c>
      <c r="BH159" s="44" t="str">
        <f t="shared" si="50"/>
        <v/>
      </c>
      <c r="BI159" s="44" t="str">
        <f t="shared" si="57"/>
        <v/>
      </c>
    </row>
    <row r="160" spans="1:61" s="18" customFormat="1" ht="18.75" customHeight="1" thickBot="1" x14ac:dyDescent="0.25">
      <c r="A160" s="683" t="s">
        <v>176</v>
      </c>
      <c r="B160" s="988" t="s">
        <v>24</v>
      </c>
      <c r="C160" s="684"/>
      <c r="D160" s="990" t="s">
        <v>735</v>
      </c>
      <c r="E160" s="685"/>
      <c r="F160" s="169"/>
      <c r="G160" s="118">
        <v>6</v>
      </c>
      <c r="H160" s="993">
        <f t="shared" si="62"/>
        <v>180</v>
      </c>
      <c r="I160" s="92"/>
      <c r="J160" s="994"/>
      <c r="K160" s="995"/>
      <c r="L160" s="995"/>
      <c r="M160" s="689"/>
      <c r="N160" s="693"/>
      <c r="O160" s="690"/>
      <c r="P160" s="2707"/>
      <c r="Q160" s="692"/>
      <c r="R160" s="690"/>
      <c r="S160" s="691"/>
      <c r="T160" s="692"/>
      <c r="U160" s="690"/>
      <c r="V160" s="691"/>
      <c r="W160" s="693"/>
      <c r="X160" s="690"/>
      <c r="Y160" s="691"/>
      <c r="AX160" s="44" t="str">
        <f t="shared" si="49"/>
        <v/>
      </c>
      <c r="AY160" s="44" t="str">
        <f t="shared" si="49"/>
        <v/>
      </c>
      <c r="AZ160" s="44" t="str">
        <f t="shared" si="49"/>
        <v/>
      </c>
      <c r="BA160" s="44" t="str">
        <f t="shared" si="49"/>
        <v/>
      </c>
      <c r="BB160" s="44" t="str">
        <f t="shared" si="49"/>
        <v/>
      </c>
      <c r="BC160" s="44" t="str">
        <f t="shared" si="56"/>
        <v/>
      </c>
      <c r="BD160" s="44" t="str">
        <f t="shared" si="50"/>
        <v/>
      </c>
      <c r="BE160" s="44" t="str">
        <f t="shared" si="50"/>
        <v/>
      </c>
      <c r="BF160" s="44" t="str">
        <f t="shared" si="50"/>
        <v/>
      </c>
      <c r="BG160" s="44" t="str">
        <f t="shared" si="50"/>
        <v/>
      </c>
      <c r="BH160" s="44" t="str">
        <f t="shared" si="50"/>
        <v/>
      </c>
      <c r="BI160" s="44" t="str">
        <f t="shared" si="57"/>
        <v/>
      </c>
    </row>
    <row r="161" spans="1:61" s="18" customFormat="1" ht="21.75" customHeight="1" thickBot="1" x14ac:dyDescent="0.25">
      <c r="A161" s="3029" t="s">
        <v>401</v>
      </c>
      <c r="B161" s="3030"/>
      <c r="C161" s="3030"/>
      <c r="D161" s="3030"/>
      <c r="E161" s="3030"/>
      <c r="F161" s="3030"/>
      <c r="G161" s="181">
        <f>G155+G156+G157+G158+G160</f>
        <v>19.5</v>
      </c>
      <c r="H161" s="2039">
        <f t="shared" si="62"/>
        <v>585</v>
      </c>
      <c r="I161" s="587"/>
      <c r="J161" s="587"/>
      <c r="K161" s="587"/>
      <c r="L161" s="587"/>
      <c r="M161" s="588"/>
      <c r="N161" s="586"/>
      <c r="O161" s="587"/>
      <c r="P161" s="588"/>
      <c r="Q161" s="586"/>
      <c r="R161" s="587"/>
      <c r="S161" s="588"/>
      <c r="T161" s="586"/>
      <c r="U161" s="587"/>
      <c r="V161" s="1004"/>
      <c r="W161" s="1005"/>
      <c r="X161" s="587"/>
      <c r="Y161" s="588"/>
      <c r="AX161" s="44" t="str">
        <f t="shared" si="49"/>
        <v/>
      </c>
      <c r="AY161" s="44" t="str">
        <f t="shared" si="49"/>
        <v/>
      </c>
      <c r="AZ161" s="44" t="str">
        <f t="shared" si="49"/>
        <v/>
      </c>
      <c r="BA161" s="44" t="str">
        <f t="shared" si="49"/>
        <v/>
      </c>
      <c r="BB161" s="44" t="str">
        <f t="shared" si="49"/>
        <v/>
      </c>
      <c r="BC161" s="44" t="str">
        <f t="shared" si="56"/>
        <v/>
      </c>
      <c r="BD161" s="44" t="str">
        <f t="shared" si="50"/>
        <v/>
      </c>
      <c r="BE161" s="44" t="str">
        <f t="shared" si="50"/>
        <v/>
      </c>
      <c r="BF161" s="44" t="str">
        <f t="shared" si="50"/>
        <v/>
      </c>
      <c r="BG161" s="44" t="str">
        <f t="shared" si="50"/>
        <v/>
      </c>
      <c r="BH161" s="44" t="str">
        <f t="shared" si="50"/>
        <v/>
      </c>
      <c r="BI161" s="44" t="str">
        <f t="shared" si="57"/>
        <v/>
      </c>
    </row>
    <row r="162" spans="1:61" s="18" customFormat="1" ht="21.75" customHeight="1" thickBot="1" x14ac:dyDescent="0.25">
      <c r="A162" s="3029" t="s">
        <v>662</v>
      </c>
      <c r="B162" s="3030"/>
      <c r="C162" s="3030"/>
      <c r="D162" s="3030"/>
      <c r="E162" s="3030"/>
      <c r="F162" s="3030"/>
      <c r="G162" s="181">
        <f>G155+G157+G159+G160</f>
        <v>14.5</v>
      </c>
      <c r="H162" s="2039">
        <f t="shared" si="62"/>
        <v>435</v>
      </c>
      <c r="I162" s="1007"/>
      <c r="J162" s="1007"/>
      <c r="K162" s="1007"/>
      <c r="L162" s="1007"/>
      <c r="M162" s="1008"/>
      <c r="N162" s="887"/>
      <c r="O162" s="885"/>
      <c r="P162" s="883"/>
      <c r="Q162" s="887"/>
      <c r="R162" s="885"/>
      <c r="S162" s="883"/>
      <c r="T162" s="887"/>
      <c r="U162" s="885"/>
      <c r="V162" s="1708"/>
      <c r="W162" s="1709"/>
      <c r="X162" s="885"/>
      <c r="Y162" s="883"/>
      <c r="AX162" s="44" t="str">
        <f t="shared" si="49"/>
        <v/>
      </c>
      <c r="AY162" s="44" t="str">
        <f t="shared" si="49"/>
        <v/>
      </c>
      <c r="AZ162" s="44" t="str">
        <f t="shared" si="49"/>
        <v/>
      </c>
      <c r="BA162" s="44" t="str">
        <f t="shared" si="49"/>
        <v/>
      </c>
      <c r="BB162" s="44" t="str">
        <f t="shared" si="49"/>
        <v/>
      </c>
      <c r="BC162" s="44" t="str">
        <f t="shared" si="56"/>
        <v/>
      </c>
      <c r="BD162" s="44" t="str">
        <f t="shared" si="50"/>
        <v/>
      </c>
      <c r="BE162" s="44" t="str">
        <f t="shared" si="50"/>
        <v/>
      </c>
      <c r="BF162" s="44" t="str">
        <f t="shared" si="50"/>
        <v/>
      </c>
      <c r="BG162" s="44" t="str">
        <f t="shared" si="50"/>
        <v/>
      </c>
      <c r="BH162" s="44" t="str">
        <f t="shared" si="50"/>
        <v/>
      </c>
      <c r="BI162" s="44" t="str">
        <f t="shared" si="57"/>
        <v/>
      </c>
    </row>
    <row r="163" spans="1:61" s="18" customFormat="1" ht="21.75" customHeight="1" thickBot="1" x14ac:dyDescent="0.25">
      <c r="A163" s="3029" t="s">
        <v>663</v>
      </c>
      <c r="B163" s="3030"/>
      <c r="C163" s="3030"/>
      <c r="D163" s="3030"/>
      <c r="E163" s="3030"/>
      <c r="F163" s="3030"/>
      <c r="G163" s="181">
        <f>G155+G157+G158+G160</f>
        <v>15.5</v>
      </c>
      <c r="H163" s="2039">
        <f t="shared" si="62"/>
        <v>465</v>
      </c>
      <c r="I163" s="1007"/>
      <c r="J163" s="1007"/>
      <c r="K163" s="1007"/>
      <c r="L163" s="1007"/>
      <c r="M163" s="1008"/>
      <c r="N163" s="887"/>
      <c r="O163" s="885"/>
      <c r="P163" s="883"/>
      <c r="Q163" s="887"/>
      <c r="R163" s="885"/>
      <c r="S163" s="883"/>
      <c r="T163" s="887"/>
      <c r="U163" s="885"/>
      <c r="V163" s="883"/>
      <c r="W163" s="887"/>
      <c r="X163" s="885"/>
      <c r="Y163" s="883"/>
      <c r="AX163" s="44" t="str">
        <f t="shared" si="49"/>
        <v/>
      </c>
      <c r="AY163" s="44" t="str">
        <f t="shared" si="49"/>
        <v/>
      </c>
      <c r="AZ163" s="44" t="str">
        <f t="shared" si="49"/>
        <v/>
      </c>
      <c r="BA163" s="44" t="str">
        <f t="shared" si="49"/>
        <v/>
      </c>
      <c r="BB163" s="44" t="str">
        <f t="shared" si="49"/>
        <v/>
      </c>
      <c r="BC163" s="44" t="str">
        <f t="shared" si="56"/>
        <v/>
      </c>
      <c r="BD163" s="44" t="str">
        <f t="shared" si="50"/>
        <v/>
      </c>
      <c r="BE163" s="44" t="str">
        <f t="shared" si="50"/>
        <v/>
      </c>
      <c r="BF163" s="44" t="str">
        <f t="shared" si="50"/>
        <v/>
      </c>
      <c r="BG163" s="44" t="str">
        <f t="shared" si="50"/>
        <v/>
      </c>
      <c r="BH163" s="44" t="str">
        <f t="shared" si="50"/>
        <v/>
      </c>
      <c r="BI163" s="44" t="str">
        <f t="shared" si="57"/>
        <v/>
      </c>
    </row>
    <row r="164" spans="1:61" s="18" customFormat="1" ht="21.75" customHeight="1" thickBot="1" x14ac:dyDescent="0.25">
      <c r="A164" s="3026" t="s">
        <v>483</v>
      </c>
      <c r="B164" s="3027"/>
      <c r="C164" s="3027"/>
      <c r="D164" s="3027"/>
      <c r="E164" s="3027"/>
      <c r="F164" s="3027"/>
      <c r="G164" s="3241"/>
      <c r="H164" s="3027"/>
      <c r="I164" s="3027"/>
      <c r="J164" s="3027"/>
      <c r="K164" s="3027"/>
      <c r="L164" s="3027"/>
      <c r="M164" s="3027"/>
      <c r="N164" s="3027"/>
      <c r="O164" s="3027"/>
      <c r="P164" s="3027"/>
      <c r="Q164" s="3027"/>
      <c r="R164" s="3027"/>
      <c r="S164" s="3027"/>
      <c r="T164" s="3027"/>
      <c r="U164" s="3027"/>
      <c r="V164" s="3027"/>
      <c r="W164" s="3027"/>
      <c r="X164" s="3027"/>
      <c r="Y164" s="3028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</row>
    <row r="165" spans="1:61" s="18" customFormat="1" ht="36" customHeight="1" thickBot="1" x14ac:dyDescent="0.25">
      <c r="A165" s="1012" t="s">
        <v>177</v>
      </c>
      <c r="B165" s="1013" t="s">
        <v>28</v>
      </c>
      <c r="C165" s="1014" t="s">
        <v>735</v>
      </c>
      <c r="D165" s="1015"/>
      <c r="E165" s="1015"/>
      <c r="F165" s="1016"/>
      <c r="G165" s="134">
        <v>1.5</v>
      </c>
      <c r="H165" s="1017">
        <f>G165*30</f>
        <v>45</v>
      </c>
      <c r="I165" s="1018"/>
      <c r="J165" s="1019"/>
      <c r="K165" s="1020"/>
      <c r="L165" s="1020"/>
      <c r="M165" s="151"/>
      <c r="N165" s="1021"/>
      <c r="O165" s="1022"/>
      <c r="P165" s="1023"/>
      <c r="Q165" s="1024"/>
      <c r="R165" s="1022"/>
      <c r="S165" s="1025"/>
      <c r="T165" s="1024"/>
      <c r="U165" s="1022"/>
      <c r="V165" s="1025"/>
      <c r="W165" s="1021"/>
      <c r="X165" s="1022"/>
      <c r="Y165" s="1025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</row>
    <row r="166" spans="1:61" s="18" customFormat="1" ht="21" customHeight="1" thickBot="1" x14ac:dyDescent="0.25">
      <c r="A166" s="3015" t="s">
        <v>199</v>
      </c>
      <c r="B166" s="3016"/>
      <c r="C166" s="3016"/>
      <c r="D166" s="3016"/>
      <c r="E166" s="3016"/>
      <c r="F166" s="3017"/>
      <c r="G166" s="585">
        <f>G165</f>
        <v>1.5</v>
      </c>
      <c r="H166" s="1026">
        <f>H165</f>
        <v>45</v>
      </c>
      <c r="I166" s="1027"/>
      <c r="J166" s="1028"/>
      <c r="K166" s="1028"/>
      <c r="L166" s="1028"/>
      <c r="M166" s="1029"/>
      <c r="N166" s="586"/>
      <c r="O166" s="587"/>
      <c r="P166" s="588"/>
      <c r="Q166" s="586"/>
      <c r="R166" s="587"/>
      <c r="S166" s="588"/>
      <c r="T166" s="586"/>
      <c r="U166" s="587"/>
      <c r="V166" s="588"/>
      <c r="W166" s="586"/>
      <c r="X166" s="587"/>
      <c r="Y166" s="588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</row>
    <row r="167" spans="1:61" s="18" customFormat="1" ht="16.5" thickBot="1" x14ac:dyDescent="0.25">
      <c r="A167" s="53"/>
      <c r="B167" s="53"/>
      <c r="C167" s="53"/>
      <c r="D167" s="53"/>
      <c r="E167" s="53"/>
      <c r="F167" s="53"/>
      <c r="G167" s="52"/>
      <c r="H167" s="55"/>
      <c r="I167" s="52"/>
      <c r="J167" s="52"/>
      <c r="K167" s="52"/>
      <c r="L167" s="52"/>
      <c r="M167" s="52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</row>
    <row r="168" spans="1:61" s="18" customFormat="1" ht="19.5" customHeight="1" thickBot="1" x14ac:dyDescent="0.25">
      <c r="A168" s="3212" t="s">
        <v>594</v>
      </c>
      <c r="B168" s="3213"/>
      <c r="C168" s="3213"/>
      <c r="D168" s="3213"/>
      <c r="E168" s="3213"/>
      <c r="F168" s="3213"/>
      <c r="G168" s="3213"/>
      <c r="H168" s="3213"/>
      <c r="I168" s="3213"/>
      <c r="J168" s="3213"/>
      <c r="K168" s="3213"/>
      <c r="L168" s="3213"/>
      <c r="M168" s="3213"/>
      <c r="N168" s="3213"/>
      <c r="O168" s="3213"/>
      <c r="P168" s="3213"/>
      <c r="Q168" s="3213"/>
      <c r="R168" s="3213"/>
      <c r="S168" s="3213"/>
      <c r="T168" s="3213"/>
      <c r="U168" s="3213"/>
      <c r="V168" s="3213"/>
      <c r="W168" s="3213"/>
      <c r="X168" s="3213"/>
      <c r="Y168" s="3214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</row>
    <row r="169" spans="1:61" s="18" customFormat="1" ht="24.75" customHeight="1" thickBot="1" x14ac:dyDescent="0.25">
      <c r="A169" s="3223" t="s">
        <v>403</v>
      </c>
      <c r="B169" s="3223"/>
      <c r="C169" s="3223"/>
      <c r="D169" s="3223"/>
      <c r="E169" s="3223"/>
      <c r="F169" s="3223"/>
      <c r="G169" s="1030" t="e">
        <f>N178</f>
        <v>#REF!</v>
      </c>
      <c r="H169" s="1030" t="e">
        <f>H83+#REF!+#REF!+#REF!+H161+H166+H93</f>
        <v>#REF!</v>
      </c>
      <c r="I169" s="1030" t="e">
        <f>I83+#REF!+#REF!+#REF!+I161+I166+I93</f>
        <v>#REF!</v>
      </c>
      <c r="J169" s="1030" t="e">
        <f>J83+#REF!+#REF!+#REF!+J161+J166+J93</f>
        <v>#REF!</v>
      </c>
      <c r="K169" s="1030" t="e">
        <f>K83+#REF!+#REF!+#REF!+K161+K166+K93</f>
        <v>#REF!</v>
      </c>
      <c r="L169" s="1030" t="e">
        <f>L83+#REF!+#REF!+#REF!+L161+L166+L93</f>
        <v>#REF!</v>
      </c>
      <c r="M169" s="1030" t="e">
        <f>M83+#REF!+#REF!+#REF!+M161+M166+M93</f>
        <v>#REF!</v>
      </c>
      <c r="N169" s="1030" t="e">
        <f>N83+#REF!+#REF!+#REF!+N161+N166+N93</f>
        <v>#REF!</v>
      </c>
      <c r="O169" s="1030" t="e">
        <f>O83+#REF!+#REF!+#REF!+O161+O166+O93</f>
        <v>#REF!</v>
      </c>
      <c r="P169" s="1030" t="e">
        <f>P83+#REF!+#REF!+#REF!+P161+P166+P93</f>
        <v>#REF!</v>
      </c>
      <c r="Q169" s="1030" t="e">
        <f>Q83+#REF!+#REF!+#REF!+Q161+Q166+Q93</f>
        <v>#REF!</v>
      </c>
      <c r="R169" s="1030" t="e">
        <f>R83+#REF!+#REF!+#REF!+R161+R166+R93</f>
        <v>#REF!</v>
      </c>
      <c r="S169" s="1030" t="e">
        <f>S83+#REF!+#REF!+#REF!+S161+S166+S93</f>
        <v>#REF!</v>
      </c>
      <c r="T169" s="1030" t="e">
        <f>T83+#REF!+#REF!+#REF!+T161+T166+T93</f>
        <v>#REF!</v>
      </c>
      <c r="U169" s="1030" t="e">
        <f>U83+#REF!+#REF!+#REF!+U161+U166+U93</f>
        <v>#REF!</v>
      </c>
      <c r="V169" s="1030" t="e">
        <f>V83+#REF!+#REF!+#REF!+V161+V166+V93</f>
        <v>#REF!</v>
      </c>
      <c r="W169" s="1031" t="e">
        <f>W83+#REF!+#REF!+#REF!+W161+W166</f>
        <v>#REF!</v>
      </c>
      <c r="X169" s="1032" t="e">
        <f>X83+#REF!+#REF!+#REF!+X161+X166</f>
        <v>#REF!</v>
      </c>
      <c r="Y169" s="1033" t="e">
        <f>Y83+#REF!+#REF!+#REF!+Y161+Y166</f>
        <v>#REF!</v>
      </c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</row>
    <row r="170" spans="1:61" s="18" customFormat="1" ht="37.5" customHeight="1" thickBot="1" x14ac:dyDescent="0.25">
      <c r="A170" s="3054" t="s">
        <v>404</v>
      </c>
      <c r="B170" s="3055"/>
      <c r="C170" s="3055"/>
      <c r="D170" s="3055"/>
      <c r="E170" s="3055"/>
      <c r="F170" s="3056"/>
      <c r="G170" s="1030" t="e">
        <f>N178</f>
        <v>#REF!</v>
      </c>
      <c r="H170" s="1030" t="e">
        <f>H83+#REF!+#REF!+#REF!+H161+H166+H93</f>
        <v>#REF!</v>
      </c>
      <c r="I170" s="1030" t="e">
        <f>I83+#REF!+#REF!+#REF!+I161+I166+I93</f>
        <v>#REF!</v>
      </c>
      <c r="J170" s="1030" t="e">
        <f>J83+#REF!+#REF!+#REF!+J161+J166+J93</f>
        <v>#REF!</v>
      </c>
      <c r="K170" s="1030" t="e">
        <f>K83+#REF!+#REF!+#REF!+K161+K166+K93</f>
        <v>#REF!</v>
      </c>
      <c r="L170" s="1030" t="e">
        <f>L83+#REF!+#REF!+#REF!+L161+L166+L93</f>
        <v>#REF!</v>
      </c>
      <c r="M170" s="1030" t="e">
        <f>M83+#REF!+#REF!+#REF!+M161+M166+M93</f>
        <v>#REF!</v>
      </c>
      <c r="N170" s="1030" t="e">
        <f>N83+#REF!+#REF!+#REF!+N161+N166+N93</f>
        <v>#REF!</v>
      </c>
      <c r="O170" s="1030" t="e">
        <f>O83+#REF!+#REF!+#REF!+O161+O166+O93</f>
        <v>#REF!</v>
      </c>
      <c r="P170" s="1030" t="e">
        <f>P83+#REF!+#REF!+#REF!+P161+P166+P93</f>
        <v>#REF!</v>
      </c>
      <c r="Q170" s="1030" t="e">
        <f>Q83+#REF!+#REF!+#REF!+Q161+Q166+Q93</f>
        <v>#REF!</v>
      </c>
      <c r="R170" s="1030" t="e">
        <f>R83+#REF!+#REF!+#REF!+R161+R166+R93</f>
        <v>#REF!</v>
      </c>
      <c r="S170" s="1030" t="e">
        <f>S83+#REF!+#REF!+#REF!+S161+S166+S93</f>
        <v>#REF!</v>
      </c>
      <c r="T170" s="1030" t="e">
        <f>T83+#REF!+#REF!+#REF!+T161+T166+T93</f>
        <v>#REF!</v>
      </c>
      <c r="U170" s="1030" t="e">
        <f>U83+#REF!+#REF!+#REF!+U161+U166+U93</f>
        <v>#REF!</v>
      </c>
      <c r="V170" s="1030" t="e">
        <f>V83+#REF!+#REF!+#REF!+V161+V166+V93</f>
        <v>#REF!</v>
      </c>
      <c r="W170" s="1031" t="e">
        <f>W83+#REF!+#REF!+#REF!+W161+W166</f>
        <v>#REF!</v>
      </c>
      <c r="X170" s="1032" t="e">
        <f>X83+#REF!+#REF!+#REF!+X161+X166</f>
        <v>#REF!</v>
      </c>
      <c r="Y170" s="1033" t="e">
        <f>Y83+#REF!+#REF!+#REF!+Y161+Y166</f>
        <v>#REF!</v>
      </c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</row>
    <row r="171" spans="1:61" s="18" customFormat="1" ht="21.75" customHeight="1" x14ac:dyDescent="0.2">
      <c r="A171" s="3202" t="s">
        <v>74</v>
      </c>
      <c r="B171" s="3203"/>
      <c r="C171" s="3203"/>
      <c r="D171" s="3203"/>
      <c r="E171" s="3203"/>
      <c r="F171" s="3203"/>
      <c r="G171" s="3203"/>
      <c r="H171" s="3203"/>
      <c r="I171" s="3203"/>
      <c r="J171" s="3203"/>
      <c r="K171" s="3203"/>
      <c r="L171" s="3203"/>
      <c r="M171" s="3204"/>
      <c r="N171" s="1034" t="e">
        <f>N169</f>
        <v>#REF!</v>
      </c>
      <c r="O171" s="1035" t="e">
        <f t="shared" ref="O171:Y171" si="63">O169</f>
        <v>#REF!</v>
      </c>
      <c r="P171" s="1036" t="e">
        <f t="shared" si="63"/>
        <v>#REF!</v>
      </c>
      <c r="Q171" s="1034" t="e">
        <f t="shared" si="63"/>
        <v>#REF!</v>
      </c>
      <c r="R171" s="1035" t="e">
        <f t="shared" si="63"/>
        <v>#REF!</v>
      </c>
      <c r="S171" s="1036" t="e">
        <f t="shared" si="63"/>
        <v>#REF!</v>
      </c>
      <c r="T171" s="1034" t="e">
        <f t="shared" si="63"/>
        <v>#REF!</v>
      </c>
      <c r="U171" s="1035" t="e">
        <f t="shared" si="63"/>
        <v>#REF!</v>
      </c>
      <c r="V171" s="1036" t="e">
        <f t="shared" si="63"/>
        <v>#REF!</v>
      </c>
      <c r="W171" s="1034" t="e">
        <f t="shared" si="63"/>
        <v>#REF!</v>
      </c>
      <c r="X171" s="1035" t="e">
        <f t="shared" si="63"/>
        <v>#REF!</v>
      </c>
      <c r="Y171" s="1036" t="e">
        <f t="shared" si="63"/>
        <v>#REF!</v>
      </c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</row>
    <row r="172" spans="1:61" s="16" customFormat="1" ht="18.75" customHeight="1" x14ac:dyDescent="0.2">
      <c r="A172" s="3185" t="s">
        <v>62</v>
      </c>
      <c r="B172" s="3186"/>
      <c r="C172" s="3186"/>
      <c r="D172" s="3186"/>
      <c r="E172" s="3186"/>
      <c r="F172" s="3186"/>
      <c r="G172" s="3186"/>
      <c r="H172" s="3186"/>
      <c r="I172" s="3186"/>
      <c r="J172" s="3186"/>
      <c r="K172" s="3186"/>
      <c r="L172" s="3186"/>
      <c r="M172" s="3187"/>
      <c r="N172" s="1037">
        <f>вспом!N452</f>
        <v>3</v>
      </c>
      <c r="O172" s="1037">
        <f>вспом!O452</f>
        <v>1</v>
      </c>
      <c r="P172" s="1037">
        <f>вспом!P452</f>
        <v>3</v>
      </c>
      <c r="Q172" s="1037">
        <f>вспом!Q452</f>
        <v>4</v>
      </c>
      <c r="R172" s="1037">
        <f>вспом!R452</f>
        <v>2</v>
      </c>
      <c r="S172" s="1037">
        <f>вспом!S452</f>
        <v>3</v>
      </c>
      <c r="T172" s="1037">
        <f>вспом!T452</f>
        <v>3</v>
      </c>
      <c r="U172" s="1037">
        <f>вспом!U452</f>
        <v>2</v>
      </c>
      <c r="V172" s="1037">
        <f>вспом!V452</f>
        <v>3</v>
      </c>
      <c r="W172" s="1037">
        <f>вспом!W452</f>
        <v>3</v>
      </c>
      <c r="X172" s="1037">
        <f>вспом!X452</f>
        <v>1</v>
      </c>
      <c r="Y172" s="1037">
        <f>вспом!Y452</f>
        <v>2</v>
      </c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</row>
    <row r="173" spans="1:61" s="16" customFormat="1" ht="18.75" customHeight="1" x14ac:dyDescent="0.2">
      <c r="A173" s="3185" t="s">
        <v>408</v>
      </c>
      <c r="B173" s="3186"/>
      <c r="C173" s="3186"/>
      <c r="D173" s="3186"/>
      <c r="E173" s="3186"/>
      <c r="F173" s="3186"/>
      <c r="G173" s="3186"/>
      <c r="H173" s="3186"/>
      <c r="I173" s="3186"/>
      <c r="J173" s="3186"/>
      <c r="K173" s="3186"/>
      <c r="L173" s="3186"/>
      <c r="M173" s="3187"/>
      <c r="N173" s="1037">
        <f>вспом!N453</f>
        <v>5</v>
      </c>
      <c r="O173" s="1037">
        <f>вспом!O453</f>
        <v>2</v>
      </c>
      <c r="P173" s="1037">
        <f>вспом!P453</f>
        <v>4</v>
      </c>
      <c r="Q173" s="1037">
        <f>вспом!Q453</f>
        <v>4</v>
      </c>
      <c r="R173" s="1037">
        <f>вспом!R453</f>
        <v>2</v>
      </c>
      <c r="S173" s="1037">
        <f>вспом!S453</f>
        <v>6</v>
      </c>
      <c r="T173" s="1037">
        <f>вспом!T453</f>
        <v>4</v>
      </c>
      <c r="U173" s="1037">
        <f>вспом!U453</f>
        <v>1</v>
      </c>
      <c r="V173" s="1037">
        <f>вспом!V453</f>
        <v>3</v>
      </c>
      <c r="W173" s="1037">
        <f>вспом!W453</f>
        <v>4</v>
      </c>
      <c r="X173" s="1037">
        <f>вспом!X453</f>
        <v>1</v>
      </c>
      <c r="Y173" s="1037">
        <f>вспом!Y453</f>
        <v>3</v>
      </c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</row>
    <row r="174" spans="1:61" s="16" customFormat="1" ht="18.75" customHeight="1" x14ac:dyDescent="0.2">
      <c r="A174" s="3185" t="s">
        <v>409</v>
      </c>
      <c r="B174" s="3186"/>
      <c r="C174" s="3186"/>
      <c r="D174" s="3186"/>
      <c r="E174" s="3186"/>
      <c r="F174" s="3186"/>
      <c r="G174" s="3186"/>
      <c r="H174" s="3186"/>
      <c r="I174" s="3186"/>
      <c r="J174" s="3186"/>
      <c r="K174" s="3186"/>
      <c r="L174" s="3186"/>
      <c r="M174" s="3187"/>
      <c r="N174" s="1037">
        <f>N173</f>
        <v>5</v>
      </c>
      <c r="O174" s="1037">
        <f t="shared" ref="O174:Y174" si="64">O173</f>
        <v>2</v>
      </c>
      <c r="P174" s="1037">
        <f t="shared" si="64"/>
        <v>4</v>
      </c>
      <c r="Q174" s="1037">
        <f t="shared" si="64"/>
        <v>4</v>
      </c>
      <c r="R174" s="1037">
        <f t="shared" si="64"/>
        <v>2</v>
      </c>
      <c r="S174" s="1037">
        <f t="shared" si="64"/>
        <v>6</v>
      </c>
      <c r="T174" s="1037">
        <f t="shared" si="64"/>
        <v>4</v>
      </c>
      <c r="U174" s="1037">
        <f t="shared" si="64"/>
        <v>1</v>
      </c>
      <c r="V174" s="1037">
        <f t="shared" si="64"/>
        <v>3</v>
      </c>
      <c r="W174" s="1037">
        <f t="shared" si="64"/>
        <v>4</v>
      </c>
      <c r="X174" s="1037">
        <f t="shared" si="64"/>
        <v>1</v>
      </c>
      <c r="Y174" s="1037">
        <f t="shared" si="64"/>
        <v>3</v>
      </c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</row>
    <row r="175" spans="1:61" s="16" customFormat="1" ht="18.75" customHeight="1" x14ac:dyDescent="0.2">
      <c r="A175" s="3185" t="s">
        <v>77</v>
      </c>
      <c r="B175" s="3186"/>
      <c r="C175" s="3186"/>
      <c r="D175" s="3186"/>
      <c r="E175" s="3186"/>
      <c r="F175" s="3186"/>
      <c r="G175" s="3186"/>
      <c r="H175" s="3186"/>
      <c r="I175" s="3186"/>
      <c r="J175" s="3186"/>
      <c r="K175" s="3186"/>
      <c r="L175" s="3186"/>
      <c r="M175" s="3187"/>
      <c r="N175" s="1037"/>
      <c r="O175" s="1037"/>
      <c r="P175" s="1037"/>
      <c r="Q175" s="1037"/>
      <c r="R175" s="1037"/>
      <c r="S175" s="1037"/>
      <c r="T175" s="1037"/>
      <c r="U175" s="1037"/>
      <c r="V175" s="1037">
        <f>вспом!V454</f>
        <v>1</v>
      </c>
      <c r="W175" s="1037">
        <f>вспом!W454</f>
        <v>1</v>
      </c>
      <c r="X175" s="1037"/>
      <c r="Y175" s="1037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</row>
    <row r="176" spans="1:61" s="16" customFormat="1" ht="19.5" customHeight="1" thickBot="1" x14ac:dyDescent="0.25">
      <c r="A176" s="3245" t="s">
        <v>76</v>
      </c>
      <c r="B176" s="3246"/>
      <c r="C176" s="3246"/>
      <c r="D176" s="3246"/>
      <c r="E176" s="3246"/>
      <c r="F176" s="3246"/>
      <c r="G176" s="3246"/>
      <c r="H176" s="3246"/>
      <c r="I176" s="3246"/>
      <c r="J176" s="3246"/>
      <c r="K176" s="3246"/>
      <c r="L176" s="3246"/>
      <c r="M176" s="3247"/>
      <c r="N176" s="1037"/>
      <c r="O176" s="1037"/>
      <c r="P176" s="1037"/>
      <c r="Q176" s="1037"/>
      <c r="R176" s="1037"/>
      <c r="S176" s="1037"/>
      <c r="T176" s="1037">
        <f>вспом!T455</f>
        <v>1</v>
      </c>
      <c r="U176" s="1037"/>
      <c r="V176" s="1037">
        <f>вспом!V455</f>
        <v>1</v>
      </c>
      <c r="W176" s="1037"/>
      <c r="X176" s="1037">
        <f>вспом!X455</f>
        <v>1</v>
      </c>
      <c r="Y176" s="1037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</row>
    <row r="177" spans="1:61" s="16" customFormat="1" ht="19.5" customHeight="1" thickBot="1" x14ac:dyDescent="0.25">
      <c r="A177" s="3227"/>
      <c r="B177" s="3228"/>
      <c r="C177" s="3228"/>
      <c r="D177" s="3228"/>
      <c r="E177" s="3228"/>
      <c r="F177" s="3228"/>
      <c r="G177" s="3228"/>
      <c r="H177" s="3228"/>
      <c r="I177" s="3228"/>
      <c r="J177" s="3228"/>
      <c r="K177" s="3228"/>
      <c r="L177" s="3228"/>
      <c r="M177" s="3228"/>
      <c r="N177" s="3207">
        <f>G12+G13+G14+G17+G23+G24+G25+G36+G37+G38+G40+G51+G52+G53+G57+G58+G59+G65+G69+G78+G79+G81</f>
        <v>60</v>
      </c>
      <c r="O177" s="3208"/>
      <c r="P177" s="3208"/>
      <c r="Q177" s="3207" t="e">
        <f>G18+G19+G20+G26+G27+G28+G39+G46+G54+G61+G62+G63+G70+G71+G73+G74+G75+G76+G80+#REF!+G155+G87+G88+G89</f>
        <v>#REF!</v>
      </c>
      <c r="R177" s="3208"/>
      <c r="S177" s="3208"/>
      <c r="T177" s="3207" t="e">
        <f>G34+G41+G43+G44+G45+G48+G49+#REF!+#REF!+#REF!+#REF!+#REF!+#REF!+#REF!+#REF!+#REF!+G156+G157+G90+G91+G92</f>
        <v>#REF!</v>
      </c>
      <c r="U177" s="3208"/>
      <c r="V177" s="3208"/>
      <c r="W177" s="3207" t="e">
        <f>G16+G55+G66+G67+#REF!+#REF!+#REF!+#REF!+#REF!+#REF!+#REF!+#REF!+#REF!+#REF!+#REF!+#REF!+G158+G160+G165</f>
        <v>#REF!</v>
      </c>
      <c r="X177" s="3208"/>
      <c r="Y177" s="3208"/>
      <c r="Z177" s="3225"/>
      <c r="AA177" s="3226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</row>
    <row r="178" spans="1:61" s="16" customFormat="1" ht="19.5" customHeight="1" thickBot="1" x14ac:dyDescent="0.25">
      <c r="A178" s="3224"/>
      <c r="B178" s="3224"/>
      <c r="C178" s="3224"/>
      <c r="D178" s="3224"/>
      <c r="E178" s="3224"/>
      <c r="F178" s="3224"/>
      <c r="G178" s="3224"/>
      <c r="H178" s="3224"/>
      <c r="I178" s="3224"/>
      <c r="J178" s="3224"/>
      <c r="K178" s="3224"/>
      <c r="L178" s="3224"/>
      <c r="M178" s="3224"/>
      <c r="N178" s="3176" t="e">
        <f>N177+Q177+T177+W177</f>
        <v>#REF!</v>
      </c>
      <c r="O178" s="3197"/>
      <c r="P178" s="3197"/>
      <c r="Q178" s="3197"/>
      <c r="R178" s="3197"/>
      <c r="S178" s="3197"/>
      <c r="T178" s="3197"/>
      <c r="U178" s="3197"/>
      <c r="V178" s="3197"/>
      <c r="W178" s="3197"/>
      <c r="X178" s="3197"/>
      <c r="Y178" s="3222"/>
      <c r="Z178" s="2529"/>
      <c r="AA178" s="2530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</row>
    <row r="179" spans="1:61" s="16" customFormat="1" ht="19.5" hidden="1" customHeight="1" thickBot="1" x14ac:dyDescent="0.25">
      <c r="A179" s="400"/>
      <c r="B179" s="400"/>
      <c r="C179" s="400"/>
      <c r="D179" s="400"/>
      <c r="E179" s="400"/>
      <c r="F179" s="400"/>
      <c r="G179" s="400"/>
      <c r="H179" s="400"/>
      <c r="I179" s="400"/>
      <c r="J179" s="400"/>
      <c r="K179" s="400"/>
      <c r="L179" s="400"/>
      <c r="M179" s="400"/>
      <c r="N179" s="401"/>
      <c r="O179" s="401"/>
      <c r="P179" s="402"/>
      <c r="Q179" s="401"/>
      <c r="R179" s="401"/>
      <c r="S179" s="401"/>
      <c r="T179" s="401"/>
      <c r="U179" s="401"/>
      <c r="V179" s="402"/>
      <c r="W179" s="401"/>
      <c r="X179" s="401"/>
      <c r="Y179" s="402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</row>
    <row r="180" spans="1:61" s="16" customFormat="1" ht="19.5" hidden="1" customHeight="1" thickBot="1" x14ac:dyDescent="0.25">
      <c r="A180" s="3212" t="s">
        <v>406</v>
      </c>
      <c r="B180" s="3213"/>
      <c r="C180" s="3213"/>
      <c r="D180" s="3213"/>
      <c r="E180" s="3213"/>
      <c r="F180" s="3213"/>
      <c r="G180" s="3213"/>
      <c r="H180" s="3213"/>
      <c r="I180" s="3213"/>
      <c r="J180" s="3213"/>
      <c r="K180" s="3213"/>
      <c r="L180" s="3213"/>
      <c r="M180" s="3213"/>
      <c r="N180" s="3213"/>
      <c r="O180" s="3213"/>
      <c r="P180" s="3213"/>
      <c r="Q180" s="3213"/>
      <c r="R180" s="3213"/>
      <c r="S180" s="3213"/>
      <c r="T180" s="3213"/>
      <c r="U180" s="3213"/>
      <c r="V180" s="3213"/>
      <c r="W180" s="3213"/>
      <c r="X180" s="3213"/>
      <c r="Y180" s="321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</row>
    <row r="181" spans="1:61" s="16" customFormat="1" ht="19.5" hidden="1" customHeight="1" thickBot="1" x14ac:dyDescent="0.25">
      <c r="A181" s="3223" t="s">
        <v>403</v>
      </c>
      <c r="B181" s="3223"/>
      <c r="C181" s="3223"/>
      <c r="D181" s="3223"/>
      <c r="E181" s="3223"/>
      <c r="F181" s="3223"/>
      <c r="G181" s="1030" t="e">
        <f>N190</f>
        <v>#REF!</v>
      </c>
      <c r="H181" s="1030" t="e">
        <f>H83+#REF!+#REF!+#REF!+#REF!+#REF!+H161+H166+H93</f>
        <v>#REF!</v>
      </c>
      <c r="I181" s="1030" t="e">
        <f>I83+#REF!+#REF!+#REF!+#REF!+#REF!+I161+I166+I93</f>
        <v>#REF!</v>
      </c>
      <c r="J181" s="1030" t="e">
        <f>J83+#REF!+#REF!+#REF!+#REF!+#REF!+J161+J166+J93</f>
        <v>#REF!</v>
      </c>
      <c r="K181" s="1030" t="e">
        <f>K83+#REF!+#REF!+#REF!+#REF!+#REF!+K161+K166+K93</f>
        <v>#REF!</v>
      </c>
      <c r="L181" s="1030" t="e">
        <f>L83+#REF!+#REF!+#REF!+#REF!+#REF!+L161+L166+L93</f>
        <v>#REF!</v>
      </c>
      <c r="M181" s="1030" t="e">
        <f>M83+#REF!+#REF!+#REF!+#REF!+#REF!+M161+M166+M93</f>
        <v>#REF!</v>
      </c>
      <c r="N181" s="1030" t="e">
        <f>N83+#REF!+#REF!+#REF!+#REF!+#REF!+N161+N166+N93</f>
        <v>#REF!</v>
      </c>
      <c r="O181" s="1030" t="e">
        <f>O83+#REF!+#REF!+#REF!+#REF!+#REF!+O161+O166+O93</f>
        <v>#REF!</v>
      </c>
      <c r="P181" s="1030" t="e">
        <f>P83+#REF!+#REF!+#REF!+#REF!+#REF!+P161+P166+P93</f>
        <v>#REF!</v>
      </c>
      <c r="Q181" s="1030" t="e">
        <f>Q83+#REF!+#REF!+#REF!+#REF!+#REF!+Q161+Q166+Q93</f>
        <v>#REF!</v>
      </c>
      <c r="R181" s="1030" t="e">
        <f>R83+#REF!+#REF!+#REF!+#REF!+#REF!+R161+R166+R93</f>
        <v>#REF!</v>
      </c>
      <c r="S181" s="1030" t="e">
        <f>S83+#REF!+#REF!+#REF!+#REF!+#REF!+S161+S166+S93</f>
        <v>#REF!</v>
      </c>
      <c r="T181" s="1030" t="e">
        <f>T83+#REF!+#REF!+#REF!+#REF!+#REF!+T161+T166+T93</f>
        <v>#REF!</v>
      </c>
      <c r="U181" s="1030" t="e">
        <f>U83+#REF!+#REF!+#REF!+#REF!+#REF!+U161+U166+U93</f>
        <v>#REF!</v>
      </c>
      <c r="V181" s="1030" t="e">
        <f>V83+#REF!+#REF!+#REF!+#REF!+#REF!+V161+V166+V93</f>
        <v>#REF!</v>
      </c>
      <c r="W181" s="1031" t="e">
        <f>W83+#REF!+#REF!+#REF!+#REF!+#REF!+W161+W166</f>
        <v>#REF!</v>
      </c>
      <c r="X181" s="1032" t="e">
        <f>X83+#REF!+#REF!+#REF!+#REF!+#REF!+X161+X166</f>
        <v>#REF!</v>
      </c>
      <c r="Y181" s="1033" t="e">
        <f>Y83+#REF!+#REF!+#REF!+#REF!+#REF!+Y161+Y166</f>
        <v>#REF!</v>
      </c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</row>
    <row r="182" spans="1:61" s="16" customFormat="1" ht="36.75" hidden="1" customHeight="1" thickBot="1" x14ac:dyDescent="0.25">
      <c r="A182" s="3054" t="s">
        <v>404</v>
      </c>
      <c r="B182" s="3055"/>
      <c r="C182" s="3055"/>
      <c r="D182" s="3055"/>
      <c r="E182" s="3055"/>
      <c r="F182" s="3056"/>
      <c r="G182" s="1030" t="e">
        <f>N190</f>
        <v>#REF!</v>
      </c>
      <c r="H182" s="1030" t="e">
        <f>H83+#REF!+#REF!+#REF!+#REF!+#REF!+H161+H166+H93</f>
        <v>#REF!</v>
      </c>
      <c r="I182" s="1030" t="e">
        <f>I83+#REF!+#REF!+#REF!+#REF!+#REF!+I161+I166+I93</f>
        <v>#REF!</v>
      </c>
      <c r="J182" s="1030" t="e">
        <f>J83+#REF!+#REF!+#REF!+#REF!+#REF!+J161+J166+J93</f>
        <v>#REF!</v>
      </c>
      <c r="K182" s="1030" t="e">
        <f>K83+#REF!+#REF!+#REF!+#REF!+#REF!+K161+K166+K93</f>
        <v>#REF!</v>
      </c>
      <c r="L182" s="1030" t="e">
        <f>L83+#REF!+#REF!+#REF!+#REF!+#REF!+L161+L166+L93</f>
        <v>#REF!</v>
      </c>
      <c r="M182" s="1030" t="e">
        <f>M83+#REF!+#REF!+#REF!+#REF!+#REF!+M161+M166+M93</f>
        <v>#REF!</v>
      </c>
      <c r="N182" s="1030" t="e">
        <f>N83+#REF!+#REF!+#REF!+#REF!+#REF!+N161+N166+N93</f>
        <v>#REF!</v>
      </c>
      <c r="O182" s="1030" t="e">
        <f>O83+#REF!+#REF!+#REF!+#REF!+#REF!+O161+O166+O93</f>
        <v>#REF!</v>
      </c>
      <c r="P182" s="1030" t="e">
        <f>P83+#REF!+#REF!+#REF!+#REF!+#REF!+P161+P166+P93</f>
        <v>#REF!</v>
      </c>
      <c r="Q182" s="1030" t="e">
        <f>Q83+#REF!+#REF!+#REF!+#REF!+#REF!+Q161+Q166+Q93</f>
        <v>#REF!</v>
      </c>
      <c r="R182" s="1030" t="e">
        <f>R83+#REF!+#REF!+#REF!+#REF!+#REF!+R161+R166+R93</f>
        <v>#REF!</v>
      </c>
      <c r="S182" s="1030" t="e">
        <f>S83+#REF!+#REF!+#REF!+#REF!+#REF!+S161+S166+S93</f>
        <v>#REF!</v>
      </c>
      <c r="T182" s="1030" t="e">
        <f>T83+#REF!+#REF!+#REF!+#REF!+#REF!+T161+T166+T93</f>
        <v>#REF!</v>
      </c>
      <c r="U182" s="1030" t="e">
        <f>U83+#REF!+#REF!+#REF!+#REF!+#REF!+U161+U166+U93</f>
        <v>#REF!</v>
      </c>
      <c r="V182" s="1030" t="e">
        <f>V83+#REF!+#REF!+#REF!+#REF!+#REF!+V161+V166+V93</f>
        <v>#REF!</v>
      </c>
      <c r="W182" s="1031" t="e">
        <f>W83+#REF!+#REF!+#REF!+#REF!+#REF!+W161+W166</f>
        <v>#REF!</v>
      </c>
      <c r="X182" s="1032" t="e">
        <f>X83+#REF!+#REF!+#REF!+#REF!+#REF!+X161+X166</f>
        <v>#REF!</v>
      </c>
      <c r="Y182" s="1033" t="e">
        <f>Y83+#REF!+#REF!+#REF!+#REF!+#REF!+Y161+Y166</f>
        <v>#REF!</v>
      </c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</row>
    <row r="183" spans="1:61" s="16" customFormat="1" ht="19.5" hidden="1" customHeight="1" x14ac:dyDescent="0.2">
      <c r="A183" s="3202" t="s">
        <v>74</v>
      </c>
      <c r="B183" s="3203"/>
      <c r="C183" s="3203"/>
      <c r="D183" s="3203"/>
      <c r="E183" s="3203"/>
      <c r="F183" s="3203"/>
      <c r="G183" s="3203"/>
      <c r="H183" s="3203"/>
      <c r="I183" s="3203"/>
      <c r="J183" s="3203"/>
      <c r="K183" s="3203"/>
      <c r="L183" s="3203"/>
      <c r="M183" s="3204"/>
      <c r="N183" s="1034" t="e">
        <f>N181</f>
        <v>#REF!</v>
      </c>
      <c r="O183" s="1035" t="e">
        <f t="shared" ref="O183:W183" si="65">O181</f>
        <v>#REF!</v>
      </c>
      <c r="P183" s="1036" t="e">
        <f t="shared" si="65"/>
        <v>#REF!</v>
      </c>
      <c r="Q183" s="1034" t="e">
        <f t="shared" si="65"/>
        <v>#REF!</v>
      </c>
      <c r="R183" s="1035" t="e">
        <f t="shared" si="65"/>
        <v>#REF!</v>
      </c>
      <c r="S183" s="1036" t="e">
        <f t="shared" si="65"/>
        <v>#REF!</v>
      </c>
      <c r="T183" s="1034" t="e">
        <f t="shared" si="65"/>
        <v>#REF!</v>
      </c>
      <c r="U183" s="1035" t="e">
        <f t="shared" si="65"/>
        <v>#REF!</v>
      </c>
      <c r="V183" s="1036" t="e">
        <f t="shared" si="65"/>
        <v>#REF!</v>
      </c>
      <c r="W183" s="1034" t="e">
        <f t="shared" si="65"/>
        <v>#REF!</v>
      </c>
      <c r="X183" s="1035" t="e">
        <f>X181</f>
        <v>#REF!</v>
      </c>
      <c r="Y183" s="1036" t="e">
        <f>Y181</f>
        <v>#REF!</v>
      </c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</row>
    <row r="184" spans="1:61" s="16" customFormat="1" ht="19.5" hidden="1" customHeight="1" x14ac:dyDescent="0.2">
      <c r="A184" s="3185" t="s">
        <v>62</v>
      </c>
      <c r="B184" s="3186"/>
      <c r="C184" s="3186"/>
      <c r="D184" s="3186"/>
      <c r="E184" s="3186"/>
      <c r="F184" s="3186"/>
      <c r="G184" s="3186"/>
      <c r="H184" s="3186"/>
      <c r="I184" s="3186"/>
      <c r="J184" s="3186"/>
      <c r="K184" s="3186"/>
      <c r="L184" s="3186"/>
      <c r="M184" s="3187"/>
      <c r="N184" s="1037">
        <v>3</v>
      </c>
      <c r="O184" s="786">
        <v>1</v>
      </c>
      <c r="P184" s="639">
        <v>3</v>
      </c>
      <c r="Q184" s="1037">
        <v>4</v>
      </c>
      <c r="R184" s="786">
        <v>2</v>
      </c>
      <c r="S184" s="639">
        <v>3</v>
      </c>
      <c r="T184" s="1037">
        <v>3</v>
      </c>
      <c r="U184" s="786">
        <v>2</v>
      </c>
      <c r="V184" s="639">
        <v>3</v>
      </c>
      <c r="W184" s="1043">
        <v>3</v>
      </c>
      <c r="X184" s="1044">
        <v>1</v>
      </c>
      <c r="Y184" s="1045">
        <v>2</v>
      </c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</row>
    <row r="185" spans="1:61" s="16" customFormat="1" ht="19.5" hidden="1" customHeight="1" x14ac:dyDescent="0.2">
      <c r="A185" s="3185" t="s">
        <v>408</v>
      </c>
      <c r="B185" s="3186"/>
      <c r="C185" s="3186"/>
      <c r="D185" s="3186"/>
      <c r="E185" s="3186"/>
      <c r="F185" s="3186"/>
      <c r="G185" s="3186"/>
      <c r="H185" s="3186"/>
      <c r="I185" s="3186"/>
      <c r="J185" s="3186"/>
      <c r="K185" s="3186"/>
      <c r="L185" s="3186"/>
      <c r="M185" s="3187"/>
      <c r="N185" s="1037">
        <v>5</v>
      </c>
      <c r="O185" s="786">
        <v>2</v>
      </c>
      <c r="P185" s="639" t="s">
        <v>411</v>
      </c>
      <c r="Q185" s="1037">
        <v>3</v>
      </c>
      <c r="R185" s="786">
        <v>1</v>
      </c>
      <c r="S185" s="639" t="s">
        <v>599</v>
      </c>
      <c r="T185" s="1037" t="s">
        <v>202</v>
      </c>
      <c r="U185" s="786"/>
      <c r="V185" s="639" t="s">
        <v>598</v>
      </c>
      <c r="W185" s="1037">
        <v>4</v>
      </c>
      <c r="X185" s="786" t="s">
        <v>484</v>
      </c>
      <c r="Y185" s="639">
        <v>3</v>
      </c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</row>
    <row r="186" spans="1:61" s="16" customFormat="1" ht="19.5" hidden="1" customHeight="1" x14ac:dyDescent="0.2">
      <c r="A186" s="3185" t="s">
        <v>409</v>
      </c>
      <c r="B186" s="3186"/>
      <c r="C186" s="3186"/>
      <c r="D186" s="3186"/>
      <c r="E186" s="3186"/>
      <c r="F186" s="3186"/>
      <c r="G186" s="3186"/>
      <c r="H186" s="3186"/>
      <c r="I186" s="3186"/>
      <c r="J186" s="3186"/>
      <c r="K186" s="3186"/>
      <c r="L186" s="3186"/>
      <c r="M186" s="3187"/>
      <c r="N186" s="1037">
        <v>5</v>
      </c>
      <c r="O186" s="786">
        <v>2</v>
      </c>
      <c r="P186" s="639" t="s">
        <v>411</v>
      </c>
      <c r="Q186" s="1037">
        <v>3</v>
      </c>
      <c r="R186" s="786">
        <v>1</v>
      </c>
      <c r="S186" s="639" t="s">
        <v>599</v>
      </c>
      <c r="T186" s="1037" t="s">
        <v>202</v>
      </c>
      <c r="U186" s="786"/>
      <c r="V186" s="639" t="s">
        <v>598</v>
      </c>
      <c r="W186" s="1037">
        <v>3</v>
      </c>
      <c r="X186" s="786" t="s">
        <v>484</v>
      </c>
      <c r="Y186" s="639">
        <v>3</v>
      </c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</row>
    <row r="187" spans="1:61" s="16" customFormat="1" ht="19.5" hidden="1" customHeight="1" x14ac:dyDescent="0.2">
      <c r="A187" s="3185" t="s">
        <v>77</v>
      </c>
      <c r="B187" s="3186"/>
      <c r="C187" s="3186"/>
      <c r="D187" s="3186"/>
      <c r="E187" s="3186"/>
      <c r="F187" s="3186"/>
      <c r="G187" s="3186"/>
      <c r="H187" s="3186"/>
      <c r="I187" s="3186"/>
      <c r="J187" s="3186"/>
      <c r="K187" s="3186"/>
      <c r="L187" s="3186"/>
      <c r="M187" s="3187"/>
      <c r="N187" s="1037"/>
      <c r="O187" s="786"/>
      <c r="P187" s="639"/>
      <c r="Q187" s="1037"/>
      <c r="R187" s="786"/>
      <c r="S187" s="639"/>
      <c r="T187" s="1037"/>
      <c r="U187" s="786"/>
      <c r="V187" s="639">
        <v>1</v>
      </c>
      <c r="W187" s="1037">
        <v>1</v>
      </c>
      <c r="X187" s="786"/>
      <c r="Y187" s="639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</row>
    <row r="188" spans="1:61" s="16" customFormat="1" ht="18.75" hidden="1" customHeight="1" thickBot="1" x14ac:dyDescent="0.25">
      <c r="A188" s="3179" t="s">
        <v>76</v>
      </c>
      <c r="B188" s="3180"/>
      <c r="C188" s="3180"/>
      <c r="D188" s="3180"/>
      <c r="E188" s="3180"/>
      <c r="F188" s="3180"/>
      <c r="G188" s="3180"/>
      <c r="H188" s="3180"/>
      <c r="I188" s="3180"/>
      <c r="J188" s="3180"/>
      <c r="K188" s="3180"/>
      <c r="L188" s="3180"/>
      <c r="M188" s="3181"/>
      <c r="N188" s="936"/>
      <c r="O188" s="937"/>
      <c r="P188" s="686"/>
      <c r="Q188" s="936"/>
      <c r="R188" s="937"/>
      <c r="S188" s="686"/>
      <c r="T188" s="936">
        <v>1</v>
      </c>
      <c r="U188" s="937"/>
      <c r="V188" s="686">
        <v>1</v>
      </c>
      <c r="W188" s="936"/>
      <c r="X188" s="937">
        <v>1</v>
      </c>
      <c r="Y188" s="686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</row>
    <row r="189" spans="1:61" s="16" customFormat="1" ht="18.75" hidden="1" customHeight="1" thickBot="1" x14ac:dyDescent="0.25">
      <c r="A189" s="433"/>
      <c r="B189" s="2531"/>
      <c r="C189" s="2531"/>
      <c r="D189" s="2531"/>
      <c r="E189" s="2531"/>
      <c r="F189" s="2531"/>
      <c r="G189" s="2531"/>
      <c r="H189" s="2531"/>
      <c r="I189" s="2531"/>
      <c r="J189" s="2531"/>
      <c r="K189" s="2531"/>
      <c r="L189" s="2531"/>
      <c r="M189" s="2531"/>
      <c r="N189" s="3207">
        <f>G12+G13+G14+G17+G23+G24+G25+G36+G37+G38+G40+G51+G52+G53+G57+G58+G59+G65+G69+G78+G79+G81</f>
        <v>60</v>
      </c>
      <c r="O189" s="3208"/>
      <c r="P189" s="3208"/>
      <c r="Q189" s="3207" t="e">
        <f>G18+G19+G20+G26+G27+G28+G39+G46+G54+G61+G62+G63+G70+G71+G73+G74+G75+G76+G80+#REF!+G155+4</f>
        <v>#REF!</v>
      </c>
      <c r="R189" s="3208"/>
      <c r="S189" s="3208"/>
      <c r="T189" s="3207" t="e">
        <f>G34+G41+G43+G44+G45+G48+G49+#REF!+#REF!+#REF!+#REF!+#REF!+#REF!+#REF!+#REF!+#REF!+G156+G157+6</f>
        <v>#REF!</v>
      </c>
      <c r="U189" s="3208"/>
      <c r="V189" s="3208"/>
      <c r="W189" s="3207" t="e">
        <f>G16+G55+G66+G67+#REF!+#REF!+#REF!+#REF!+#REF!+#REF!+#REF!+#REF!+#REF!+#REF!+#REF!+#REF!+G159+G160+G165</f>
        <v>#REF!</v>
      </c>
      <c r="X189" s="3208"/>
      <c r="Y189" s="3208"/>
      <c r="Z189" s="3205"/>
      <c r="AA189" s="3206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</row>
    <row r="190" spans="1:61" s="16" customFormat="1" ht="18.75" hidden="1" customHeight="1" thickBot="1" x14ac:dyDescent="0.25">
      <c r="A190" s="2531"/>
      <c r="B190" s="2531"/>
      <c r="C190" s="2531"/>
      <c r="D190" s="2531"/>
      <c r="E190" s="2531"/>
      <c r="F190" s="2531"/>
      <c r="G190" s="2531"/>
      <c r="H190" s="2531"/>
      <c r="I190" s="2531"/>
      <c r="J190" s="2531"/>
      <c r="K190" s="2531"/>
      <c r="L190" s="2531"/>
      <c r="M190" s="2531"/>
      <c r="N190" s="3176" t="e">
        <f>N189+Q189+T189+W189</f>
        <v>#REF!</v>
      </c>
      <c r="O190" s="3197"/>
      <c r="P190" s="3197"/>
      <c r="Q190" s="3197"/>
      <c r="R190" s="3197"/>
      <c r="S190" s="3197"/>
      <c r="T190" s="3197"/>
      <c r="U190" s="3197"/>
      <c r="V190" s="3197"/>
      <c r="W190" s="3197"/>
      <c r="X190" s="3197"/>
      <c r="Y190" s="3222"/>
      <c r="Z190" s="2527"/>
      <c r="AA190" s="2528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</row>
    <row r="191" spans="1:61" s="16" customFormat="1" ht="18.75" hidden="1" customHeight="1" thickBot="1" x14ac:dyDescent="0.25">
      <c r="A191" s="400"/>
      <c r="B191" s="400"/>
      <c r="C191" s="400"/>
      <c r="D191" s="400"/>
      <c r="E191" s="400"/>
      <c r="F191" s="400"/>
      <c r="G191" s="400"/>
      <c r="H191" s="400"/>
      <c r="I191" s="400"/>
      <c r="J191" s="400"/>
      <c r="K191" s="400"/>
      <c r="L191" s="400"/>
      <c r="M191" s="400"/>
      <c r="N191" s="2708"/>
      <c r="O191" s="2709"/>
      <c r="P191" s="72"/>
      <c r="Q191" s="2708"/>
      <c r="R191" s="2709"/>
      <c r="S191" s="2709"/>
      <c r="T191" s="2710"/>
      <c r="U191" s="2709"/>
      <c r="V191" s="72"/>
      <c r="W191" s="2710"/>
      <c r="X191" s="2709"/>
      <c r="Y191" s="72"/>
      <c r="Z191" s="2527"/>
      <c r="AA191" s="2528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</row>
    <row r="192" spans="1:61" s="16" customFormat="1" ht="18.75" hidden="1" customHeight="1" thickBot="1" x14ac:dyDescent="0.25">
      <c r="A192" s="3219" t="s">
        <v>407</v>
      </c>
      <c r="B192" s="3220"/>
      <c r="C192" s="3220"/>
      <c r="D192" s="3220"/>
      <c r="E192" s="3220"/>
      <c r="F192" s="3220"/>
      <c r="G192" s="3220"/>
      <c r="H192" s="3220"/>
      <c r="I192" s="3220"/>
      <c r="J192" s="3220"/>
      <c r="K192" s="3220"/>
      <c r="L192" s="3220"/>
      <c r="M192" s="3220"/>
      <c r="N192" s="3220"/>
      <c r="O192" s="3220"/>
      <c r="P192" s="3220"/>
      <c r="Q192" s="3220"/>
      <c r="R192" s="3220"/>
      <c r="S192" s="3220"/>
      <c r="T192" s="3220"/>
      <c r="U192" s="3220"/>
      <c r="V192" s="3220"/>
      <c r="W192" s="3220"/>
      <c r="X192" s="3220"/>
      <c r="Y192" s="3221"/>
      <c r="Z192" s="2527"/>
      <c r="AA192" s="2528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</row>
    <row r="193" spans="1:61" s="16" customFormat="1" ht="24.75" hidden="1" customHeight="1" thickBot="1" x14ac:dyDescent="0.25">
      <c r="A193" s="3223" t="s">
        <v>403</v>
      </c>
      <c r="B193" s="3223"/>
      <c r="C193" s="3223"/>
      <c r="D193" s="3223"/>
      <c r="E193" s="3223"/>
      <c r="F193" s="3223"/>
      <c r="G193" s="585" t="e">
        <f>N202</f>
        <v>#REF!</v>
      </c>
      <c r="H193" s="585" t="e">
        <f>H83+#REF!+#REF!+#REF!+H161+H166+H93</f>
        <v>#REF!</v>
      </c>
      <c r="I193" s="585" t="e">
        <f>I83+#REF!+#REF!+#REF!+I161+I166+I93</f>
        <v>#REF!</v>
      </c>
      <c r="J193" s="585" t="e">
        <f>J83+#REF!+#REF!+#REF!+J161+J166+J93</f>
        <v>#REF!</v>
      </c>
      <c r="K193" s="585" t="e">
        <f>K83+#REF!+#REF!+#REF!+K161+K166+K93</f>
        <v>#REF!</v>
      </c>
      <c r="L193" s="585" t="e">
        <f>L83+#REF!+#REF!+#REF!+L161+L166+L93</f>
        <v>#REF!</v>
      </c>
      <c r="M193" s="585" t="e">
        <f>M83+#REF!+#REF!+#REF!+M161+M166+M93</f>
        <v>#REF!</v>
      </c>
      <c r="N193" s="585" t="e">
        <f>N83+#REF!+#REF!+#REF!+N161+N166+N93</f>
        <v>#REF!</v>
      </c>
      <c r="O193" s="585" t="e">
        <f>O83+#REF!+#REF!+#REF!+O161+O166+O93</f>
        <v>#REF!</v>
      </c>
      <c r="P193" s="585" t="e">
        <f>P83+#REF!+#REF!+#REF!+P161+P166+P93</f>
        <v>#REF!</v>
      </c>
      <c r="Q193" s="585" t="e">
        <f>Q83+#REF!+#REF!+#REF!+Q161+Q166+Q93</f>
        <v>#REF!</v>
      </c>
      <c r="R193" s="585" t="e">
        <f>R83+#REF!+#REF!+#REF!+R161+R166+R93</f>
        <v>#REF!</v>
      </c>
      <c r="S193" s="585" t="e">
        <f>S83+#REF!+#REF!+#REF!+S161+S166+S93</f>
        <v>#REF!</v>
      </c>
      <c r="T193" s="585" t="e">
        <f>T83+#REF!+#REF!+#REF!+T161+T166+T93</f>
        <v>#REF!</v>
      </c>
      <c r="U193" s="585" t="e">
        <f>U83+#REF!+#REF!+#REF!+U161+U166+U93</f>
        <v>#REF!</v>
      </c>
      <c r="V193" s="585" t="e">
        <f>V83+#REF!+#REF!+#REF!+V161+V166+V93</f>
        <v>#REF!</v>
      </c>
      <c r="W193" s="586" t="e">
        <f>W83+#REF!+#REF!+#REF!+W161+W166</f>
        <v>#REF!</v>
      </c>
      <c r="X193" s="587" t="e">
        <f>X83+#REF!+#REF!+#REF!+X161+X166</f>
        <v>#REF!</v>
      </c>
      <c r="Y193" s="588" t="e">
        <f>Y83+#REF!+#REF!+#REF!+Y161+Y166</f>
        <v>#REF!</v>
      </c>
      <c r="Z193" s="2527"/>
      <c r="AA193" s="2528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</row>
    <row r="194" spans="1:61" s="16" customFormat="1" ht="36" hidden="1" customHeight="1" thickBot="1" x14ac:dyDescent="0.25">
      <c r="A194" s="3054" t="s">
        <v>404</v>
      </c>
      <c r="B194" s="3055"/>
      <c r="C194" s="3055"/>
      <c r="D194" s="3055"/>
      <c r="E194" s="3055"/>
      <c r="F194" s="3056"/>
      <c r="G194" s="326" t="e">
        <f>N202</f>
        <v>#REF!</v>
      </c>
      <c r="H194" s="326" t="e">
        <f>H83+#REF!+#REF!+#REF!+H161+H166+H93</f>
        <v>#REF!</v>
      </c>
      <c r="I194" s="326" t="e">
        <f>I83+#REF!+#REF!+#REF!+I161+I166+I93</f>
        <v>#REF!</v>
      </c>
      <c r="J194" s="326" t="e">
        <f>J83+#REF!+#REF!+#REF!+J161+J166+J93</f>
        <v>#REF!</v>
      </c>
      <c r="K194" s="326" t="e">
        <f>K83+#REF!+#REF!+#REF!+K161+K166+K93</f>
        <v>#REF!</v>
      </c>
      <c r="L194" s="326" t="e">
        <f>L83+#REF!+#REF!+#REF!+L161+L166+L93</f>
        <v>#REF!</v>
      </c>
      <c r="M194" s="326" t="e">
        <f>M83+#REF!+#REF!+#REF!+M161+M166+M93</f>
        <v>#REF!</v>
      </c>
      <c r="N194" s="326" t="e">
        <f>N83+#REF!+#REF!+#REF!+N161+N166+N93</f>
        <v>#REF!</v>
      </c>
      <c r="O194" s="326" t="e">
        <f>O83+#REF!+#REF!+#REF!+O161+O166+O93</f>
        <v>#REF!</v>
      </c>
      <c r="P194" s="326" t="e">
        <f>P83+#REF!+#REF!+#REF!+P161+P166+P93</f>
        <v>#REF!</v>
      </c>
      <c r="Q194" s="326" t="e">
        <f>Q83+#REF!+#REF!+#REF!+Q161+Q166+Q93</f>
        <v>#REF!</v>
      </c>
      <c r="R194" s="326" t="e">
        <f>R83+#REF!+#REF!+#REF!+R161+R166+R93</f>
        <v>#REF!</v>
      </c>
      <c r="S194" s="326" t="e">
        <f>S83+#REF!+#REF!+#REF!+S161+S166+S93</f>
        <v>#REF!</v>
      </c>
      <c r="T194" s="326" t="e">
        <f>T83+#REF!+#REF!+#REF!+T161+T166+T93</f>
        <v>#REF!</v>
      </c>
      <c r="U194" s="326" t="e">
        <f>U83+#REF!+#REF!+#REF!+U161+U166+U93</f>
        <v>#REF!</v>
      </c>
      <c r="V194" s="326" t="e">
        <f>V83+#REF!+#REF!+#REF!+V161+V166+V93</f>
        <v>#REF!</v>
      </c>
      <c r="W194" s="586" t="e">
        <f>W83+#REF!+#REF!+#REF!+W161+W166</f>
        <v>#REF!</v>
      </c>
      <c r="X194" s="587" t="e">
        <f>X83+#REF!+#REF!+#REF!+X161+X166</f>
        <v>#REF!</v>
      </c>
      <c r="Y194" s="588" t="e">
        <f>Y83+#REF!+#REF!+#REF!+Y161+Y166</f>
        <v>#REF!</v>
      </c>
      <c r="Z194" s="2527"/>
      <c r="AA194" s="2528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</row>
    <row r="195" spans="1:61" s="16" customFormat="1" ht="18.75" hidden="1" customHeight="1" x14ac:dyDescent="0.2">
      <c r="A195" s="3202" t="s">
        <v>74</v>
      </c>
      <c r="B195" s="3203"/>
      <c r="C195" s="3203"/>
      <c r="D195" s="3203"/>
      <c r="E195" s="3203"/>
      <c r="F195" s="3203"/>
      <c r="G195" s="3203"/>
      <c r="H195" s="3203"/>
      <c r="I195" s="3203"/>
      <c r="J195" s="3203"/>
      <c r="K195" s="3203"/>
      <c r="L195" s="3203"/>
      <c r="M195" s="3204"/>
      <c r="N195" s="1054" t="e">
        <f t="shared" ref="N195:Y195" si="66">N193</f>
        <v>#REF!</v>
      </c>
      <c r="O195" s="2711" t="e">
        <f t="shared" si="66"/>
        <v>#REF!</v>
      </c>
      <c r="P195" s="2712" t="e">
        <f t="shared" si="66"/>
        <v>#REF!</v>
      </c>
      <c r="Q195" s="1054" t="e">
        <f t="shared" si="66"/>
        <v>#REF!</v>
      </c>
      <c r="R195" s="2711" t="e">
        <f t="shared" si="66"/>
        <v>#REF!</v>
      </c>
      <c r="S195" s="2712" t="e">
        <f t="shared" si="66"/>
        <v>#REF!</v>
      </c>
      <c r="T195" s="1054" t="e">
        <f>T193</f>
        <v>#REF!</v>
      </c>
      <c r="U195" s="144" t="e">
        <f t="shared" si="66"/>
        <v>#REF!</v>
      </c>
      <c r="V195" s="123" t="e">
        <f t="shared" si="66"/>
        <v>#REF!</v>
      </c>
      <c r="W195" s="1054" t="e">
        <f t="shared" si="66"/>
        <v>#REF!</v>
      </c>
      <c r="X195" s="144" t="e">
        <f t="shared" si="66"/>
        <v>#REF!</v>
      </c>
      <c r="Y195" s="123" t="e">
        <f t="shared" si="66"/>
        <v>#REF!</v>
      </c>
      <c r="Z195" s="2527"/>
      <c r="AA195" s="2528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</row>
    <row r="196" spans="1:61" s="16" customFormat="1" ht="18.75" hidden="1" customHeight="1" x14ac:dyDescent="0.2">
      <c r="A196" s="3185" t="s">
        <v>62</v>
      </c>
      <c r="B196" s="3186"/>
      <c r="C196" s="3186"/>
      <c r="D196" s="3186"/>
      <c r="E196" s="3186"/>
      <c r="F196" s="3186"/>
      <c r="G196" s="3186"/>
      <c r="H196" s="3186"/>
      <c r="I196" s="3186"/>
      <c r="J196" s="3186"/>
      <c r="K196" s="3186"/>
      <c r="L196" s="3186"/>
      <c r="M196" s="3187"/>
      <c r="N196" s="1037">
        <v>3</v>
      </c>
      <c r="O196" s="786">
        <v>1</v>
      </c>
      <c r="P196" s="639">
        <v>3</v>
      </c>
      <c r="Q196" s="1037">
        <v>4</v>
      </c>
      <c r="R196" s="786">
        <v>2</v>
      </c>
      <c r="S196" s="639">
        <v>3</v>
      </c>
      <c r="T196" s="1037">
        <v>3</v>
      </c>
      <c r="U196" s="786">
        <v>2</v>
      </c>
      <c r="V196" s="639">
        <v>3</v>
      </c>
      <c r="W196" s="1037">
        <v>3</v>
      </c>
      <c r="X196" s="786">
        <v>1</v>
      </c>
      <c r="Y196" s="639">
        <v>2</v>
      </c>
      <c r="Z196" s="2527"/>
      <c r="AA196" s="2528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</row>
    <row r="197" spans="1:61" s="16" customFormat="1" ht="18.75" hidden="1" customHeight="1" x14ac:dyDescent="0.2">
      <c r="A197" s="3185" t="s">
        <v>408</v>
      </c>
      <c r="B197" s="3186"/>
      <c r="C197" s="3186"/>
      <c r="D197" s="3186"/>
      <c r="E197" s="3186"/>
      <c r="F197" s="3186"/>
      <c r="G197" s="3186"/>
      <c r="H197" s="3186"/>
      <c r="I197" s="3186"/>
      <c r="J197" s="3186"/>
      <c r="K197" s="3186"/>
      <c r="L197" s="3186"/>
      <c r="M197" s="3187"/>
      <c r="N197" s="1037">
        <v>5</v>
      </c>
      <c r="O197" s="786">
        <v>2</v>
      </c>
      <c r="P197" s="639" t="s">
        <v>411</v>
      </c>
      <c r="Q197" s="1037">
        <v>3</v>
      </c>
      <c r="R197" s="786">
        <v>1</v>
      </c>
      <c r="S197" s="639" t="s">
        <v>485</v>
      </c>
      <c r="T197" s="1037" t="s">
        <v>202</v>
      </c>
      <c r="U197" s="786"/>
      <c r="V197" s="639" t="s">
        <v>598</v>
      </c>
      <c r="W197" s="1037">
        <v>4</v>
      </c>
      <c r="X197" s="786" t="s">
        <v>484</v>
      </c>
      <c r="Y197" s="639">
        <v>3</v>
      </c>
      <c r="Z197" s="2527"/>
      <c r="AA197" s="2528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</row>
    <row r="198" spans="1:61" s="16" customFormat="1" ht="18.75" hidden="1" customHeight="1" x14ac:dyDescent="0.2">
      <c r="A198" s="3185" t="s">
        <v>409</v>
      </c>
      <c r="B198" s="3186"/>
      <c r="C198" s="3186"/>
      <c r="D198" s="3186"/>
      <c r="E198" s="3186"/>
      <c r="F198" s="3186"/>
      <c r="G198" s="3186"/>
      <c r="H198" s="3186"/>
      <c r="I198" s="3186"/>
      <c r="J198" s="3186"/>
      <c r="K198" s="3186"/>
      <c r="L198" s="3186"/>
      <c r="M198" s="3187"/>
      <c r="N198" s="1037">
        <v>5</v>
      </c>
      <c r="O198" s="786">
        <v>2</v>
      </c>
      <c r="P198" s="639" t="s">
        <v>411</v>
      </c>
      <c r="Q198" s="1037">
        <v>3</v>
      </c>
      <c r="R198" s="786">
        <v>1</v>
      </c>
      <c r="S198" s="639" t="s">
        <v>485</v>
      </c>
      <c r="T198" s="1037" t="s">
        <v>202</v>
      </c>
      <c r="U198" s="786"/>
      <c r="V198" s="639" t="s">
        <v>598</v>
      </c>
      <c r="W198" s="1037">
        <v>3</v>
      </c>
      <c r="X198" s="786" t="s">
        <v>484</v>
      </c>
      <c r="Y198" s="639">
        <v>3</v>
      </c>
      <c r="Z198" s="2527"/>
      <c r="AA198" s="2528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</row>
    <row r="199" spans="1:61" s="16" customFormat="1" ht="18.75" hidden="1" customHeight="1" x14ac:dyDescent="0.2">
      <c r="A199" s="3185" t="s">
        <v>77</v>
      </c>
      <c r="B199" s="3186"/>
      <c r="C199" s="3186"/>
      <c r="D199" s="3186"/>
      <c r="E199" s="3186"/>
      <c r="F199" s="3186"/>
      <c r="G199" s="3186"/>
      <c r="H199" s="3186"/>
      <c r="I199" s="3186"/>
      <c r="J199" s="3186"/>
      <c r="K199" s="3186"/>
      <c r="L199" s="3186"/>
      <c r="M199" s="3187"/>
      <c r="N199" s="1037"/>
      <c r="O199" s="786"/>
      <c r="P199" s="639"/>
      <c r="Q199" s="1037"/>
      <c r="R199" s="786"/>
      <c r="S199" s="639"/>
      <c r="T199" s="1037"/>
      <c r="U199" s="786"/>
      <c r="V199" s="639">
        <v>1</v>
      </c>
      <c r="W199" s="1037">
        <v>1</v>
      </c>
      <c r="X199" s="786"/>
      <c r="Y199" s="639"/>
      <c r="Z199" s="2527"/>
      <c r="AA199" s="2528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</row>
    <row r="200" spans="1:61" s="16" customFormat="1" ht="18.75" hidden="1" customHeight="1" thickBot="1" x14ac:dyDescent="0.25">
      <c r="A200" s="3179" t="s">
        <v>76</v>
      </c>
      <c r="B200" s="3180"/>
      <c r="C200" s="3180"/>
      <c r="D200" s="3180"/>
      <c r="E200" s="3180"/>
      <c r="F200" s="3180"/>
      <c r="G200" s="3180"/>
      <c r="H200" s="3180"/>
      <c r="I200" s="3180"/>
      <c r="J200" s="3180"/>
      <c r="K200" s="3180"/>
      <c r="L200" s="3180"/>
      <c r="M200" s="3181"/>
      <c r="N200" s="936"/>
      <c r="O200" s="937"/>
      <c r="P200" s="686"/>
      <c r="Q200" s="936"/>
      <c r="R200" s="937"/>
      <c r="S200" s="686"/>
      <c r="T200" s="936">
        <v>1</v>
      </c>
      <c r="U200" s="937"/>
      <c r="V200" s="686">
        <v>1</v>
      </c>
      <c r="W200" s="936"/>
      <c r="X200" s="937">
        <v>1</v>
      </c>
      <c r="Y200" s="686"/>
      <c r="Z200" s="2527"/>
      <c r="AA200" s="2528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</row>
    <row r="201" spans="1:61" s="16" customFormat="1" ht="18.75" hidden="1" customHeight="1" thickBot="1" x14ac:dyDescent="0.25">
      <c r="A201" s="2713"/>
      <c r="B201" s="2713"/>
      <c r="C201" s="2713"/>
      <c r="D201" s="2713"/>
      <c r="E201" s="2713"/>
      <c r="F201" s="2713"/>
      <c r="G201" s="2713"/>
      <c r="H201" s="2713"/>
      <c r="I201" s="2713"/>
      <c r="J201" s="2713"/>
      <c r="K201" s="2713"/>
      <c r="L201" s="2713"/>
      <c r="M201" s="2714"/>
      <c r="N201" s="3018">
        <f>G12+G13+G14+G17+G23+G24+G25+G36+G37+G38+G40+G51+G52+G53+G57+G58+G59+G65+G69+G78+G79+G81</f>
        <v>60</v>
      </c>
      <c r="O201" s="3018"/>
      <c r="P201" s="3018"/>
      <c r="Q201" s="3018" t="e">
        <f>G18+G19+G20+G26+G27+G28+G39+G46+G54+G61+G62+G63+G70+G71+G73+G74+G75+G76+G80+#REF!+#REF!+G155+G87+G88+G89</f>
        <v>#REF!</v>
      </c>
      <c r="R201" s="3018"/>
      <c r="S201" s="3018"/>
      <c r="T201" s="3018" t="e">
        <f>G34+G41+G43+G44+G45+G48+G49+#REF!+#REF!+#REF!+#REF!+#REF!+#REF!+#REF!+#REF!+#REF!+G156+G157+G90+G91+G92</f>
        <v>#REF!</v>
      </c>
      <c r="U201" s="3019"/>
      <c r="V201" s="3019"/>
      <c r="W201" s="3018" t="e">
        <f>G16+G55+G66+G67+#REF!+#REF!+#REF!+#REF!+#REF!+#REF!+#REF!+#REF!+#REF!+#REF!+#REF!+#REF!+G158+G160+G165</f>
        <v>#REF!</v>
      </c>
      <c r="X201" s="3019"/>
      <c r="Y201" s="3019"/>
      <c r="Z201" s="2527"/>
      <c r="AA201" s="455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</row>
    <row r="202" spans="1:61" s="16" customFormat="1" ht="18.75" hidden="1" customHeight="1" thickBot="1" x14ac:dyDescent="0.25">
      <c r="A202" s="2531"/>
      <c r="B202" s="2531"/>
      <c r="C202" s="2531"/>
      <c r="D202" s="2531"/>
      <c r="E202" s="2531"/>
      <c r="F202" s="2531"/>
      <c r="G202" s="2531"/>
      <c r="H202" s="2531"/>
      <c r="I202" s="2531"/>
      <c r="J202" s="2531"/>
      <c r="K202" s="2531"/>
      <c r="L202" s="2531"/>
      <c r="M202" s="2531"/>
      <c r="N202" s="3209" t="e">
        <f>N201+Q201+T201+W201</f>
        <v>#REF!</v>
      </c>
      <c r="O202" s="3210"/>
      <c r="P202" s="3210"/>
      <c r="Q202" s="3210"/>
      <c r="R202" s="3210"/>
      <c r="S202" s="3210"/>
      <c r="T202" s="3210"/>
      <c r="U202" s="3210"/>
      <c r="V202" s="3210"/>
      <c r="W202" s="3210"/>
      <c r="X202" s="3210"/>
      <c r="Y202" s="3211"/>
      <c r="Z202" s="2527"/>
      <c r="AA202" s="455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</row>
    <row r="203" spans="1:61" s="16" customFormat="1" ht="18.75" hidden="1" customHeight="1" thickBot="1" x14ac:dyDescent="0.25">
      <c r="A203" s="2715"/>
      <c r="B203" s="2715"/>
      <c r="C203" s="2715"/>
      <c r="D203" s="2715"/>
      <c r="E203" s="2715"/>
      <c r="F203" s="2715"/>
      <c r="G203" s="2715"/>
      <c r="H203" s="2715"/>
      <c r="I203" s="2715"/>
      <c r="J203" s="2715"/>
      <c r="K203" s="2715"/>
      <c r="L203" s="2715"/>
      <c r="M203" s="2715"/>
      <c r="N203" s="2715"/>
      <c r="O203" s="2715"/>
      <c r="P203" s="2716"/>
      <c r="Q203" s="2715"/>
      <c r="R203" s="2715"/>
      <c r="S203" s="2715"/>
      <c r="T203" s="2716"/>
      <c r="U203" s="2716"/>
      <c r="V203" s="2716"/>
      <c r="W203" s="2716"/>
      <c r="X203" s="2716"/>
      <c r="Y203" s="2716"/>
      <c r="Z203" s="2527"/>
      <c r="AA203" s="2528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</row>
    <row r="204" spans="1:61" s="16" customFormat="1" ht="18.75" hidden="1" customHeight="1" thickBot="1" x14ac:dyDescent="0.25">
      <c r="A204" s="3219" t="s">
        <v>410</v>
      </c>
      <c r="B204" s="3220"/>
      <c r="C204" s="3220"/>
      <c r="D204" s="3220"/>
      <c r="E204" s="3220"/>
      <c r="F204" s="3220"/>
      <c r="G204" s="3220"/>
      <c r="H204" s="3220"/>
      <c r="I204" s="3220"/>
      <c r="J204" s="3220"/>
      <c r="K204" s="3220"/>
      <c r="L204" s="3220"/>
      <c r="M204" s="3220"/>
      <c r="N204" s="3220"/>
      <c r="O204" s="3220"/>
      <c r="P204" s="3220"/>
      <c r="Q204" s="3220"/>
      <c r="R204" s="3220"/>
      <c r="S204" s="3220"/>
      <c r="T204" s="3220"/>
      <c r="U204" s="3220"/>
      <c r="V204" s="3220"/>
      <c r="W204" s="3220"/>
      <c r="X204" s="3220"/>
      <c r="Y204" s="3221"/>
      <c r="Z204" s="2527"/>
      <c r="AA204" s="2528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</row>
    <row r="205" spans="1:61" s="16" customFormat="1" ht="21.75" hidden="1" customHeight="1" thickBot="1" x14ac:dyDescent="0.25">
      <c r="A205" s="3223" t="s">
        <v>403</v>
      </c>
      <c r="B205" s="3223"/>
      <c r="C205" s="3223"/>
      <c r="D205" s="3223"/>
      <c r="E205" s="3223"/>
      <c r="F205" s="3223"/>
      <c r="G205" s="2717" t="e">
        <f>N214</f>
        <v>#REF!</v>
      </c>
      <c r="H205" s="2717" t="e">
        <f>H83+#REF!+#REF!+#REF!+#REF!+#REF!+H161+H166+H93</f>
        <v>#REF!</v>
      </c>
      <c r="I205" s="2717" t="e">
        <f>I83+#REF!+#REF!+#REF!+#REF!+#REF!+I161+I166+I93</f>
        <v>#REF!</v>
      </c>
      <c r="J205" s="2717" t="e">
        <f>J83+#REF!+#REF!+#REF!+#REF!+#REF!+J161+J166+J93</f>
        <v>#REF!</v>
      </c>
      <c r="K205" s="2717" t="e">
        <f>K83+#REF!+#REF!+#REF!+#REF!+#REF!+K161+K166+K93</f>
        <v>#REF!</v>
      </c>
      <c r="L205" s="2717" t="e">
        <f>L83+#REF!+#REF!+#REF!+#REF!+#REF!+L161+L166+L93</f>
        <v>#REF!</v>
      </c>
      <c r="M205" s="2717" t="e">
        <f>M83+#REF!+#REF!+#REF!+#REF!+#REF!+M161+M166+M93</f>
        <v>#REF!</v>
      </c>
      <c r="N205" s="2717" t="e">
        <f>N83+#REF!+#REF!+#REF!+#REF!+#REF!+N161+N166+N93</f>
        <v>#REF!</v>
      </c>
      <c r="O205" s="2717" t="e">
        <f>O83+#REF!+#REF!+#REF!+#REF!+#REF!+O161+O166+O93</f>
        <v>#REF!</v>
      </c>
      <c r="P205" s="2717" t="e">
        <f>P83+#REF!+#REF!+#REF!+#REF!+#REF!+P161+P166+P93</f>
        <v>#REF!</v>
      </c>
      <c r="Q205" s="2717" t="e">
        <f>Q83+#REF!+#REF!+#REF!+#REF!+#REF!+Q161+Q166+Q93</f>
        <v>#REF!</v>
      </c>
      <c r="R205" s="2717" t="e">
        <f>R83+#REF!+#REF!+#REF!+#REF!+#REF!+R161+R166+R93</f>
        <v>#REF!</v>
      </c>
      <c r="S205" s="2717" t="e">
        <f>S83+#REF!+#REF!+#REF!+#REF!+#REF!+S161+S166+S93</f>
        <v>#REF!</v>
      </c>
      <c r="T205" s="2717" t="e">
        <f>T83+#REF!+#REF!+#REF!+#REF!+#REF!+T161+T166+T93</f>
        <v>#REF!</v>
      </c>
      <c r="U205" s="2717" t="e">
        <f>U83+#REF!+#REF!+#REF!+#REF!+#REF!+U161+U166+U93</f>
        <v>#REF!</v>
      </c>
      <c r="V205" s="2717" t="e">
        <f>V83+#REF!+#REF!+#REF!+#REF!+#REF!+V161+V166+V93</f>
        <v>#REF!</v>
      </c>
      <c r="W205" s="586" t="e">
        <f>W83+#REF!+#REF!+#REF!+#REF!+#REF!+W161+W166</f>
        <v>#REF!</v>
      </c>
      <c r="X205" s="587" t="e">
        <f>X83+#REF!+#REF!+#REF!+#REF!+#REF!+X161+X166</f>
        <v>#REF!</v>
      </c>
      <c r="Y205" s="588" t="e">
        <f>Y83+#REF!+#REF!+#REF!+#REF!+#REF!+Y161+Y166</f>
        <v>#REF!</v>
      </c>
      <c r="Z205" s="2527"/>
      <c r="AA205" s="2528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</row>
    <row r="206" spans="1:61" s="16" customFormat="1" ht="38.25" hidden="1" customHeight="1" thickBot="1" x14ac:dyDescent="0.25">
      <c r="A206" s="3054" t="s">
        <v>404</v>
      </c>
      <c r="B206" s="3055"/>
      <c r="C206" s="3055"/>
      <c r="D206" s="3055"/>
      <c r="E206" s="3055"/>
      <c r="F206" s="3056"/>
      <c r="G206" s="2717" t="e">
        <f>N214</f>
        <v>#REF!</v>
      </c>
      <c r="H206" s="2717" t="e">
        <f>H83+#REF!+#REF!+#REF!+#REF!+#REF!+H161+H166+H93</f>
        <v>#REF!</v>
      </c>
      <c r="I206" s="2717" t="e">
        <f>I83+#REF!+#REF!+#REF!+#REF!+#REF!+I161+I166+I93</f>
        <v>#REF!</v>
      </c>
      <c r="J206" s="2717" t="e">
        <f>J83+#REF!+#REF!+#REF!+#REF!+#REF!+J161+J166+J93</f>
        <v>#REF!</v>
      </c>
      <c r="K206" s="2717" t="e">
        <f>K83+#REF!+#REF!+#REF!+#REF!+#REF!+K161+K166+K93</f>
        <v>#REF!</v>
      </c>
      <c r="L206" s="2717" t="e">
        <f>L83+#REF!+#REF!+#REF!+#REF!+#REF!+L161+L166+L93</f>
        <v>#REF!</v>
      </c>
      <c r="M206" s="2717" t="e">
        <f>M83+#REF!+#REF!+#REF!+#REF!+#REF!+M161+M166+M93</f>
        <v>#REF!</v>
      </c>
      <c r="N206" s="2717" t="e">
        <f>N83+#REF!+#REF!+#REF!+#REF!+#REF!+N161+N166+N93</f>
        <v>#REF!</v>
      </c>
      <c r="O206" s="2717" t="e">
        <f>O83+#REF!+#REF!+#REF!+#REF!+#REF!+O161+O166+O93</f>
        <v>#REF!</v>
      </c>
      <c r="P206" s="2717" t="e">
        <f>P83+#REF!+#REF!+#REF!+#REF!+#REF!+P161+P166+P93</f>
        <v>#REF!</v>
      </c>
      <c r="Q206" s="2717" t="e">
        <f>Q83+#REF!+#REF!+#REF!+#REF!+#REF!+Q161+Q166+Q93</f>
        <v>#REF!</v>
      </c>
      <c r="R206" s="2717" t="e">
        <f>R83+#REF!+#REF!+#REF!+#REF!+#REF!+R161+R166+R93</f>
        <v>#REF!</v>
      </c>
      <c r="S206" s="2717" t="e">
        <f>S83+#REF!+#REF!+#REF!+#REF!+#REF!+S161+S166+S93</f>
        <v>#REF!</v>
      </c>
      <c r="T206" s="2717" t="e">
        <f>T83+#REF!+#REF!+#REF!+#REF!+#REF!+T161+T166+T93</f>
        <v>#REF!</v>
      </c>
      <c r="U206" s="2717" t="e">
        <f>U83+#REF!+#REF!+#REF!+#REF!+#REF!+U161+U166+U93</f>
        <v>#REF!</v>
      </c>
      <c r="V206" s="2717" t="e">
        <f>V83+#REF!+#REF!+#REF!+#REF!+#REF!+V161+V166+V93</f>
        <v>#REF!</v>
      </c>
      <c r="W206" s="586" t="e">
        <f>W83+#REF!+#REF!+#REF!+#REF!+#REF!+W161+W166</f>
        <v>#REF!</v>
      </c>
      <c r="X206" s="587" t="e">
        <f>X83+#REF!+#REF!+#REF!+#REF!+#REF!+X161+X166</f>
        <v>#REF!</v>
      </c>
      <c r="Y206" s="588" t="e">
        <f>Y83+#REF!+#REF!+#REF!+#REF!+#REF!+Y161+Y166</f>
        <v>#REF!</v>
      </c>
      <c r="Z206" s="2527"/>
      <c r="AA206" s="2528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</row>
    <row r="207" spans="1:61" s="16" customFormat="1" ht="18.75" hidden="1" customHeight="1" x14ac:dyDescent="0.2">
      <c r="A207" s="3202" t="s">
        <v>74</v>
      </c>
      <c r="B207" s="3203"/>
      <c r="C207" s="3203"/>
      <c r="D207" s="3203"/>
      <c r="E207" s="3203"/>
      <c r="F207" s="3203"/>
      <c r="G207" s="3203"/>
      <c r="H207" s="3203"/>
      <c r="I207" s="3203"/>
      <c r="J207" s="3203"/>
      <c r="K207" s="3203"/>
      <c r="L207" s="3203"/>
      <c r="M207" s="3204"/>
      <c r="N207" s="2718" t="e">
        <f t="shared" ref="N207:Y207" si="67">N205</f>
        <v>#REF!</v>
      </c>
      <c r="O207" s="2719" t="e">
        <f t="shared" si="67"/>
        <v>#REF!</v>
      </c>
      <c r="P207" s="2720" t="e">
        <f t="shared" si="67"/>
        <v>#REF!</v>
      </c>
      <c r="Q207" s="1034" t="e">
        <f t="shared" si="67"/>
        <v>#REF!</v>
      </c>
      <c r="R207" s="1035" t="e">
        <f t="shared" si="67"/>
        <v>#REF!</v>
      </c>
      <c r="S207" s="1036" t="e">
        <f t="shared" si="67"/>
        <v>#REF!</v>
      </c>
      <c r="T207" s="1034" t="e">
        <f t="shared" si="67"/>
        <v>#REF!</v>
      </c>
      <c r="U207" s="1035" t="e">
        <f t="shared" si="67"/>
        <v>#REF!</v>
      </c>
      <c r="V207" s="1036" t="e">
        <f t="shared" si="67"/>
        <v>#REF!</v>
      </c>
      <c r="W207" s="2721" t="e">
        <f t="shared" si="67"/>
        <v>#REF!</v>
      </c>
      <c r="X207" s="2719" t="e">
        <f t="shared" si="67"/>
        <v>#REF!</v>
      </c>
      <c r="Y207" s="2720" t="e">
        <f t="shared" si="67"/>
        <v>#REF!</v>
      </c>
      <c r="Z207" s="2527"/>
      <c r="AA207" s="2528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</row>
    <row r="208" spans="1:61" s="16" customFormat="1" ht="18.75" hidden="1" customHeight="1" x14ac:dyDescent="0.2">
      <c r="A208" s="3185" t="s">
        <v>62</v>
      </c>
      <c r="B208" s="3186"/>
      <c r="C208" s="3186"/>
      <c r="D208" s="3186"/>
      <c r="E208" s="3186"/>
      <c r="F208" s="3186"/>
      <c r="G208" s="3186"/>
      <c r="H208" s="3186"/>
      <c r="I208" s="3186"/>
      <c r="J208" s="3186"/>
      <c r="K208" s="3186"/>
      <c r="L208" s="3186"/>
      <c r="M208" s="3187"/>
      <c r="N208" s="1037">
        <v>3</v>
      </c>
      <c r="O208" s="786">
        <v>1</v>
      </c>
      <c r="P208" s="639">
        <v>3</v>
      </c>
      <c r="Q208" s="1037">
        <v>4</v>
      </c>
      <c r="R208" s="786">
        <v>2</v>
      </c>
      <c r="S208" s="639">
        <v>3</v>
      </c>
      <c r="T208" s="1037">
        <v>3</v>
      </c>
      <c r="U208" s="786">
        <v>2</v>
      </c>
      <c r="V208" s="639">
        <v>3</v>
      </c>
      <c r="W208" s="1037">
        <v>3</v>
      </c>
      <c r="X208" s="786">
        <v>1</v>
      </c>
      <c r="Y208" s="639">
        <v>2</v>
      </c>
      <c r="Z208" s="2527"/>
      <c r="AA208" s="2528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</row>
    <row r="209" spans="1:61" s="16" customFormat="1" ht="18.75" hidden="1" customHeight="1" x14ac:dyDescent="0.2">
      <c r="A209" s="3185" t="s">
        <v>408</v>
      </c>
      <c r="B209" s="3186"/>
      <c r="C209" s="3186"/>
      <c r="D209" s="3186"/>
      <c r="E209" s="3186"/>
      <c r="F209" s="3186"/>
      <c r="G209" s="3186"/>
      <c r="H209" s="3186"/>
      <c r="I209" s="3186"/>
      <c r="J209" s="3186"/>
      <c r="K209" s="3186"/>
      <c r="L209" s="3186"/>
      <c r="M209" s="3187"/>
      <c r="N209" s="1037">
        <v>5</v>
      </c>
      <c r="O209" s="786">
        <v>2</v>
      </c>
      <c r="P209" s="639" t="s">
        <v>411</v>
      </c>
      <c r="Q209" s="1037">
        <v>3</v>
      </c>
      <c r="R209" s="786">
        <v>1</v>
      </c>
      <c r="S209" s="639" t="s">
        <v>599</v>
      </c>
      <c r="T209" s="1037" t="s">
        <v>202</v>
      </c>
      <c r="U209" s="786"/>
      <c r="V209" s="639" t="s">
        <v>598</v>
      </c>
      <c r="W209" s="1037">
        <v>4</v>
      </c>
      <c r="X209" s="786" t="s">
        <v>484</v>
      </c>
      <c r="Y209" s="639">
        <v>3</v>
      </c>
      <c r="Z209" s="2527"/>
      <c r="AA209" s="2528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</row>
    <row r="210" spans="1:61" s="16" customFormat="1" ht="18.75" hidden="1" customHeight="1" x14ac:dyDescent="0.2">
      <c r="A210" s="3185" t="s">
        <v>409</v>
      </c>
      <c r="B210" s="3186"/>
      <c r="C210" s="3186"/>
      <c r="D210" s="3186"/>
      <c r="E210" s="3186"/>
      <c r="F210" s="3186"/>
      <c r="G210" s="3186"/>
      <c r="H210" s="3186"/>
      <c r="I210" s="3186"/>
      <c r="J210" s="3186"/>
      <c r="K210" s="3186"/>
      <c r="L210" s="3186"/>
      <c r="M210" s="3187"/>
      <c r="N210" s="1037">
        <v>5</v>
      </c>
      <c r="O210" s="786">
        <v>2</v>
      </c>
      <c r="P210" s="639" t="s">
        <v>411</v>
      </c>
      <c r="Q210" s="1037">
        <v>3</v>
      </c>
      <c r="R210" s="786">
        <v>1</v>
      </c>
      <c r="S210" s="639" t="s">
        <v>599</v>
      </c>
      <c r="T210" s="1037" t="s">
        <v>202</v>
      </c>
      <c r="U210" s="786"/>
      <c r="V210" s="639" t="s">
        <v>598</v>
      </c>
      <c r="W210" s="1037">
        <v>3</v>
      </c>
      <c r="X210" s="786" t="s">
        <v>484</v>
      </c>
      <c r="Y210" s="639">
        <v>3</v>
      </c>
      <c r="Z210" s="2527"/>
      <c r="AA210" s="2528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</row>
    <row r="211" spans="1:61" s="16" customFormat="1" ht="18.75" hidden="1" customHeight="1" x14ac:dyDescent="0.2">
      <c r="A211" s="3185" t="s">
        <v>77</v>
      </c>
      <c r="B211" s="3186"/>
      <c r="C211" s="3186"/>
      <c r="D211" s="3186"/>
      <c r="E211" s="3186"/>
      <c r="F211" s="3186"/>
      <c r="G211" s="3186"/>
      <c r="H211" s="3186"/>
      <c r="I211" s="3186"/>
      <c r="J211" s="3186"/>
      <c r="K211" s="3186"/>
      <c r="L211" s="3186"/>
      <c r="M211" s="3187"/>
      <c r="N211" s="1037"/>
      <c r="O211" s="786"/>
      <c r="P211" s="639"/>
      <c r="Q211" s="1037"/>
      <c r="R211" s="786"/>
      <c r="S211" s="639"/>
      <c r="T211" s="1037"/>
      <c r="U211" s="786"/>
      <c r="V211" s="639">
        <v>1</v>
      </c>
      <c r="W211" s="1037">
        <v>1</v>
      </c>
      <c r="X211" s="786"/>
      <c r="Y211" s="639"/>
      <c r="Z211" s="2527"/>
      <c r="AA211" s="2528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</row>
    <row r="212" spans="1:61" s="16" customFormat="1" ht="18.75" hidden="1" customHeight="1" thickBot="1" x14ac:dyDescent="0.25">
      <c r="A212" s="3179" t="s">
        <v>76</v>
      </c>
      <c r="B212" s="3180"/>
      <c r="C212" s="3180"/>
      <c r="D212" s="3180"/>
      <c r="E212" s="3180"/>
      <c r="F212" s="3180"/>
      <c r="G212" s="3180"/>
      <c r="H212" s="3180"/>
      <c r="I212" s="3180"/>
      <c r="J212" s="3180"/>
      <c r="K212" s="3180"/>
      <c r="L212" s="3180"/>
      <c r="M212" s="3181"/>
      <c r="N212" s="936"/>
      <c r="O212" s="937"/>
      <c r="P212" s="686"/>
      <c r="Q212" s="936"/>
      <c r="R212" s="937"/>
      <c r="S212" s="686"/>
      <c r="T212" s="936">
        <v>1</v>
      </c>
      <c r="U212" s="937"/>
      <c r="V212" s="686">
        <v>1</v>
      </c>
      <c r="W212" s="936"/>
      <c r="X212" s="937">
        <v>1</v>
      </c>
      <c r="Y212" s="686"/>
      <c r="Z212" s="2527"/>
      <c r="AA212" s="2528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</row>
    <row r="213" spans="1:61" s="16" customFormat="1" ht="18.75" hidden="1" customHeight="1" thickBot="1" x14ac:dyDescent="0.25">
      <c r="A213" s="433"/>
      <c r="B213" s="2531"/>
      <c r="C213" s="2531"/>
      <c r="D213" s="2531"/>
      <c r="E213" s="2531"/>
      <c r="F213" s="2531"/>
      <c r="G213" s="2531"/>
      <c r="H213" s="2531"/>
      <c r="I213" s="2531"/>
      <c r="J213" s="2531"/>
      <c r="K213" s="2531"/>
      <c r="L213" s="2531"/>
      <c r="M213" s="2531"/>
      <c r="N213" s="3018">
        <f>G12+G13+G14+G17+G23+G24+G25+G36+G37+G38+G40+G51+G52+G53+G57+G58+G59+G65+G69+G78+G79+G81</f>
        <v>60</v>
      </c>
      <c r="O213" s="3018"/>
      <c r="P213" s="3018"/>
      <c r="Q213" s="3018" t="e">
        <f>G18+G19+G20+G26+G27+G28+G39+G46+G54+G61+G62+G63+G70+G71+G73+G74+G75+G76+G80+#REF!+G155+4</f>
        <v>#REF!</v>
      </c>
      <c r="R213" s="3018"/>
      <c r="S213" s="3018"/>
      <c r="T213" s="3018" t="e">
        <f>G34+G41+G43+G44+G45+G48+G49+#REF!+#REF!+#REF!+#REF!+#REF!+#REF!+#REF!+#REF!+#REF!+G156+G157+6</f>
        <v>#REF!</v>
      </c>
      <c r="U213" s="3019"/>
      <c r="V213" s="3019"/>
      <c r="W213" s="3018" t="e">
        <f>G16+G55+G66+G67+#REF!+#REF!+#REF!+#REF!+#REF!+#REF!+#REF!+#REF!+#REF!+#REF!+#REF!+#REF!+G159+G160+G165</f>
        <v>#REF!</v>
      </c>
      <c r="X213" s="3019"/>
      <c r="Y213" s="3019"/>
      <c r="Z213" s="2527"/>
      <c r="AA213" s="455"/>
      <c r="AB213" s="47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</row>
    <row r="214" spans="1:61" s="16" customFormat="1" ht="18.75" hidden="1" customHeight="1" thickBot="1" x14ac:dyDescent="0.25">
      <c r="A214" s="2531"/>
      <c r="B214" s="2531"/>
      <c r="C214" s="2531"/>
      <c r="D214" s="2531"/>
      <c r="E214" s="2531"/>
      <c r="F214" s="2531"/>
      <c r="G214" s="2531"/>
      <c r="H214" s="2531"/>
      <c r="I214" s="2531"/>
      <c r="J214" s="2531"/>
      <c r="K214" s="2531"/>
      <c r="L214" s="2531"/>
      <c r="M214" s="2531"/>
      <c r="N214" s="3209" t="e">
        <f>N213+Q213+T213+W213</f>
        <v>#REF!</v>
      </c>
      <c r="O214" s="3210"/>
      <c r="P214" s="3210"/>
      <c r="Q214" s="3210"/>
      <c r="R214" s="3210"/>
      <c r="S214" s="3210"/>
      <c r="T214" s="3210"/>
      <c r="U214" s="3210"/>
      <c r="V214" s="3210"/>
      <c r="W214" s="3210"/>
      <c r="X214" s="3210"/>
      <c r="Y214" s="3211"/>
      <c r="Z214" s="2527"/>
      <c r="AA214" s="455"/>
      <c r="AB214" s="47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</row>
    <row r="215" spans="1:61" s="16" customFormat="1" ht="27.75" hidden="1" customHeight="1" thickBot="1" x14ac:dyDescent="0.25">
      <c r="A215" s="400"/>
      <c r="B215" s="400"/>
      <c r="C215" s="400"/>
      <c r="D215" s="400"/>
      <c r="E215" s="400"/>
      <c r="F215" s="400"/>
      <c r="G215" s="400"/>
      <c r="H215" s="400"/>
      <c r="I215" s="400"/>
      <c r="J215" s="400"/>
      <c r="K215" s="400"/>
      <c r="L215" s="400"/>
      <c r="M215" s="400"/>
      <c r="N215" s="401"/>
      <c r="O215" s="401"/>
      <c r="P215" s="402"/>
      <c r="Q215" s="401"/>
      <c r="R215" s="401"/>
      <c r="S215" s="401"/>
      <c r="T215" s="401"/>
      <c r="U215" s="401"/>
      <c r="V215" s="415"/>
      <c r="W215" s="401"/>
      <c r="X215" s="401"/>
      <c r="Y215" s="415"/>
      <c r="AC215" s="47"/>
      <c r="AD215" s="47"/>
      <c r="AE215" s="47"/>
      <c r="AF215" s="47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</row>
    <row r="216" spans="1:61" s="16" customFormat="1" ht="30" customHeight="1" thickBot="1" x14ac:dyDescent="0.25">
      <c r="A216" s="3216" t="s">
        <v>323</v>
      </c>
      <c r="B216" s="3217"/>
      <c r="C216" s="3217"/>
      <c r="D216" s="3217"/>
      <c r="E216" s="3217"/>
      <c r="F216" s="3217"/>
      <c r="G216" s="3217"/>
      <c r="H216" s="3217"/>
      <c r="I216" s="3217"/>
      <c r="J216" s="3217"/>
      <c r="K216" s="3217"/>
      <c r="L216" s="3217"/>
      <c r="M216" s="3217"/>
      <c r="N216" s="3217"/>
      <c r="O216" s="3217"/>
      <c r="P216" s="3217"/>
      <c r="Q216" s="3217"/>
      <c r="R216" s="3217"/>
      <c r="S216" s="3217"/>
      <c r="T216" s="3217"/>
      <c r="U216" s="3217"/>
      <c r="V216" s="3217"/>
      <c r="W216" s="3217"/>
      <c r="X216" s="3217"/>
      <c r="Y216" s="3218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</row>
    <row r="217" spans="1:61" s="57" customFormat="1" ht="16.5" thickBot="1" x14ac:dyDescent="0.25">
      <c r="A217" s="3215"/>
      <c r="B217" s="3215"/>
      <c r="C217" s="3215"/>
      <c r="D217" s="3215"/>
      <c r="E217" s="3215"/>
      <c r="F217" s="3215"/>
      <c r="G217" s="3215"/>
      <c r="H217" s="3215"/>
      <c r="I217" s="3215"/>
      <c r="J217" s="3215"/>
      <c r="K217" s="3215"/>
      <c r="L217" s="3215"/>
      <c r="M217" s="3215"/>
      <c r="N217" s="3215"/>
      <c r="O217" s="3215"/>
      <c r="P217" s="3215"/>
      <c r="Q217" s="3215"/>
      <c r="R217" s="3215"/>
      <c r="S217" s="3215"/>
      <c r="T217" s="3215"/>
      <c r="U217" s="3215"/>
      <c r="V217" s="3215"/>
      <c r="W217" s="3215"/>
      <c r="X217" s="3215"/>
      <c r="Y217" s="3215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X217" s="2746"/>
      <c r="AY217" s="2746"/>
      <c r="AZ217" s="2746"/>
      <c r="BA217" s="2746"/>
      <c r="BB217" s="2746"/>
      <c r="BC217" s="2746"/>
      <c r="BD217" s="2746"/>
      <c r="BE217" s="2746"/>
      <c r="BF217" s="2746"/>
      <c r="BG217" s="2746"/>
      <c r="BH217" s="2746"/>
      <c r="BI217" s="2746"/>
    </row>
    <row r="218" spans="1:61" s="1064" customFormat="1" ht="15.75" customHeight="1" thickBot="1" x14ac:dyDescent="0.25">
      <c r="A218" s="3184" t="s">
        <v>75</v>
      </c>
      <c r="B218" s="3184"/>
      <c r="C218" s="3184"/>
      <c r="D218" s="3184"/>
      <c r="E218" s="3184"/>
      <c r="F218" s="3184"/>
      <c r="G218" s="1030" t="e">
        <f>G83+#REF!+#REF!+G163+G166+G93</f>
        <v>#REF!</v>
      </c>
      <c r="H218" s="1030" t="e">
        <f>H83+#REF!+#REF!+H163+H166+H93</f>
        <v>#REF!</v>
      </c>
      <c r="I218" s="1030" t="e">
        <f>I83+#REF!+#REF!+I163+I166+I93</f>
        <v>#REF!</v>
      </c>
      <c r="J218" s="1030" t="e">
        <f>J83+#REF!+#REF!+J163+J166+J93</f>
        <v>#REF!</v>
      </c>
      <c r="K218" s="1030" t="e">
        <f>K83+#REF!+#REF!+K163+K166+K93</f>
        <v>#REF!</v>
      </c>
      <c r="L218" s="1030" t="e">
        <f>L83+#REF!+#REF!+L163+L166+L93</f>
        <v>#REF!</v>
      </c>
      <c r="M218" s="1030" t="e">
        <f>M83+#REF!+#REF!+M163+M166+M93</f>
        <v>#REF!</v>
      </c>
      <c r="N218" s="1030" t="e">
        <f>N83+#REF!+#REF!+N163+N166+N93</f>
        <v>#REF!</v>
      </c>
      <c r="O218" s="1030" t="e">
        <f>O83+#REF!+#REF!+O163+O166+O93</f>
        <v>#REF!</v>
      </c>
      <c r="P218" s="1030" t="e">
        <f>P83+#REF!+#REF!+P163+P166+P93</f>
        <v>#REF!</v>
      </c>
      <c r="Q218" s="1030" t="e">
        <f>Q83+#REF!+#REF!+Q163+Q166+Q93</f>
        <v>#REF!</v>
      </c>
      <c r="R218" s="1030" t="e">
        <f>R83+#REF!+#REF!+R163+R166+R93</f>
        <v>#REF!</v>
      </c>
      <c r="S218" s="1030" t="e">
        <f>S83+#REF!+#REF!+S163+S166+S93</f>
        <v>#REF!</v>
      </c>
      <c r="T218" s="1030" t="e">
        <f>T83+#REF!+#REF!+T163+T166+T93</f>
        <v>#REF!</v>
      </c>
      <c r="U218" s="1030" t="e">
        <f>U83+#REF!+#REF!+U163+U166+U93</f>
        <v>#REF!</v>
      </c>
      <c r="V218" s="1030" t="e">
        <f>V83+#REF!+#REF!+V163+V166+V93</f>
        <v>#REF!</v>
      </c>
      <c r="W218" s="1030" t="e">
        <f>W83+#REF!+#REF!+W163+W166+W93</f>
        <v>#REF!</v>
      </c>
      <c r="X218" s="1030" t="e">
        <f>X83+#REF!+#REF!+X163+X166+X93</f>
        <v>#REF!</v>
      </c>
      <c r="Y218" s="1030" t="e">
        <f>Y83+#REF!+#REF!+Y163+Y166+Y93</f>
        <v>#REF!</v>
      </c>
      <c r="AX218" s="2747"/>
      <c r="AY218" s="2747"/>
      <c r="AZ218" s="2747"/>
      <c r="BA218" s="2747"/>
      <c r="BB218" s="2747"/>
      <c r="BC218" s="2747"/>
      <c r="BD218" s="2747"/>
      <c r="BE218" s="2747"/>
      <c r="BF218" s="2747"/>
      <c r="BG218" s="2747"/>
      <c r="BH218" s="2747"/>
      <c r="BI218" s="2747"/>
    </row>
    <row r="219" spans="1:61" s="16" customFormat="1" ht="15.75" customHeight="1" x14ac:dyDescent="0.2">
      <c r="A219" s="3202" t="s">
        <v>74</v>
      </c>
      <c r="B219" s="3203"/>
      <c r="C219" s="3203"/>
      <c r="D219" s="3203"/>
      <c r="E219" s="3203"/>
      <c r="F219" s="3203"/>
      <c r="G219" s="3203"/>
      <c r="H219" s="3203"/>
      <c r="I219" s="3203"/>
      <c r="J219" s="3203"/>
      <c r="K219" s="3203"/>
      <c r="L219" s="3203"/>
      <c r="M219" s="3204"/>
      <c r="N219" s="1034" t="e">
        <f t="shared" ref="N219:Y219" si="68">N218</f>
        <v>#REF!</v>
      </c>
      <c r="O219" s="2722" t="e">
        <f t="shared" si="68"/>
        <v>#REF!</v>
      </c>
      <c r="P219" s="2723" t="e">
        <f t="shared" si="68"/>
        <v>#REF!</v>
      </c>
      <c r="Q219" s="1034" t="e">
        <f t="shared" si="68"/>
        <v>#REF!</v>
      </c>
      <c r="R219" s="2722" t="e">
        <f t="shared" si="68"/>
        <v>#REF!</v>
      </c>
      <c r="S219" s="2723" t="e">
        <f t="shared" si="68"/>
        <v>#REF!</v>
      </c>
      <c r="T219" s="1034" t="e">
        <f t="shared" si="68"/>
        <v>#REF!</v>
      </c>
      <c r="U219" s="1035" t="e">
        <f t="shared" si="68"/>
        <v>#REF!</v>
      </c>
      <c r="V219" s="1036" t="e">
        <f t="shared" si="68"/>
        <v>#REF!</v>
      </c>
      <c r="W219" s="1034" t="e">
        <f t="shared" si="68"/>
        <v>#REF!</v>
      </c>
      <c r="X219" s="1035" t="e">
        <f t="shared" si="68"/>
        <v>#REF!</v>
      </c>
      <c r="Y219" s="1036" t="e">
        <f t="shared" si="68"/>
        <v>#REF!</v>
      </c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</row>
    <row r="220" spans="1:61" s="16" customFormat="1" ht="15.75" customHeight="1" x14ac:dyDescent="0.2">
      <c r="A220" s="3185" t="s">
        <v>62</v>
      </c>
      <c r="B220" s="3186"/>
      <c r="C220" s="3186"/>
      <c r="D220" s="3186"/>
      <c r="E220" s="3186"/>
      <c r="F220" s="3186"/>
      <c r="G220" s="3186"/>
      <c r="H220" s="3186"/>
      <c r="I220" s="3186"/>
      <c r="J220" s="3186"/>
      <c r="K220" s="3186"/>
      <c r="L220" s="3186"/>
      <c r="M220" s="3187"/>
      <c r="N220" s="49">
        <f>'вспом (2)'!AC269</f>
        <v>3</v>
      </c>
      <c r="O220" s="49">
        <f>'вспом (2)'!AD269</f>
        <v>1</v>
      </c>
      <c r="P220" s="49">
        <f>'вспом (2)'!AE269</f>
        <v>3</v>
      </c>
      <c r="Q220" s="49">
        <f>'вспом (2)'!AF269</f>
        <v>4</v>
      </c>
      <c r="R220" s="49">
        <f>'вспом (2)'!AG269</f>
        <v>2</v>
      </c>
      <c r="S220" s="49">
        <f>'вспом (2)'!AH269</f>
        <v>3</v>
      </c>
      <c r="T220" s="49">
        <f>'вспом (2)'!AI269</f>
        <v>2</v>
      </c>
      <c r="U220" s="49">
        <f>'вспом (2)'!AJ269</f>
        <v>2</v>
      </c>
      <c r="V220" s="49">
        <f>'вспом (2)'!AK269</f>
        <v>2</v>
      </c>
      <c r="W220" s="49">
        <f>'вспом (2)'!AL269</f>
        <v>2</v>
      </c>
      <c r="X220" s="49">
        <f>'вспом (2)'!AM269</f>
        <v>3</v>
      </c>
      <c r="Y220" s="49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</row>
    <row r="221" spans="1:61" s="16" customFormat="1" ht="15.75" customHeight="1" x14ac:dyDescent="0.2">
      <c r="A221" s="3185" t="s">
        <v>63</v>
      </c>
      <c r="B221" s="3186"/>
      <c r="C221" s="3186"/>
      <c r="D221" s="3186"/>
      <c r="E221" s="3186"/>
      <c r="F221" s="3186"/>
      <c r="G221" s="3186"/>
      <c r="H221" s="3186"/>
      <c r="I221" s="3186"/>
      <c r="J221" s="3186"/>
      <c r="K221" s="3186"/>
      <c r="L221" s="3186"/>
      <c r="M221" s="3187"/>
      <c r="N221" s="49">
        <f>'вспом (2)'!AC270</f>
        <v>5</v>
      </c>
      <c r="O221" s="49">
        <f>'вспом (2)'!AD270</f>
        <v>2</v>
      </c>
      <c r="P221" s="49">
        <f>'вспом (2)'!AE270</f>
        <v>3</v>
      </c>
      <c r="Q221" s="49">
        <f>'вспом (2)'!AF270</f>
        <v>4</v>
      </c>
      <c r="R221" s="49">
        <f>'вспом (2)'!AG270</f>
        <v>2</v>
      </c>
      <c r="S221" s="49">
        <f>'вспом (2)'!AH270</f>
        <v>6</v>
      </c>
      <c r="T221" s="49">
        <f>'вспом (2)'!AI270</f>
        <v>6</v>
      </c>
      <c r="U221" s="49">
        <f>'вспом (2)'!AJ270</f>
        <v>1</v>
      </c>
      <c r="V221" s="49">
        <f>'вспом (2)'!AK270</f>
        <v>4</v>
      </c>
      <c r="W221" s="49">
        <f>'вспом (2)'!AL270</f>
        <v>2</v>
      </c>
      <c r="X221" s="49">
        <f>'вспом (2)'!AM270</f>
        <v>2</v>
      </c>
      <c r="Y221" s="49">
        <f>'вспом (2)'!AN270</f>
        <v>6</v>
      </c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</row>
    <row r="222" spans="1:61" s="16" customFormat="1" ht="15.75" customHeight="1" x14ac:dyDescent="0.2">
      <c r="A222" s="3185" t="s">
        <v>77</v>
      </c>
      <c r="B222" s="3186"/>
      <c r="C222" s="3186"/>
      <c r="D222" s="3186"/>
      <c r="E222" s="3186"/>
      <c r="F222" s="3186"/>
      <c r="G222" s="3186"/>
      <c r="H222" s="3186"/>
      <c r="I222" s="3186"/>
      <c r="J222" s="3186"/>
      <c r="K222" s="3186"/>
      <c r="L222" s="3186"/>
      <c r="M222" s="3187"/>
      <c r="N222" s="49"/>
      <c r="O222" s="49"/>
      <c r="P222" s="49"/>
      <c r="Q222" s="49"/>
      <c r="R222" s="49"/>
      <c r="S222" s="49"/>
      <c r="T222" s="49"/>
      <c r="U222" s="49"/>
      <c r="V222" s="49">
        <f>'вспом (2)'!AK272</f>
        <v>1</v>
      </c>
      <c r="W222" s="49">
        <f>'вспом (2)'!AL272</f>
        <v>1</v>
      </c>
      <c r="X222" s="49"/>
      <c r="Y222" s="49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</row>
    <row r="223" spans="1:61" s="16" customFormat="1" ht="15.75" customHeight="1" thickBot="1" x14ac:dyDescent="0.25">
      <c r="A223" s="3179" t="s">
        <v>76</v>
      </c>
      <c r="B223" s="3180"/>
      <c r="C223" s="3180"/>
      <c r="D223" s="3180"/>
      <c r="E223" s="3180"/>
      <c r="F223" s="3180"/>
      <c r="G223" s="3180"/>
      <c r="H223" s="3180"/>
      <c r="I223" s="3180"/>
      <c r="J223" s="3180"/>
      <c r="K223" s="3180"/>
      <c r="L223" s="3180"/>
      <c r="M223" s="3181"/>
      <c r="N223" s="49"/>
      <c r="O223" s="49"/>
      <c r="P223" s="49"/>
      <c r="Q223" s="49"/>
      <c r="R223" s="49"/>
      <c r="S223" s="49"/>
      <c r="T223" s="49">
        <f>'вспом (2)'!AI273</f>
        <v>1</v>
      </c>
      <c r="U223" s="49">
        <f>'вспом (2)'!AJ273</f>
        <v>1</v>
      </c>
      <c r="V223" s="49"/>
      <c r="W223" s="49"/>
      <c r="X223" s="49">
        <f>'вспом (2)'!AM273</f>
        <v>1</v>
      </c>
      <c r="Y223" s="49">
        <f>'вспом (2)'!AN273</f>
        <v>1</v>
      </c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</row>
    <row r="224" spans="1:61" s="16" customFormat="1" ht="15.75" customHeight="1" thickBot="1" x14ac:dyDescent="0.25">
      <c r="A224" s="433"/>
      <c r="B224" s="2531"/>
      <c r="C224" s="2531"/>
      <c r="D224" s="2531"/>
      <c r="E224" s="2531"/>
      <c r="F224" s="2531"/>
      <c r="G224" s="2531"/>
      <c r="H224" s="2531"/>
      <c r="I224" s="2531"/>
      <c r="J224" s="2531"/>
      <c r="K224" s="2531"/>
      <c r="L224" s="2531"/>
      <c r="M224" s="2531"/>
      <c r="N224" s="3176">
        <f>G12+G13+G14+G17+G23+G24+G25+G36+G37+G38+G40+G51+G52+G53+G57+G58+G59+G65+G69+G78+G79+G81</f>
        <v>60</v>
      </c>
      <c r="O224" s="3197"/>
      <c r="P224" s="3198"/>
      <c r="Q224" s="3195" t="e">
        <f>G155+G18+G19+G20+G26+G27+G28+G39+G46+G54+G61+G62+G63+G70+G71+G73+G74+G75+G76+G80+#REF!+G87+G88+G89</f>
        <v>#REF!</v>
      </c>
      <c r="R224" s="3177"/>
      <c r="S224" s="3178"/>
      <c r="T224" s="3195" t="e">
        <f>#REF!+#REF!+#REF!+#REF!+#REF!+G34+#REF!+G41+G43+G44+G45+G48+G49+#REF!+#REF!++#REF!+#REF!+G157+G90+G91+G92+#REF!</f>
        <v>#REF!</v>
      </c>
      <c r="U224" s="3177"/>
      <c r="V224" s="3178"/>
      <c r="W224" s="3195" t="e">
        <f>G16+G55+G66+G67+#REF!+#REF!+#REF!+#REF!+#REF!+#REF!+#REF!+#REF!+#REF!+#REF!+#REF!+#REF!+#REF!+#REF!+#REF!+#REF!+G158+G160+G166</f>
        <v>#REF!</v>
      </c>
      <c r="X224" s="3177"/>
      <c r="Y224" s="3196"/>
      <c r="Z224" s="2527"/>
      <c r="AA224" s="2530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</row>
    <row r="225" spans="1:61" s="16" customFormat="1" ht="15.75" customHeight="1" thickBot="1" x14ac:dyDescent="0.25">
      <c r="A225" s="433"/>
      <c r="B225" s="2531"/>
      <c r="C225" s="2531"/>
      <c r="D225" s="2531"/>
      <c r="E225" s="2531"/>
      <c r="F225" s="2531"/>
      <c r="G225" s="2531"/>
      <c r="H225" s="2531"/>
      <c r="I225" s="2531"/>
      <c r="J225" s="2531"/>
      <c r="K225" s="2531"/>
      <c r="L225" s="2531"/>
      <c r="M225" s="2531"/>
      <c r="N225" s="3176" t="e">
        <f>N224+Q224+T224+W224</f>
        <v>#REF!</v>
      </c>
      <c r="O225" s="3191"/>
      <c r="P225" s="3191"/>
      <c r="Q225" s="3191"/>
      <c r="R225" s="3191"/>
      <c r="S225" s="3191"/>
      <c r="T225" s="3191"/>
      <c r="U225" s="3191"/>
      <c r="V225" s="3191"/>
      <c r="W225" s="3191"/>
      <c r="X225" s="3191"/>
      <c r="Y225" s="3192"/>
      <c r="Z225" s="2527"/>
      <c r="AA225" s="2530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</row>
    <row r="226" spans="1:61" s="16" customFormat="1" ht="15.75" customHeight="1" thickBot="1" x14ac:dyDescent="0.25">
      <c r="A226" s="433"/>
      <c r="B226" s="2531"/>
      <c r="C226" s="2531"/>
      <c r="D226" s="2531"/>
      <c r="E226" s="2531"/>
      <c r="F226" s="2531"/>
      <c r="G226" s="2531"/>
      <c r="H226" s="2531"/>
      <c r="I226" s="2531"/>
      <c r="J226" s="2531"/>
      <c r="K226" s="2531"/>
      <c r="L226" s="2531"/>
      <c r="M226" s="2531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435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</row>
    <row r="227" spans="1:61" s="16" customFormat="1" ht="27.75" customHeight="1" thickBot="1" x14ac:dyDescent="0.25">
      <c r="A227" s="3199" t="s">
        <v>324</v>
      </c>
      <c r="B227" s="3200"/>
      <c r="C227" s="3200"/>
      <c r="D227" s="3200"/>
      <c r="E227" s="3200"/>
      <c r="F227" s="3200"/>
      <c r="G227" s="3200"/>
      <c r="H227" s="3200"/>
      <c r="I227" s="3200"/>
      <c r="J227" s="3200"/>
      <c r="K227" s="3200"/>
      <c r="L227" s="3200"/>
      <c r="M227" s="3200"/>
      <c r="N227" s="3200"/>
      <c r="O227" s="3200"/>
      <c r="P227" s="3200"/>
      <c r="Q227" s="3200"/>
      <c r="R227" s="3200"/>
      <c r="S227" s="3200"/>
      <c r="T227" s="3200"/>
      <c r="U227" s="3200"/>
      <c r="V227" s="3200"/>
      <c r="W227" s="3200"/>
      <c r="X227" s="3200"/>
      <c r="Y227" s="3201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</row>
    <row r="228" spans="1:61" s="16" customFormat="1" ht="15.75" customHeight="1" thickBot="1" x14ac:dyDescent="0.25">
      <c r="A228" s="3188" t="s">
        <v>75</v>
      </c>
      <c r="B228" s="3189"/>
      <c r="C228" s="3189"/>
      <c r="D228" s="3189"/>
      <c r="E228" s="3189"/>
      <c r="F228" s="3190"/>
      <c r="G228" s="2724">
        <f t="shared" ref="G228:M228" si="69">G83+G93+G153+G162+G166</f>
        <v>240</v>
      </c>
      <c r="H228" s="2724">
        <f t="shared" si="69"/>
        <v>7200</v>
      </c>
      <c r="I228" s="2724">
        <f t="shared" si="69"/>
        <v>3360</v>
      </c>
      <c r="J228" s="2724">
        <f t="shared" si="69"/>
        <v>1649</v>
      </c>
      <c r="K228" s="2724">
        <f t="shared" si="69"/>
        <v>402</v>
      </c>
      <c r="L228" s="2724">
        <f t="shared" si="69"/>
        <v>1309</v>
      </c>
      <c r="M228" s="2724">
        <f t="shared" si="69"/>
        <v>3360</v>
      </c>
      <c r="N228" s="2724">
        <f t="shared" ref="N228:Y228" si="70">N83+N93+N153+N163+N166</f>
        <v>29</v>
      </c>
      <c r="O228" s="2724">
        <f t="shared" si="70"/>
        <v>27</v>
      </c>
      <c r="P228" s="2724">
        <f t="shared" si="70"/>
        <v>27</v>
      </c>
      <c r="Q228" s="2724">
        <f t="shared" si="70"/>
        <v>28</v>
      </c>
      <c r="R228" s="2724">
        <f t="shared" si="70"/>
        <v>28</v>
      </c>
      <c r="S228" s="2724">
        <f t="shared" si="70"/>
        <v>29</v>
      </c>
      <c r="T228" s="2724">
        <f t="shared" si="70"/>
        <v>23</v>
      </c>
      <c r="U228" s="2724">
        <f t="shared" si="70"/>
        <v>25</v>
      </c>
      <c r="V228" s="2724">
        <f t="shared" si="70"/>
        <v>24</v>
      </c>
      <c r="W228" s="2724">
        <f t="shared" si="70"/>
        <v>25</v>
      </c>
      <c r="X228" s="2724">
        <f t="shared" si="70"/>
        <v>23</v>
      </c>
      <c r="Y228" s="2724">
        <f t="shared" si="70"/>
        <v>18</v>
      </c>
      <c r="AT228" s="16" t="s">
        <v>34</v>
      </c>
      <c r="AU228" s="47">
        <f>AU41+AU87+AU118+AU146</f>
        <v>60</v>
      </c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</row>
    <row r="229" spans="1:61" s="16" customFormat="1" ht="15.75" customHeight="1" thickBot="1" x14ac:dyDescent="0.25">
      <c r="A229" s="3202" t="s">
        <v>74</v>
      </c>
      <c r="B229" s="3203"/>
      <c r="C229" s="3203"/>
      <c r="D229" s="3203"/>
      <c r="E229" s="3203"/>
      <c r="F229" s="3203"/>
      <c r="G229" s="3203"/>
      <c r="H229" s="3203"/>
      <c r="I229" s="3203"/>
      <c r="J229" s="3203"/>
      <c r="K229" s="3203"/>
      <c r="L229" s="3203"/>
      <c r="M229" s="3204"/>
      <c r="N229" s="2724">
        <f t="shared" ref="N229:X229" si="71">N228</f>
        <v>29</v>
      </c>
      <c r="O229" s="2724">
        <f t="shared" si="71"/>
        <v>27</v>
      </c>
      <c r="P229" s="2724">
        <f t="shared" si="71"/>
        <v>27</v>
      </c>
      <c r="Q229" s="2724">
        <f t="shared" si="71"/>
        <v>28</v>
      </c>
      <c r="R229" s="2724">
        <f t="shared" si="71"/>
        <v>28</v>
      </c>
      <c r="S229" s="2724">
        <f t="shared" si="71"/>
        <v>29</v>
      </c>
      <c r="T229" s="2725">
        <f t="shared" si="71"/>
        <v>23</v>
      </c>
      <c r="U229" s="2725">
        <f t="shared" si="71"/>
        <v>25</v>
      </c>
      <c r="V229" s="2725">
        <f t="shared" si="71"/>
        <v>24</v>
      </c>
      <c r="W229" s="2725">
        <f t="shared" si="71"/>
        <v>25</v>
      </c>
      <c r="X229" s="2725">
        <f t="shared" si="71"/>
        <v>23</v>
      </c>
      <c r="Y229" s="2726">
        <v>18</v>
      </c>
      <c r="AT229" s="16" t="s">
        <v>35</v>
      </c>
      <c r="AU229" s="47">
        <f>AU42+AU88+AU119+AU147+G155</f>
        <v>60</v>
      </c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</row>
    <row r="230" spans="1:61" s="16" customFormat="1" ht="15.75" customHeight="1" thickBot="1" x14ac:dyDescent="0.25">
      <c r="A230" s="3185" t="s">
        <v>62</v>
      </c>
      <c r="B230" s="3186"/>
      <c r="C230" s="3186"/>
      <c r="D230" s="3186"/>
      <c r="E230" s="3186"/>
      <c r="F230" s="3186"/>
      <c r="G230" s="3186"/>
      <c r="H230" s="3186"/>
      <c r="I230" s="3186"/>
      <c r="J230" s="3186"/>
      <c r="K230" s="3186"/>
      <c r="L230" s="3186"/>
      <c r="M230" s="3187"/>
      <c r="N230" s="2727">
        <f>D292</f>
        <v>3</v>
      </c>
      <c r="O230" s="2727">
        <f t="shared" ref="O230:Q233" si="72">E292</f>
        <v>1</v>
      </c>
      <c r="P230" s="2727">
        <f t="shared" si="72"/>
        <v>3</v>
      </c>
      <c r="Q230" s="2727">
        <f>G292</f>
        <v>4</v>
      </c>
      <c r="R230" s="2727">
        <f t="shared" ref="R230:Y233" si="73">H292</f>
        <v>2</v>
      </c>
      <c r="S230" s="2727">
        <f t="shared" si="73"/>
        <v>3</v>
      </c>
      <c r="T230" s="2727">
        <f t="shared" si="73"/>
        <v>2</v>
      </c>
      <c r="U230" s="2727">
        <f t="shared" si="73"/>
        <v>2</v>
      </c>
      <c r="V230" s="2727">
        <f t="shared" si="73"/>
        <v>2</v>
      </c>
      <c r="W230" s="2727">
        <f t="shared" si="73"/>
        <v>4</v>
      </c>
      <c r="X230" s="2727">
        <f t="shared" si="73"/>
        <v>3</v>
      </c>
      <c r="Y230" s="2727">
        <f t="shared" si="73"/>
        <v>2</v>
      </c>
      <c r="AT230" s="16" t="s">
        <v>36</v>
      </c>
      <c r="AU230" s="47">
        <f>AU43+AU89+AU120+AU148+G157</f>
        <v>60</v>
      </c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</row>
    <row r="231" spans="1:61" s="16" customFormat="1" ht="15.75" customHeight="1" thickBot="1" x14ac:dyDescent="0.25">
      <c r="A231" s="3185" t="s">
        <v>63</v>
      </c>
      <c r="B231" s="3186"/>
      <c r="C231" s="3186"/>
      <c r="D231" s="3186"/>
      <c r="E231" s="3186"/>
      <c r="F231" s="3186"/>
      <c r="G231" s="3186"/>
      <c r="H231" s="3186"/>
      <c r="I231" s="3186"/>
      <c r="J231" s="3186"/>
      <c r="K231" s="3186"/>
      <c r="L231" s="3186"/>
      <c r="M231" s="3187"/>
      <c r="N231" s="2727">
        <f t="shared" ref="N231:N233" si="74">D293</f>
        <v>5</v>
      </c>
      <c r="O231" s="2727">
        <f t="shared" si="72"/>
        <v>2</v>
      </c>
      <c r="P231" s="2727">
        <f t="shared" si="72"/>
        <v>4</v>
      </c>
      <c r="Q231" s="2727">
        <f t="shared" si="72"/>
        <v>4</v>
      </c>
      <c r="R231" s="2727">
        <f t="shared" si="73"/>
        <v>2</v>
      </c>
      <c r="S231" s="2727">
        <f t="shared" si="73"/>
        <v>6</v>
      </c>
      <c r="T231" s="2727">
        <f t="shared" si="73"/>
        <v>5</v>
      </c>
      <c r="U231" s="2727">
        <f t="shared" si="73"/>
        <v>4</v>
      </c>
      <c r="V231" s="2727">
        <f t="shared" si="73"/>
        <v>5</v>
      </c>
      <c r="W231" s="2727">
        <f t="shared" si="73"/>
        <v>2</v>
      </c>
      <c r="X231" s="2727">
        <f t="shared" si="73"/>
        <v>3</v>
      </c>
      <c r="Y231" s="2727">
        <f t="shared" si="73"/>
        <v>4</v>
      </c>
      <c r="AT231" s="16" t="s">
        <v>37</v>
      </c>
      <c r="AU231" s="47">
        <f>AU44+AU90+AU121+AU149+G159+G160+G165</f>
        <v>60</v>
      </c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</row>
    <row r="232" spans="1:61" s="16" customFormat="1" ht="15.75" customHeight="1" thickBot="1" x14ac:dyDescent="0.25">
      <c r="A232" s="3185" t="s">
        <v>77</v>
      </c>
      <c r="B232" s="3186"/>
      <c r="C232" s="3186"/>
      <c r="D232" s="3186"/>
      <c r="E232" s="3186"/>
      <c r="F232" s="3186"/>
      <c r="G232" s="3186"/>
      <c r="H232" s="3186"/>
      <c r="I232" s="3186"/>
      <c r="J232" s="3186"/>
      <c r="K232" s="3186"/>
      <c r="L232" s="3186"/>
      <c r="M232" s="3187"/>
      <c r="N232" s="2727">
        <f t="shared" si="74"/>
        <v>0</v>
      </c>
      <c r="O232" s="2727">
        <f t="shared" si="72"/>
        <v>0</v>
      </c>
      <c r="P232" s="2727">
        <f t="shared" si="72"/>
        <v>0</v>
      </c>
      <c r="Q232" s="2727">
        <f t="shared" si="72"/>
        <v>0</v>
      </c>
      <c r="R232" s="2727">
        <f t="shared" si="73"/>
        <v>0</v>
      </c>
      <c r="S232" s="2727">
        <f t="shared" si="73"/>
        <v>0</v>
      </c>
      <c r="T232" s="2727">
        <f t="shared" si="73"/>
        <v>0</v>
      </c>
      <c r="U232" s="2727">
        <f t="shared" si="73"/>
        <v>0</v>
      </c>
      <c r="V232" s="2727">
        <f t="shared" si="73"/>
        <v>0</v>
      </c>
      <c r="W232" s="2727">
        <f t="shared" si="73"/>
        <v>1</v>
      </c>
      <c r="X232" s="2727">
        <f t="shared" si="73"/>
        <v>0</v>
      </c>
      <c r="Y232" s="2727">
        <f t="shared" si="73"/>
        <v>0</v>
      </c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</row>
    <row r="233" spans="1:61" s="16" customFormat="1" ht="15.75" customHeight="1" thickBot="1" x14ac:dyDescent="0.25">
      <c r="A233" s="3179" t="s">
        <v>76</v>
      </c>
      <c r="B233" s="3180"/>
      <c r="C233" s="3180"/>
      <c r="D233" s="3180"/>
      <c r="E233" s="3180"/>
      <c r="F233" s="3180"/>
      <c r="G233" s="3180"/>
      <c r="H233" s="3180"/>
      <c r="I233" s="3180"/>
      <c r="J233" s="3180"/>
      <c r="K233" s="3180"/>
      <c r="L233" s="3180"/>
      <c r="M233" s="3181"/>
      <c r="N233" s="2727">
        <f t="shared" si="74"/>
        <v>0</v>
      </c>
      <c r="O233" s="2727">
        <f t="shared" si="72"/>
        <v>0</v>
      </c>
      <c r="P233" s="2727">
        <f t="shared" si="72"/>
        <v>0</v>
      </c>
      <c r="Q233" s="2727">
        <f t="shared" si="72"/>
        <v>0</v>
      </c>
      <c r="R233" s="2727">
        <f t="shared" si="73"/>
        <v>0</v>
      </c>
      <c r="S233" s="2727">
        <f t="shared" si="73"/>
        <v>0</v>
      </c>
      <c r="T233" s="2727">
        <f t="shared" si="73"/>
        <v>0</v>
      </c>
      <c r="U233" s="2727">
        <f t="shared" si="73"/>
        <v>0</v>
      </c>
      <c r="V233" s="2727">
        <f t="shared" si="73"/>
        <v>1</v>
      </c>
      <c r="W233" s="2727">
        <f t="shared" si="73"/>
        <v>0</v>
      </c>
      <c r="X233" s="2727">
        <f t="shared" si="73"/>
        <v>1</v>
      </c>
      <c r="Y233" s="2727">
        <f t="shared" si="73"/>
        <v>0</v>
      </c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</row>
    <row r="234" spans="1:61" s="16" customFormat="1" ht="15.75" customHeight="1" thickBot="1" x14ac:dyDescent="0.25">
      <c r="A234" s="433"/>
      <c r="B234" s="2531"/>
      <c r="C234" s="2531"/>
      <c r="D234" s="2531"/>
      <c r="E234" s="2531"/>
      <c r="F234" s="2531"/>
      <c r="G234" s="2531"/>
      <c r="H234" s="2728"/>
      <c r="I234" s="2531"/>
      <c r="J234" s="2531"/>
      <c r="K234" s="2531"/>
      <c r="L234" s="2531"/>
      <c r="M234" s="2531"/>
      <c r="N234" s="3176">
        <f>AU228</f>
        <v>60</v>
      </c>
      <c r="O234" s="3177"/>
      <c r="P234" s="3178"/>
      <c r="Q234" s="3195">
        <f>AU229</f>
        <v>60</v>
      </c>
      <c r="R234" s="3177"/>
      <c r="S234" s="3178"/>
      <c r="T234" s="3195">
        <f>AU230</f>
        <v>60</v>
      </c>
      <c r="U234" s="3177"/>
      <c r="V234" s="3178"/>
      <c r="W234" s="3195">
        <f>AU231</f>
        <v>60</v>
      </c>
      <c r="X234" s="3177"/>
      <c r="Y234" s="3196"/>
      <c r="Z234" s="3205"/>
      <c r="AA234" s="3206"/>
      <c r="AU234" s="16">
        <f>AU45+AU88+AU89+AU122+AU150+G162+G165</f>
        <v>240</v>
      </c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</row>
    <row r="235" spans="1:61" s="16" customFormat="1" ht="15.75" customHeight="1" thickBot="1" x14ac:dyDescent="0.25">
      <c r="A235" s="433"/>
      <c r="B235" s="2531"/>
      <c r="C235" s="2531"/>
      <c r="D235" s="2531"/>
      <c r="E235" s="2531"/>
      <c r="F235" s="2531"/>
      <c r="G235" s="2531"/>
      <c r="H235" s="2531"/>
      <c r="I235" s="2531"/>
      <c r="J235" s="2531"/>
      <c r="K235" s="2531"/>
      <c r="L235" s="2531"/>
      <c r="M235" s="2531"/>
      <c r="N235" s="3176">
        <f>N234+Q234+T234+W234</f>
        <v>240</v>
      </c>
      <c r="O235" s="3177"/>
      <c r="P235" s="3177"/>
      <c r="Q235" s="3177"/>
      <c r="R235" s="3177"/>
      <c r="S235" s="3177"/>
      <c r="T235" s="3177"/>
      <c r="U235" s="3177"/>
      <c r="V235" s="3177"/>
      <c r="W235" s="3177"/>
      <c r="X235" s="3177"/>
      <c r="Y235" s="3196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</row>
    <row r="236" spans="1:61" s="16" customFormat="1" ht="15.75" customHeight="1" x14ac:dyDescent="0.2">
      <c r="A236" s="433"/>
      <c r="B236" s="2531"/>
      <c r="C236" s="2531"/>
      <c r="D236" s="2531"/>
      <c r="E236" s="2531"/>
      <c r="F236" s="2531"/>
      <c r="G236" s="2531"/>
      <c r="H236" s="2531"/>
      <c r="I236" s="2531"/>
      <c r="J236" s="2531"/>
      <c r="K236" s="2531"/>
      <c r="L236" s="2531"/>
      <c r="M236" s="2531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435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</row>
    <row r="237" spans="1:61" s="16" customFormat="1" x14ac:dyDescent="0.2">
      <c r="A237" s="436"/>
      <c r="B237" s="2533" t="s">
        <v>204</v>
      </c>
      <c r="C237" s="2531"/>
      <c r="D237" s="3182" t="s">
        <v>203</v>
      </c>
      <c r="E237" s="3183"/>
      <c r="F237" s="3183"/>
      <c r="G237" s="2531"/>
      <c r="H237" s="3193" t="s">
        <v>587</v>
      </c>
      <c r="I237" s="3194"/>
      <c r="J237" s="3194"/>
      <c r="Y237" s="438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</row>
    <row r="238" spans="1:61" s="16" customFormat="1" x14ac:dyDescent="0.2">
      <c r="A238" s="436"/>
      <c r="B238" s="2533"/>
      <c r="C238" s="2531"/>
      <c r="D238" s="2531"/>
      <c r="E238" s="2532"/>
      <c r="F238" s="2532"/>
      <c r="G238" s="2531"/>
      <c r="H238" s="2533"/>
      <c r="I238" s="2729"/>
      <c r="J238" s="2729"/>
      <c r="Y238" s="438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</row>
    <row r="239" spans="1:61" s="16" customFormat="1" x14ac:dyDescent="0.2">
      <c r="A239" s="436"/>
      <c r="B239" s="2533" t="s">
        <v>487</v>
      </c>
      <c r="C239" s="2531"/>
      <c r="D239" s="3182" t="s">
        <v>203</v>
      </c>
      <c r="E239" s="3183"/>
      <c r="F239" s="3183"/>
      <c r="G239" s="2531"/>
      <c r="H239" s="3193" t="s">
        <v>489</v>
      </c>
      <c r="I239" s="3194"/>
      <c r="J239" s="3194"/>
      <c r="Y239" s="438"/>
      <c r="AU239" s="47">
        <v>58.5</v>
      </c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</row>
    <row r="240" spans="1:61" s="16" customFormat="1" x14ac:dyDescent="0.2">
      <c r="A240" s="436"/>
      <c r="B240" s="2533"/>
      <c r="C240" s="2531"/>
      <c r="D240" s="2531"/>
      <c r="E240" s="2532"/>
      <c r="F240" s="2532"/>
      <c r="G240" s="2531"/>
      <c r="H240" s="2533"/>
      <c r="I240" s="2729"/>
      <c r="J240" s="2729"/>
      <c r="Y240" s="438"/>
      <c r="AU240" s="47">
        <v>15.5</v>
      </c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</row>
    <row r="241" spans="1:61" s="16" customFormat="1" x14ac:dyDescent="0.2">
      <c r="A241" s="436"/>
      <c r="B241" s="2533" t="s">
        <v>488</v>
      </c>
      <c r="C241" s="2531"/>
      <c r="D241" s="3182" t="s">
        <v>203</v>
      </c>
      <c r="E241" s="3183"/>
      <c r="F241" s="3183"/>
      <c r="G241" s="2531"/>
      <c r="H241" s="3193" t="s">
        <v>490</v>
      </c>
      <c r="I241" s="3194"/>
      <c r="J241" s="3194"/>
      <c r="Y241" s="438"/>
      <c r="AU241" s="47">
        <v>14.5</v>
      </c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</row>
    <row r="242" spans="1:61" s="16" customFormat="1" x14ac:dyDescent="0.2">
      <c r="A242" s="436"/>
      <c r="B242" s="2531"/>
      <c r="C242" s="2531"/>
      <c r="D242" s="2531"/>
      <c r="E242" s="2531"/>
      <c r="F242" s="2531"/>
      <c r="G242" s="2531"/>
      <c r="H242" s="2531"/>
      <c r="I242" s="2531"/>
      <c r="J242" s="2531"/>
      <c r="Y242" s="438"/>
      <c r="AU242" s="47">
        <v>1.5</v>
      </c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</row>
    <row r="243" spans="1:61" s="16" customFormat="1" ht="16.5" thickBot="1" x14ac:dyDescent="0.25">
      <c r="A243" s="439"/>
      <c r="B243" s="400" t="s">
        <v>200</v>
      </c>
      <c r="C243" s="400"/>
      <c r="D243" s="3174" t="s">
        <v>203</v>
      </c>
      <c r="E243" s="3175"/>
      <c r="F243" s="3175"/>
      <c r="G243" s="400"/>
      <c r="H243" s="3172" t="s">
        <v>201</v>
      </c>
      <c r="I243" s="3173"/>
      <c r="J243" s="3173"/>
      <c r="K243" s="440"/>
      <c r="L243" s="440"/>
      <c r="M243" s="440"/>
      <c r="N243" s="440"/>
      <c r="O243" s="440"/>
      <c r="P243" s="440"/>
      <c r="Q243" s="440"/>
      <c r="R243" s="440"/>
      <c r="S243" s="440"/>
      <c r="T243" s="440"/>
      <c r="U243" s="440"/>
      <c r="V243" s="440"/>
      <c r="W243" s="440"/>
      <c r="X243" s="440"/>
      <c r="Y243" s="441"/>
      <c r="AU243" s="16">
        <v>142</v>
      </c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</row>
    <row r="244" spans="1:61" s="16" customFormat="1" x14ac:dyDescent="0.2">
      <c r="A244" s="12"/>
      <c r="AU244" s="16">
        <v>10</v>
      </c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</row>
    <row r="245" spans="1:61" s="16" customFormat="1" ht="22.5" x14ac:dyDescent="0.2">
      <c r="A245" s="12"/>
      <c r="B245" s="442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AU245" s="47">
        <f>SUM(AU239:AU244)</f>
        <v>242</v>
      </c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</row>
    <row r="247" spans="1:61" x14ac:dyDescent="0.2">
      <c r="L247" s="13">
        <f>G83+G93</f>
        <v>152</v>
      </c>
      <c r="O247" s="13">
        <f>AU45+AU88+AU89</f>
        <v>152</v>
      </c>
    </row>
    <row r="248" spans="1:61" x14ac:dyDescent="0.2">
      <c r="L248" s="2730">
        <f>G83+G93+G144</f>
        <v>208.5</v>
      </c>
      <c r="M248" s="2730"/>
      <c r="N248" s="2730"/>
      <c r="O248" s="2730">
        <f>AU45+AU88+AU89+AU122</f>
        <v>208.5</v>
      </c>
    </row>
    <row r="249" spans="1:61" x14ac:dyDescent="0.2">
      <c r="O249" s="2730">
        <f>O247-O248</f>
        <v>-56.5</v>
      </c>
    </row>
    <row r="256" spans="1:61" x14ac:dyDescent="0.2">
      <c r="B256" s="2297"/>
      <c r="C256" s="2731"/>
      <c r="D256" s="2732">
        <f t="shared" ref="D256:O256" si="75">N5</f>
        <v>1</v>
      </c>
      <c r="E256" s="2732" t="str">
        <f t="shared" si="75"/>
        <v>2а</v>
      </c>
      <c r="F256" s="2732" t="str">
        <f t="shared" si="75"/>
        <v>2б</v>
      </c>
      <c r="G256" s="2731">
        <f t="shared" si="75"/>
        <v>3</v>
      </c>
      <c r="H256" s="2731" t="str">
        <f t="shared" si="75"/>
        <v>4а</v>
      </c>
      <c r="I256" s="2731" t="str">
        <f t="shared" si="75"/>
        <v>4б</v>
      </c>
      <c r="J256" s="2731">
        <f t="shared" si="75"/>
        <v>5</v>
      </c>
      <c r="K256" s="2731" t="str">
        <f t="shared" si="75"/>
        <v>6а</v>
      </c>
      <c r="L256" s="2731" t="str">
        <f t="shared" si="75"/>
        <v>6б</v>
      </c>
      <c r="M256" s="2731">
        <f t="shared" si="75"/>
        <v>7</v>
      </c>
      <c r="N256" s="2731" t="str">
        <f t="shared" si="75"/>
        <v>8а</v>
      </c>
      <c r="O256" s="2731" t="str">
        <f t="shared" si="75"/>
        <v>8б</v>
      </c>
    </row>
    <row r="257" spans="2:15" x14ac:dyDescent="0.2">
      <c r="B257" s="2297" t="s">
        <v>632</v>
      </c>
      <c r="C257" s="2731"/>
      <c r="D257" s="2733"/>
      <c r="E257" s="2733"/>
      <c r="F257" s="2731"/>
      <c r="G257" s="2731"/>
      <c r="H257" s="2731"/>
      <c r="I257" s="2297"/>
      <c r="J257" s="2297"/>
      <c r="K257" s="2297"/>
      <c r="L257" s="2297"/>
      <c r="M257" s="2297"/>
      <c r="N257" s="2297"/>
      <c r="O257" s="2297"/>
    </row>
    <row r="258" spans="2:15" x14ac:dyDescent="0.2">
      <c r="B258" s="2297" t="s">
        <v>114</v>
      </c>
      <c r="C258" s="2731"/>
      <c r="D258" s="2733">
        <f>COUNTIF($C11:$C29,N5)</f>
        <v>1</v>
      </c>
      <c r="E258" s="2733">
        <f>COUNTIF($C11:$C29,O5)</f>
        <v>0</v>
      </c>
      <c r="F258" s="2733">
        <f t="shared" ref="F258:O258" si="76">COUNTIF($C11:$C29,F256)</f>
        <v>1</v>
      </c>
      <c r="G258" s="2733">
        <f t="shared" si="76"/>
        <v>2</v>
      </c>
      <c r="H258" s="2733">
        <f t="shared" si="76"/>
        <v>0</v>
      </c>
      <c r="I258" s="2733">
        <f t="shared" si="76"/>
        <v>0</v>
      </c>
      <c r="J258" s="2733">
        <f t="shared" si="76"/>
        <v>0</v>
      </c>
      <c r="K258" s="2733">
        <f t="shared" si="76"/>
        <v>0</v>
      </c>
      <c r="L258" s="2733">
        <f t="shared" si="76"/>
        <v>0</v>
      </c>
      <c r="M258" s="2733">
        <f t="shared" si="76"/>
        <v>0</v>
      </c>
      <c r="N258" s="2733">
        <f t="shared" si="76"/>
        <v>0</v>
      </c>
      <c r="O258" s="2733">
        <f t="shared" si="76"/>
        <v>0</v>
      </c>
    </row>
    <row r="259" spans="2:15" x14ac:dyDescent="0.2">
      <c r="B259" s="2297" t="s">
        <v>115</v>
      </c>
      <c r="C259" s="2731"/>
      <c r="D259" s="2733">
        <f>COUNTIF($D11:$D29,D$256)</f>
        <v>2</v>
      </c>
      <c r="E259" s="2733">
        <f>COUNTIF($D11:$D29,E$256)</f>
        <v>0</v>
      </c>
      <c r="F259" s="2733">
        <f>COUNTIF($D11:$D29,F$256)+1</f>
        <v>1</v>
      </c>
      <c r="G259" s="2733">
        <f>COUNTIF($D11:$D29,G$256)</f>
        <v>1</v>
      </c>
      <c r="H259" s="2733">
        <f>COUNTIF($D11:$D29,H$256)</f>
        <v>0</v>
      </c>
      <c r="I259" s="2733">
        <f>COUNTIF($D11:$D29,I$256)+1</f>
        <v>2</v>
      </c>
      <c r="J259" s="2733">
        <f t="shared" ref="J259:O259" si="77">COUNTIF($D11:$D29,J$256)</f>
        <v>0</v>
      </c>
      <c r="K259" s="2733">
        <f t="shared" si="77"/>
        <v>0</v>
      </c>
      <c r="L259" s="2733">
        <f t="shared" si="77"/>
        <v>0</v>
      </c>
      <c r="M259" s="2733">
        <f t="shared" si="77"/>
        <v>0</v>
      </c>
      <c r="N259" s="2733">
        <f t="shared" si="77"/>
        <v>0</v>
      </c>
      <c r="O259" s="2733">
        <f t="shared" si="77"/>
        <v>1</v>
      </c>
    </row>
    <row r="260" spans="2:15" x14ac:dyDescent="0.2">
      <c r="B260" s="2297"/>
      <c r="C260" s="2731"/>
      <c r="D260" s="2733"/>
      <c r="E260" s="2733"/>
      <c r="F260" s="2733"/>
      <c r="G260" s="2733"/>
      <c r="H260" s="2733"/>
      <c r="I260" s="2733"/>
      <c r="J260" s="2733"/>
      <c r="K260" s="2733"/>
      <c r="L260" s="2733"/>
      <c r="M260" s="2733"/>
      <c r="N260" s="2733"/>
      <c r="O260" s="2733"/>
    </row>
    <row r="261" spans="2:15" x14ac:dyDescent="0.2">
      <c r="B261" s="2297"/>
      <c r="C261" s="2731"/>
      <c r="D261" s="2733"/>
      <c r="E261" s="2733"/>
      <c r="F261" s="2733"/>
      <c r="G261" s="2733"/>
      <c r="H261" s="2733"/>
      <c r="I261" s="2733"/>
      <c r="J261" s="2733"/>
      <c r="K261" s="2733"/>
      <c r="L261" s="2733"/>
      <c r="M261" s="2733"/>
      <c r="N261" s="2733"/>
      <c r="O261" s="2733"/>
    </row>
    <row r="262" spans="2:15" x14ac:dyDescent="0.2">
      <c r="B262" s="2297"/>
      <c r="C262" s="2731"/>
      <c r="D262" s="2733"/>
      <c r="E262" s="2733"/>
      <c r="F262" s="2731"/>
      <c r="G262" s="2731"/>
      <c r="H262" s="2731"/>
      <c r="I262" s="2297"/>
      <c r="J262" s="2297"/>
      <c r="K262" s="2297"/>
      <c r="L262" s="2297"/>
      <c r="M262" s="2297"/>
      <c r="N262" s="2297"/>
      <c r="O262" s="2297"/>
    </row>
    <row r="263" spans="2:15" x14ac:dyDescent="0.2">
      <c r="B263" s="2297" t="s">
        <v>633</v>
      </c>
      <c r="C263" s="2731"/>
      <c r="D263" s="2733"/>
      <c r="E263" s="2733"/>
      <c r="F263" s="2731"/>
      <c r="G263" s="2731"/>
      <c r="H263" s="2731"/>
      <c r="I263" s="2297"/>
      <c r="J263" s="2297"/>
      <c r="K263" s="2297"/>
      <c r="L263" s="2297"/>
      <c r="M263" s="2297"/>
      <c r="N263" s="2297"/>
      <c r="O263" s="2297"/>
    </row>
    <row r="264" spans="2:15" x14ac:dyDescent="0.2">
      <c r="B264" s="2297" t="s">
        <v>114</v>
      </c>
      <c r="C264" s="2731"/>
      <c r="D264" s="2733">
        <f t="shared" ref="D264:O264" si="78">COUNTIF($C34:$C81,D$256)</f>
        <v>2</v>
      </c>
      <c r="E264" s="2733">
        <f t="shared" si="78"/>
        <v>1</v>
      </c>
      <c r="F264" s="2733">
        <f t="shared" si="78"/>
        <v>2</v>
      </c>
      <c r="G264" s="2733">
        <f t="shared" si="78"/>
        <v>2</v>
      </c>
      <c r="H264" s="2733">
        <f t="shared" si="78"/>
        <v>2</v>
      </c>
      <c r="I264" s="2733">
        <f t="shared" si="78"/>
        <v>3</v>
      </c>
      <c r="J264" s="2733">
        <f t="shared" si="78"/>
        <v>2</v>
      </c>
      <c r="K264" s="2733">
        <f t="shared" si="78"/>
        <v>2</v>
      </c>
      <c r="L264" s="2733">
        <f t="shared" si="78"/>
        <v>0</v>
      </c>
      <c r="M264" s="2733">
        <f t="shared" si="78"/>
        <v>1</v>
      </c>
      <c r="N264" s="2733">
        <f t="shared" si="78"/>
        <v>1</v>
      </c>
      <c r="O264" s="2733">
        <f t="shared" si="78"/>
        <v>0</v>
      </c>
    </row>
    <row r="265" spans="2:15" x14ac:dyDescent="0.2">
      <c r="B265" s="2297" t="s">
        <v>115</v>
      </c>
      <c r="C265" s="2731"/>
      <c r="D265" s="2733">
        <f>COUNTIF($D34:$D81,D$256)</f>
        <v>3</v>
      </c>
      <c r="E265" s="2733">
        <f>COUNTIF($D34:$D81,E$256)</f>
        <v>2</v>
      </c>
      <c r="F265" s="2731">
        <f>COUNTIF($D34:$D81,F$256)+1</f>
        <v>3</v>
      </c>
      <c r="G265" s="2733">
        <f t="shared" ref="G265:O265" si="79">COUNTIF($D34:$D81,G$256)</f>
        <v>2</v>
      </c>
      <c r="H265" s="2733">
        <f t="shared" si="79"/>
        <v>1</v>
      </c>
      <c r="I265" s="2733">
        <f t="shared" si="79"/>
        <v>1</v>
      </c>
      <c r="J265" s="2733">
        <f t="shared" si="79"/>
        <v>1</v>
      </c>
      <c r="K265" s="2733">
        <f t="shared" si="79"/>
        <v>0</v>
      </c>
      <c r="L265" s="2733">
        <f t="shared" si="79"/>
        <v>0</v>
      </c>
      <c r="M265" s="2733">
        <f t="shared" si="79"/>
        <v>0</v>
      </c>
      <c r="N265" s="2733">
        <f t="shared" si="79"/>
        <v>0</v>
      </c>
      <c r="O265" s="2733">
        <f t="shared" si="79"/>
        <v>1</v>
      </c>
    </row>
    <row r="266" spans="2:15" x14ac:dyDescent="0.2">
      <c r="B266" s="2297" t="s">
        <v>704</v>
      </c>
      <c r="C266" s="2731"/>
      <c r="D266" s="2733"/>
      <c r="E266" s="2733"/>
      <c r="F266" s="2731"/>
      <c r="G266" s="2731"/>
      <c r="H266" s="2731"/>
      <c r="I266" s="2297"/>
      <c r="J266" s="2297"/>
      <c r="K266" s="2297"/>
      <c r="L266" s="2297">
        <v>1</v>
      </c>
      <c r="M266" s="2297"/>
      <c r="N266" s="2297"/>
      <c r="O266" s="2297"/>
    </row>
    <row r="267" spans="2:15" x14ac:dyDescent="0.2">
      <c r="B267" s="2297" t="s">
        <v>705</v>
      </c>
      <c r="C267" s="2731"/>
      <c r="D267" s="2733"/>
      <c r="E267" s="2733"/>
      <c r="F267" s="2731"/>
      <c r="G267" s="2731"/>
      <c r="H267" s="2731"/>
      <c r="I267" s="2297"/>
      <c r="J267" s="2297"/>
      <c r="K267" s="2297"/>
      <c r="L267" s="2297"/>
      <c r="M267" s="2297"/>
      <c r="N267" s="2297"/>
      <c r="O267" s="2297"/>
    </row>
    <row r="268" spans="2:15" x14ac:dyDescent="0.2">
      <c r="B268" s="2297"/>
      <c r="C268" s="2731"/>
      <c r="D268" s="2733"/>
      <c r="E268" s="2733"/>
      <c r="F268" s="2731"/>
      <c r="G268" s="2731"/>
      <c r="H268" s="2731"/>
      <c r="I268" s="2297"/>
      <c r="J268" s="2297"/>
      <c r="K268" s="2297"/>
      <c r="L268" s="2297"/>
      <c r="M268" s="2297"/>
      <c r="N268" s="2297"/>
      <c r="O268" s="2297"/>
    </row>
    <row r="269" spans="2:15" x14ac:dyDescent="0.2">
      <c r="B269" s="2297" t="s">
        <v>790</v>
      </c>
      <c r="C269" s="2731"/>
      <c r="D269" s="2733"/>
      <c r="E269" s="2733"/>
      <c r="F269" s="2731"/>
      <c r="G269" s="2731"/>
      <c r="H269" s="2731"/>
      <c r="I269" s="2297"/>
      <c r="J269" s="2297"/>
      <c r="K269" s="2297"/>
      <c r="L269" s="2297"/>
      <c r="M269" s="2297"/>
      <c r="N269" s="2297"/>
      <c r="O269" s="2297"/>
    </row>
    <row r="270" spans="2:15" x14ac:dyDescent="0.2">
      <c r="B270" s="2297"/>
      <c r="C270" s="2731"/>
      <c r="D270" s="2733"/>
      <c r="E270" s="2733"/>
      <c r="F270" s="2731"/>
      <c r="G270" s="2731"/>
      <c r="H270" s="2731"/>
      <c r="I270" s="2297"/>
      <c r="J270" s="2297"/>
      <c r="K270" s="2297"/>
      <c r="L270" s="2297"/>
      <c r="M270" s="2297"/>
      <c r="N270" s="2297"/>
      <c r="O270" s="2297"/>
    </row>
    <row r="271" spans="2:15" x14ac:dyDescent="0.2">
      <c r="B271" s="2297" t="s">
        <v>115</v>
      </c>
      <c r="C271" s="2731"/>
      <c r="D271" s="2733"/>
      <c r="E271" s="2733"/>
      <c r="F271" s="2731"/>
      <c r="G271" s="2731">
        <v>1</v>
      </c>
      <c r="H271" s="2731">
        <v>1</v>
      </c>
      <c r="I271" s="2297">
        <v>1</v>
      </c>
      <c r="J271" s="2297">
        <v>2</v>
      </c>
      <c r="K271" s="2297">
        <v>1</v>
      </c>
      <c r="L271" s="2297">
        <v>1</v>
      </c>
      <c r="M271" s="2297"/>
      <c r="N271" s="2297"/>
      <c r="O271" s="2297"/>
    </row>
    <row r="272" spans="2:15" x14ac:dyDescent="0.2">
      <c r="B272" s="2297"/>
      <c r="C272" s="2731"/>
      <c r="D272" s="2733"/>
      <c r="E272" s="2733"/>
      <c r="F272" s="2731"/>
      <c r="G272" s="2731"/>
      <c r="H272" s="2731"/>
      <c r="I272" s="2297"/>
      <c r="J272" s="2297"/>
      <c r="K272" s="2297"/>
      <c r="L272" s="2297"/>
      <c r="M272" s="2297"/>
      <c r="N272" s="2297"/>
      <c r="O272" s="2297"/>
    </row>
    <row r="273" spans="2:15" x14ac:dyDescent="0.2">
      <c r="B273" s="2297"/>
      <c r="C273" s="2731"/>
      <c r="D273" s="2733"/>
      <c r="E273" s="2733"/>
      <c r="F273" s="2731"/>
      <c r="G273" s="2731"/>
      <c r="H273" s="2731"/>
      <c r="I273" s="2297"/>
      <c r="J273" s="2297"/>
      <c r="K273" s="2297"/>
      <c r="L273" s="2297"/>
      <c r="M273" s="2297"/>
      <c r="N273" s="2297"/>
      <c r="O273" s="2297"/>
    </row>
    <row r="274" spans="2:15" x14ac:dyDescent="0.2">
      <c r="B274" s="2297" t="s">
        <v>793</v>
      </c>
      <c r="C274" s="2731"/>
      <c r="D274" s="2733"/>
      <c r="E274" s="2733"/>
      <c r="F274" s="2731"/>
      <c r="G274" s="2731"/>
      <c r="H274" s="2731"/>
      <c r="I274" s="2297"/>
      <c r="J274" s="2297"/>
      <c r="K274" s="2297"/>
      <c r="L274" s="2297"/>
      <c r="M274" s="2297"/>
      <c r="N274" s="2297"/>
      <c r="O274" s="2297"/>
    </row>
    <row r="275" spans="2:15" x14ac:dyDescent="0.2">
      <c r="B275" s="2297" t="s">
        <v>791</v>
      </c>
      <c r="C275" s="2731"/>
      <c r="D275" s="2733"/>
      <c r="E275" s="2733"/>
      <c r="F275" s="2731"/>
      <c r="G275" s="2731"/>
      <c r="H275" s="2731"/>
      <c r="I275" s="2297"/>
      <c r="J275" s="2297"/>
      <c r="K275" s="2297"/>
      <c r="L275" s="2297"/>
      <c r="M275" s="2297"/>
      <c r="N275" s="2297"/>
      <c r="O275" s="2297"/>
    </row>
    <row r="276" spans="2:15" x14ac:dyDescent="0.2">
      <c r="B276" s="2297" t="s">
        <v>114</v>
      </c>
      <c r="C276" s="2731"/>
      <c r="D276" s="2733">
        <f t="shared" ref="D276:O276" si="80">COUNTIF($C118:$C143,D$256)</f>
        <v>0</v>
      </c>
      <c r="E276" s="2733">
        <f t="shared" si="80"/>
        <v>0</v>
      </c>
      <c r="F276" s="2733">
        <f t="shared" si="80"/>
        <v>0</v>
      </c>
      <c r="G276" s="2733">
        <f t="shared" si="80"/>
        <v>0</v>
      </c>
      <c r="H276" s="2733">
        <f t="shared" si="80"/>
        <v>0</v>
      </c>
      <c r="I276" s="2733">
        <f t="shared" si="80"/>
        <v>0</v>
      </c>
      <c r="J276" s="2733">
        <f t="shared" si="80"/>
        <v>0</v>
      </c>
      <c r="K276" s="2733">
        <f t="shared" si="80"/>
        <v>0</v>
      </c>
      <c r="L276" s="2733">
        <f t="shared" si="80"/>
        <v>2</v>
      </c>
      <c r="M276" s="2733">
        <f t="shared" si="80"/>
        <v>3</v>
      </c>
      <c r="N276" s="2733">
        <f t="shared" si="80"/>
        <v>1</v>
      </c>
      <c r="O276" s="2733">
        <f t="shared" si="80"/>
        <v>2</v>
      </c>
    </row>
    <row r="277" spans="2:15" x14ac:dyDescent="0.2">
      <c r="B277" s="2297" t="s">
        <v>115</v>
      </c>
      <c r="C277" s="2731"/>
      <c r="D277" s="2733">
        <f t="shared" ref="D277:O277" si="81">COUNTIF($D118:$D143,D$256)</f>
        <v>0</v>
      </c>
      <c r="E277" s="2733">
        <f t="shared" si="81"/>
        <v>0</v>
      </c>
      <c r="F277" s="2733">
        <f t="shared" si="81"/>
        <v>0</v>
      </c>
      <c r="G277" s="2733">
        <f t="shared" si="81"/>
        <v>0</v>
      </c>
      <c r="H277" s="2733">
        <f t="shared" si="81"/>
        <v>0</v>
      </c>
      <c r="I277" s="2733">
        <f t="shared" si="81"/>
        <v>1</v>
      </c>
      <c r="J277" s="2733">
        <f t="shared" si="81"/>
        <v>1</v>
      </c>
      <c r="K277" s="2733">
        <f t="shared" si="81"/>
        <v>2</v>
      </c>
      <c r="L277" s="2733">
        <f t="shared" si="81"/>
        <v>2</v>
      </c>
      <c r="M277" s="2733">
        <f t="shared" si="81"/>
        <v>1</v>
      </c>
      <c r="N277" s="2733">
        <f t="shared" si="81"/>
        <v>3</v>
      </c>
      <c r="O277" s="2733">
        <f t="shared" si="81"/>
        <v>1</v>
      </c>
    </row>
    <row r="278" spans="2:15" x14ac:dyDescent="0.2">
      <c r="B278" s="2297" t="s">
        <v>704</v>
      </c>
      <c r="C278" s="2731"/>
      <c r="D278" s="2733"/>
      <c r="E278" s="2733"/>
      <c r="F278" s="2731"/>
      <c r="G278" s="2731"/>
      <c r="H278" s="2731"/>
      <c r="I278" s="2297"/>
      <c r="J278" s="2297"/>
      <c r="K278" s="2297"/>
      <c r="L278" s="2297"/>
      <c r="M278" s="2297">
        <v>1</v>
      </c>
      <c r="N278" s="2297"/>
      <c r="O278" s="2297"/>
    </row>
    <row r="279" spans="2:15" x14ac:dyDescent="0.2">
      <c r="B279" s="2297" t="s">
        <v>705</v>
      </c>
      <c r="C279" s="2731"/>
      <c r="D279" s="2733"/>
      <c r="E279" s="2733"/>
      <c r="F279" s="2731"/>
      <c r="G279" s="2731"/>
      <c r="H279" s="2731"/>
      <c r="I279" s="2297"/>
      <c r="J279" s="2297"/>
      <c r="K279" s="2297"/>
      <c r="L279" s="2297"/>
      <c r="M279" s="2297"/>
      <c r="N279" s="2297">
        <v>1</v>
      </c>
      <c r="O279" s="2297"/>
    </row>
    <row r="280" spans="2:15" x14ac:dyDescent="0.2">
      <c r="B280" s="2297" t="s">
        <v>793</v>
      </c>
      <c r="C280" s="2731"/>
      <c r="D280" s="2733"/>
      <c r="E280" s="2733"/>
      <c r="F280" s="2731"/>
      <c r="G280" s="2731"/>
      <c r="H280" s="2731"/>
      <c r="I280" s="2297"/>
      <c r="J280" s="2297"/>
      <c r="K280" s="2297"/>
      <c r="L280" s="2297"/>
      <c r="M280" s="2297"/>
      <c r="N280" s="2297"/>
      <c r="O280" s="2297"/>
    </row>
    <row r="281" spans="2:15" x14ac:dyDescent="0.2">
      <c r="B281" s="2297" t="s">
        <v>792</v>
      </c>
      <c r="C281" s="2731"/>
      <c r="D281" s="2733"/>
      <c r="E281" s="2733"/>
      <c r="F281" s="2731"/>
      <c r="G281" s="2731"/>
      <c r="H281" s="2731"/>
      <c r="I281" s="2297"/>
      <c r="J281" s="2297"/>
      <c r="K281" s="2297"/>
      <c r="L281" s="2297"/>
      <c r="M281" s="2297"/>
      <c r="N281" s="2297"/>
      <c r="O281" s="2297"/>
    </row>
    <row r="282" spans="2:15" x14ac:dyDescent="0.2">
      <c r="B282" s="2297" t="s">
        <v>114</v>
      </c>
      <c r="C282" s="2731"/>
      <c r="D282" s="2733">
        <f t="shared" ref="D282:O282" si="82">COUNTIF($C146:$C151,D$256)</f>
        <v>0</v>
      </c>
      <c r="E282" s="2733">
        <f t="shared" si="82"/>
        <v>0</v>
      </c>
      <c r="F282" s="2733">
        <f t="shared" si="82"/>
        <v>0</v>
      </c>
      <c r="G282" s="2733">
        <f t="shared" si="82"/>
        <v>0</v>
      </c>
      <c r="H282" s="2733">
        <f t="shared" si="82"/>
        <v>0</v>
      </c>
      <c r="I282" s="2733">
        <f t="shared" si="82"/>
        <v>0</v>
      </c>
      <c r="J282" s="2733">
        <f t="shared" si="82"/>
        <v>0</v>
      </c>
      <c r="K282" s="2733">
        <f t="shared" si="82"/>
        <v>0</v>
      </c>
      <c r="L282" s="2733">
        <f t="shared" si="82"/>
        <v>0</v>
      </c>
      <c r="M282" s="2733">
        <f t="shared" si="82"/>
        <v>0</v>
      </c>
      <c r="N282" s="2733">
        <f t="shared" si="82"/>
        <v>1</v>
      </c>
      <c r="O282" s="2733">
        <f t="shared" si="82"/>
        <v>0</v>
      </c>
    </row>
    <row r="283" spans="2:15" x14ac:dyDescent="0.2">
      <c r="B283" s="2297" t="s">
        <v>115</v>
      </c>
      <c r="C283" s="2731"/>
      <c r="D283" s="2733">
        <f t="shared" ref="D283:O283" si="83">COUNTIF($D146:$D151,D$256)</f>
        <v>0</v>
      </c>
      <c r="E283" s="2733">
        <f t="shared" si="83"/>
        <v>0</v>
      </c>
      <c r="F283" s="2733">
        <f t="shared" si="83"/>
        <v>0</v>
      </c>
      <c r="G283" s="2733">
        <f t="shared" si="83"/>
        <v>0</v>
      </c>
      <c r="H283" s="2733">
        <f t="shared" si="83"/>
        <v>0</v>
      </c>
      <c r="I283" s="2733">
        <f t="shared" si="83"/>
        <v>0</v>
      </c>
      <c r="J283" s="2733">
        <f t="shared" si="83"/>
        <v>1</v>
      </c>
      <c r="K283" s="2733">
        <f t="shared" si="83"/>
        <v>1</v>
      </c>
      <c r="L283" s="2733">
        <f t="shared" si="83"/>
        <v>1</v>
      </c>
      <c r="M283" s="2733">
        <f t="shared" si="83"/>
        <v>1</v>
      </c>
      <c r="N283" s="2733">
        <f t="shared" si="83"/>
        <v>0</v>
      </c>
      <c r="O283" s="2733">
        <f t="shared" si="83"/>
        <v>0</v>
      </c>
    </row>
    <row r="284" spans="2:15" x14ac:dyDescent="0.2">
      <c r="B284" s="2297" t="s">
        <v>704</v>
      </c>
      <c r="C284" s="2731"/>
      <c r="D284" s="2733"/>
      <c r="E284" s="2733"/>
      <c r="F284" s="2731"/>
      <c r="G284" s="2731"/>
      <c r="H284" s="2731"/>
      <c r="I284" s="2297"/>
      <c r="J284" s="2297"/>
      <c r="K284" s="2297"/>
      <c r="L284" s="2297"/>
      <c r="M284" s="2297"/>
      <c r="N284" s="2297"/>
      <c r="O284" s="2297"/>
    </row>
    <row r="285" spans="2:15" x14ac:dyDescent="0.2">
      <c r="B285" s="2297" t="s">
        <v>705</v>
      </c>
      <c r="C285" s="2731"/>
      <c r="D285" s="2733"/>
      <c r="E285" s="2733"/>
      <c r="F285" s="2731"/>
      <c r="G285" s="2731"/>
      <c r="H285" s="2731"/>
      <c r="I285" s="2297"/>
      <c r="J285" s="2297"/>
      <c r="K285" s="2297"/>
      <c r="L285" s="2297">
        <v>1</v>
      </c>
      <c r="M285" s="2297"/>
      <c r="N285" s="2297"/>
      <c r="O285" s="2297"/>
    </row>
    <row r="286" spans="2:15" x14ac:dyDescent="0.2">
      <c r="B286" s="2297"/>
      <c r="C286" s="2731"/>
      <c r="D286" s="2733"/>
      <c r="E286" s="2733"/>
      <c r="F286" s="2731"/>
      <c r="G286" s="2731"/>
      <c r="H286" s="2731"/>
      <c r="I286" s="2297"/>
      <c r="J286" s="2297"/>
      <c r="K286" s="2297"/>
      <c r="L286" s="2297"/>
      <c r="M286" s="2297"/>
      <c r="N286" s="2297"/>
      <c r="O286" s="2297"/>
    </row>
    <row r="287" spans="2:15" x14ac:dyDescent="0.2">
      <c r="B287" s="2297"/>
      <c r="C287" s="2731"/>
      <c r="D287" s="2733"/>
      <c r="E287" s="2733"/>
      <c r="F287" s="2731"/>
      <c r="G287" s="2731"/>
      <c r="H287" s="2731"/>
      <c r="I287" s="2297"/>
      <c r="J287" s="2297"/>
      <c r="K287" s="2297"/>
      <c r="L287" s="2297"/>
      <c r="M287" s="2297"/>
      <c r="N287" s="2297"/>
      <c r="O287" s="2297"/>
    </row>
    <row r="288" spans="2:15" x14ac:dyDescent="0.2">
      <c r="B288" s="2297" t="s">
        <v>647</v>
      </c>
      <c r="C288" s="2731"/>
      <c r="D288" s="2733"/>
      <c r="E288" s="2733"/>
      <c r="F288" s="2731"/>
      <c r="G288" s="2731"/>
      <c r="H288" s="2731"/>
      <c r="I288" s="2297">
        <v>1</v>
      </c>
      <c r="J288" s="2297"/>
      <c r="K288" s="2297"/>
      <c r="L288" s="2297">
        <v>1</v>
      </c>
      <c r="M288" s="2297"/>
      <c r="N288" s="2297"/>
      <c r="O288" s="2297">
        <v>1</v>
      </c>
    </row>
    <row r="289" spans="2:15" x14ac:dyDescent="0.2">
      <c r="B289" s="2297"/>
      <c r="C289" s="2731"/>
      <c r="D289" s="2733"/>
      <c r="E289" s="2733"/>
      <c r="F289" s="2731"/>
      <c r="G289" s="2731"/>
      <c r="H289" s="2731"/>
      <c r="I289" s="2297"/>
      <c r="J289" s="2297"/>
      <c r="K289" s="2297"/>
      <c r="L289" s="2297"/>
      <c r="M289" s="2297"/>
      <c r="N289" s="2297"/>
      <c r="O289" s="2297"/>
    </row>
    <row r="290" spans="2:15" x14ac:dyDescent="0.2">
      <c r="B290" s="2297"/>
      <c r="C290" s="2731"/>
      <c r="D290" s="2733"/>
      <c r="E290" s="2733"/>
      <c r="F290" s="2731"/>
      <c r="G290" s="2731"/>
      <c r="H290" s="2731"/>
      <c r="I290" s="2297"/>
      <c r="J290" s="2297"/>
      <c r="K290" s="2297"/>
      <c r="L290" s="2297"/>
      <c r="M290" s="2297"/>
      <c r="N290" s="2297"/>
      <c r="O290" s="2297"/>
    </row>
    <row r="291" spans="2:15" x14ac:dyDescent="0.2">
      <c r="B291" s="2297" t="s">
        <v>793</v>
      </c>
      <c r="C291" s="2731"/>
      <c r="D291" s="2733"/>
      <c r="E291" s="2733"/>
      <c r="F291" s="2731"/>
      <c r="G291" s="2731"/>
      <c r="H291" s="2731"/>
      <c r="I291" s="2297"/>
      <c r="J291" s="2297"/>
      <c r="K291" s="2297"/>
      <c r="L291" s="2297"/>
      <c r="M291" s="2297"/>
      <c r="N291" s="2297"/>
      <c r="O291" s="2297"/>
    </row>
    <row r="292" spans="2:15" x14ac:dyDescent="0.2">
      <c r="B292" s="2297" t="s">
        <v>114</v>
      </c>
      <c r="C292" s="2731"/>
      <c r="D292" s="2733">
        <f>D258+D264+D270+D276+D282</f>
        <v>3</v>
      </c>
      <c r="E292" s="2733">
        <f t="shared" ref="E292:O292" si="84">E258+E264+E270+E276+E282</f>
        <v>1</v>
      </c>
      <c r="F292" s="2733">
        <f t="shared" si="84"/>
        <v>3</v>
      </c>
      <c r="G292" s="2733">
        <f t="shared" si="84"/>
        <v>4</v>
      </c>
      <c r="H292" s="2733">
        <f t="shared" si="84"/>
        <v>2</v>
      </c>
      <c r="I292" s="2733">
        <f t="shared" si="84"/>
        <v>3</v>
      </c>
      <c r="J292" s="2733">
        <f t="shared" si="84"/>
        <v>2</v>
      </c>
      <c r="K292" s="2733">
        <f t="shared" si="84"/>
        <v>2</v>
      </c>
      <c r="L292" s="2733">
        <f t="shared" si="84"/>
        <v>2</v>
      </c>
      <c r="M292" s="2733">
        <f t="shared" si="84"/>
        <v>4</v>
      </c>
      <c r="N292" s="2733">
        <f t="shared" si="84"/>
        <v>3</v>
      </c>
      <c r="O292" s="2733">
        <f t="shared" si="84"/>
        <v>2</v>
      </c>
    </row>
    <row r="293" spans="2:15" x14ac:dyDescent="0.2">
      <c r="B293" s="2297" t="s">
        <v>115</v>
      </c>
      <c r="C293" s="2731"/>
      <c r="D293" s="2733">
        <f>D259+D265+D271+D277+D283+D288</f>
        <v>5</v>
      </c>
      <c r="E293" s="2733">
        <f t="shared" ref="E293:O293" si="85">E259+E265+E271+E277+E283+E288</f>
        <v>2</v>
      </c>
      <c r="F293" s="2733">
        <f t="shared" si="85"/>
        <v>4</v>
      </c>
      <c r="G293" s="2733">
        <f t="shared" si="85"/>
        <v>4</v>
      </c>
      <c r="H293" s="2733">
        <f t="shared" si="85"/>
        <v>2</v>
      </c>
      <c r="I293" s="2733">
        <f t="shared" si="85"/>
        <v>6</v>
      </c>
      <c r="J293" s="2733">
        <f t="shared" si="85"/>
        <v>5</v>
      </c>
      <c r="K293" s="2733">
        <f t="shared" si="85"/>
        <v>4</v>
      </c>
      <c r="L293" s="2733">
        <f t="shared" si="85"/>
        <v>5</v>
      </c>
      <c r="M293" s="2733">
        <f t="shared" si="85"/>
        <v>2</v>
      </c>
      <c r="N293" s="2733">
        <f t="shared" si="85"/>
        <v>3</v>
      </c>
      <c r="O293" s="2733">
        <f t="shared" si="85"/>
        <v>4</v>
      </c>
    </row>
    <row r="294" spans="2:15" x14ac:dyDescent="0.2">
      <c r="B294" s="2297" t="s">
        <v>704</v>
      </c>
      <c r="C294" s="2731"/>
      <c r="D294" s="2733">
        <f>D278+D284</f>
        <v>0</v>
      </c>
      <c r="E294" s="2733">
        <f t="shared" ref="E294:O295" si="86">E278+E284</f>
        <v>0</v>
      </c>
      <c r="F294" s="2733">
        <f t="shared" si="86"/>
        <v>0</v>
      </c>
      <c r="G294" s="2733">
        <f t="shared" si="86"/>
        <v>0</v>
      </c>
      <c r="H294" s="2733">
        <f t="shared" si="86"/>
        <v>0</v>
      </c>
      <c r="I294" s="2733">
        <f t="shared" si="86"/>
        <v>0</v>
      </c>
      <c r="J294" s="2733">
        <f t="shared" si="86"/>
        <v>0</v>
      </c>
      <c r="K294" s="2733">
        <f t="shared" si="86"/>
        <v>0</v>
      </c>
      <c r="L294" s="2733">
        <f t="shared" si="86"/>
        <v>0</v>
      </c>
      <c r="M294" s="2733">
        <f t="shared" si="86"/>
        <v>1</v>
      </c>
      <c r="N294" s="2733">
        <f t="shared" si="86"/>
        <v>0</v>
      </c>
      <c r="O294" s="2733">
        <f t="shared" si="86"/>
        <v>0</v>
      </c>
    </row>
    <row r="295" spans="2:15" x14ac:dyDescent="0.2">
      <c r="B295" s="2297" t="s">
        <v>705</v>
      </c>
      <c r="C295" s="2731"/>
      <c r="D295" s="2733">
        <f>D279+D285</f>
        <v>0</v>
      </c>
      <c r="E295" s="2733">
        <f t="shared" si="86"/>
        <v>0</v>
      </c>
      <c r="F295" s="2733">
        <f t="shared" si="86"/>
        <v>0</v>
      </c>
      <c r="G295" s="2733">
        <f t="shared" si="86"/>
        <v>0</v>
      </c>
      <c r="H295" s="2733">
        <f t="shared" si="86"/>
        <v>0</v>
      </c>
      <c r="I295" s="2733">
        <f t="shared" si="86"/>
        <v>0</v>
      </c>
      <c r="J295" s="2733">
        <f t="shared" si="86"/>
        <v>0</v>
      </c>
      <c r="K295" s="2733">
        <f t="shared" si="86"/>
        <v>0</v>
      </c>
      <c r="L295" s="2733">
        <f t="shared" si="86"/>
        <v>1</v>
      </c>
      <c r="M295" s="2733">
        <f t="shared" si="86"/>
        <v>0</v>
      </c>
      <c r="N295" s="2733">
        <f t="shared" si="86"/>
        <v>1</v>
      </c>
      <c r="O295" s="2733">
        <f t="shared" si="86"/>
        <v>0</v>
      </c>
    </row>
    <row r="296" spans="2:15" x14ac:dyDescent="0.2">
      <c r="B296" s="2297"/>
      <c r="C296" s="2731"/>
      <c r="D296" s="2733"/>
      <c r="E296" s="2733"/>
      <c r="F296" s="2731"/>
      <c r="G296" s="2731"/>
      <c r="H296" s="2731"/>
      <c r="I296" s="2297"/>
      <c r="J296" s="2297"/>
      <c r="K296" s="2297"/>
      <c r="L296" s="2297"/>
      <c r="M296" s="2297"/>
      <c r="N296" s="2297"/>
      <c r="O296" s="2297"/>
    </row>
    <row r="297" spans="2:15" x14ac:dyDescent="0.2">
      <c r="B297" s="2297"/>
      <c r="C297" s="2731"/>
      <c r="D297" s="2733"/>
      <c r="E297" s="2733"/>
      <c r="F297" s="2731"/>
      <c r="G297" s="2731"/>
      <c r="H297" s="2731"/>
      <c r="I297" s="2297"/>
      <c r="J297" s="2297"/>
      <c r="K297" s="2297"/>
      <c r="L297" s="2297"/>
      <c r="M297" s="2297"/>
      <c r="N297" s="2297"/>
      <c r="O297" s="2297"/>
    </row>
    <row r="298" spans="2:15" x14ac:dyDescent="0.2">
      <c r="B298" s="2297"/>
      <c r="C298" s="2731"/>
      <c r="D298" s="2733"/>
      <c r="E298" s="2733"/>
      <c r="F298" s="2731"/>
      <c r="G298" s="2731"/>
      <c r="H298" s="2731"/>
      <c r="I298" s="2297"/>
      <c r="J298" s="2297"/>
      <c r="K298" s="2297"/>
      <c r="L298" s="2297"/>
      <c r="M298" s="2297"/>
      <c r="N298" s="2297"/>
      <c r="O298" s="2297"/>
    </row>
    <row r="299" spans="2:15" x14ac:dyDescent="0.2">
      <c r="B299" s="2297"/>
      <c r="C299" s="2731"/>
      <c r="D299" s="2733"/>
      <c r="E299" s="2733"/>
      <c r="F299" s="2731"/>
      <c r="G299" s="2731"/>
      <c r="H299" s="2731"/>
      <c r="I299" s="2297"/>
      <c r="J299" s="2297"/>
      <c r="K299" s="2297"/>
      <c r="L299" s="2297"/>
      <c r="M299" s="2297"/>
      <c r="N299" s="2297"/>
      <c r="O299" s="2297"/>
    </row>
  </sheetData>
  <sheetProtection selectLockedCells="1" selectUnlockedCells="1"/>
  <mergeCells count="158"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  <mergeCell ref="A10:Y10"/>
    <mergeCell ref="AC10:AE11"/>
    <mergeCell ref="AF10:AH11"/>
    <mergeCell ref="AI10:AK11"/>
    <mergeCell ref="AL10:AN11"/>
    <mergeCell ref="A21:F21"/>
    <mergeCell ref="F5:F7"/>
    <mergeCell ref="J5:J7"/>
    <mergeCell ref="K5:K7"/>
    <mergeCell ref="L5:L7"/>
    <mergeCell ref="N6:Y6"/>
    <mergeCell ref="A9:Y9"/>
    <mergeCell ref="AI34:AK35"/>
    <mergeCell ref="AL34:AN35"/>
    <mergeCell ref="A82:F82"/>
    <mergeCell ref="A83:F83"/>
    <mergeCell ref="A84:Y84"/>
    <mergeCell ref="A85:Y85"/>
    <mergeCell ref="A30:F30"/>
    <mergeCell ref="A31:F31"/>
    <mergeCell ref="A32:Y32"/>
    <mergeCell ref="A33:Y33"/>
    <mergeCell ref="AC34:AE35"/>
    <mergeCell ref="AF34:AH35"/>
    <mergeCell ref="A115:Y115"/>
    <mergeCell ref="AC96:AE97"/>
    <mergeCell ref="AF96:AH97"/>
    <mergeCell ref="AI96:AK97"/>
    <mergeCell ref="AL96:AN97"/>
    <mergeCell ref="A86:Y86"/>
    <mergeCell ref="AC87:AE88"/>
    <mergeCell ref="AF87:AH88"/>
    <mergeCell ref="AI87:AK88"/>
    <mergeCell ref="AL87:AN88"/>
    <mergeCell ref="A93:F93"/>
    <mergeCell ref="A161:F161"/>
    <mergeCell ref="A162:F162"/>
    <mergeCell ref="A163:F163"/>
    <mergeCell ref="A164:Y164"/>
    <mergeCell ref="A166:F166"/>
    <mergeCell ref="A168:Y168"/>
    <mergeCell ref="A116:Y116"/>
    <mergeCell ref="A117:Y117"/>
    <mergeCell ref="B145:Y145"/>
    <mergeCell ref="A154:Y154"/>
    <mergeCell ref="A175:M175"/>
    <mergeCell ref="A176:M176"/>
    <mergeCell ref="A177:M177"/>
    <mergeCell ref="N177:P177"/>
    <mergeCell ref="Q177:S177"/>
    <mergeCell ref="T177:V177"/>
    <mergeCell ref="A169:F169"/>
    <mergeCell ref="A170:F170"/>
    <mergeCell ref="A171:M171"/>
    <mergeCell ref="A172:M172"/>
    <mergeCell ref="A173:M173"/>
    <mergeCell ref="A174:M174"/>
    <mergeCell ref="Z189:AA189"/>
    <mergeCell ref="A182:F182"/>
    <mergeCell ref="A183:M183"/>
    <mergeCell ref="A184:M184"/>
    <mergeCell ref="A185:M185"/>
    <mergeCell ref="A186:M186"/>
    <mergeCell ref="A187:M187"/>
    <mergeCell ref="W177:Y177"/>
    <mergeCell ref="Z177:AA177"/>
    <mergeCell ref="A178:M178"/>
    <mergeCell ref="N178:Y178"/>
    <mergeCell ref="A180:Y180"/>
    <mergeCell ref="A181:F181"/>
    <mergeCell ref="N190:Y190"/>
    <mergeCell ref="A192:Y192"/>
    <mergeCell ref="A193:F193"/>
    <mergeCell ref="A194:F194"/>
    <mergeCell ref="A195:M195"/>
    <mergeCell ref="A196:M196"/>
    <mergeCell ref="A188:M188"/>
    <mergeCell ref="N189:P189"/>
    <mergeCell ref="Q189:S189"/>
    <mergeCell ref="T189:V189"/>
    <mergeCell ref="W189:Y189"/>
    <mergeCell ref="T201:V201"/>
    <mergeCell ref="W201:Y201"/>
    <mergeCell ref="N202:Y202"/>
    <mergeCell ref="A204:Y204"/>
    <mergeCell ref="A205:F205"/>
    <mergeCell ref="A206:F206"/>
    <mergeCell ref="A197:M197"/>
    <mergeCell ref="A198:M198"/>
    <mergeCell ref="A199:M199"/>
    <mergeCell ref="A200:M200"/>
    <mergeCell ref="N201:P201"/>
    <mergeCell ref="Q201:S201"/>
    <mergeCell ref="N213:P213"/>
    <mergeCell ref="Q213:S213"/>
    <mergeCell ref="T213:V213"/>
    <mergeCell ref="W213:Y213"/>
    <mergeCell ref="N214:Y214"/>
    <mergeCell ref="A216:Y216"/>
    <mergeCell ref="A207:M207"/>
    <mergeCell ref="A208:M208"/>
    <mergeCell ref="A209:M209"/>
    <mergeCell ref="A210:M210"/>
    <mergeCell ref="A211:M211"/>
    <mergeCell ref="A212:M212"/>
    <mergeCell ref="A223:M223"/>
    <mergeCell ref="N224:P224"/>
    <mergeCell ref="Q224:S224"/>
    <mergeCell ref="T224:V224"/>
    <mergeCell ref="W224:Y224"/>
    <mergeCell ref="N225:Y225"/>
    <mergeCell ref="A217:Y217"/>
    <mergeCell ref="A218:F218"/>
    <mergeCell ref="A219:M219"/>
    <mergeCell ref="A220:M220"/>
    <mergeCell ref="A221:M221"/>
    <mergeCell ref="A222:M222"/>
    <mergeCell ref="A233:M233"/>
    <mergeCell ref="N234:P234"/>
    <mergeCell ref="Q234:S234"/>
    <mergeCell ref="T234:V234"/>
    <mergeCell ref="W234:Y234"/>
    <mergeCell ref="Z234:AA234"/>
    <mergeCell ref="A227:Y227"/>
    <mergeCell ref="A228:F228"/>
    <mergeCell ref="A229:M229"/>
    <mergeCell ref="A230:M230"/>
    <mergeCell ref="A231:M231"/>
    <mergeCell ref="A232:M232"/>
    <mergeCell ref="D243:F243"/>
    <mergeCell ref="H243:J243"/>
    <mergeCell ref="N235:Y235"/>
    <mergeCell ref="D237:F237"/>
    <mergeCell ref="H237:J237"/>
    <mergeCell ref="D239:F239"/>
    <mergeCell ref="H239:J239"/>
    <mergeCell ref="D241:F241"/>
    <mergeCell ref="H241:J241"/>
  </mergeCells>
  <printOptions horizontalCentered="1"/>
  <pageMargins left="0.39370078740157483" right="0.39370078740157483" top="0.59055118110236227" bottom="0.39370078740157483" header="0" footer="0"/>
  <pageSetup paperSize="9" scale="48" firstPageNumber="0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87"/>
  <sheetViews>
    <sheetView view="pageBreakPreview" topLeftCell="A165" zoomScale="70" zoomScaleNormal="50" zoomScaleSheetLayoutView="70" workbookViewId="0">
      <selection activeCell="B111" sqref="B111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0.57031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4" width="6.7109375" style="13" customWidth="1"/>
    <col min="15" max="17" width="8.85546875" style="13" customWidth="1"/>
    <col min="18" max="18" width="9.42578125" style="13" customWidth="1"/>
    <col min="19" max="19" width="12" style="13" customWidth="1"/>
    <col min="20" max="20" width="9.42578125" style="13" customWidth="1"/>
    <col min="21" max="21" width="7.42578125" style="13" customWidth="1"/>
    <col min="22" max="22" width="10.28515625" style="13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hidden="1" customWidth="1"/>
    <col min="27" max="27" width="11.28515625" style="13" hidden="1" customWidth="1"/>
    <col min="28" max="48" width="0" style="13" hidden="1" customWidth="1"/>
    <col min="49" max="49" width="9.140625" style="13"/>
    <col min="50" max="61" width="9.140625" style="2297"/>
    <col min="62" max="16384" width="9.140625" style="13"/>
  </cols>
  <sheetData>
    <row r="1" spans="1:61" s="16" customFormat="1" ht="21" thickBot="1" x14ac:dyDescent="0.25">
      <c r="A1" s="3115" t="s">
        <v>759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</row>
    <row r="2" spans="1:61" s="16" customFormat="1" ht="16.5" customHeight="1" thickBot="1" x14ac:dyDescent="0.25">
      <c r="A2" s="3152" t="s">
        <v>32</v>
      </c>
      <c r="B2" s="3159" t="s">
        <v>112</v>
      </c>
      <c r="C2" s="3161" t="s">
        <v>727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130"/>
      <c r="N2" s="3155" t="s">
        <v>726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</row>
    <row r="3" spans="1:61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</row>
    <row r="4" spans="1:61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127"/>
      <c r="G4" s="3135"/>
      <c r="H4" s="3140"/>
      <c r="I4" s="3137" t="s">
        <v>121</v>
      </c>
      <c r="J4" s="3124" t="s">
        <v>122</v>
      </c>
      <c r="K4" s="3125"/>
      <c r="L4" s="3126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</row>
    <row r="5" spans="1:61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 t="s">
        <v>728</v>
      </c>
      <c r="P5" s="517" t="s">
        <v>729</v>
      </c>
      <c r="Q5" s="515">
        <v>3</v>
      </c>
      <c r="R5" s="516" t="s">
        <v>730</v>
      </c>
      <c r="S5" s="517" t="s">
        <v>731</v>
      </c>
      <c r="T5" s="515">
        <v>5</v>
      </c>
      <c r="U5" s="516" t="s">
        <v>732</v>
      </c>
      <c r="V5" s="517" t="s">
        <v>733</v>
      </c>
      <c r="W5" s="515">
        <v>7</v>
      </c>
      <c r="X5" s="516" t="s">
        <v>734</v>
      </c>
      <c r="Y5" s="517" t="s">
        <v>735</v>
      </c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</row>
    <row r="6" spans="1:61" s="16" customFormat="1" ht="16.5" thickBot="1" x14ac:dyDescent="0.25">
      <c r="A6" s="3153"/>
      <c r="B6" s="3160"/>
      <c r="C6" s="3151"/>
      <c r="D6" s="3158"/>
      <c r="E6" s="3145"/>
      <c r="F6" s="3142"/>
      <c r="G6" s="3135"/>
      <c r="H6" s="3140"/>
      <c r="I6" s="3143"/>
      <c r="J6" s="3138"/>
      <c r="K6" s="3138"/>
      <c r="L6" s="3138"/>
      <c r="M6" s="3147"/>
      <c r="N6" s="3169" t="s">
        <v>757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</row>
    <row r="7" spans="1:61" s="16" customFormat="1" ht="50.25" customHeight="1" thickBot="1" x14ac:dyDescent="0.25">
      <c r="A7" s="3154"/>
      <c r="B7" s="3160"/>
      <c r="C7" s="3139"/>
      <c r="D7" s="3137"/>
      <c r="E7" s="3145"/>
      <c r="F7" s="3142"/>
      <c r="G7" s="3136"/>
      <c r="H7" s="3140"/>
      <c r="I7" s="3143"/>
      <c r="J7" s="3138"/>
      <c r="K7" s="3138"/>
      <c r="L7" s="3138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</row>
    <row r="8" spans="1:61" s="16" customFormat="1" ht="18.75" customHeight="1" thickBot="1" x14ac:dyDescent="0.25">
      <c r="A8" s="522">
        <v>1</v>
      </c>
      <c r="B8" s="523" t="s">
        <v>612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</row>
    <row r="9" spans="1:61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  <c r="AX9" s="353">
        <v>1</v>
      </c>
      <c r="AY9" s="353" t="s">
        <v>728</v>
      </c>
      <c r="AZ9" s="353" t="s">
        <v>729</v>
      </c>
      <c r="BA9" s="353">
        <v>3</v>
      </c>
      <c r="BB9" s="353" t="s">
        <v>730</v>
      </c>
      <c r="BC9" s="353" t="s">
        <v>731</v>
      </c>
      <c r="BD9" s="353">
        <v>5</v>
      </c>
      <c r="BE9" s="353" t="s">
        <v>732</v>
      </c>
      <c r="BF9" s="353" t="s">
        <v>733</v>
      </c>
      <c r="BG9" s="353">
        <v>7</v>
      </c>
      <c r="BH9" s="353" t="s">
        <v>734</v>
      </c>
      <c r="BI9" s="353" t="s">
        <v>735</v>
      </c>
    </row>
    <row r="10" spans="1:61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  <c r="AB10" s="2299"/>
      <c r="AC10" s="3013" t="s">
        <v>34</v>
      </c>
      <c r="AD10" s="3014"/>
      <c r="AE10" s="3014"/>
      <c r="AF10" s="3013" t="s">
        <v>35</v>
      </c>
      <c r="AG10" s="3013"/>
      <c r="AH10" s="3013"/>
      <c r="AI10" s="3013" t="s">
        <v>36</v>
      </c>
      <c r="AJ10" s="3013"/>
      <c r="AK10" s="3013"/>
      <c r="AL10" s="3013" t="s">
        <v>37</v>
      </c>
      <c r="AM10" s="3013"/>
      <c r="AN10" s="3013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</row>
    <row r="11" spans="1:61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  <c r="AB11" s="2299"/>
      <c r="AC11" s="3014"/>
      <c r="AD11" s="3014"/>
      <c r="AE11" s="3014"/>
      <c r="AF11" s="3013"/>
      <c r="AG11" s="3013"/>
      <c r="AH11" s="3013"/>
      <c r="AI11" s="3013"/>
      <c r="AJ11" s="3013"/>
      <c r="AK11" s="3013"/>
      <c r="AL11" s="3013"/>
      <c r="AM11" s="3013"/>
      <c r="AN11" s="3013"/>
      <c r="AX11" s="44" t="str">
        <f t="shared" ref="AX11:BI26" si="0">IF(N11&lt;&gt;"","так","")</f>
        <v/>
      </c>
      <c r="AY11" s="44" t="str">
        <f t="shared" si="0"/>
        <v/>
      </c>
      <c r="AZ11" s="44" t="str">
        <f t="shared" si="0"/>
        <v/>
      </c>
      <c r="BA11" s="44" t="str">
        <f t="shared" si="0"/>
        <v/>
      </c>
      <c r="BB11" s="44" t="str">
        <f t="shared" si="0"/>
        <v/>
      </c>
      <c r="BC11" s="44" t="str">
        <f t="shared" si="0"/>
        <v/>
      </c>
      <c r="BD11" s="44" t="str">
        <f t="shared" si="0"/>
        <v/>
      </c>
      <c r="BE11" s="44" t="str">
        <f t="shared" si="0"/>
        <v/>
      </c>
      <c r="BF11" s="44" t="str">
        <f t="shared" si="0"/>
        <v/>
      </c>
      <c r="BG11" s="44" t="str">
        <f t="shared" si="0"/>
        <v/>
      </c>
      <c r="BH11" s="44" t="str">
        <f t="shared" si="0"/>
        <v/>
      </c>
      <c r="BI11" s="44" t="str">
        <f t="shared" si="0"/>
        <v/>
      </c>
    </row>
    <row r="12" spans="1:61" s="16" customFormat="1" ht="36" customHeight="1" x14ac:dyDescent="0.2">
      <c r="A12" s="541" t="s">
        <v>135</v>
      </c>
      <c r="B12" s="542" t="s">
        <v>38</v>
      </c>
      <c r="C12" s="82"/>
      <c r="D12" s="543">
        <v>1</v>
      </c>
      <c r="E12" s="544"/>
      <c r="F12" s="2756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  <c r="Z12" s="16">
        <v>1</v>
      </c>
      <c r="AB12" s="2299"/>
      <c r="AC12" s="2304">
        <v>1</v>
      </c>
      <c r="AD12" s="2304" t="s">
        <v>728</v>
      </c>
      <c r="AE12" s="2304" t="s">
        <v>729</v>
      </c>
      <c r="AF12" s="2304">
        <v>3</v>
      </c>
      <c r="AG12" s="2304" t="s">
        <v>730</v>
      </c>
      <c r="AH12" s="2304" t="s">
        <v>731</v>
      </c>
      <c r="AI12" s="2304">
        <v>5</v>
      </c>
      <c r="AJ12" s="2304" t="s">
        <v>732</v>
      </c>
      <c r="AK12" s="2304" t="s">
        <v>733</v>
      </c>
      <c r="AL12" s="2304">
        <v>7</v>
      </c>
      <c r="AM12" s="2304" t="s">
        <v>734</v>
      </c>
      <c r="AN12" s="2304" t="s">
        <v>735</v>
      </c>
      <c r="AT12" s="16" t="s">
        <v>34</v>
      </c>
      <c r="AU12" s="47">
        <f>SUMIF(Z12:Z28,1,G12:G28)</f>
        <v>16</v>
      </c>
      <c r="AX12" s="44" t="str">
        <f t="shared" si="0"/>
        <v>так</v>
      </c>
      <c r="AY12" s="44" t="str">
        <f t="shared" si="0"/>
        <v/>
      </c>
      <c r="AZ12" s="44" t="str">
        <f t="shared" si="0"/>
        <v/>
      </c>
      <c r="BA12" s="44" t="str">
        <f t="shared" si="0"/>
        <v/>
      </c>
      <c r="BB12" s="44" t="str">
        <f t="shared" si="0"/>
        <v/>
      </c>
      <c r="BC12" s="44" t="str">
        <f t="shared" si="0"/>
        <v/>
      </c>
      <c r="BD12" s="44" t="str">
        <f t="shared" si="0"/>
        <v/>
      </c>
      <c r="BE12" s="44" t="str">
        <f t="shared" si="0"/>
        <v/>
      </c>
      <c r="BF12" s="44" t="str">
        <f t="shared" si="0"/>
        <v/>
      </c>
      <c r="BG12" s="44" t="str">
        <f t="shared" si="0"/>
        <v/>
      </c>
      <c r="BH12" s="44" t="str">
        <f t="shared" si="0"/>
        <v/>
      </c>
      <c r="BI12" s="44" t="str">
        <f t="shared" si="0"/>
        <v/>
      </c>
    </row>
    <row r="13" spans="1:61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2756"/>
      <c r="G13" s="165">
        <v>1.5</v>
      </c>
      <c r="H13" s="83">
        <f t="shared" ref="H13:H20" si="1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2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  <c r="Z13" s="16">
        <v>1</v>
      </c>
      <c r="AB13" s="2299" t="s">
        <v>698</v>
      </c>
      <c r="AC13" s="2299">
        <f>COUNTIF($C$11:$C$21,AC12)</f>
        <v>1</v>
      </c>
      <c r="AD13" s="2299">
        <f t="shared" ref="AD13:AN13" si="3">COUNTIF($C$11:$C$21,AD12)</f>
        <v>0</v>
      </c>
      <c r="AE13" s="2299">
        <f t="shared" si="3"/>
        <v>1</v>
      </c>
      <c r="AF13" s="2299">
        <f t="shared" si="3"/>
        <v>2</v>
      </c>
      <c r="AG13" s="2299">
        <f t="shared" si="3"/>
        <v>0</v>
      </c>
      <c r="AH13" s="2299">
        <f t="shared" si="3"/>
        <v>0</v>
      </c>
      <c r="AI13" s="2299">
        <f t="shared" si="3"/>
        <v>0</v>
      </c>
      <c r="AJ13" s="2299">
        <f t="shared" si="3"/>
        <v>0</v>
      </c>
      <c r="AK13" s="2299">
        <f t="shared" si="3"/>
        <v>0</v>
      </c>
      <c r="AL13" s="2299">
        <f t="shared" si="3"/>
        <v>0</v>
      </c>
      <c r="AM13" s="2299">
        <f t="shared" si="3"/>
        <v>0</v>
      </c>
      <c r="AN13" s="2299">
        <f t="shared" si="3"/>
        <v>0</v>
      </c>
      <c r="AT13" s="16" t="s">
        <v>35</v>
      </c>
      <c r="AU13" s="47">
        <f>SUMIF(Z12:Z28,2,G12:G28)</f>
        <v>14</v>
      </c>
      <c r="AX13" s="44" t="str">
        <f t="shared" si="0"/>
        <v/>
      </c>
      <c r="AY13" s="44" t="str">
        <f t="shared" si="0"/>
        <v>так</v>
      </c>
      <c r="AZ13" s="44" t="str">
        <f t="shared" si="0"/>
        <v/>
      </c>
      <c r="BA13" s="44" t="str">
        <f t="shared" si="0"/>
        <v/>
      </c>
      <c r="BB13" s="44" t="str">
        <f t="shared" si="0"/>
        <v/>
      </c>
      <c r="BC13" s="44" t="str">
        <f t="shared" si="0"/>
        <v/>
      </c>
      <c r="BD13" s="44" t="str">
        <f t="shared" si="0"/>
        <v/>
      </c>
      <c r="BE13" s="44" t="str">
        <f t="shared" si="0"/>
        <v/>
      </c>
      <c r="BF13" s="44" t="str">
        <f t="shared" si="0"/>
        <v/>
      </c>
      <c r="BG13" s="44" t="str">
        <f t="shared" si="0"/>
        <v/>
      </c>
      <c r="BH13" s="44" t="str">
        <f t="shared" si="0"/>
        <v/>
      </c>
      <c r="BI13" s="44" t="str">
        <f t="shared" si="0"/>
        <v/>
      </c>
    </row>
    <row r="14" spans="1:61" s="16" customFormat="1" ht="36" customHeight="1" x14ac:dyDescent="0.2">
      <c r="A14" s="541" t="s">
        <v>137</v>
      </c>
      <c r="B14" s="542" t="s">
        <v>38</v>
      </c>
      <c r="C14" s="82" t="s">
        <v>729</v>
      </c>
      <c r="D14" s="544"/>
      <c r="E14" s="544"/>
      <c r="F14" s="2756"/>
      <c r="G14" s="165">
        <v>1.5</v>
      </c>
      <c r="H14" s="83">
        <f t="shared" si="1"/>
        <v>45</v>
      </c>
      <c r="I14" s="84">
        <f>J14+K14+L14</f>
        <v>18</v>
      </c>
      <c r="J14" s="85"/>
      <c r="K14" s="85"/>
      <c r="L14" s="85">
        <v>18</v>
      </c>
      <c r="M14" s="545">
        <f t="shared" si="2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  <c r="Z14" s="16">
        <v>1</v>
      </c>
      <c r="AB14" s="2299" t="s">
        <v>699</v>
      </c>
      <c r="AC14" s="2299">
        <f>COUNTIF($D$11:$D$21,AC12)+1</f>
        <v>2</v>
      </c>
      <c r="AD14" s="2299">
        <f t="shared" ref="AD14:AN14" si="4">COUNTIF($D$11:$D$21,AD12)</f>
        <v>0</v>
      </c>
      <c r="AE14" s="2299">
        <v>1</v>
      </c>
      <c r="AF14" s="2299">
        <f>COUNTIF($D$11:$D$21,AF12)+1</f>
        <v>1</v>
      </c>
      <c r="AG14" s="2299">
        <f t="shared" si="4"/>
        <v>0</v>
      </c>
      <c r="AH14" s="2299">
        <f>COUNTIF($D$11:$D$21,AH12)+1</f>
        <v>2</v>
      </c>
      <c r="AI14" s="2299">
        <f t="shared" si="4"/>
        <v>0</v>
      </c>
      <c r="AJ14" s="2299">
        <f t="shared" si="4"/>
        <v>0</v>
      </c>
      <c r="AK14" s="2299">
        <f t="shared" si="4"/>
        <v>0</v>
      </c>
      <c r="AL14" s="2299">
        <f t="shared" si="4"/>
        <v>0</v>
      </c>
      <c r="AM14" s="2299">
        <f t="shared" si="4"/>
        <v>0</v>
      </c>
      <c r="AN14" s="2299">
        <f t="shared" si="4"/>
        <v>1</v>
      </c>
      <c r="AT14" s="16" t="s">
        <v>36</v>
      </c>
      <c r="AU14" s="47">
        <f>SUMIF(Z12:Z28,3,G12:G28)</f>
        <v>0</v>
      </c>
      <c r="AX14" s="44" t="str">
        <f t="shared" si="0"/>
        <v/>
      </c>
      <c r="AY14" s="44" t="str">
        <f t="shared" si="0"/>
        <v/>
      </c>
      <c r="AZ14" s="44" t="str">
        <f t="shared" si="0"/>
        <v>так</v>
      </c>
      <c r="BA14" s="44" t="str">
        <f t="shared" si="0"/>
        <v/>
      </c>
      <c r="BB14" s="44" t="str">
        <f t="shared" si="0"/>
        <v/>
      </c>
      <c r="BC14" s="44" t="str">
        <f t="shared" si="0"/>
        <v/>
      </c>
      <c r="BD14" s="44" t="str">
        <f t="shared" si="0"/>
        <v/>
      </c>
      <c r="BE14" s="44" t="str">
        <f t="shared" si="0"/>
        <v/>
      </c>
      <c r="BF14" s="44" t="str">
        <f t="shared" si="0"/>
        <v/>
      </c>
      <c r="BG14" s="44" t="str">
        <f t="shared" si="0"/>
        <v/>
      </c>
      <c r="BH14" s="44" t="str">
        <f t="shared" si="0"/>
        <v/>
      </c>
      <c r="BI14" s="44" t="str">
        <f t="shared" si="0"/>
        <v/>
      </c>
    </row>
    <row r="15" spans="1:61" s="2303" customFormat="1" ht="36" customHeight="1" x14ac:dyDescent="0.2">
      <c r="A15" s="2309" t="s">
        <v>276</v>
      </c>
      <c r="B15" s="2310" t="s">
        <v>277</v>
      </c>
      <c r="C15" s="2311"/>
      <c r="D15" s="2312" t="s">
        <v>764</v>
      </c>
      <c r="E15" s="2312"/>
      <c r="F15" s="2313"/>
      <c r="G15" s="2314"/>
      <c r="H15" s="2311"/>
      <c r="I15" s="251"/>
      <c r="J15" s="251"/>
      <c r="K15" s="251"/>
      <c r="L15" s="251"/>
      <c r="M15" s="2315"/>
      <c r="N15" s="2316"/>
      <c r="O15" s="2317"/>
      <c r="P15" s="2318"/>
      <c r="Q15" s="2316" t="s">
        <v>278</v>
      </c>
      <c r="R15" s="2317" t="s">
        <v>278</v>
      </c>
      <c r="S15" s="2318" t="s">
        <v>278</v>
      </c>
      <c r="T15" s="2311" t="s">
        <v>278</v>
      </c>
      <c r="U15" s="251" t="s">
        <v>278</v>
      </c>
      <c r="V15" s="2315" t="s">
        <v>278</v>
      </c>
      <c r="W15" s="2319" t="s">
        <v>278</v>
      </c>
      <c r="X15" s="2320" t="s">
        <v>278</v>
      </c>
      <c r="Y15" s="2321"/>
      <c r="AB15" s="2305"/>
      <c r="AC15" s="2305"/>
      <c r="AD15" s="2305"/>
      <c r="AE15" s="2305"/>
      <c r="AF15" s="2305"/>
      <c r="AG15" s="2305"/>
      <c r="AH15" s="2305"/>
      <c r="AI15" s="2305"/>
      <c r="AJ15" s="2305"/>
      <c r="AK15" s="2305"/>
      <c r="AL15" s="2305"/>
      <c r="AM15" s="2305"/>
      <c r="AN15" s="2305"/>
      <c r="AT15" s="16" t="s">
        <v>37</v>
      </c>
      <c r="AU15" s="2482">
        <f>SUMIF(Z12:Z28,4,G12:G28)</f>
        <v>1.5</v>
      </c>
      <c r="AX15" s="44" t="str">
        <f t="shared" si="0"/>
        <v/>
      </c>
      <c r="AY15" s="44" t="str">
        <f t="shared" si="0"/>
        <v/>
      </c>
      <c r="AZ15" s="44" t="str">
        <f t="shared" si="0"/>
        <v/>
      </c>
      <c r="BA15" s="44" t="str">
        <f t="shared" si="0"/>
        <v>так</v>
      </c>
      <c r="BB15" s="44" t="str">
        <f t="shared" si="0"/>
        <v>так</v>
      </c>
      <c r="BC15" s="44" t="str">
        <f t="shared" si="0"/>
        <v>так</v>
      </c>
      <c r="BD15" s="44" t="str">
        <f t="shared" si="0"/>
        <v>так</v>
      </c>
      <c r="BE15" s="44" t="str">
        <f t="shared" si="0"/>
        <v>так</v>
      </c>
      <c r="BF15" s="44" t="str">
        <f t="shared" si="0"/>
        <v>так</v>
      </c>
      <c r="BG15" s="44" t="str">
        <f t="shared" si="0"/>
        <v>так</v>
      </c>
      <c r="BH15" s="44" t="str">
        <f t="shared" si="0"/>
        <v>так</v>
      </c>
      <c r="BI15" s="44" t="str">
        <f t="shared" si="0"/>
        <v/>
      </c>
    </row>
    <row r="16" spans="1:61" s="16" customFormat="1" ht="36" customHeight="1" x14ac:dyDescent="0.2">
      <c r="A16" s="2322" t="s">
        <v>287</v>
      </c>
      <c r="B16" s="2323" t="s">
        <v>277</v>
      </c>
      <c r="C16" s="2324"/>
      <c r="D16" s="2325" t="s">
        <v>735</v>
      </c>
      <c r="E16" s="2325"/>
      <c r="F16" s="2326"/>
      <c r="G16" s="2314">
        <v>1.5</v>
      </c>
      <c r="H16" s="2327">
        <f>G16*30</f>
        <v>45</v>
      </c>
      <c r="I16" s="2328">
        <f>J16+K16+L16</f>
        <v>16</v>
      </c>
      <c r="J16" s="2328"/>
      <c r="K16" s="2328"/>
      <c r="L16" s="2328">
        <v>16</v>
      </c>
      <c r="M16" s="2329">
        <f>H16-I16</f>
        <v>29</v>
      </c>
      <c r="N16" s="2330"/>
      <c r="O16" s="2331"/>
      <c r="P16" s="2332"/>
      <c r="Q16" s="2333"/>
      <c r="R16" s="2334"/>
      <c r="S16" s="2335"/>
      <c r="T16" s="2324"/>
      <c r="U16" s="2328"/>
      <c r="V16" s="2329"/>
      <c r="W16" s="2319"/>
      <c r="X16" s="2320"/>
      <c r="Y16" s="2321">
        <v>2</v>
      </c>
      <c r="Z16" s="16">
        <v>4</v>
      </c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U16" s="47">
        <f>SUM(AU12:AU15)</f>
        <v>31.5</v>
      </c>
      <c r="AX16" s="44" t="str">
        <f t="shared" si="0"/>
        <v/>
      </c>
      <c r="AY16" s="44" t="str">
        <f t="shared" si="0"/>
        <v/>
      </c>
      <c r="AZ16" s="44" t="str">
        <f t="shared" si="0"/>
        <v/>
      </c>
      <c r="BA16" s="44" t="str">
        <f t="shared" si="0"/>
        <v/>
      </c>
      <c r="BB16" s="44" t="str">
        <f t="shared" si="0"/>
        <v/>
      </c>
      <c r="BC16" s="44" t="str">
        <f t="shared" si="0"/>
        <v/>
      </c>
      <c r="BD16" s="44" t="str">
        <f t="shared" si="0"/>
        <v/>
      </c>
      <c r="BE16" s="44" t="str">
        <f t="shared" si="0"/>
        <v/>
      </c>
      <c r="BF16" s="44" t="str">
        <f t="shared" si="0"/>
        <v/>
      </c>
      <c r="BG16" s="44" t="str">
        <f t="shared" si="0"/>
        <v/>
      </c>
      <c r="BH16" s="44" t="str">
        <f t="shared" si="0"/>
        <v/>
      </c>
      <c r="BI16" s="44" t="str">
        <f t="shared" si="0"/>
        <v>так</v>
      </c>
    </row>
    <row r="17" spans="1:61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90">
        <v>4</v>
      </c>
      <c r="H17" s="91">
        <f t="shared" si="1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2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  <c r="Z17" s="16">
        <v>1</v>
      </c>
      <c r="AX17" s="44" t="str">
        <f t="shared" si="0"/>
        <v>так</v>
      </c>
      <c r="AY17" s="44" t="str">
        <f t="shared" si="0"/>
        <v/>
      </c>
      <c r="AZ17" s="44" t="str">
        <f t="shared" si="0"/>
        <v/>
      </c>
      <c r="BA17" s="44" t="str">
        <f t="shared" si="0"/>
        <v/>
      </c>
      <c r="BB17" s="44" t="str">
        <f t="shared" si="0"/>
        <v/>
      </c>
      <c r="BC17" s="44" t="str">
        <f t="shared" si="0"/>
        <v/>
      </c>
      <c r="BD17" s="44" t="str">
        <f t="shared" si="0"/>
        <v/>
      </c>
      <c r="BE17" s="44" t="str">
        <f t="shared" si="0"/>
        <v/>
      </c>
      <c r="BF17" s="44" t="str">
        <f t="shared" si="0"/>
        <v/>
      </c>
      <c r="BG17" s="44" t="str">
        <f t="shared" si="0"/>
        <v/>
      </c>
      <c r="BH17" s="44" t="str">
        <f t="shared" si="0"/>
        <v/>
      </c>
      <c r="BI17" s="44" t="str">
        <f t="shared" si="0"/>
        <v/>
      </c>
    </row>
    <row r="18" spans="1:61" s="16" customFormat="1" ht="24" customHeight="1" x14ac:dyDescent="0.2">
      <c r="A18" s="576" t="s">
        <v>139</v>
      </c>
      <c r="B18" s="542" t="s">
        <v>589</v>
      </c>
      <c r="C18" s="82"/>
      <c r="D18" s="85" t="s">
        <v>731</v>
      </c>
      <c r="E18" s="85"/>
      <c r="F18" s="577"/>
      <c r="G18" s="90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  <c r="Z18" s="16">
        <v>2</v>
      </c>
      <c r="AX18" s="44" t="str">
        <f t="shared" si="0"/>
        <v/>
      </c>
      <c r="AY18" s="44" t="str">
        <f t="shared" si="0"/>
        <v/>
      </c>
      <c r="AZ18" s="44" t="str">
        <f t="shared" si="0"/>
        <v/>
      </c>
      <c r="BA18" s="44" t="str">
        <f t="shared" si="0"/>
        <v/>
      </c>
      <c r="BB18" s="44" t="str">
        <f t="shared" si="0"/>
        <v/>
      </c>
      <c r="BC18" s="44" t="str">
        <f t="shared" si="0"/>
        <v>так</v>
      </c>
      <c r="BD18" s="44" t="str">
        <f t="shared" si="0"/>
        <v/>
      </c>
      <c r="BE18" s="44" t="str">
        <f t="shared" si="0"/>
        <v/>
      </c>
      <c r="BF18" s="44" t="str">
        <f t="shared" si="0"/>
        <v/>
      </c>
      <c r="BG18" s="44" t="str">
        <f t="shared" si="0"/>
        <v/>
      </c>
      <c r="BH18" s="44" t="str">
        <f t="shared" si="0"/>
        <v/>
      </c>
      <c r="BI18" s="44" t="str">
        <f t="shared" si="0"/>
        <v/>
      </c>
    </row>
    <row r="19" spans="1:61" s="16" customFormat="1" ht="36.75" customHeight="1" x14ac:dyDescent="0.2">
      <c r="A19" s="578" t="s">
        <v>140</v>
      </c>
      <c r="B19" s="542" t="s">
        <v>40</v>
      </c>
      <c r="C19" s="97">
        <v>3</v>
      </c>
      <c r="D19" s="98"/>
      <c r="E19" s="98"/>
      <c r="F19" s="579"/>
      <c r="G19" s="90">
        <v>3</v>
      </c>
      <c r="H19" s="91">
        <f t="shared" si="1"/>
        <v>90</v>
      </c>
      <c r="I19" s="92">
        <f>J19+K19+L19</f>
        <v>30</v>
      </c>
      <c r="J19" s="92"/>
      <c r="K19" s="92"/>
      <c r="L19" s="92">
        <v>30</v>
      </c>
      <c r="M19" s="93">
        <f t="shared" si="2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  <c r="Z19" s="16">
        <v>2</v>
      </c>
      <c r="AX19" s="44" t="str">
        <f t="shared" si="0"/>
        <v/>
      </c>
      <c r="AY19" s="44" t="str">
        <f t="shared" si="0"/>
        <v/>
      </c>
      <c r="AZ19" s="44" t="str">
        <f t="shared" si="0"/>
        <v/>
      </c>
      <c r="BA19" s="44" t="str">
        <f t="shared" si="0"/>
        <v>так</v>
      </c>
      <c r="BB19" s="44" t="str">
        <f t="shared" si="0"/>
        <v/>
      </c>
      <c r="BC19" s="44" t="str">
        <f t="shared" si="0"/>
        <v/>
      </c>
      <c r="BD19" s="44" t="str">
        <f t="shared" si="0"/>
        <v/>
      </c>
      <c r="BE19" s="44" t="str">
        <f t="shared" si="0"/>
        <v/>
      </c>
      <c r="BF19" s="44" t="str">
        <f t="shared" si="0"/>
        <v/>
      </c>
      <c r="BG19" s="44" t="str">
        <f t="shared" si="0"/>
        <v/>
      </c>
      <c r="BH19" s="44" t="str">
        <f t="shared" si="0"/>
        <v/>
      </c>
      <c r="BI19" s="44" t="str">
        <f t="shared" si="0"/>
        <v/>
      </c>
    </row>
    <row r="20" spans="1:61" s="2229" customFormat="1" ht="23.25" customHeight="1" thickBot="1" x14ac:dyDescent="0.25">
      <c r="A20" s="581" t="s">
        <v>141</v>
      </c>
      <c r="B20" s="582" t="s">
        <v>41</v>
      </c>
      <c r="C20" s="97">
        <v>3</v>
      </c>
      <c r="D20" s="98"/>
      <c r="E20" s="98"/>
      <c r="F20" s="583"/>
      <c r="G20" s="103">
        <v>3</v>
      </c>
      <c r="H20" s="91">
        <f t="shared" si="1"/>
        <v>90</v>
      </c>
      <c r="I20" s="104">
        <f>J20+K20+L20</f>
        <v>45</v>
      </c>
      <c r="J20" s="105">
        <v>30</v>
      </c>
      <c r="K20" s="105"/>
      <c r="L20" s="105">
        <v>15</v>
      </c>
      <c r="M20" s="93">
        <f t="shared" si="2"/>
        <v>45</v>
      </c>
      <c r="N20" s="584"/>
      <c r="O20" s="98"/>
      <c r="P20" s="106"/>
      <c r="Q20" s="100">
        <v>3</v>
      </c>
      <c r="R20" s="99"/>
      <c r="S20" s="106"/>
      <c r="T20" s="100"/>
      <c r="U20" s="98"/>
      <c r="V20" s="101"/>
      <c r="W20" s="97"/>
      <c r="X20" s="98"/>
      <c r="Y20" s="101"/>
      <c r="Z20" s="2229">
        <v>2</v>
      </c>
      <c r="AX20" s="44" t="str">
        <f t="shared" si="0"/>
        <v/>
      </c>
      <c r="AY20" s="44" t="str">
        <f t="shared" si="0"/>
        <v/>
      </c>
      <c r="AZ20" s="44" t="str">
        <f t="shared" si="0"/>
        <v/>
      </c>
      <c r="BA20" s="44" t="str">
        <f t="shared" si="0"/>
        <v>так</v>
      </c>
      <c r="BB20" s="44" t="str">
        <f t="shared" si="0"/>
        <v/>
      </c>
      <c r="BC20" s="44" t="str">
        <f t="shared" si="0"/>
        <v/>
      </c>
      <c r="BD20" s="44" t="str">
        <f t="shared" si="0"/>
        <v/>
      </c>
      <c r="BE20" s="44" t="str">
        <f t="shared" si="0"/>
        <v/>
      </c>
      <c r="BF20" s="44" t="str">
        <f t="shared" si="0"/>
        <v/>
      </c>
      <c r="BG20" s="44" t="str">
        <f t="shared" si="0"/>
        <v/>
      </c>
      <c r="BH20" s="44" t="str">
        <f t="shared" si="0"/>
        <v/>
      </c>
      <c r="BI20" s="44" t="str">
        <f t="shared" si="0"/>
        <v/>
      </c>
    </row>
    <row r="21" spans="1:61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5">H11+H17+H18+H19+H20</f>
        <v>555</v>
      </c>
      <c r="I21" s="587">
        <f t="shared" si="5"/>
        <v>232</v>
      </c>
      <c r="J21" s="587">
        <f>J11+J17+J18+J19+J20</f>
        <v>80</v>
      </c>
      <c r="K21" s="587"/>
      <c r="L21" s="587">
        <f t="shared" si="5"/>
        <v>152</v>
      </c>
      <c r="M21" s="588">
        <f t="shared" si="5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5</v>
      </c>
      <c r="R21" s="587"/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</row>
    <row r="22" spans="1:61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6">G23+G24+G25+G26+G27+G28</f>
        <v>13</v>
      </c>
      <c r="H22" s="591">
        <f t="shared" si="6"/>
        <v>390</v>
      </c>
      <c r="I22" s="27">
        <f t="shared" si="6"/>
        <v>252</v>
      </c>
      <c r="J22" s="27">
        <f t="shared" si="6"/>
        <v>12</v>
      </c>
      <c r="K22" s="27">
        <f t="shared" si="6"/>
        <v>0</v>
      </c>
      <c r="L22" s="27">
        <f t="shared" si="6"/>
        <v>240</v>
      </c>
      <c r="M22" s="27">
        <f t="shared" si="6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  <c r="AX22" s="44" t="str">
        <f t="shared" si="0"/>
        <v/>
      </c>
      <c r="AY22" s="44" t="str">
        <f t="shared" si="0"/>
        <v/>
      </c>
      <c r="AZ22" s="44" t="str">
        <f t="shared" si="0"/>
        <v/>
      </c>
      <c r="BA22" s="44" t="str">
        <f t="shared" si="0"/>
        <v/>
      </c>
      <c r="BB22" s="44" t="str">
        <f t="shared" si="0"/>
        <v/>
      </c>
      <c r="BC22" s="44" t="str">
        <f t="shared" si="0"/>
        <v/>
      </c>
      <c r="BD22" s="44" t="str">
        <f t="shared" si="0"/>
        <v/>
      </c>
      <c r="BE22" s="44" t="str">
        <f t="shared" si="0"/>
        <v/>
      </c>
      <c r="BF22" s="44" t="str">
        <f t="shared" si="0"/>
        <v/>
      </c>
      <c r="BG22" s="44" t="str">
        <f t="shared" si="0"/>
        <v/>
      </c>
      <c r="BH22" s="44" t="str">
        <f t="shared" si="0"/>
        <v/>
      </c>
      <c r="BI22" s="44" t="str">
        <f t="shared" si="0"/>
        <v/>
      </c>
    </row>
    <row r="23" spans="1:61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2756"/>
      <c r="G23" s="601">
        <v>3</v>
      </c>
      <c r="H23" s="602">
        <f t="shared" ref="H23:H28" si="7">G23*30</f>
        <v>90</v>
      </c>
      <c r="I23" s="168">
        <f t="shared" ref="I23:I28" si="8">J23+K23+L23</f>
        <v>60</v>
      </c>
      <c r="J23" s="85">
        <v>8</v>
      </c>
      <c r="K23" s="85"/>
      <c r="L23" s="85">
        <v>52</v>
      </c>
      <c r="M23" s="545">
        <f t="shared" ref="M23:M28" si="9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  <c r="Z23" s="16">
        <v>1</v>
      </c>
      <c r="AX23" s="44" t="str">
        <f t="shared" si="0"/>
        <v>так</v>
      </c>
      <c r="AY23" s="44" t="str">
        <f t="shared" si="0"/>
        <v/>
      </c>
      <c r="AZ23" s="44" t="str">
        <f t="shared" si="0"/>
        <v/>
      </c>
      <c r="BA23" s="44" t="str">
        <f t="shared" si="0"/>
        <v/>
      </c>
      <c r="BB23" s="44" t="str">
        <f t="shared" si="0"/>
        <v/>
      </c>
      <c r="BC23" s="44" t="str">
        <f t="shared" si="0"/>
        <v/>
      </c>
      <c r="BD23" s="44" t="str">
        <f t="shared" si="0"/>
        <v/>
      </c>
      <c r="BE23" s="44" t="str">
        <f t="shared" si="0"/>
        <v/>
      </c>
      <c r="BF23" s="44" t="str">
        <f t="shared" si="0"/>
        <v/>
      </c>
      <c r="BG23" s="44" t="str">
        <f t="shared" si="0"/>
        <v/>
      </c>
      <c r="BH23" s="44" t="str">
        <f t="shared" si="0"/>
        <v/>
      </c>
      <c r="BI23" s="44" t="str">
        <f t="shared" si="0"/>
        <v/>
      </c>
    </row>
    <row r="24" spans="1:61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2756"/>
      <c r="G24" s="601">
        <v>2</v>
      </c>
      <c r="H24" s="602">
        <f t="shared" si="7"/>
        <v>60</v>
      </c>
      <c r="I24" s="168">
        <f t="shared" si="8"/>
        <v>36</v>
      </c>
      <c r="J24" s="85"/>
      <c r="K24" s="85"/>
      <c r="L24" s="85">
        <v>36</v>
      </c>
      <c r="M24" s="545">
        <f t="shared" si="9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  <c r="Z24" s="16">
        <v>1</v>
      </c>
      <c r="AX24" s="44" t="str">
        <f t="shared" si="0"/>
        <v/>
      </c>
      <c r="AY24" s="44" t="str">
        <f t="shared" si="0"/>
        <v>так</v>
      </c>
      <c r="AZ24" s="44" t="str">
        <f t="shared" si="0"/>
        <v/>
      </c>
      <c r="BA24" s="44" t="str">
        <f t="shared" si="0"/>
        <v/>
      </c>
      <c r="BB24" s="44" t="str">
        <f t="shared" si="0"/>
        <v/>
      </c>
      <c r="BC24" s="44" t="str">
        <f t="shared" si="0"/>
        <v/>
      </c>
      <c r="BD24" s="44" t="str">
        <f t="shared" si="0"/>
        <v/>
      </c>
      <c r="BE24" s="44" t="str">
        <f t="shared" si="0"/>
        <v/>
      </c>
      <c r="BF24" s="44" t="str">
        <f t="shared" si="0"/>
        <v/>
      </c>
      <c r="BG24" s="44" t="str">
        <f t="shared" si="0"/>
        <v/>
      </c>
      <c r="BH24" s="44" t="str">
        <f t="shared" si="0"/>
        <v/>
      </c>
      <c r="BI24" s="44" t="str">
        <f t="shared" si="0"/>
        <v/>
      </c>
    </row>
    <row r="25" spans="1:61" s="16" customFormat="1" ht="35.25" customHeight="1" x14ac:dyDescent="0.2">
      <c r="A25" s="541" t="s">
        <v>145</v>
      </c>
      <c r="B25" s="542" t="s">
        <v>42</v>
      </c>
      <c r="C25" s="82"/>
      <c r="D25" s="543" t="s">
        <v>765</v>
      </c>
      <c r="E25" s="544"/>
      <c r="F25" s="2756"/>
      <c r="G25" s="601">
        <v>2</v>
      </c>
      <c r="H25" s="602">
        <f t="shared" si="7"/>
        <v>60</v>
      </c>
      <c r="I25" s="168">
        <f t="shared" si="8"/>
        <v>36</v>
      </c>
      <c r="J25" s="85"/>
      <c r="K25" s="85"/>
      <c r="L25" s="85">
        <v>36</v>
      </c>
      <c r="M25" s="545">
        <f t="shared" si="9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  <c r="Z25" s="16">
        <v>1</v>
      </c>
      <c r="AX25" s="44" t="str">
        <f t="shared" si="0"/>
        <v/>
      </c>
      <c r="AY25" s="44" t="str">
        <f t="shared" si="0"/>
        <v/>
      </c>
      <c r="AZ25" s="44" t="str">
        <f t="shared" si="0"/>
        <v>так</v>
      </c>
      <c r="BA25" s="44" t="str">
        <f t="shared" si="0"/>
        <v/>
      </c>
      <c r="BB25" s="44" t="str">
        <f t="shared" si="0"/>
        <v/>
      </c>
      <c r="BC25" s="44" t="str">
        <f t="shared" si="0"/>
        <v/>
      </c>
      <c r="BD25" s="44" t="str">
        <f t="shared" si="0"/>
        <v/>
      </c>
      <c r="BE25" s="44" t="str">
        <f t="shared" si="0"/>
        <v/>
      </c>
      <c r="BF25" s="44" t="str">
        <f t="shared" si="0"/>
        <v/>
      </c>
      <c r="BG25" s="44" t="str">
        <f t="shared" si="0"/>
        <v/>
      </c>
      <c r="BH25" s="44" t="str">
        <f t="shared" si="0"/>
        <v/>
      </c>
      <c r="BI25" s="44" t="str">
        <f t="shared" si="0"/>
        <v/>
      </c>
    </row>
    <row r="26" spans="1:61" s="16" customFormat="1" ht="18.75" customHeight="1" x14ac:dyDescent="0.2">
      <c r="A26" s="541" t="s">
        <v>146</v>
      </c>
      <c r="B26" s="542" t="s">
        <v>42</v>
      </c>
      <c r="C26" s="82"/>
      <c r="D26" s="543">
        <v>3</v>
      </c>
      <c r="E26" s="544"/>
      <c r="F26" s="2756"/>
      <c r="G26" s="601">
        <v>3</v>
      </c>
      <c r="H26" s="602">
        <f t="shared" si="7"/>
        <v>90</v>
      </c>
      <c r="I26" s="168">
        <f t="shared" si="8"/>
        <v>60</v>
      </c>
      <c r="J26" s="85">
        <v>4</v>
      </c>
      <c r="K26" s="85"/>
      <c r="L26" s="85">
        <v>56</v>
      </c>
      <c r="M26" s="545">
        <f t="shared" si="9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  <c r="Z26" s="16">
        <v>2</v>
      </c>
      <c r="AX26" s="44" t="str">
        <f t="shared" si="0"/>
        <v/>
      </c>
      <c r="AY26" s="44" t="str">
        <f t="shared" si="0"/>
        <v/>
      </c>
      <c r="AZ26" s="44" t="str">
        <f t="shared" si="0"/>
        <v/>
      </c>
      <c r="BA26" s="44" t="str">
        <f t="shared" si="0"/>
        <v>так</v>
      </c>
      <c r="BB26" s="44" t="str">
        <f t="shared" si="0"/>
        <v/>
      </c>
      <c r="BC26" s="44" t="str">
        <f t="shared" si="0"/>
        <v/>
      </c>
      <c r="BD26" s="44" t="str">
        <f t="shared" si="0"/>
        <v/>
      </c>
      <c r="BE26" s="44" t="str">
        <f t="shared" si="0"/>
        <v/>
      </c>
      <c r="BF26" s="44" t="str">
        <f t="shared" si="0"/>
        <v/>
      </c>
      <c r="BG26" s="44" t="str">
        <f t="shared" si="0"/>
        <v/>
      </c>
      <c r="BH26" s="44" t="str">
        <f t="shared" si="0"/>
        <v/>
      </c>
      <c r="BI26" s="44" t="str">
        <f t="shared" si="0"/>
        <v/>
      </c>
    </row>
    <row r="27" spans="1:61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2756"/>
      <c r="G27" s="601">
        <v>1.5</v>
      </c>
      <c r="H27" s="602">
        <f t="shared" si="7"/>
        <v>45</v>
      </c>
      <c r="I27" s="168">
        <f t="shared" si="8"/>
        <v>30</v>
      </c>
      <c r="J27" s="85"/>
      <c r="K27" s="85"/>
      <c r="L27" s="85">
        <v>30</v>
      </c>
      <c r="M27" s="545">
        <f t="shared" si="9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  <c r="Z27" s="16">
        <v>2</v>
      </c>
      <c r="AX27" s="44" t="str">
        <f t="shared" ref="AX27:BI50" si="10">IF(N27&lt;&gt;"","так","")</f>
        <v/>
      </c>
      <c r="AY27" s="44" t="str">
        <f t="shared" si="10"/>
        <v/>
      </c>
      <c r="AZ27" s="44" t="str">
        <f t="shared" si="10"/>
        <v/>
      </c>
      <c r="BA27" s="44" t="str">
        <f t="shared" si="10"/>
        <v/>
      </c>
      <c r="BB27" s="44" t="str">
        <f t="shared" si="10"/>
        <v>так</v>
      </c>
      <c r="BC27" s="44" t="str">
        <f t="shared" si="10"/>
        <v/>
      </c>
      <c r="BD27" s="44" t="str">
        <f t="shared" si="10"/>
        <v/>
      </c>
      <c r="BE27" s="44" t="str">
        <f t="shared" si="10"/>
        <v/>
      </c>
      <c r="BF27" s="44" t="str">
        <f t="shared" si="10"/>
        <v/>
      </c>
      <c r="BG27" s="44" t="str">
        <f t="shared" si="10"/>
        <v/>
      </c>
      <c r="BH27" s="44" t="str">
        <f t="shared" si="10"/>
        <v/>
      </c>
      <c r="BI27" s="44" t="str">
        <f t="shared" si="10"/>
        <v/>
      </c>
    </row>
    <row r="28" spans="1:61" s="16" customFormat="1" ht="31.5" x14ac:dyDescent="0.2">
      <c r="A28" s="541" t="s">
        <v>148</v>
      </c>
      <c r="B28" s="542" t="s">
        <v>42</v>
      </c>
      <c r="C28" s="82"/>
      <c r="D28" s="543" t="s">
        <v>736</v>
      </c>
      <c r="E28" s="544"/>
      <c r="F28" s="2756"/>
      <c r="G28" s="601">
        <v>1.5</v>
      </c>
      <c r="H28" s="602">
        <f t="shared" si="7"/>
        <v>45</v>
      </c>
      <c r="I28" s="168">
        <f t="shared" si="8"/>
        <v>30</v>
      </c>
      <c r="J28" s="85"/>
      <c r="K28" s="85"/>
      <c r="L28" s="85">
        <v>30</v>
      </c>
      <c r="M28" s="545">
        <f t="shared" si="9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  <c r="Z28" s="16">
        <v>2</v>
      </c>
      <c r="AX28" s="44" t="str">
        <f t="shared" si="10"/>
        <v/>
      </c>
      <c r="AY28" s="44" t="str">
        <f t="shared" si="10"/>
        <v/>
      </c>
      <c r="AZ28" s="44" t="str">
        <f t="shared" si="10"/>
        <v/>
      </c>
      <c r="BA28" s="44" t="str">
        <f t="shared" si="10"/>
        <v/>
      </c>
      <c r="BB28" s="44" t="str">
        <f t="shared" si="10"/>
        <v/>
      </c>
      <c r="BC28" s="44" t="str">
        <f t="shared" si="10"/>
        <v>так</v>
      </c>
      <c r="BD28" s="44" t="str">
        <f t="shared" si="10"/>
        <v/>
      </c>
      <c r="BE28" s="44" t="str">
        <f t="shared" si="10"/>
        <v/>
      </c>
      <c r="BF28" s="44" t="str">
        <f t="shared" si="10"/>
        <v/>
      </c>
      <c r="BG28" s="44" t="str">
        <f t="shared" si="10"/>
        <v/>
      </c>
      <c r="BH28" s="44" t="str">
        <f t="shared" si="10"/>
        <v/>
      </c>
      <c r="BI28" s="44" t="str">
        <f t="shared" si="10"/>
        <v/>
      </c>
    </row>
    <row r="29" spans="1:61" s="16" customFormat="1" ht="79.5" customHeight="1" thickBot="1" x14ac:dyDescent="0.25">
      <c r="A29" s="607" t="s">
        <v>149</v>
      </c>
      <c r="B29" s="2336" t="s">
        <v>42</v>
      </c>
      <c r="C29" s="2311"/>
      <c r="D29" s="544" t="s">
        <v>766</v>
      </c>
      <c r="E29" s="544"/>
      <c r="F29" s="2756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2337" t="s">
        <v>43</v>
      </c>
      <c r="U29" s="2337" t="s">
        <v>43</v>
      </c>
      <c r="V29" s="2338" t="s">
        <v>43</v>
      </c>
      <c r="W29" s="2337" t="s">
        <v>43</v>
      </c>
      <c r="X29" s="2337" t="s">
        <v>43</v>
      </c>
      <c r="Y29" s="2339"/>
      <c r="AX29" s="44" t="str">
        <f t="shared" si="10"/>
        <v/>
      </c>
      <c r="AY29" s="44" t="str">
        <f t="shared" si="10"/>
        <v/>
      </c>
      <c r="AZ29" s="44" t="str">
        <f t="shared" si="10"/>
        <v/>
      </c>
      <c r="BA29" s="44" t="str">
        <f t="shared" si="10"/>
        <v/>
      </c>
      <c r="BB29" s="44" t="str">
        <f t="shared" si="10"/>
        <v/>
      </c>
      <c r="BC29" s="44" t="str">
        <f t="shared" si="10"/>
        <v/>
      </c>
      <c r="BD29" s="44" t="str">
        <f t="shared" si="10"/>
        <v>так</v>
      </c>
      <c r="BE29" s="44" t="str">
        <f t="shared" si="10"/>
        <v>так</v>
      </c>
      <c r="BF29" s="44" t="str">
        <f t="shared" si="10"/>
        <v>так</v>
      </c>
      <c r="BG29" s="44" t="str">
        <f t="shared" si="10"/>
        <v>так</v>
      </c>
      <c r="BH29" s="44" t="str">
        <f t="shared" si="10"/>
        <v>так</v>
      </c>
      <c r="BI29" s="44" t="str">
        <f t="shared" si="10"/>
        <v/>
      </c>
    </row>
    <row r="30" spans="1:61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11">H22</f>
        <v>390</v>
      </c>
      <c r="I30" s="587">
        <f t="shared" si="11"/>
        <v>252</v>
      </c>
      <c r="J30" s="587">
        <f t="shared" si="11"/>
        <v>12</v>
      </c>
      <c r="K30" s="587"/>
      <c r="L30" s="587">
        <f t="shared" si="11"/>
        <v>240</v>
      </c>
      <c r="M30" s="588">
        <f t="shared" si="11"/>
        <v>138</v>
      </c>
      <c r="N30" s="614">
        <f t="shared" ref="N30:S30" si="12">SUM(N22:N29)</f>
        <v>4</v>
      </c>
      <c r="O30" s="615">
        <f t="shared" si="12"/>
        <v>4</v>
      </c>
      <c r="P30" s="616">
        <f t="shared" si="12"/>
        <v>4</v>
      </c>
      <c r="Q30" s="614">
        <f t="shared" si="12"/>
        <v>4</v>
      </c>
      <c r="R30" s="615">
        <f t="shared" si="12"/>
        <v>4</v>
      </c>
      <c r="S30" s="616">
        <f t="shared" si="12"/>
        <v>4</v>
      </c>
      <c r="T30" s="617"/>
      <c r="U30" s="618"/>
      <c r="V30" s="619"/>
      <c r="W30" s="617"/>
      <c r="X30" s="618"/>
      <c r="Y30" s="619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</row>
    <row r="31" spans="1:61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13">H21+H30</f>
        <v>945</v>
      </c>
      <c r="I31" s="587">
        <f t="shared" si="13"/>
        <v>484</v>
      </c>
      <c r="J31" s="587">
        <f t="shared" si="13"/>
        <v>92</v>
      </c>
      <c r="K31" s="587"/>
      <c r="L31" s="587">
        <f t="shared" si="13"/>
        <v>392</v>
      </c>
      <c r="M31" s="588">
        <f t="shared" si="13"/>
        <v>461</v>
      </c>
      <c r="N31" s="586">
        <f>N21+N30</f>
        <v>9</v>
      </c>
      <c r="O31" s="587">
        <f t="shared" ref="O31:Y31" si="14">O21+O30</f>
        <v>6</v>
      </c>
      <c r="P31" s="588">
        <f t="shared" si="14"/>
        <v>6</v>
      </c>
      <c r="Q31" s="620">
        <f t="shared" si="14"/>
        <v>9</v>
      </c>
      <c r="R31" s="587">
        <f t="shared" si="14"/>
        <v>4</v>
      </c>
      <c r="S31" s="588">
        <f t="shared" si="14"/>
        <v>7</v>
      </c>
      <c r="T31" s="586"/>
      <c r="U31" s="587"/>
      <c r="V31" s="588"/>
      <c r="W31" s="586"/>
      <c r="X31" s="587"/>
      <c r="Y31" s="588">
        <f t="shared" si="14"/>
        <v>2</v>
      </c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</row>
    <row r="32" spans="1:61" s="16" customFormat="1" ht="24" customHeight="1" thickBot="1" x14ac:dyDescent="0.25">
      <c r="A32" s="3076" t="s">
        <v>600</v>
      </c>
      <c r="B32" s="3077"/>
      <c r="C32" s="3077"/>
      <c r="D32" s="3077"/>
      <c r="E32" s="3077"/>
      <c r="F32" s="3077"/>
      <c r="G32" s="3077"/>
      <c r="H32" s="3077"/>
      <c r="I32" s="3077"/>
      <c r="J32" s="3077"/>
      <c r="K32" s="3077"/>
      <c r="L32" s="3077"/>
      <c r="M32" s="3077"/>
      <c r="N32" s="3077"/>
      <c r="O32" s="3077"/>
      <c r="P32" s="3077"/>
      <c r="Q32" s="3077"/>
      <c r="R32" s="3077"/>
      <c r="S32" s="3077"/>
      <c r="T32" s="3077"/>
      <c r="U32" s="3077"/>
      <c r="V32" s="3077"/>
      <c r="W32" s="3077"/>
      <c r="X32" s="3077"/>
      <c r="Y32" s="3078"/>
      <c r="AX32" s="44" t="str">
        <f t="shared" si="10"/>
        <v/>
      </c>
      <c r="AY32" s="44" t="str">
        <f t="shared" si="10"/>
        <v/>
      </c>
      <c r="AZ32" s="44" t="str">
        <f t="shared" si="10"/>
        <v/>
      </c>
      <c r="BA32" s="44" t="str">
        <f t="shared" si="10"/>
        <v/>
      </c>
      <c r="BB32" s="44" t="str">
        <f t="shared" si="10"/>
        <v/>
      </c>
      <c r="BC32" s="44" t="str">
        <f t="shared" si="10"/>
        <v/>
      </c>
      <c r="BD32" s="44" t="str">
        <f t="shared" si="10"/>
        <v/>
      </c>
      <c r="BE32" s="44" t="str">
        <f t="shared" si="10"/>
        <v/>
      </c>
      <c r="BF32" s="44" t="str">
        <f t="shared" si="10"/>
        <v/>
      </c>
      <c r="BG32" s="44" t="str">
        <f t="shared" si="10"/>
        <v/>
      </c>
      <c r="BH32" s="44" t="str">
        <f t="shared" si="10"/>
        <v/>
      </c>
      <c r="BI32" s="44" t="str">
        <f t="shared" si="10"/>
        <v/>
      </c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  <c r="AX33" s="44" t="str">
        <f t="shared" si="10"/>
        <v/>
      </c>
      <c r="AY33" s="44" t="str">
        <f t="shared" si="10"/>
        <v/>
      </c>
      <c r="AZ33" s="44" t="str">
        <f t="shared" si="10"/>
        <v/>
      </c>
      <c r="BA33" s="44" t="str">
        <f t="shared" si="10"/>
        <v/>
      </c>
      <c r="BB33" s="44" t="str">
        <f t="shared" si="10"/>
        <v/>
      </c>
      <c r="BC33" s="44" t="str">
        <f t="shared" si="10"/>
        <v/>
      </c>
      <c r="BD33" s="44" t="str">
        <f t="shared" si="10"/>
        <v/>
      </c>
      <c r="BE33" s="44" t="str">
        <f t="shared" si="10"/>
        <v/>
      </c>
      <c r="BF33" s="44" t="str">
        <f t="shared" si="10"/>
        <v/>
      </c>
      <c r="BG33" s="44" t="str">
        <f t="shared" si="10"/>
        <v/>
      </c>
      <c r="BH33" s="44" t="str">
        <f t="shared" si="10"/>
        <v/>
      </c>
      <c r="BI33" s="44" t="str">
        <f t="shared" si="10"/>
        <v/>
      </c>
    </row>
    <row r="34" spans="1:65" s="16" customFormat="1" ht="43.5" customHeight="1" x14ac:dyDescent="0.2">
      <c r="A34" s="621" t="s">
        <v>150</v>
      </c>
      <c r="B34" s="622" t="s">
        <v>46</v>
      </c>
      <c r="C34" s="623">
        <v>5</v>
      </c>
      <c r="D34" s="624"/>
      <c r="E34" s="625"/>
      <c r="F34" s="2340"/>
      <c r="G34" s="2341">
        <v>4</v>
      </c>
      <c r="H34" s="2342">
        <f>G34*30</f>
        <v>120</v>
      </c>
      <c r="I34" s="2343">
        <f>J34+K34+L34</f>
        <v>60</v>
      </c>
      <c r="J34" s="2343">
        <v>30</v>
      </c>
      <c r="K34" s="2343">
        <v>15</v>
      </c>
      <c r="L34" s="2343">
        <v>15</v>
      </c>
      <c r="M34" s="2344">
        <f>H34-I34</f>
        <v>60</v>
      </c>
      <c r="N34" s="2345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  <c r="Z34" s="16">
        <v>3</v>
      </c>
      <c r="AB34" s="2299"/>
      <c r="AC34" s="3013" t="s">
        <v>34</v>
      </c>
      <c r="AD34" s="3014"/>
      <c r="AE34" s="3014"/>
      <c r="AF34" s="3013" t="s">
        <v>35</v>
      </c>
      <c r="AG34" s="3013"/>
      <c r="AH34" s="3013"/>
      <c r="AI34" s="3013" t="s">
        <v>36</v>
      </c>
      <c r="AJ34" s="3013"/>
      <c r="AK34" s="3013"/>
      <c r="AL34" s="3013" t="s">
        <v>37</v>
      </c>
      <c r="AM34" s="3013"/>
      <c r="AN34" s="3013"/>
      <c r="AT34" s="16" t="s">
        <v>34</v>
      </c>
      <c r="AU34" s="2483">
        <f>SUMIF(Z34:Z81,1,G34:G81)</f>
        <v>44</v>
      </c>
      <c r="AX34" s="44" t="str">
        <f t="shared" si="10"/>
        <v/>
      </c>
      <c r="AY34" s="44" t="str">
        <f t="shared" si="10"/>
        <v/>
      </c>
      <c r="AZ34" s="44" t="str">
        <f t="shared" si="10"/>
        <v/>
      </c>
      <c r="BA34" s="44" t="str">
        <f t="shared" si="10"/>
        <v/>
      </c>
      <c r="BB34" s="44" t="str">
        <f t="shared" si="10"/>
        <v/>
      </c>
      <c r="BC34" s="44" t="str">
        <f t="shared" si="10"/>
        <v/>
      </c>
      <c r="BD34" s="44" t="str">
        <f t="shared" si="10"/>
        <v>так</v>
      </c>
      <c r="BE34" s="44" t="str">
        <f t="shared" si="10"/>
        <v/>
      </c>
      <c r="BF34" s="44" t="str">
        <f t="shared" si="10"/>
        <v/>
      </c>
      <c r="BG34" s="44" t="str">
        <f t="shared" si="10"/>
        <v/>
      </c>
      <c r="BH34" s="44" t="str">
        <f t="shared" si="10"/>
        <v/>
      </c>
      <c r="BI34" s="44" t="str">
        <f t="shared" si="10"/>
        <v/>
      </c>
    </row>
    <row r="35" spans="1:65" s="16" customFormat="1" ht="21" customHeight="1" x14ac:dyDescent="0.2">
      <c r="A35" s="576" t="s">
        <v>151</v>
      </c>
      <c r="B35" s="112" t="s">
        <v>274</v>
      </c>
      <c r="C35" s="637"/>
      <c r="D35" s="638"/>
      <c r="E35" s="638"/>
      <c r="F35" s="2346"/>
      <c r="G35" s="2347">
        <f>G36+G37+G38+G39</f>
        <v>16</v>
      </c>
      <c r="H35" s="2348">
        <f>H36+H37+H38+H39</f>
        <v>480</v>
      </c>
      <c r="I35" s="2349">
        <f>I36+I37+I38+I39</f>
        <v>258</v>
      </c>
      <c r="J35" s="2349">
        <f>J36+J37+J38+J39</f>
        <v>129</v>
      </c>
      <c r="K35" s="2349"/>
      <c r="L35" s="2349">
        <f>L36+L37+L38+L39</f>
        <v>129</v>
      </c>
      <c r="M35" s="2350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  <c r="AB35" s="2299"/>
      <c r="AC35" s="3014"/>
      <c r="AD35" s="3014"/>
      <c r="AE35" s="3014"/>
      <c r="AF35" s="3013"/>
      <c r="AG35" s="3013"/>
      <c r="AH35" s="3013"/>
      <c r="AI35" s="3013"/>
      <c r="AJ35" s="3013"/>
      <c r="AK35" s="3013"/>
      <c r="AL35" s="3013"/>
      <c r="AM35" s="3013"/>
      <c r="AN35" s="3013"/>
      <c r="AT35" s="16" t="s">
        <v>35</v>
      </c>
      <c r="AU35" s="2483">
        <f>SUMIF(Z34:Z81,2,G34:G81)</f>
        <v>37</v>
      </c>
      <c r="AX35" s="44" t="str">
        <f t="shared" si="10"/>
        <v/>
      </c>
      <c r="AY35" s="44" t="str">
        <f t="shared" si="10"/>
        <v/>
      </c>
      <c r="AZ35" s="44" t="str">
        <f t="shared" si="10"/>
        <v/>
      </c>
      <c r="BA35" s="44" t="str">
        <f t="shared" si="10"/>
        <v/>
      </c>
      <c r="BB35" s="44" t="str">
        <f t="shared" si="10"/>
        <v/>
      </c>
      <c r="BC35" s="44" t="str">
        <f t="shared" si="10"/>
        <v/>
      </c>
      <c r="BD35" s="44" t="str">
        <f t="shared" si="10"/>
        <v/>
      </c>
      <c r="BE35" s="44" t="str">
        <f t="shared" si="10"/>
        <v/>
      </c>
      <c r="BF35" s="44" t="str">
        <f t="shared" si="10"/>
        <v/>
      </c>
      <c r="BG35" s="44" t="str">
        <f t="shared" si="10"/>
        <v/>
      </c>
      <c r="BH35" s="44" t="str">
        <f t="shared" si="10"/>
        <v/>
      </c>
      <c r="BI35" s="44" t="str">
        <f t="shared" si="10"/>
        <v/>
      </c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2346"/>
      <c r="G36" s="2351">
        <v>5.5</v>
      </c>
      <c r="H36" s="2352">
        <f>G36*30</f>
        <v>165</v>
      </c>
      <c r="I36" s="383">
        <f t="shared" ref="I36:I41" si="15">J36+K36+L36</f>
        <v>90</v>
      </c>
      <c r="J36" s="2353">
        <v>45</v>
      </c>
      <c r="K36" s="2354"/>
      <c r="L36" s="2354">
        <v>45</v>
      </c>
      <c r="M36" s="2355">
        <f t="shared" ref="M36:M41" si="16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  <c r="Z36" s="16">
        <v>1</v>
      </c>
      <c r="AB36" s="2299"/>
      <c r="AC36" s="2304">
        <v>1</v>
      </c>
      <c r="AD36" s="2304" t="s">
        <v>728</v>
      </c>
      <c r="AE36" s="2304" t="s">
        <v>729</v>
      </c>
      <c r="AF36" s="2304">
        <v>3</v>
      </c>
      <c r="AG36" s="2304" t="s">
        <v>730</v>
      </c>
      <c r="AH36" s="2304" t="s">
        <v>731</v>
      </c>
      <c r="AI36" s="2304">
        <v>5</v>
      </c>
      <c r="AJ36" s="2304" t="s">
        <v>732</v>
      </c>
      <c r="AK36" s="2304" t="s">
        <v>733</v>
      </c>
      <c r="AL36" s="2304">
        <v>7</v>
      </c>
      <c r="AM36" s="2304" t="s">
        <v>734</v>
      </c>
      <c r="AN36" s="2304" t="s">
        <v>735</v>
      </c>
      <c r="AT36" s="16" t="s">
        <v>36</v>
      </c>
      <c r="AU36" s="2483">
        <f>SUMIF(Z34:Z81,3,G34:G81)</f>
        <v>21.5</v>
      </c>
      <c r="AX36" s="44" t="str">
        <f t="shared" si="10"/>
        <v>так</v>
      </c>
      <c r="AY36" s="44" t="str">
        <f t="shared" si="10"/>
        <v/>
      </c>
      <c r="AZ36" s="44" t="str">
        <f t="shared" si="10"/>
        <v/>
      </c>
      <c r="BA36" s="44" t="str">
        <f t="shared" si="10"/>
        <v/>
      </c>
      <c r="BB36" s="44" t="str">
        <f t="shared" si="10"/>
        <v/>
      </c>
      <c r="BC36" s="44" t="str">
        <f t="shared" si="10"/>
        <v/>
      </c>
      <c r="BD36" s="44" t="str">
        <f t="shared" si="10"/>
        <v/>
      </c>
      <c r="BE36" s="44" t="str">
        <f t="shared" si="10"/>
        <v/>
      </c>
      <c r="BF36" s="44" t="str">
        <f t="shared" si="10"/>
        <v/>
      </c>
      <c r="BG36" s="44" t="str">
        <f t="shared" si="10"/>
        <v/>
      </c>
      <c r="BH36" s="44" t="str">
        <f t="shared" si="10"/>
        <v/>
      </c>
      <c r="BI36" s="44" t="str">
        <f t="shared" si="10"/>
        <v/>
      </c>
    </row>
    <row r="37" spans="1:65" s="16" customFormat="1" ht="21" customHeight="1" x14ac:dyDescent="0.2">
      <c r="A37" s="541" t="s">
        <v>492</v>
      </c>
      <c r="B37" s="112" t="s">
        <v>274</v>
      </c>
      <c r="C37" s="646" t="s">
        <v>728</v>
      </c>
      <c r="D37" s="638"/>
      <c r="E37" s="638"/>
      <c r="F37" s="2346"/>
      <c r="G37" s="2351">
        <v>3.5</v>
      </c>
      <c r="H37" s="2352">
        <f>G37*30</f>
        <v>105</v>
      </c>
      <c r="I37" s="383">
        <f t="shared" si="15"/>
        <v>54</v>
      </c>
      <c r="J37" s="2353">
        <v>27</v>
      </c>
      <c r="K37" s="2354"/>
      <c r="L37" s="2354">
        <v>27</v>
      </c>
      <c r="M37" s="2355">
        <f t="shared" si="16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  <c r="Z37" s="16">
        <v>1</v>
      </c>
      <c r="AB37" s="2299" t="s">
        <v>698</v>
      </c>
      <c r="AC37" s="2299">
        <f>COUNTIF($C$34:$C$81,AC36)</f>
        <v>2</v>
      </c>
      <c r="AD37" s="2299">
        <f t="shared" ref="AD37:AN37" si="17">COUNTIF($C$34:$C$81,AD36)</f>
        <v>1</v>
      </c>
      <c r="AE37" s="2299">
        <f t="shared" si="17"/>
        <v>2</v>
      </c>
      <c r="AF37" s="2299">
        <f t="shared" si="17"/>
        <v>2</v>
      </c>
      <c r="AG37" s="2299">
        <f t="shared" si="17"/>
        <v>2</v>
      </c>
      <c r="AH37" s="2299">
        <f t="shared" si="17"/>
        <v>3</v>
      </c>
      <c r="AI37" s="2299">
        <f t="shared" si="17"/>
        <v>2</v>
      </c>
      <c r="AJ37" s="2299">
        <f t="shared" si="17"/>
        <v>2</v>
      </c>
      <c r="AK37" s="2299">
        <f t="shared" si="17"/>
        <v>0</v>
      </c>
      <c r="AL37" s="2299">
        <f t="shared" si="17"/>
        <v>1</v>
      </c>
      <c r="AM37" s="2299">
        <f t="shared" si="17"/>
        <v>1</v>
      </c>
      <c r="AN37" s="2299">
        <f t="shared" si="17"/>
        <v>0</v>
      </c>
      <c r="AT37" s="16" t="s">
        <v>37</v>
      </c>
      <c r="AU37" s="2484">
        <f>SUMIF(Z34:Z81,4,G34:G81)</f>
        <v>8</v>
      </c>
      <c r="AX37" s="44" t="str">
        <f t="shared" si="10"/>
        <v/>
      </c>
      <c r="AY37" s="44" t="str">
        <f t="shared" si="10"/>
        <v>так</v>
      </c>
      <c r="AZ37" s="44" t="str">
        <f t="shared" si="10"/>
        <v/>
      </c>
      <c r="BA37" s="44" t="str">
        <f t="shared" si="10"/>
        <v/>
      </c>
      <c r="BB37" s="44" t="str">
        <f t="shared" si="10"/>
        <v/>
      </c>
      <c r="BC37" s="44" t="str">
        <f t="shared" si="10"/>
        <v/>
      </c>
      <c r="BD37" s="44" t="str">
        <f t="shared" si="10"/>
        <v/>
      </c>
      <c r="BE37" s="44" t="str">
        <f t="shared" si="10"/>
        <v/>
      </c>
      <c r="BF37" s="44" t="str">
        <f t="shared" si="10"/>
        <v/>
      </c>
      <c r="BG37" s="44" t="str">
        <f t="shared" si="10"/>
        <v/>
      </c>
      <c r="BH37" s="44" t="str">
        <f t="shared" si="10"/>
        <v/>
      </c>
      <c r="BI37" s="44" t="str">
        <f t="shared" si="10"/>
        <v/>
      </c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 t="s">
        <v>729</v>
      </c>
      <c r="E38" s="638"/>
      <c r="F38" s="2346"/>
      <c r="G38" s="2351">
        <v>3.5</v>
      </c>
      <c r="H38" s="2352">
        <f>G38*30</f>
        <v>105</v>
      </c>
      <c r="I38" s="383">
        <f t="shared" si="15"/>
        <v>54</v>
      </c>
      <c r="J38" s="2353">
        <v>27</v>
      </c>
      <c r="K38" s="2354"/>
      <c r="L38" s="2354">
        <v>27</v>
      </c>
      <c r="M38" s="2355">
        <f t="shared" si="16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  <c r="Z38" s="16">
        <v>1</v>
      </c>
      <c r="AB38" s="2299" t="s">
        <v>699</v>
      </c>
      <c r="AC38" s="2299">
        <f>COUNTIF($D$34:$D$81,AC36)</f>
        <v>3</v>
      </c>
      <c r="AD38" s="2299">
        <f t="shared" ref="AD38:AN38" si="18">COUNTIF($D$34:$D$81,AD36)</f>
        <v>2</v>
      </c>
      <c r="AE38" s="2300">
        <f>COUNTIF($D$34:$D$81,AE36)+1</f>
        <v>3</v>
      </c>
      <c r="AF38" s="2299">
        <f t="shared" si="18"/>
        <v>2</v>
      </c>
      <c r="AG38" s="2299">
        <f t="shared" si="18"/>
        <v>1</v>
      </c>
      <c r="AH38" s="2299">
        <f t="shared" si="18"/>
        <v>1</v>
      </c>
      <c r="AI38" s="2299">
        <f t="shared" si="18"/>
        <v>1</v>
      </c>
      <c r="AJ38" s="2299">
        <f t="shared" si="18"/>
        <v>0</v>
      </c>
      <c r="AK38" s="2299">
        <f t="shared" si="18"/>
        <v>0</v>
      </c>
      <c r="AL38" s="2299">
        <f t="shared" si="18"/>
        <v>0</v>
      </c>
      <c r="AM38" s="2299">
        <f t="shared" si="18"/>
        <v>0</v>
      </c>
      <c r="AN38" s="2299">
        <f t="shared" si="18"/>
        <v>1</v>
      </c>
      <c r="AU38" s="2483">
        <f>SUM(AU34:AU37)</f>
        <v>110.5</v>
      </c>
      <c r="AX38" s="44" t="str">
        <f t="shared" si="10"/>
        <v/>
      </c>
      <c r="AY38" s="44" t="str">
        <f t="shared" si="10"/>
        <v/>
      </c>
      <c r="AZ38" s="44" t="str">
        <f t="shared" si="10"/>
        <v>так</v>
      </c>
      <c r="BA38" s="44" t="str">
        <f t="shared" si="10"/>
        <v/>
      </c>
      <c r="BB38" s="44" t="str">
        <f t="shared" si="10"/>
        <v/>
      </c>
      <c r="BC38" s="44" t="str">
        <f t="shared" si="10"/>
        <v/>
      </c>
      <c r="BD38" s="44" t="str">
        <f t="shared" si="10"/>
        <v/>
      </c>
      <c r="BE38" s="44" t="str">
        <f t="shared" si="10"/>
        <v/>
      </c>
      <c r="BF38" s="44" t="str">
        <f t="shared" si="10"/>
        <v/>
      </c>
      <c r="BG38" s="44" t="str">
        <f t="shared" si="10"/>
        <v/>
      </c>
      <c r="BH38" s="44" t="str">
        <f t="shared" si="10"/>
        <v/>
      </c>
      <c r="BI38" s="44" t="str">
        <f t="shared" si="10"/>
        <v/>
      </c>
    </row>
    <row r="39" spans="1:65" s="16" customFormat="1" ht="21" customHeight="1" x14ac:dyDescent="0.2">
      <c r="A39" s="541" t="s">
        <v>494</v>
      </c>
      <c r="B39" s="112" t="s">
        <v>274</v>
      </c>
      <c r="C39" s="646">
        <v>3</v>
      </c>
      <c r="D39" s="638"/>
      <c r="E39" s="638"/>
      <c r="F39" s="2346"/>
      <c r="G39" s="2351">
        <v>3.5</v>
      </c>
      <c r="H39" s="2352">
        <f>G39*30</f>
        <v>105</v>
      </c>
      <c r="I39" s="383">
        <f t="shared" si="15"/>
        <v>60</v>
      </c>
      <c r="J39" s="2353">
        <v>30</v>
      </c>
      <c r="K39" s="2354"/>
      <c r="L39" s="2354">
        <v>30</v>
      </c>
      <c r="M39" s="2355">
        <f t="shared" si="16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  <c r="Z39" s="16">
        <v>2</v>
      </c>
      <c r="AB39" s="2305" t="s">
        <v>704</v>
      </c>
      <c r="AC39" s="2299">
        <f>COUNTIF($E$34:$E$81,AC36)</f>
        <v>0</v>
      </c>
      <c r="AD39" s="2299">
        <f t="shared" ref="AD39:AN39" si="19">COUNTIF($E$34:$E$81,AD36)</f>
        <v>0</v>
      </c>
      <c r="AE39" s="2299">
        <f t="shared" si="19"/>
        <v>0</v>
      </c>
      <c r="AF39" s="2299">
        <f t="shared" si="19"/>
        <v>0</v>
      </c>
      <c r="AG39" s="2299">
        <f t="shared" si="19"/>
        <v>0</v>
      </c>
      <c r="AH39" s="2299">
        <f t="shared" si="19"/>
        <v>0</v>
      </c>
      <c r="AI39" s="2299">
        <f t="shared" si="19"/>
        <v>0</v>
      </c>
      <c r="AJ39" s="2299">
        <f t="shared" si="19"/>
        <v>0</v>
      </c>
      <c r="AK39" s="2299">
        <f t="shared" si="19"/>
        <v>1</v>
      </c>
      <c r="AL39" s="2299">
        <f t="shared" si="19"/>
        <v>0</v>
      </c>
      <c r="AM39" s="2299">
        <f t="shared" si="19"/>
        <v>0</v>
      </c>
      <c r="AN39" s="2299">
        <f t="shared" si="19"/>
        <v>0</v>
      </c>
      <c r="AX39" s="44" t="str">
        <f t="shared" si="10"/>
        <v/>
      </c>
      <c r="AY39" s="44" t="str">
        <f t="shared" si="10"/>
        <v/>
      </c>
      <c r="AZ39" s="44" t="str">
        <f t="shared" si="10"/>
        <v/>
      </c>
      <c r="BA39" s="44" t="str">
        <f t="shared" si="10"/>
        <v>так</v>
      </c>
      <c r="BB39" s="44" t="str">
        <f t="shared" si="10"/>
        <v/>
      </c>
      <c r="BC39" s="44" t="str">
        <f t="shared" si="10"/>
        <v/>
      </c>
      <c r="BD39" s="44" t="str">
        <f t="shared" si="10"/>
        <v/>
      </c>
      <c r="BE39" s="44" t="str">
        <f t="shared" si="10"/>
        <v/>
      </c>
      <c r="BF39" s="44" t="str">
        <f t="shared" si="10"/>
        <v/>
      </c>
      <c r="BG39" s="44" t="str">
        <f t="shared" si="10"/>
        <v/>
      </c>
      <c r="BH39" s="44" t="str">
        <f t="shared" si="10"/>
        <v/>
      </c>
      <c r="BI39" s="44" t="str">
        <f t="shared" si="10"/>
        <v/>
      </c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2347">
        <v>2</v>
      </c>
      <c r="H40" s="2348">
        <f>G40*30</f>
        <v>60</v>
      </c>
      <c r="I40" s="2356">
        <f t="shared" si="15"/>
        <v>30</v>
      </c>
      <c r="J40" s="2356">
        <v>15</v>
      </c>
      <c r="K40" s="2356"/>
      <c r="L40" s="2356">
        <v>15</v>
      </c>
      <c r="M40" s="2350">
        <f t="shared" si="16"/>
        <v>30</v>
      </c>
      <c r="N40" s="2357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>
        <v>1</v>
      </c>
      <c r="AA40" s="16"/>
      <c r="AB40" s="44" t="s">
        <v>705</v>
      </c>
      <c r="AO40" s="16"/>
      <c r="AP40" s="16"/>
      <c r="AQ40" s="16"/>
      <c r="AR40" s="16"/>
      <c r="AS40" s="16"/>
      <c r="AT40" s="16" t="s">
        <v>787</v>
      </c>
      <c r="AU40" s="16"/>
      <c r="AV40" s="16"/>
      <c r="AW40" s="16"/>
      <c r="AX40" s="44" t="str">
        <f t="shared" si="10"/>
        <v>так</v>
      </c>
      <c r="AY40" s="44" t="str">
        <f t="shared" si="10"/>
        <v/>
      </c>
      <c r="AZ40" s="44" t="str">
        <f t="shared" si="10"/>
        <v/>
      </c>
      <c r="BA40" s="44" t="str">
        <f t="shared" si="10"/>
        <v/>
      </c>
      <c r="BB40" s="44" t="str">
        <f t="shared" si="10"/>
        <v/>
      </c>
      <c r="BC40" s="44" t="str">
        <f t="shared" si="10"/>
        <v/>
      </c>
      <c r="BD40" s="44" t="str">
        <f t="shared" si="10"/>
        <v/>
      </c>
      <c r="BE40" s="44" t="str">
        <f t="shared" si="10"/>
        <v/>
      </c>
      <c r="BF40" s="44" t="str">
        <f t="shared" si="10"/>
        <v/>
      </c>
      <c r="BG40" s="44" t="str">
        <f t="shared" si="10"/>
        <v/>
      </c>
      <c r="BH40" s="44" t="str">
        <f t="shared" si="10"/>
        <v/>
      </c>
      <c r="BI40" s="44" t="str">
        <f t="shared" si="10"/>
        <v/>
      </c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 t="s">
        <v>732</v>
      </c>
      <c r="D41" s="80"/>
      <c r="E41" s="80"/>
      <c r="F41" s="2358"/>
      <c r="G41" s="2347">
        <v>3</v>
      </c>
      <c r="H41" s="2348">
        <f t="shared" ref="H41:H46" si="20">G41*30</f>
        <v>90</v>
      </c>
      <c r="I41" s="354">
        <f t="shared" si="15"/>
        <v>45</v>
      </c>
      <c r="J41" s="2356">
        <v>27</v>
      </c>
      <c r="K41" s="2356">
        <v>9</v>
      </c>
      <c r="L41" s="2356">
        <v>9</v>
      </c>
      <c r="M41" s="2350">
        <f t="shared" si="16"/>
        <v>45</v>
      </c>
      <c r="N41" s="2357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  <c r="Z41" s="16">
        <v>3</v>
      </c>
      <c r="AT41" s="16" t="s">
        <v>34</v>
      </c>
      <c r="AU41" s="47">
        <f>AU12+AU34</f>
        <v>60</v>
      </c>
      <c r="AX41" s="44" t="str">
        <f t="shared" si="10"/>
        <v/>
      </c>
      <c r="AY41" s="44" t="str">
        <f t="shared" si="10"/>
        <v/>
      </c>
      <c r="AZ41" s="44" t="str">
        <f t="shared" si="10"/>
        <v/>
      </c>
      <c r="BA41" s="44" t="str">
        <f t="shared" si="10"/>
        <v/>
      </c>
      <c r="BB41" s="44" t="str">
        <f t="shared" si="10"/>
        <v/>
      </c>
      <c r="BC41" s="44" t="str">
        <f t="shared" si="10"/>
        <v/>
      </c>
      <c r="BD41" s="44" t="str">
        <f t="shared" si="10"/>
        <v/>
      </c>
      <c r="BE41" s="44" t="str">
        <f t="shared" si="10"/>
        <v>так</v>
      </c>
      <c r="BF41" s="44" t="str">
        <f t="shared" si="10"/>
        <v/>
      </c>
      <c r="BG41" s="44" t="str">
        <f t="shared" si="10"/>
        <v/>
      </c>
      <c r="BH41" s="44" t="str">
        <f t="shared" si="10"/>
        <v/>
      </c>
      <c r="BI41" s="44" t="str">
        <f t="shared" si="10"/>
        <v/>
      </c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79"/>
      <c r="G42" s="2347">
        <f>G43+G44+G45</f>
        <v>7.5</v>
      </c>
      <c r="H42" s="2348">
        <f t="shared" ref="H42:M42" si="21">H43+H44+H45</f>
        <v>225</v>
      </c>
      <c r="I42" s="2356">
        <f t="shared" si="21"/>
        <v>126</v>
      </c>
      <c r="J42" s="2356">
        <f t="shared" si="21"/>
        <v>60</v>
      </c>
      <c r="K42" s="2356">
        <f t="shared" si="21"/>
        <v>15</v>
      </c>
      <c r="L42" s="2356">
        <f t="shared" si="21"/>
        <v>51</v>
      </c>
      <c r="M42" s="2350">
        <f t="shared" si="21"/>
        <v>99</v>
      </c>
      <c r="N42" s="2357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  <c r="AT42" s="16" t="s">
        <v>35</v>
      </c>
      <c r="AU42" s="47">
        <f t="shared" ref="AU42:AU44" si="22">AU13+AU35</f>
        <v>51</v>
      </c>
      <c r="AX42" s="44" t="str">
        <f t="shared" si="10"/>
        <v/>
      </c>
      <c r="AY42" s="44" t="str">
        <f t="shared" si="10"/>
        <v/>
      </c>
      <c r="AZ42" s="44" t="str">
        <f t="shared" si="10"/>
        <v/>
      </c>
      <c r="BA42" s="44" t="str">
        <f t="shared" si="10"/>
        <v/>
      </c>
      <c r="BB42" s="44" t="str">
        <f t="shared" si="10"/>
        <v/>
      </c>
      <c r="BC42" s="44" t="str">
        <f t="shared" si="10"/>
        <v/>
      </c>
      <c r="BD42" s="44" t="str">
        <f t="shared" si="10"/>
        <v/>
      </c>
      <c r="BE42" s="44" t="str">
        <f t="shared" si="10"/>
        <v/>
      </c>
      <c r="BF42" s="44" t="str">
        <f t="shared" si="10"/>
        <v/>
      </c>
      <c r="BG42" s="44" t="str">
        <f t="shared" si="10"/>
        <v/>
      </c>
      <c r="BH42" s="44" t="str">
        <f t="shared" si="10"/>
        <v/>
      </c>
      <c r="BI42" s="44" t="str">
        <f t="shared" si="10"/>
        <v/>
      </c>
    </row>
    <row r="43" spans="1:65" s="16" customFormat="1" ht="22.5" customHeight="1" x14ac:dyDescent="0.2">
      <c r="A43" s="576" t="s">
        <v>495</v>
      </c>
      <c r="B43" s="112" t="s">
        <v>48</v>
      </c>
      <c r="C43" s="646">
        <v>5</v>
      </c>
      <c r="D43" s="638"/>
      <c r="E43" s="638"/>
      <c r="F43" s="2346"/>
      <c r="G43" s="2351">
        <v>5.5</v>
      </c>
      <c r="H43" s="2352">
        <f t="shared" si="20"/>
        <v>165</v>
      </c>
      <c r="I43" s="383">
        <f>J43+K43+L43</f>
        <v>90</v>
      </c>
      <c r="J43" s="2353">
        <v>60</v>
      </c>
      <c r="K43" s="2354">
        <v>15</v>
      </c>
      <c r="L43" s="2354">
        <v>15</v>
      </c>
      <c r="M43" s="2355">
        <f>H43-I43</f>
        <v>75</v>
      </c>
      <c r="N43" s="2357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  <c r="Z43" s="16">
        <v>3</v>
      </c>
      <c r="AT43" s="16" t="s">
        <v>36</v>
      </c>
      <c r="AU43" s="47">
        <f t="shared" si="22"/>
        <v>21.5</v>
      </c>
      <c r="AX43" s="44" t="str">
        <f t="shared" si="10"/>
        <v/>
      </c>
      <c r="AY43" s="44" t="str">
        <f t="shared" si="10"/>
        <v/>
      </c>
      <c r="AZ43" s="44" t="str">
        <f t="shared" si="10"/>
        <v/>
      </c>
      <c r="BA43" s="44" t="str">
        <f t="shared" si="10"/>
        <v/>
      </c>
      <c r="BB43" s="44" t="str">
        <f t="shared" si="10"/>
        <v/>
      </c>
      <c r="BC43" s="44" t="str">
        <f t="shared" si="10"/>
        <v/>
      </c>
      <c r="BD43" s="44" t="str">
        <f t="shared" si="10"/>
        <v>так</v>
      </c>
      <c r="BE43" s="44" t="str">
        <f t="shared" si="10"/>
        <v/>
      </c>
      <c r="BF43" s="44" t="str">
        <f t="shared" si="10"/>
        <v/>
      </c>
      <c r="BG43" s="44" t="str">
        <f t="shared" si="10"/>
        <v/>
      </c>
      <c r="BH43" s="44" t="str">
        <f t="shared" si="10"/>
        <v/>
      </c>
      <c r="BI43" s="44" t="str">
        <f t="shared" si="10"/>
        <v/>
      </c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2346"/>
      <c r="G44" s="2351">
        <v>1</v>
      </c>
      <c r="H44" s="2352">
        <f t="shared" si="20"/>
        <v>30</v>
      </c>
      <c r="I44" s="383">
        <f>J44+K44+L44</f>
        <v>18</v>
      </c>
      <c r="J44" s="2353"/>
      <c r="K44" s="2354"/>
      <c r="L44" s="2354">
        <v>18</v>
      </c>
      <c r="M44" s="2355">
        <f>H44-I44</f>
        <v>12</v>
      </c>
      <c r="N44" s="2357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  <c r="Z44" s="16">
        <v>3</v>
      </c>
      <c r="AT44" s="16" t="s">
        <v>37</v>
      </c>
      <c r="AU44" s="47">
        <f t="shared" si="22"/>
        <v>9.5</v>
      </c>
      <c r="AX44" s="44" t="str">
        <f t="shared" si="10"/>
        <v/>
      </c>
      <c r="AY44" s="44" t="str">
        <f t="shared" si="10"/>
        <v/>
      </c>
      <c r="AZ44" s="44" t="str">
        <f t="shared" si="10"/>
        <v/>
      </c>
      <c r="BA44" s="44" t="str">
        <f t="shared" si="10"/>
        <v/>
      </c>
      <c r="BB44" s="44" t="str">
        <f t="shared" si="10"/>
        <v/>
      </c>
      <c r="BC44" s="44" t="str">
        <f t="shared" si="10"/>
        <v/>
      </c>
      <c r="BD44" s="44" t="str">
        <f t="shared" si="10"/>
        <v/>
      </c>
      <c r="BE44" s="44" t="str">
        <f t="shared" si="10"/>
        <v>так</v>
      </c>
      <c r="BF44" s="44" t="str">
        <f t="shared" si="10"/>
        <v/>
      </c>
      <c r="BG44" s="44" t="str">
        <f t="shared" si="10"/>
        <v/>
      </c>
      <c r="BH44" s="44" t="str">
        <f t="shared" si="10"/>
        <v/>
      </c>
      <c r="BI44" s="44" t="str">
        <f t="shared" si="10"/>
        <v/>
      </c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 t="s">
        <v>733</v>
      </c>
      <c r="F45" s="2346"/>
      <c r="G45" s="2351">
        <v>1</v>
      </c>
      <c r="H45" s="2352">
        <f t="shared" si="20"/>
        <v>30</v>
      </c>
      <c r="I45" s="383">
        <f>J45+K45+L45</f>
        <v>18</v>
      </c>
      <c r="J45" s="2353"/>
      <c r="K45" s="2354"/>
      <c r="L45" s="2354">
        <v>18</v>
      </c>
      <c r="M45" s="2355">
        <f>H45-I45</f>
        <v>12</v>
      </c>
      <c r="N45" s="2357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  <c r="Z45" s="16">
        <v>3</v>
      </c>
      <c r="AU45" s="47">
        <f>SUM(AU41:AU44)</f>
        <v>142</v>
      </c>
      <c r="AX45" s="44" t="str">
        <f t="shared" si="10"/>
        <v/>
      </c>
      <c r="AY45" s="44" t="str">
        <f t="shared" si="10"/>
        <v/>
      </c>
      <c r="AZ45" s="44" t="str">
        <f t="shared" si="10"/>
        <v/>
      </c>
      <c r="BA45" s="44" t="str">
        <f t="shared" si="10"/>
        <v/>
      </c>
      <c r="BB45" s="44" t="str">
        <f t="shared" si="10"/>
        <v/>
      </c>
      <c r="BC45" s="44" t="str">
        <f t="shared" si="10"/>
        <v/>
      </c>
      <c r="BD45" s="44" t="str">
        <f t="shared" si="10"/>
        <v/>
      </c>
      <c r="BE45" s="44" t="str">
        <f t="shared" si="10"/>
        <v/>
      </c>
      <c r="BF45" s="44" t="str">
        <f t="shared" si="10"/>
        <v>так</v>
      </c>
      <c r="BG45" s="44" t="str">
        <f t="shared" si="10"/>
        <v/>
      </c>
      <c r="BH45" s="44" t="str">
        <f t="shared" si="10"/>
        <v/>
      </c>
      <c r="BI45" s="44" t="str">
        <f t="shared" si="10"/>
        <v/>
      </c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 t="s">
        <v>730</v>
      </c>
      <c r="E46" s="642"/>
      <c r="F46" s="179"/>
      <c r="G46" s="2347">
        <v>2</v>
      </c>
      <c r="H46" s="2348">
        <f t="shared" si="20"/>
        <v>60</v>
      </c>
      <c r="I46" s="354">
        <f>J46+K46+L46</f>
        <v>30</v>
      </c>
      <c r="J46" s="2356">
        <v>20</v>
      </c>
      <c r="K46" s="2356"/>
      <c r="L46" s="2356">
        <v>10</v>
      </c>
      <c r="M46" s="2350">
        <f>H46-I46</f>
        <v>30</v>
      </c>
      <c r="N46" s="2357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  <c r="Z46" s="16">
        <v>2</v>
      </c>
      <c r="AX46" s="44" t="str">
        <f t="shared" si="10"/>
        <v/>
      </c>
      <c r="AY46" s="44" t="str">
        <f t="shared" si="10"/>
        <v/>
      </c>
      <c r="AZ46" s="44" t="str">
        <f t="shared" si="10"/>
        <v/>
      </c>
      <c r="BA46" s="44" t="str">
        <f t="shared" si="10"/>
        <v/>
      </c>
      <c r="BB46" s="44" t="str">
        <f t="shared" si="10"/>
        <v>так</v>
      </c>
      <c r="BC46" s="44" t="str">
        <f t="shared" si="10"/>
        <v/>
      </c>
      <c r="BD46" s="44" t="str">
        <f t="shared" si="10"/>
        <v/>
      </c>
      <c r="BE46" s="44" t="str">
        <f t="shared" si="10"/>
        <v/>
      </c>
      <c r="BF46" s="44" t="str">
        <f t="shared" si="10"/>
        <v/>
      </c>
      <c r="BG46" s="44" t="str">
        <f t="shared" si="10"/>
        <v/>
      </c>
      <c r="BH46" s="44" t="str">
        <f t="shared" si="10"/>
        <v/>
      </c>
      <c r="BI46" s="44" t="str">
        <f t="shared" si="10"/>
        <v/>
      </c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2346"/>
      <c r="G47" s="2347">
        <f>G48+G49</f>
        <v>7</v>
      </c>
      <c r="H47" s="2348">
        <f t="shared" ref="H47:M47" si="23">H48+H49</f>
        <v>210</v>
      </c>
      <c r="I47" s="2356">
        <f t="shared" si="23"/>
        <v>105</v>
      </c>
      <c r="J47" s="2356">
        <f t="shared" si="23"/>
        <v>57</v>
      </c>
      <c r="K47" s="2356">
        <f t="shared" si="23"/>
        <v>33</v>
      </c>
      <c r="L47" s="2356">
        <f t="shared" si="23"/>
        <v>15</v>
      </c>
      <c r="M47" s="2350">
        <f t="shared" si="23"/>
        <v>105</v>
      </c>
      <c r="N47" s="2357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  <c r="AX47" s="44" t="str">
        <f t="shared" si="10"/>
        <v/>
      </c>
      <c r="AY47" s="44" t="str">
        <f t="shared" si="10"/>
        <v/>
      </c>
      <c r="AZ47" s="44" t="str">
        <f t="shared" si="10"/>
        <v/>
      </c>
      <c r="BA47" s="44" t="str">
        <f t="shared" si="10"/>
        <v/>
      </c>
      <c r="BB47" s="44" t="str">
        <f t="shared" si="10"/>
        <v/>
      </c>
      <c r="BC47" s="44" t="str">
        <f t="shared" si="10"/>
        <v/>
      </c>
      <c r="BD47" s="44" t="str">
        <f t="shared" si="10"/>
        <v/>
      </c>
      <c r="BE47" s="44" t="str">
        <f t="shared" si="10"/>
        <v/>
      </c>
      <c r="BF47" s="44" t="str">
        <f t="shared" si="10"/>
        <v/>
      </c>
      <c r="BG47" s="44" t="str">
        <f t="shared" si="10"/>
        <v/>
      </c>
      <c r="BH47" s="44" t="str">
        <f t="shared" si="10"/>
        <v/>
      </c>
      <c r="BI47" s="44" t="str">
        <f t="shared" si="10"/>
        <v/>
      </c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5</v>
      </c>
      <c r="E48" s="642"/>
      <c r="F48" s="2346"/>
      <c r="G48" s="2351">
        <v>4</v>
      </c>
      <c r="H48" s="2352">
        <f>G48*30</f>
        <v>120</v>
      </c>
      <c r="I48" s="383">
        <f>J48+K48+L48</f>
        <v>60</v>
      </c>
      <c r="J48" s="2353">
        <v>30</v>
      </c>
      <c r="K48" s="2354">
        <v>15</v>
      </c>
      <c r="L48" s="2354">
        <v>15</v>
      </c>
      <c r="M48" s="2355">
        <f>H48-I48</f>
        <v>60</v>
      </c>
      <c r="N48" s="2357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  <c r="Z48" s="16">
        <v>3</v>
      </c>
      <c r="AX48" s="44" t="str">
        <f t="shared" si="10"/>
        <v/>
      </c>
      <c r="AY48" s="44" t="str">
        <f t="shared" si="10"/>
        <v/>
      </c>
      <c r="AZ48" s="44" t="str">
        <f t="shared" si="10"/>
        <v/>
      </c>
      <c r="BA48" s="44" t="str">
        <f t="shared" si="10"/>
        <v/>
      </c>
      <c r="BB48" s="44" t="str">
        <f t="shared" si="10"/>
        <v/>
      </c>
      <c r="BC48" s="44" t="str">
        <f t="shared" si="10"/>
        <v/>
      </c>
      <c r="BD48" s="44" t="str">
        <f t="shared" si="10"/>
        <v>так</v>
      </c>
      <c r="BE48" s="44" t="str">
        <f t="shared" si="10"/>
        <v/>
      </c>
      <c r="BF48" s="44" t="str">
        <f t="shared" si="10"/>
        <v/>
      </c>
      <c r="BG48" s="44" t="str">
        <f t="shared" si="10"/>
        <v/>
      </c>
      <c r="BH48" s="44" t="str">
        <f t="shared" si="10"/>
        <v/>
      </c>
      <c r="BI48" s="44" t="str">
        <f t="shared" si="10"/>
        <v/>
      </c>
    </row>
    <row r="49" spans="1:61" s="16" customFormat="1" ht="34.5" customHeight="1" x14ac:dyDescent="0.2">
      <c r="A49" s="576" t="s">
        <v>336</v>
      </c>
      <c r="B49" s="112" t="s">
        <v>50</v>
      </c>
      <c r="C49" s="646" t="s">
        <v>732</v>
      </c>
      <c r="D49" s="642"/>
      <c r="E49" s="642"/>
      <c r="F49" s="2346"/>
      <c r="G49" s="2351">
        <v>3</v>
      </c>
      <c r="H49" s="2352">
        <f>G49*30</f>
        <v>90</v>
      </c>
      <c r="I49" s="383">
        <f>J49+K49+L49</f>
        <v>45</v>
      </c>
      <c r="J49" s="2353">
        <v>27</v>
      </c>
      <c r="K49" s="2354">
        <v>18</v>
      </c>
      <c r="L49" s="2354"/>
      <c r="M49" s="2355">
        <f>H49-I49</f>
        <v>45</v>
      </c>
      <c r="N49" s="2357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  <c r="Z49" s="16">
        <v>3</v>
      </c>
      <c r="AX49" s="44" t="str">
        <f t="shared" si="10"/>
        <v/>
      </c>
      <c r="AY49" s="44" t="str">
        <f t="shared" si="10"/>
        <v/>
      </c>
      <c r="AZ49" s="44" t="str">
        <f t="shared" si="10"/>
        <v/>
      </c>
      <c r="BA49" s="44" t="str">
        <f t="shared" si="10"/>
        <v/>
      </c>
      <c r="BB49" s="44" t="str">
        <f t="shared" si="10"/>
        <v/>
      </c>
      <c r="BC49" s="44" t="str">
        <f t="shared" si="10"/>
        <v/>
      </c>
      <c r="BD49" s="44" t="str">
        <f t="shared" si="10"/>
        <v/>
      </c>
      <c r="BE49" s="44" t="str">
        <f t="shared" si="10"/>
        <v>так</v>
      </c>
      <c r="BF49" s="44" t="str">
        <f t="shared" si="10"/>
        <v/>
      </c>
      <c r="BG49" s="44" t="str">
        <f t="shared" si="10"/>
        <v/>
      </c>
      <c r="BH49" s="44" t="str">
        <f t="shared" si="10"/>
        <v/>
      </c>
      <c r="BI49" s="44" t="str">
        <f t="shared" si="10"/>
        <v/>
      </c>
    </row>
    <row r="50" spans="1:61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2346"/>
      <c r="G50" s="2347">
        <f>G51+G52+G53</f>
        <v>6.5</v>
      </c>
      <c r="H50" s="2348">
        <f t="shared" ref="H50:M50" si="24">H51+H52+H53</f>
        <v>195</v>
      </c>
      <c r="I50" s="354">
        <f t="shared" si="24"/>
        <v>99</v>
      </c>
      <c r="J50" s="354">
        <f t="shared" si="24"/>
        <v>33</v>
      </c>
      <c r="K50" s="354">
        <f t="shared" si="24"/>
        <v>66</v>
      </c>
      <c r="L50" s="354">
        <f t="shared" si="24"/>
        <v>0</v>
      </c>
      <c r="M50" s="2350">
        <f t="shared" si="24"/>
        <v>96</v>
      </c>
      <c r="N50" s="2357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  <c r="AX50" s="44" t="str">
        <f t="shared" si="10"/>
        <v/>
      </c>
      <c r="AY50" s="44" t="str">
        <f t="shared" si="10"/>
        <v/>
      </c>
      <c r="AZ50" s="44" t="str">
        <f t="shared" si="10"/>
        <v/>
      </c>
      <c r="BA50" s="44" t="str">
        <f t="shared" ref="AX50:BI71" si="25">IF(Q50&lt;&gt;"","так","")</f>
        <v/>
      </c>
      <c r="BB50" s="44" t="str">
        <f t="shared" si="25"/>
        <v/>
      </c>
      <c r="BC50" s="44" t="str">
        <f t="shared" si="25"/>
        <v/>
      </c>
      <c r="BD50" s="44" t="str">
        <f t="shared" si="25"/>
        <v/>
      </c>
      <c r="BE50" s="44" t="str">
        <f t="shared" si="25"/>
        <v/>
      </c>
      <c r="BF50" s="44" t="str">
        <f t="shared" si="25"/>
        <v/>
      </c>
      <c r="BG50" s="44" t="str">
        <f t="shared" si="25"/>
        <v/>
      </c>
      <c r="BH50" s="44" t="str">
        <f t="shared" si="25"/>
        <v/>
      </c>
      <c r="BI50" s="44" t="str">
        <f t="shared" si="25"/>
        <v/>
      </c>
    </row>
    <row r="51" spans="1:61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2346"/>
      <c r="G51" s="2351">
        <v>3</v>
      </c>
      <c r="H51" s="2352">
        <f>G51*30</f>
        <v>90</v>
      </c>
      <c r="I51" s="383">
        <f>J51+K51+L51</f>
        <v>45</v>
      </c>
      <c r="J51" s="2353">
        <v>15</v>
      </c>
      <c r="K51" s="2354">
        <v>30</v>
      </c>
      <c r="L51" s="2354"/>
      <c r="M51" s="2355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  <c r="Z51" s="16">
        <v>1</v>
      </c>
      <c r="AX51" s="44" t="str">
        <f t="shared" si="25"/>
        <v>так</v>
      </c>
      <c r="AY51" s="44" t="str">
        <f t="shared" si="25"/>
        <v/>
      </c>
      <c r="AZ51" s="44" t="str">
        <f t="shared" si="25"/>
        <v/>
      </c>
      <c r="BA51" s="44" t="str">
        <f t="shared" si="25"/>
        <v/>
      </c>
      <c r="BB51" s="44" t="str">
        <f t="shared" si="25"/>
        <v/>
      </c>
      <c r="BC51" s="44" t="str">
        <f t="shared" si="25"/>
        <v/>
      </c>
      <c r="BD51" s="44" t="str">
        <f t="shared" si="25"/>
        <v/>
      </c>
      <c r="BE51" s="44" t="str">
        <f t="shared" si="25"/>
        <v/>
      </c>
      <c r="BF51" s="44" t="str">
        <f t="shared" si="25"/>
        <v/>
      </c>
      <c r="BG51" s="44" t="str">
        <f t="shared" si="25"/>
        <v/>
      </c>
      <c r="BH51" s="44" t="str">
        <f t="shared" si="25"/>
        <v/>
      </c>
      <c r="BI51" s="44" t="str">
        <f t="shared" si="25"/>
        <v/>
      </c>
    </row>
    <row r="52" spans="1:61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2346"/>
      <c r="G52" s="2351">
        <v>1.5</v>
      </c>
      <c r="H52" s="2352">
        <f>G52*30</f>
        <v>45</v>
      </c>
      <c r="I52" s="383">
        <f>J52+K52+L52</f>
        <v>27</v>
      </c>
      <c r="J52" s="2353">
        <v>9</v>
      </c>
      <c r="K52" s="2354">
        <v>18</v>
      </c>
      <c r="L52" s="2354"/>
      <c r="M52" s="2355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  <c r="Z52" s="16">
        <v>1</v>
      </c>
      <c r="AX52" s="44" t="str">
        <f t="shared" si="25"/>
        <v/>
      </c>
      <c r="AY52" s="44" t="str">
        <f t="shared" si="25"/>
        <v>так</v>
      </c>
      <c r="AZ52" s="44" t="str">
        <f t="shared" si="25"/>
        <v/>
      </c>
      <c r="BA52" s="44" t="str">
        <f t="shared" si="25"/>
        <v/>
      </c>
      <c r="BB52" s="44" t="str">
        <f t="shared" si="25"/>
        <v/>
      </c>
      <c r="BC52" s="44" t="str">
        <f t="shared" si="25"/>
        <v/>
      </c>
      <c r="BD52" s="44" t="str">
        <f t="shared" si="25"/>
        <v/>
      </c>
      <c r="BE52" s="44" t="str">
        <f t="shared" si="25"/>
        <v/>
      </c>
      <c r="BF52" s="44" t="str">
        <f t="shared" si="25"/>
        <v/>
      </c>
      <c r="BG52" s="44" t="str">
        <f t="shared" si="25"/>
        <v/>
      </c>
      <c r="BH52" s="44" t="str">
        <f t="shared" si="25"/>
        <v/>
      </c>
      <c r="BI52" s="44" t="str">
        <f t="shared" si="25"/>
        <v/>
      </c>
    </row>
    <row r="53" spans="1:61" s="16" customFormat="1" ht="21.75" customHeight="1" x14ac:dyDescent="0.2">
      <c r="A53" s="576" t="s">
        <v>500</v>
      </c>
      <c r="B53" s="112" t="s">
        <v>51</v>
      </c>
      <c r="C53" s="646" t="s">
        <v>729</v>
      </c>
      <c r="D53" s="638"/>
      <c r="E53" s="638"/>
      <c r="F53" s="2346"/>
      <c r="G53" s="2351">
        <v>2</v>
      </c>
      <c r="H53" s="2352">
        <f>G53*30</f>
        <v>60</v>
      </c>
      <c r="I53" s="383">
        <f>J53+K53+L53</f>
        <v>27</v>
      </c>
      <c r="J53" s="2353">
        <v>9</v>
      </c>
      <c r="K53" s="2354">
        <v>18</v>
      </c>
      <c r="L53" s="2354"/>
      <c r="M53" s="2355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  <c r="Z53" s="16">
        <v>1</v>
      </c>
      <c r="AX53" s="44" t="str">
        <f t="shared" si="25"/>
        <v/>
      </c>
      <c r="AY53" s="44" t="str">
        <f t="shared" si="25"/>
        <v/>
      </c>
      <c r="AZ53" s="44" t="str">
        <f t="shared" si="25"/>
        <v>так</v>
      </c>
      <c r="BA53" s="44" t="str">
        <f t="shared" si="25"/>
        <v/>
      </c>
      <c r="BB53" s="44" t="str">
        <f t="shared" si="25"/>
        <v/>
      </c>
      <c r="BC53" s="44" t="str">
        <f t="shared" si="25"/>
        <v/>
      </c>
      <c r="BD53" s="44" t="str">
        <f t="shared" si="25"/>
        <v/>
      </c>
      <c r="BE53" s="44" t="str">
        <f t="shared" si="25"/>
        <v/>
      </c>
      <c r="BF53" s="44" t="str">
        <f t="shared" si="25"/>
        <v/>
      </c>
      <c r="BG53" s="44" t="str">
        <f t="shared" si="25"/>
        <v/>
      </c>
      <c r="BH53" s="44" t="str">
        <f t="shared" si="25"/>
        <v/>
      </c>
      <c r="BI53" s="44" t="str">
        <f t="shared" si="25"/>
        <v/>
      </c>
    </row>
    <row r="54" spans="1:61" s="16" customFormat="1" ht="22.5" customHeight="1" x14ac:dyDescent="0.2">
      <c r="A54" s="576" t="s">
        <v>158</v>
      </c>
      <c r="B54" s="112" t="s">
        <v>52</v>
      </c>
      <c r="C54" s="646" t="s">
        <v>731</v>
      </c>
      <c r="D54" s="638"/>
      <c r="E54" s="638"/>
      <c r="F54" s="2346"/>
      <c r="G54" s="2347">
        <v>3</v>
      </c>
      <c r="H54" s="2348">
        <f>G54*30</f>
        <v>90</v>
      </c>
      <c r="I54" s="354">
        <f>J54+K54+L54</f>
        <v>54</v>
      </c>
      <c r="J54" s="2356">
        <v>36</v>
      </c>
      <c r="K54" s="2356">
        <v>18</v>
      </c>
      <c r="L54" s="2356"/>
      <c r="M54" s="2350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  <c r="Z54" s="16">
        <v>2</v>
      </c>
      <c r="AX54" s="44" t="str">
        <f t="shared" si="25"/>
        <v/>
      </c>
      <c r="AY54" s="44" t="str">
        <f t="shared" si="25"/>
        <v/>
      </c>
      <c r="AZ54" s="44" t="str">
        <f t="shared" si="25"/>
        <v/>
      </c>
      <c r="BA54" s="44" t="str">
        <f t="shared" si="25"/>
        <v/>
      </c>
      <c r="BB54" s="44" t="str">
        <f t="shared" si="25"/>
        <v/>
      </c>
      <c r="BC54" s="44" t="str">
        <f t="shared" si="25"/>
        <v>так</v>
      </c>
      <c r="BD54" s="44" t="str">
        <f t="shared" si="25"/>
        <v/>
      </c>
      <c r="BE54" s="44" t="str">
        <f t="shared" si="25"/>
        <v/>
      </c>
      <c r="BF54" s="44" t="str">
        <f t="shared" si="25"/>
        <v/>
      </c>
      <c r="BG54" s="44" t="str">
        <f t="shared" si="25"/>
        <v/>
      </c>
      <c r="BH54" s="44" t="str">
        <f t="shared" si="25"/>
        <v/>
      </c>
      <c r="BI54" s="44" t="str">
        <f t="shared" si="25"/>
        <v/>
      </c>
    </row>
    <row r="55" spans="1:61" s="2229" customFormat="1" ht="39" customHeight="1" x14ac:dyDescent="0.2">
      <c r="A55" s="541" t="s">
        <v>159</v>
      </c>
      <c r="B55" s="194" t="s">
        <v>86</v>
      </c>
      <c r="C55" s="637"/>
      <c r="D55" s="642" t="s">
        <v>735</v>
      </c>
      <c r="E55" s="638"/>
      <c r="F55" s="2346"/>
      <c r="G55" s="2347">
        <v>3</v>
      </c>
      <c r="H55" s="2348">
        <f>G55*30</f>
        <v>90</v>
      </c>
      <c r="I55" s="354">
        <f>J55+K55+L55</f>
        <v>30</v>
      </c>
      <c r="J55" s="2356">
        <v>20</v>
      </c>
      <c r="K55" s="2356"/>
      <c r="L55" s="2356">
        <v>10</v>
      </c>
      <c r="M55" s="2350">
        <f>H55-I55</f>
        <v>60</v>
      </c>
      <c r="N55" s="606"/>
      <c r="O55" s="543"/>
      <c r="P55" s="604"/>
      <c r="Q55" s="677"/>
      <c r="R55" s="543"/>
      <c r="S55" s="605"/>
      <c r="T55" s="603"/>
      <c r="U55" s="543"/>
      <c r="V55" s="605"/>
      <c r="W55" s="606"/>
      <c r="X55" s="543"/>
      <c r="Y55" s="94">
        <v>3</v>
      </c>
      <c r="Z55" s="2229">
        <v>4</v>
      </c>
      <c r="AX55" s="44" t="str">
        <f t="shared" si="25"/>
        <v/>
      </c>
      <c r="AY55" s="44" t="str">
        <f t="shared" si="25"/>
        <v/>
      </c>
      <c r="AZ55" s="44" t="str">
        <f t="shared" si="25"/>
        <v/>
      </c>
      <c r="BA55" s="44" t="str">
        <f t="shared" si="25"/>
        <v/>
      </c>
      <c r="BB55" s="44" t="str">
        <f t="shared" si="25"/>
        <v/>
      </c>
      <c r="BC55" s="44" t="str">
        <f t="shared" si="25"/>
        <v/>
      </c>
      <c r="BD55" s="44" t="str">
        <f t="shared" si="25"/>
        <v/>
      </c>
      <c r="BE55" s="44" t="str">
        <f t="shared" si="25"/>
        <v/>
      </c>
      <c r="BF55" s="44" t="str">
        <f t="shared" si="25"/>
        <v/>
      </c>
      <c r="BG55" s="44" t="str">
        <f t="shared" si="25"/>
        <v/>
      </c>
      <c r="BH55" s="44" t="str">
        <f t="shared" si="25"/>
        <v/>
      </c>
      <c r="BI55" s="44" t="str">
        <f t="shared" si="25"/>
        <v>так</v>
      </c>
    </row>
    <row r="56" spans="1:61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2346"/>
      <c r="G56" s="2347">
        <f>G57+G58+G59</f>
        <v>8</v>
      </c>
      <c r="H56" s="2348">
        <f>H57+H58+H59</f>
        <v>240</v>
      </c>
      <c r="I56" s="2356">
        <f>I57+I58+I59</f>
        <v>123</v>
      </c>
      <c r="J56" s="2356">
        <f>J57+J58+J59</f>
        <v>30</v>
      </c>
      <c r="K56" s="2356"/>
      <c r="L56" s="2356">
        <f>L57+L58+L59</f>
        <v>93</v>
      </c>
      <c r="M56" s="235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  <c r="AX56" s="44" t="str">
        <f t="shared" si="25"/>
        <v/>
      </c>
      <c r="AY56" s="44" t="str">
        <f t="shared" si="25"/>
        <v/>
      </c>
      <c r="AZ56" s="44" t="str">
        <f t="shared" si="25"/>
        <v/>
      </c>
      <c r="BA56" s="44" t="str">
        <f t="shared" si="25"/>
        <v/>
      </c>
      <c r="BB56" s="44" t="str">
        <f t="shared" si="25"/>
        <v/>
      </c>
      <c r="BC56" s="44" t="str">
        <f t="shared" si="25"/>
        <v/>
      </c>
      <c r="BD56" s="44" t="str">
        <f t="shared" si="25"/>
        <v/>
      </c>
      <c r="BE56" s="44" t="str">
        <f t="shared" si="25"/>
        <v/>
      </c>
      <c r="BF56" s="44" t="str">
        <f t="shared" si="25"/>
        <v/>
      </c>
      <c r="BG56" s="44" t="str">
        <f t="shared" si="25"/>
        <v/>
      </c>
      <c r="BH56" s="44" t="str">
        <f t="shared" si="25"/>
        <v/>
      </c>
      <c r="BI56" s="44" t="str">
        <f t="shared" si="25"/>
        <v/>
      </c>
    </row>
    <row r="57" spans="1:61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2346"/>
      <c r="G57" s="2351">
        <v>4</v>
      </c>
      <c r="H57" s="2352">
        <f>G57*30</f>
        <v>120</v>
      </c>
      <c r="I57" s="383">
        <f>J57+K57+L57</f>
        <v>60</v>
      </c>
      <c r="J57" s="2353">
        <v>30</v>
      </c>
      <c r="K57" s="2354"/>
      <c r="L57" s="2354">
        <v>30</v>
      </c>
      <c r="M57" s="2355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  <c r="Z57" s="16">
        <v>1</v>
      </c>
      <c r="AX57" s="44" t="str">
        <f t="shared" si="25"/>
        <v>так</v>
      </c>
      <c r="AY57" s="44" t="str">
        <f t="shared" si="25"/>
        <v/>
      </c>
      <c r="AZ57" s="44" t="str">
        <f t="shared" si="25"/>
        <v/>
      </c>
      <c r="BA57" s="44" t="str">
        <f t="shared" si="25"/>
        <v/>
      </c>
      <c r="BB57" s="44" t="str">
        <f t="shared" si="25"/>
        <v/>
      </c>
      <c r="BC57" s="44" t="str">
        <f t="shared" si="25"/>
        <v/>
      </c>
      <c r="BD57" s="44" t="str">
        <f t="shared" si="25"/>
        <v/>
      </c>
      <c r="BE57" s="44" t="str">
        <f t="shared" si="25"/>
        <v/>
      </c>
      <c r="BF57" s="44" t="str">
        <f t="shared" si="25"/>
        <v/>
      </c>
      <c r="BG57" s="44" t="str">
        <f t="shared" si="25"/>
        <v/>
      </c>
      <c r="BH57" s="44" t="str">
        <f t="shared" si="25"/>
        <v/>
      </c>
      <c r="BI57" s="44" t="str">
        <f t="shared" si="25"/>
        <v/>
      </c>
    </row>
    <row r="58" spans="1:61" s="16" customFormat="1" ht="36.75" customHeight="1" x14ac:dyDescent="0.2">
      <c r="A58" s="83" t="s">
        <v>209</v>
      </c>
      <c r="B58" s="112" t="s">
        <v>53</v>
      </c>
      <c r="C58" s="646"/>
      <c r="D58" s="642" t="s">
        <v>728</v>
      </c>
      <c r="E58" s="638"/>
      <c r="F58" s="2346"/>
      <c r="G58" s="2351">
        <v>2</v>
      </c>
      <c r="H58" s="2352">
        <f>G58*30</f>
        <v>60</v>
      </c>
      <c r="I58" s="383">
        <f>J58+K58+L58</f>
        <v>36</v>
      </c>
      <c r="J58" s="2353"/>
      <c r="K58" s="2354"/>
      <c r="L58" s="2354">
        <v>36</v>
      </c>
      <c r="M58" s="2355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  <c r="Z58" s="16">
        <v>1</v>
      </c>
      <c r="AX58" s="44" t="str">
        <f t="shared" si="25"/>
        <v/>
      </c>
      <c r="AY58" s="44" t="str">
        <f t="shared" si="25"/>
        <v>так</v>
      </c>
      <c r="AZ58" s="44" t="str">
        <f t="shared" si="25"/>
        <v/>
      </c>
      <c r="BA58" s="44" t="str">
        <f t="shared" si="25"/>
        <v/>
      </c>
      <c r="BB58" s="44" t="str">
        <f t="shared" si="25"/>
        <v/>
      </c>
      <c r="BC58" s="44" t="str">
        <f t="shared" si="25"/>
        <v/>
      </c>
      <c r="BD58" s="44" t="str">
        <f t="shared" si="25"/>
        <v/>
      </c>
      <c r="BE58" s="44" t="str">
        <f t="shared" si="25"/>
        <v/>
      </c>
      <c r="BF58" s="44" t="str">
        <f t="shared" si="25"/>
        <v/>
      </c>
      <c r="BG58" s="44" t="str">
        <f t="shared" si="25"/>
        <v/>
      </c>
      <c r="BH58" s="44" t="str">
        <f t="shared" si="25"/>
        <v/>
      </c>
      <c r="BI58" s="44" t="str">
        <f t="shared" si="25"/>
        <v/>
      </c>
    </row>
    <row r="59" spans="1:61" s="16" customFormat="1" ht="36.75" customHeight="1" x14ac:dyDescent="0.2">
      <c r="A59" s="83" t="s">
        <v>337</v>
      </c>
      <c r="B59" s="112" t="s">
        <v>53</v>
      </c>
      <c r="C59" s="646"/>
      <c r="D59" s="642" t="s">
        <v>737</v>
      </c>
      <c r="E59" s="638"/>
      <c r="F59" s="2346"/>
      <c r="G59" s="2351">
        <v>2</v>
      </c>
      <c r="H59" s="2352">
        <f>G59*30</f>
        <v>60</v>
      </c>
      <c r="I59" s="383">
        <f>J59+K59+L59</f>
        <v>27</v>
      </c>
      <c r="J59" s="2353"/>
      <c r="K59" s="2354"/>
      <c r="L59" s="2354">
        <v>27</v>
      </c>
      <c r="M59" s="2355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  <c r="Z59" s="16">
        <v>1</v>
      </c>
      <c r="AX59" s="44" t="str">
        <f t="shared" si="25"/>
        <v/>
      </c>
      <c r="AY59" s="44" t="str">
        <f t="shared" si="25"/>
        <v/>
      </c>
      <c r="AZ59" s="44" t="str">
        <f t="shared" si="25"/>
        <v>так</v>
      </c>
      <c r="BA59" s="44" t="str">
        <f t="shared" si="25"/>
        <v/>
      </c>
      <c r="BB59" s="44" t="str">
        <f t="shared" si="25"/>
        <v/>
      </c>
      <c r="BC59" s="44" t="str">
        <f t="shared" si="25"/>
        <v/>
      </c>
      <c r="BD59" s="44" t="str">
        <f t="shared" si="25"/>
        <v/>
      </c>
      <c r="BE59" s="44" t="str">
        <f t="shared" si="25"/>
        <v/>
      </c>
      <c r="BF59" s="44" t="str">
        <f t="shared" si="25"/>
        <v/>
      </c>
      <c r="BG59" s="44" t="str">
        <f t="shared" si="25"/>
        <v/>
      </c>
      <c r="BH59" s="44" t="str">
        <f t="shared" si="25"/>
        <v/>
      </c>
      <c r="BI59" s="44" t="str">
        <f t="shared" si="25"/>
        <v/>
      </c>
    </row>
    <row r="60" spans="1:61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2346"/>
      <c r="G60" s="2347">
        <f>G61+G62+G63</f>
        <v>7.5</v>
      </c>
      <c r="H60" s="2348">
        <f>H61+H62+H63</f>
        <v>225</v>
      </c>
      <c r="I60" s="2356">
        <f>I61+I62+I63</f>
        <v>132</v>
      </c>
      <c r="J60" s="2356">
        <f>J61+J62+J63</f>
        <v>66</v>
      </c>
      <c r="K60" s="2356"/>
      <c r="L60" s="2356">
        <f>L61+L62+L63</f>
        <v>66</v>
      </c>
      <c r="M60" s="235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  <c r="AX60" s="44" t="str">
        <f t="shared" si="25"/>
        <v/>
      </c>
      <c r="AY60" s="44" t="str">
        <f t="shared" si="25"/>
        <v/>
      </c>
      <c r="AZ60" s="44" t="str">
        <f t="shared" si="25"/>
        <v/>
      </c>
      <c r="BA60" s="44" t="str">
        <f t="shared" si="25"/>
        <v/>
      </c>
      <c r="BB60" s="44" t="str">
        <f t="shared" si="25"/>
        <v/>
      </c>
      <c r="BC60" s="44" t="str">
        <f t="shared" si="25"/>
        <v/>
      </c>
      <c r="BD60" s="44" t="str">
        <f t="shared" si="25"/>
        <v/>
      </c>
      <c r="BE60" s="44" t="str">
        <f t="shared" si="25"/>
        <v/>
      </c>
      <c r="BF60" s="44" t="str">
        <f t="shared" si="25"/>
        <v/>
      </c>
      <c r="BG60" s="44" t="str">
        <f t="shared" si="25"/>
        <v/>
      </c>
      <c r="BH60" s="44" t="str">
        <f t="shared" si="25"/>
        <v/>
      </c>
      <c r="BI60" s="44" t="str">
        <f t="shared" si="25"/>
        <v/>
      </c>
    </row>
    <row r="61" spans="1:61" s="16" customFormat="1" ht="22.5" customHeight="1" x14ac:dyDescent="0.2">
      <c r="A61" s="576" t="s">
        <v>338</v>
      </c>
      <c r="B61" s="112" t="s">
        <v>54</v>
      </c>
      <c r="C61" s="637"/>
      <c r="D61" s="642">
        <v>3</v>
      </c>
      <c r="E61" s="638"/>
      <c r="F61" s="2346"/>
      <c r="G61" s="2351">
        <v>3.5</v>
      </c>
      <c r="H61" s="2352">
        <f t="shared" ref="H61:H67" si="26">G61*30</f>
        <v>105</v>
      </c>
      <c r="I61" s="383">
        <f>J61+K61+L61</f>
        <v>60</v>
      </c>
      <c r="J61" s="2353">
        <v>30</v>
      </c>
      <c r="K61" s="2354"/>
      <c r="L61" s="2354">
        <v>30</v>
      </c>
      <c r="M61" s="2355">
        <f t="shared" ref="M61:M67" si="27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  <c r="Z61" s="16">
        <v>2</v>
      </c>
      <c r="AX61" s="44" t="str">
        <f t="shared" si="25"/>
        <v/>
      </c>
      <c r="AY61" s="44" t="str">
        <f t="shared" si="25"/>
        <v/>
      </c>
      <c r="AZ61" s="44" t="str">
        <f t="shared" si="25"/>
        <v/>
      </c>
      <c r="BA61" s="44" t="str">
        <f t="shared" si="25"/>
        <v>так</v>
      </c>
      <c r="BB61" s="44" t="str">
        <f t="shared" si="25"/>
        <v/>
      </c>
      <c r="BC61" s="44" t="str">
        <f t="shared" si="25"/>
        <v/>
      </c>
      <c r="BD61" s="44" t="str">
        <f t="shared" si="25"/>
        <v/>
      </c>
      <c r="BE61" s="44" t="str">
        <f t="shared" si="25"/>
        <v/>
      </c>
      <c r="BF61" s="44" t="str">
        <f t="shared" si="25"/>
        <v/>
      </c>
      <c r="BG61" s="44" t="str">
        <f t="shared" si="25"/>
        <v/>
      </c>
      <c r="BH61" s="44" t="str">
        <f t="shared" si="25"/>
        <v/>
      </c>
      <c r="BI61" s="44" t="str">
        <f t="shared" si="25"/>
        <v/>
      </c>
    </row>
    <row r="62" spans="1:61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2346"/>
      <c r="G62" s="2351">
        <v>2</v>
      </c>
      <c r="H62" s="2352">
        <f t="shared" si="26"/>
        <v>60</v>
      </c>
      <c r="I62" s="383">
        <f>J62+K62+L62</f>
        <v>36</v>
      </c>
      <c r="J62" s="2353">
        <v>18</v>
      </c>
      <c r="K62" s="2354"/>
      <c r="L62" s="2354">
        <v>18</v>
      </c>
      <c r="M62" s="2355">
        <f t="shared" si="27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  <c r="Z62" s="16">
        <v>2</v>
      </c>
      <c r="AX62" s="44" t="str">
        <f t="shared" si="25"/>
        <v/>
      </c>
      <c r="AY62" s="44" t="str">
        <f t="shared" si="25"/>
        <v/>
      </c>
      <c r="AZ62" s="44" t="str">
        <f t="shared" si="25"/>
        <v/>
      </c>
      <c r="BA62" s="44" t="str">
        <f t="shared" si="25"/>
        <v/>
      </c>
      <c r="BB62" s="44" t="str">
        <f t="shared" si="25"/>
        <v>так</v>
      </c>
      <c r="BC62" s="44" t="str">
        <f t="shared" si="25"/>
        <v/>
      </c>
      <c r="BD62" s="44" t="str">
        <f t="shared" si="25"/>
        <v/>
      </c>
      <c r="BE62" s="44" t="str">
        <f t="shared" si="25"/>
        <v/>
      </c>
      <c r="BF62" s="44" t="str">
        <f t="shared" si="25"/>
        <v/>
      </c>
      <c r="BG62" s="44" t="str">
        <f t="shared" si="25"/>
        <v/>
      </c>
      <c r="BH62" s="44" t="str">
        <f t="shared" si="25"/>
        <v/>
      </c>
      <c r="BI62" s="44" t="str">
        <f t="shared" si="25"/>
        <v/>
      </c>
    </row>
    <row r="63" spans="1:61" s="16" customFormat="1" ht="21" customHeight="1" x14ac:dyDescent="0.2">
      <c r="A63" s="576" t="s">
        <v>501</v>
      </c>
      <c r="B63" s="112" t="s">
        <v>54</v>
      </c>
      <c r="C63" s="646" t="s">
        <v>731</v>
      </c>
      <c r="D63" s="638"/>
      <c r="E63" s="638"/>
      <c r="F63" s="2346"/>
      <c r="G63" s="2351">
        <v>2</v>
      </c>
      <c r="H63" s="2352">
        <f>G63*30</f>
        <v>60</v>
      </c>
      <c r="I63" s="383">
        <f>J63+K63+L63</f>
        <v>36</v>
      </c>
      <c r="J63" s="2353">
        <v>18</v>
      </c>
      <c r="K63" s="2354"/>
      <c r="L63" s="2354">
        <v>18</v>
      </c>
      <c r="M63" s="2355">
        <f t="shared" si="27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  <c r="Z63" s="16">
        <v>2</v>
      </c>
      <c r="AX63" s="44" t="str">
        <f t="shared" si="25"/>
        <v/>
      </c>
      <c r="AY63" s="44" t="str">
        <f t="shared" si="25"/>
        <v/>
      </c>
      <c r="AZ63" s="44" t="str">
        <f t="shared" si="25"/>
        <v/>
      </c>
      <c r="BA63" s="44" t="str">
        <f t="shared" si="25"/>
        <v/>
      </c>
      <c r="BB63" s="44" t="str">
        <f t="shared" si="25"/>
        <v/>
      </c>
      <c r="BC63" s="44" t="str">
        <f t="shared" si="25"/>
        <v>так</v>
      </c>
      <c r="BD63" s="44" t="str">
        <f t="shared" si="25"/>
        <v/>
      </c>
      <c r="BE63" s="44" t="str">
        <f t="shared" si="25"/>
        <v/>
      </c>
      <c r="BF63" s="44" t="str">
        <f t="shared" si="25"/>
        <v/>
      </c>
      <c r="BG63" s="44" t="str">
        <f t="shared" si="25"/>
        <v/>
      </c>
      <c r="BH63" s="44" t="str">
        <f t="shared" si="25"/>
        <v/>
      </c>
      <c r="BI63" s="44" t="str">
        <f t="shared" si="25"/>
        <v/>
      </c>
    </row>
    <row r="64" spans="1:61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2346"/>
      <c r="G64" s="2347">
        <f t="shared" ref="G64:M64" si="28">G65+G66</f>
        <v>4</v>
      </c>
      <c r="H64" s="2348">
        <f t="shared" si="28"/>
        <v>120</v>
      </c>
      <c r="I64" s="2356">
        <f t="shared" si="28"/>
        <v>51</v>
      </c>
      <c r="J64" s="2356">
        <f t="shared" si="28"/>
        <v>34</v>
      </c>
      <c r="K64" s="2356">
        <f t="shared" si="28"/>
        <v>9</v>
      </c>
      <c r="L64" s="2356">
        <f t="shared" si="28"/>
        <v>8</v>
      </c>
      <c r="M64" s="2350">
        <f t="shared" si="28"/>
        <v>69</v>
      </c>
      <c r="N64" s="606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  <c r="AX64" s="44" t="str">
        <f t="shared" si="25"/>
        <v/>
      </c>
      <c r="AY64" s="44" t="str">
        <f t="shared" si="25"/>
        <v/>
      </c>
      <c r="AZ64" s="44" t="str">
        <f t="shared" si="25"/>
        <v/>
      </c>
      <c r="BA64" s="44" t="str">
        <f t="shared" si="25"/>
        <v/>
      </c>
      <c r="BB64" s="44" t="str">
        <f t="shared" si="25"/>
        <v/>
      </c>
      <c r="BC64" s="44" t="str">
        <f t="shared" si="25"/>
        <v/>
      </c>
      <c r="BD64" s="44" t="str">
        <f t="shared" si="25"/>
        <v/>
      </c>
      <c r="BE64" s="44" t="str">
        <f t="shared" si="25"/>
        <v/>
      </c>
      <c r="BF64" s="44" t="str">
        <f t="shared" si="25"/>
        <v/>
      </c>
      <c r="BG64" s="44" t="str">
        <f t="shared" si="25"/>
        <v/>
      </c>
      <c r="BH64" s="44" t="str">
        <f t="shared" si="25"/>
        <v/>
      </c>
      <c r="BI64" s="44" t="str">
        <f t="shared" si="25"/>
        <v/>
      </c>
    </row>
    <row r="65" spans="1:61" s="16" customFormat="1" ht="22.5" customHeight="1" x14ac:dyDescent="0.2">
      <c r="A65" s="576" t="s">
        <v>502</v>
      </c>
      <c r="B65" s="112" t="s">
        <v>275</v>
      </c>
      <c r="C65" s="646"/>
      <c r="D65" s="642" t="s">
        <v>728</v>
      </c>
      <c r="E65" s="638"/>
      <c r="F65" s="179"/>
      <c r="G65" s="2351">
        <v>2</v>
      </c>
      <c r="H65" s="2352">
        <f t="shared" si="26"/>
        <v>60</v>
      </c>
      <c r="I65" s="383">
        <f>J65+K65+L65</f>
        <v>24</v>
      </c>
      <c r="J65" s="2353">
        <v>16</v>
      </c>
      <c r="K65" s="2354"/>
      <c r="L65" s="2354">
        <v>8</v>
      </c>
      <c r="M65" s="2355">
        <f t="shared" si="27"/>
        <v>36</v>
      </c>
      <c r="N65" s="1411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  <c r="Z65" s="16">
        <v>1</v>
      </c>
      <c r="AX65" s="44" t="str">
        <f t="shared" si="25"/>
        <v/>
      </c>
      <c r="AY65" s="44" t="str">
        <f t="shared" si="25"/>
        <v>так</v>
      </c>
      <c r="AZ65" s="44" t="str">
        <f t="shared" si="25"/>
        <v/>
      </c>
      <c r="BA65" s="44" t="str">
        <f t="shared" si="25"/>
        <v/>
      </c>
      <c r="BB65" s="44" t="str">
        <f t="shared" si="25"/>
        <v/>
      </c>
      <c r="BC65" s="44" t="str">
        <f t="shared" si="25"/>
        <v/>
      </c>
      <c r="BD65" s="44" t="str">
        <f t="shared" si="25"/>
        <v/>
      </c>
      <c r="BE65" s="44" t="str">
        <f t="shared" si="25"/>
        <v/>
      </c>
      <c r="BF65" s="44" t="str">
        <f t="shared" si="25"/>
        <v/>
      </c>
      <c r="BG65" s="44" t="str">
        <f t="shared" si="25"/>
        <v/>
      </c>
      <c r="BH65" s="44" t="str">
        <f t="shared" si="25"/>
        <v/>
      </c>
      <c r="BI65" s="44" t="str">
        <f t="shared" si="25"/>
        <v/>
      </c>
    </row>
    <row r="66" spans="1:61" s="16" customFormat="1" ht="25.5" customHeight="1" x14ac:dyDescent="0.2">
      <c r="A66" s="576" t="s">
        <v>503</v>
      </c>
      <c r="B66" s="112" t="s">
        <v>210</v>
      </c>
      <c r="C66" s="646" t="s">
        <v>734</v>
      </c>
      <c r="D66" s="638"/>
      <c r="E66" s="638"/>
      <c r="F66" s="179"/>
      <c r="G66" s="2351">
        <v>2</v>
      </c>
      <c r="H66" s="2352">
        <f t="shared" si="26"/>
        <v>60</v>
      </c>
      <c r="I66" s="383">
        <f>J66+K66+L66</f>
        <v>27</v>
      </c>
      <c r="J66" s="2353">
        <v>18</v>
      </c>
      <c r="K66" s="2354">
        <v>9</v>
      </c>
      <c r="L66" s="2354"/>
      <c r="M66" s="2355">
        <f t="shared" si="27"/>
        <v>33</v>
      </c>
      <c r="N66" s="606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  <c r="Z66" s="16">
        <v>4</v>
      </c>
      <c r="AX66" s="44" t="str">
        <f t="shared" si="25"/>
        <v/>
      </c>
      <c r="AY66" s="44" t="str">
        <f t="shared" si="25"/>
        <v/>
      </c>
      <c r="AZ66" s="44" t="str">
        <f t="shared" si="25"/>
        <v/>
      </c>
      <c r="BA66" s="44" t="str">
        <f t="shared" si="25"/>
        <v/>
      </c>
      <c r="BB66" s="44" t="str">
        <f t="shared" si="25"/>
        <v/>
      </c>
      <c r="BC66" s="44" t="str">
        <f t="shared" si="25"/>
        <v/>
      </c>
      <c r="BD66" s="44" t="str">
        <f t="shared" si="25"/>
        <v/>
      </c>
      <c r="BE66" s="44" t="str">
        <f t="shared" si="25"/>
        <v/>
      </c>
      <c r="BF66" s="44" t="str">
        <f t="shared" si="25"/>
        <v/>
      </c>
      <c r="BG66" s="44" t="str">
        <f t="shared" si="25"/>
        <v/>
      </c>
      <c r="BH66" s="44" t="str">
        <f t="shared" si="25"/>
        <v>так</v>
      </c>
      <c r="BI66" s="44" t="str">
        <f t="shared" si="25"/>
        <v/>
      </c>
    </row>
    <row r="67" spans="1:61" s="2229" customFormat="1" ht="34.5" customHeight="1" x14ac:dyDescent="0.2">
      <c r="A67" s="576" t="s">
        <v>163</v>
      </c>
      <c r="B67" s="112" t="s">
        <v>85</v>
      </c>
      <c r="C67" s="646">
        <v>7</v>
      </c>
      <c r="D67" s="638"/>
      <c r="E67" s="638"/>
      <c r="F67" s="179"/>
      <c r="G67" s="2347">
        <v>3</v>
      </c>
      <c r="H67" s="2348">
        <f t="shared" si="26"/>
        <v>90</v>
      </c>
      <c r="I67" s="354">
        <f>J67+K67+L67</f>
        <v>45</v>
      </c>
      <c r="J67" s="2356">
        <v>30</v>
      </c>
      <c r="K67" s="2356"/>
      <c r="L67" s="2356">
        <v>15</v>
      </c>
      <c r="M67" s="2350">
        <f t="shared" si="27"/>
        <v>45</v>
      </c>
      <c r="N67" s="606"/>
      <c r="O67" s="543"/>
      <c r="P67" s="604"/>
      <c r="Q67" s="603"/>
      <c r="R67" s="543"/>
      <c r="S67" s="605"/>
      <c r="T67" s="603"/>
      <c r="U67" s="543"/>
      <c r="V67" s="605"/>
      <c r="W67" s="95">
        <v>3</v>
      </c>
      <c r="X67" s="87"/>
      <c r="Y67" s="605"/>
      <c r="Z67" s="2229">
        <v>4</v>
      </c>
      <c r="AX67" s="44" t="str">
        <f t="shared" si="25"/>
        <v/>
      </c>
      <c r="AY67" s="44" t="str">
        <f t="shared" si="25"/>
        <v/>
      </c>
      <c r="AZ67" s="44" t="str">
        <f t="shared" si="25"/>
        <v/>
      </c>
      <c r="BA67" s="44" t="str">
        <f t="shared" si="25"/>
        <v/>
      </c>
      <c r="BB67" s="44" t="str">
        <f t="shared" si="25"/>
        <v/>
      </c>
      <c r="BC67" s="44" t="str">
        <f t="shared" si="25"/>
        <v/>
      </c>
      <c r="BD67" s="44" t="str">
        <f t="shared" si="25"/>
        <v/>
      </c>
      <c r="BE67" s="44" t="str">
        <f t="shared" si="25"/>
        <v/>
      </c>
      <c r="BF67" s="44" t="str">
        <f t="shared" si="25"/>
        <v/>
      </c>
      <c r="BG67" s="44" t="str">
        <f t="shared" si="25"/>
        <v>так</v>
      </c>
      <c r="BH67" s="44" t="str">
        <f t="shared" si="25"/>
        <v/>
      </c>
      <c r="BI67" s="44" t="str">
        <f t="shared" si="25"/>
        <v/>
      </c>
    </row>
    <row r="68" spans="1:61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2346"/>
      <c r="G68" s="2347">
        <f t="shared" ref="G68:M68" si="29">G69+G70+G71</f>
        <v>8.5</v>
      </c>
      <c r="H68" s="2348">
        <f t="shared" si="29"/>
        <v>255</v>
      </c>
      <c r="I68" s="354">
        <f t="shared" si="29"/>
        <v>156</v>
      </c>
      <c r="J68" s="354">
        <f t="shared" si="29"/>
        <v>66</v>
      </c>
      <c r="K68" s="354">
        <f t="shared" si="29"/>
        <v>0</v>
      </c>
      <c r="L68" s="354">
        <f t="shared" si="29"/>
        <v>90</v>
      </c>
      <c r="M68" s="2359">
        <f t="shared" si="29"/>
        <v>99</v>
      </c>
      <c r="N68" s="606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  <c r="AX68" s="44" t="str">
        <f t="shared" si="25"/>
        <v/>
      </c>
      <c r="AY68" s="44" t="str">
        <f t="shared" si="25"/>
        <v/>
      </c>
      <c r="AZ68" s="44" t="str">
        <f t="shared" si="25"/>
        <v/>
      </c>
      <c r="BA68" s="44" t="str">
        <f t="shared" si="25"/>
        <v/>
      </c>
      <c r="BB68" s="44" t="str">
        <f t="shared" si="25"/>
        <v/>
      </c>
      <c r="BC68" s="44" t="str">
        <f t="shared" si="25"/>
        <v/>
      </c>
      <c r="BD68" s="44" t="str">
        <f t="shared" si="25"/>
        <v/>
      </c>
      <c r="BE68" s="44" t="str">
        <f t="shared" si="25"/>
        <v/>
      </c>
      <c r="BF68" s="44" t="str">
        <f t="shared" si="25"/>
        <v/>
      </c>
      <c r="BG68" s="44" t="str">
        <f t="shared" si="25"/>
        <v/>
      </c>
      <c r="BH68" s="44" t="str">
        <f t="shared" si="25"/>
        <v/>
      </c>
      <c r="BI68" s="44" t="str">
        <f t="shared" si="25"/>
        <v/>
      </c>
    </row>
    <row r="69" spans="1:61" s="16" customFormat="1" ht="21.75" customHeight="1" x14ac:dyDescent="0.2">
      <c r="A69" s="576" t="s">
        <v>340</v>
      </c>
      <c r="B69" s="112" t="s">
        <v>55</v>
      </c>
      <c r="C69" s="637"/>
      <c r="D69" s="642" t="s">
        <v>729</v>
      </c>
      <c r="E69" s="638"/>
      <c r="F69" s="2346"/>
      <c r="G69" s="2351">
        <v>2</v>
      </c>
      <c r="H69" s="2352">
        <f>G69*30</f>
        <v>60</v>
      </c>
      <c r="I69" s="383">
        <f>J69+K69+L69</f>
        <v>36</v>
      </c>
      <c r="J69" s="2353">
        <v>18</v>
      </c>
      <c r="K69" s="2354"/>
      <c r="L69" s="2354">
        <v>18</v>
      </c>
      <c r="M69" s="2355">
        <f>H69-I69</f>
        <v>24</v>
      </c>
      <c r="N69" s="606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  <c r="Z69" s="16">
        <v>1</v>
      </c>
      <c r="AX69" s="44" t="str">
        <f t="shared" si="25"/>
        <v/>
      </c>
      <c r="AY69" s="44" t="str">
        <f t="shared" si="25"/>
        <v/>
      </c>
      <c r="AZ69" s="44" t="str">
        <f t="shared" si="25"/>
        <v>так</v>
      </c>
      <c r="BA69" s="44" t="str">
        <f t="shared" si="25"/>
        <v/>
      </c>
      <c r="BB69" s="44" t="str">
        <f t="shared" si="25"/>
        <v/>
      </c>
      <c r="BC69" s="44" t="str">
        <f t="shared" si="25"/>
        <v/>
      </c>
      <c r="BD69" s="44" t="str">
        <f t="shared" si="25"/>
        <v/>
      </c>
      <c r="BE69" s="44" t="str">
        <f t="shared" si="25"/>
        <v/>
      </c>
      <c r="BF69" s="44" t="str">
        <f t="shared" si="25"/>
        <v/>
      </c>
      <c r="BG69" s="44" t="str">
        <f t="shared" si="25"/>
        <v/>
      </c>
      <c r="BH69" s="44" t="str">
        <f t="shared" si="25"/>
        <v/>
      </c>
      <c r="BI69" s="44" t="str">
        <f t="shared" si="25"/>
        <v/>
      </c>
    </row>
    <row r="70" spans="1:61" s="16" customFormat="1" ht="22.5" customHeight="1" x14ac:dyDescent="0.2">
      <c r="A70" s="576" t="s">
        <v>341</v>
      </c>
      <c r="B70" s="112" t="s">
        <v>55</v>
      </c>
      <c r="C70" s="637"/>
      <c r="D70" s="642">
        <v>3</v>
      </c>
      <c r="E70" s="638"/>
      <c r="F70" s="2346"/>
      <c r="G70" s="2351">
        <v>4</v>
      </c>
      <c r="H70" s="2352">
        <f>G70*30</f>
        <v>120</v>
      </c>
      <c r="I70" s="383">
        <f>J70+K70+L70</f>
        <v>75</v>
      </c>
      <c r="J70" s="2353">
        <v>30</v>
      </c>
      <c r="K70" s="2354"/>
      <c r="L70" s="2354">
        <v>45</v>
      </c>
      <c r="M70" s="2355">
        <f>H70-I70</f>
        <v>45</v>
      </c>
      <c r="N70" s="606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  <c r="Z70" s="16">
        <v>2</v>
      </c>
      <c r="AX70" s="44" t="str">
        <f t="shared" si="25"/>
        <v/>
      </c>
      <c r="AY70" s="44" t="str">
        <f t="shared" si="25"/>
        <v/>
      </c>
      <c r="AZ70" s="44" t="str">
        <f t="shared" si="25"/>
        <v/>
      </c>
      <c r="BA70" s="44" t="str">
        <f t="shared" si="25"/>
        <v>так</v>
      </c>
      <c r="BB70" s="44" t="str">
        <f t="shared" si="25"/>
        <v/>
      </c>
      <c r="BC70" s="44" t="str">
        <f t="shared" si="25"/>
        <v/>
      </c>
      <c r="BD70" s="44" t="str">
        <f t="shared" si="25"/>
        <v/>
      </c>
      <c r="BE70" s="44" t="str">
        <f t="shared" si="25"/>
        <v/>
      </c>
      <c r="BF70" s="44" t="str">
        <f t="shared" si="25"/>
        <v/>
      </c>
      <c r="BG70" s="44" t="str">
        <f t="shared" si="25"/>
        <v/>
      </c>
      <c r="BH70" s="44" t="str">
        <f t="shared" si="25"/>
        <v/>
      </c>
      <c r="BI70" s="44" t="str">
        <f t="shared" si="25"/>
        <v/>
      </c>
    </row>
    <row r="71" spans="1:61" s="16" customFormat="1" ht="23.25" customHeight="1" x14ac:dyDescent="0.2">
      <c r="A71" s="576" t="s">
        <v>504</v>
      </c>
      <c r="B71" s="112" t="s">
        <v>55</v>
      </c>
      <c r="C71" s="646" t="s">
        <v>730</v>
      </c>
      <c r="D71" s="638"/>
      <c r="E71" s="638"/>
      <c r="F71" s="2346"/>
      <c r="G71" s="2351">
        <v>2.5</v>
      </c>
      <c r="H71" s="2352">
        <f>G71*30</f>
        <v>75</v>
      </c>
      <c r="I71" s="383">
        <f>J71+K71+L71</f>
        <v>45</v>
      </c>
      <c r="J71" s="2353">
        <v>18</v>
      </c>
      <c r="K71" s="2354"/>
      <c r="L71" s="2354">
        <v>27</v>
      </c>
      <c r="M71" s="2355">
        <f>H71-I71</f>
        <v>30</v>
      </c>
      <c r="N71" s="606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  <c r="Z71" s="16">
        <v>2</v>
      </c>
      <c r="AX71" s="44" t="str">
        <f t="shared" si="25"/>
        <v/>
      </c>
      <c r="AY71" s="44" t="str">
        <f t="shared" si="25"/>
        <v/>
      </c>
      <c r="AZ71" s="44" t="str">
        <f t="shared" si="25"/>
        <v/>
      </c>
      <c r="BA71" s="44" t="str">
        <f t="shared" si="25"/>
        <v/>
      </c>
      <c r="BB71" s="44" t="str">
        <f t="shared" si="25"/>
        <v>так</v>
      </c>
      <c r="BC71" s="44" t="str">
        <f t="shared" si="25"/>
        <v/>
      </c>
      <c r="BD71" s="44" t="str">
        <f t="shared" ref="BB71:BI113" si="30">IF(T71&lt;&gt;"","так","")</f>
        <v/>
      </c>
      <c r="BE71" s="44" t="str">
        <f t="shared" si="30"/>
        <v/>
      </c>
      <c r="BF71" s="44" t="str">
        <f t="shared" si="30"/>
        <v/>
      </c>
      <c r="BG71" s="44" t="str">
        <f t="shared" si="30"/>
        <v/>
      </c>
      <c r="BH71" s="44" t="str">
        <f t="shared" si="30"/>
        <v/>
      </c>
      <c r="BI71" s="44" t="str">
        <f t="shared" si="30"/>
        <v/>
      </c>
    </row>
    <row r="72" spans="1:61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2346"/>
      <c r="G72" s="2347">
        <f>G73+G74</f>
        <v>4.5</v>
      </c>
      <c r="H72" s="2348">
        <f t="shared" ref="H72:M72" si="31">H73+H74</f>
        <v>135</v>
      </c>
      <c r="I72" s="2356">
        <f t="shared" si="31"/>
        <v>81</v>
      </c>
      <c r="J72" s="2356">
        <f t="shared" si="31"/>
        <v>45</v>
      </c>
      <c r="K72" s="2356">
        <f t="shared" si="31"/>
        <v>9</v>
      </c>
      <c r="L72" s="2356">
        <f t="shared" si="31"/>
        <v>27</v>
      </c>
      <c r="M72" s="2350">
        <f t="shared" si="31"/>
        <v>54</v>
      </c>
      <c r="N72" s="606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  <c r="AX72" s="44" t="str">
        <f t="shared" ref="AX72:BD112" si="32">IF(N72&lt;&gt;"","так","")</f>
        <v/>
      </c>
      <c r="AY72" s="44" t="str">
        <f t="shared" si="32"/>
        <v/>
      </c>
      <c r="AZ72" s="44" t="str">
        <f t="shared" si="32"/>
        <v/>
      </c>
      <c r="BA72" s="44" t="str">
        <f t="shared" si="32"/>
        <v/>
      </c>
      <c r="BB72" s="44" t="str">
        <f t="shared" si="30"/>
        <v/>
      </c>
      <c r="BC72" s="44" t="str">
        <f t="shared" si="30"/>
        <v/>
      </c>
      <c r="BD72" s="44" t="str">
        <f t="shared" si="30"/>
        <v/>
      </c>
      <c r="BE72" s="44" t="str">
        <f t="shared" si="30"/>
        <v/>
      </c>
      <c r="BF72" s="44" t="str">
        <f t="shared" si="30"/>
        <v/>
      </c>
      <c r="BG72" s="44" t="str">
        <f t="shared" si="30"/>
        <v/>
      </c>
      <c r="BH72" s="44" t="str">
        <f t="shared" si="30"/>
        <v/>
      </c>
      <c r="BI72" s="44" t="str">
        <f t="shared" si="30"/>
        <v/>
      </c>
    </row>
    <row r="73" spans="1:61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2346"/>
      <c r="G73" s="2351">
        <v>2.5</v>
      </c>
      <c r="H73" s="2352">
        <f>G73*30</f>
        <v>75</v>
      </c>
      <c r="I73" s="383">
        <f>J73+K73+L73</f>
        <v>45</v>
      </c>
      <c r="J73" s="2353">
        <v>27</v>
      </c>
      <c r="K73" s="2354"/>
      <c r="L73" s="2354">
        <v>18</v>
      </c>
      <c r="M73" s="2355">
        <f>H73-I73</f>
        <v>30</v>
      </c>
      <c r="N73" s="606"/>
      <c r="O73" s="543"/>
      <c r="P73" s="166"/>
      <c r="Q73" s="86"/>
      <c r="R73" s="87">
        <v>5</v>
      </c>
      <c r="S73" s="94"/>
      <c r="T73" s="86"/>
      <c r="U73" s="543"/>
      <c r="V73" s="605"/>
      <c r="W73" s="606"/>
      <c r="X73" s="543"/>
      <c r="Y73" s="605"/>
      <c r="Z73" s="16">
        <v>2</v>
      </c>
      <c r="AX73" s="44" t="str">
        <f t="shared" si="32"/>
        <v/>
      </c>
      <c r="AY73" s="44" t="str">
        <f t="shared" si="32"/>
        <v/>
      </c>
      <c r="AZ73" s="44" t="str">
        <f t="shared" si="32"/>
        <v/>
      </c>
      <c r="BA73" s="44" t="str">
        <f t="shared" si="32"/>
        <v/>
      </c>
      <c r="BB73" s="44" t="str">
        <f t="shared" si="30"/>
        <v>так</v>
      </c>
      <c r="BC73" s="44" t="str">
        <f t="shared" si="30"/>
        <v/>
      </c>
      <c r="BD73" s="44" t="str">
        <f t="shared" si="30"/>
        <v/>
      </c>
      <c r="BE73" s="44" t="str">
        <f t="shared" si="30"/>
        <v/>
      </c>
      <c r="BF73" s="44" t="str">
        <f t="shared" si="30"/>
        <v/>
      </c>
      <c r="BG73" s="44" t="str">
        <f t="shared" si="30"/>
        <v/>
      </c>
      <c r="BH73" s="44" t="str">
        <f t="shared" si="30"/>
        <v/>
      </c>
      <c r="BI73" s="44" t="str">
        <f t="shared" si="30"/>
        <v/>
      </c>
    </row>
    <row r="74" spans="1:61" s="16" customFormat="1" ht="23.25" customHeight="1" x14ac:dyDescent="0.2">
      <c r="A74" s="576" t="s">
        <v>506</v>
      </c>
      <c r="B74" s="112" t="s">
        <v>56</v>
      </c>
      <c r="C74" s="646" t="s">
        <v>731</v>
      </c>
      <c r="D74" s="638"/>
      <c r="E74" s="638"/>
      <c r="F74" s="2346"/>
      <c r="G74" s="2351">
        <v>2</v>
      </c>
      <c r="H74" s="2352">
        <f>G74*30</f>
        <v>60</v>
      </c>
      <c r="I74" s="383">
        <f>J74+K74+L74</f>
        <v>36</v>
      </c>
      <c r="J74" s="2353">
        <v>18</v>
      </c>
      <c r="K74" s="2354">
        <v>9</v>
      </c>
      <c r="L74" s="2354">
        <v>9</v>
      </c>
      <c r="M74" s="2355">
        <f>H74-I74</f>
        <v>24</v>
      </c>
      <c r="N74" s="606"/>
      <c r="O74" s="543"/>
      <c r="P74" s="166"/>
      <c r="Q74" s="86"/>
      <c r="R74" s="87"/>
      <c r="S74" s="94">
        <v>4</v>
      </c>
      <c r="T74" s="86"/>
      <c r="U74" s="543"/>
      <c r="V74" s="605"/>
      <c r="W74" s="606"/>
      <c r="X74" s="543"/>
      <c r="Y74" s="605"/>
      <c r="Z74" s="16">
        <v>2</v>
      </c>
      <c r="AX74" s="44" t="str">
        <f t="shared" si="32"/>
        <v/>
      </c>
      <c r="AY74" s="44" t="str">
        <f t="shared" si="32"/>
        <v/>
      </c>
      <c r="AZ74" s="44" t="str">
        <f t="shared" si="32"/>
        <v/>
      </c>
      <c r="BA74" s="44" t="str">
        <f t="shared" si="32"/>
        <v/>
      </c>
      <c r="BB74" s="44" t="str">
        <f t="shared" si="30"/>
        <v/>
      </c>
      <c r="BC74" s="44" t="str">
        <f t="shared" si="30"/>
        <v>так</v>
      </c>
      <c r="BD74" s="44" t="str">
        <f t="shared" si="30"/>
        <v/>
      </c>
      <c r="BE74" s="44" t="str">
        <f t="shared" si="30"/>
        <v/>
      </c>
      <c r="BF74" s="44" t="str">
        <f t="shared" si="30"/>
        <v/>
      </c>
      <c r="BG74" s="44" t="str">
        <f t="shared" si="30"/>
        <v/>
      </c>
      <c r="BH74" s="44" t="str">
        <f t="shared" si="30"/>
        <v/>
      </c>
      <c r="BI74" s="44" t="str">
        <f t="shared" si="30"/>
        <v/>
      </c>
    </row>
    <row r="75" spans="1:61" s="2229" customFormat="1" ht="23.25" customHeight="1" x14ac:dyDescent="0.2">
      <c r="A75" s="576" t="s">
        <v>166</v>
      </c>
      <c r="B75" s="112" t="s">
        <v>508</v>
      </c>
      <c r="C75" s="646"/>
      <c r="D75" s="642" t="s">
        <v>731</v>
      </c>
      <c r="E75" s="638"/>
      <c r="F75" s="2346"/>
      <c r="G75" s="2347">
        <v>2</v>
      </c>
      <c r="H75" s="2348">
        <f>G75*30</f>
        <v>60</v>
      </c>
      <c r="I75" s="354">
        <f>J75+K75+L75</f>
        <v>30</v>
      </c>
      <c r="J75" s="2356">
        <v>20</v>
      </c>
      <c r="K75" s="2356"/>
      <c r="L75" s="2356">
        <v>10</v>
      </c>
      <c r="M75" s="2350">
        <f>H75-I75</f>
        <v>30</v>
      </c>
      <c r="N75" s="606"/>
      <c r="O75" s="543"/>
      <c r="P75" s="166"/>
      <c r="Q75" s="86"/>
      <c r="R75" s="87"/>
      <c r="S75" s="94">
        <v>3</v>
      </c>
      <c r="T75" s="86"/>
      <c r="U75" s="543"/>
      <c r="V75" s="605"/>
      <c r="W75" s="606"/>
      <c r="X75" s="543"/>
      <c r="Y75" s="605"/>
      <c r="Z75" s="2229">
        <v>2</v>
      </c>
      <c r="AB75" s="2229" t="s">
        <v>683</v>
      </c>
      <c r="AX75" s="44" t="str">
        <f t="shared" si="32"/>
        <v/>
      </c>
      <c r="AY75" s="44" t="str">
        <f t="shared" si="32"/>
        <v/>
      </c>
      <c r="AZ75" s="44" t="str">
        <f t="shared" si="32"/>
        <v/>
      </c>
      <c r="BA75" s="44" t="str">
        <f t="shared" si="32"/>
        <v/>
      </c>
      <c r="BB75" s="44" t="str">
        <f t="shared" si="30"/>
        <v/>
      </c>
      <c r="BC75" s="44" t="str">
        <f t="shared" si="30"/>
        <v>так</v>
      </c>
      <c r="BD75" s="44" t="str">
        <f t="shared" si="30"/>
        <v/>
      </c>
      <c r="BE75" s="44" t="str">
        <f t="shared" si="30"/>
        <v/>
      </c>
      <c r="BF75" s="44" t="str">
        <f t="shared" si="30"/>
        <v/>
      </c>
      <c r="BG75" s="44" t="str">
        <f t="shared" si="30"/>
        <v/>
      </c>
      <c r="BH75" s="44" t="str">
        <f t="shared" si="30"/>
        <v/>
      </c>
      <c r="BI75" s="44" t="str">
        <f t="shared" si="30"/>
        <v/>
      </c>
    </row>
    <row r="76" spans="1:61" s="2229" customFormat="1" ht="39.75" customHeight="1" x14ac:dyDescent="0.2">
      <c r="A76" s="576" t="s">
        <v>326</v>
      </c>
      <c r="B76" s="112" t="s">
        <v>585</v>
      </c>
      <c r="C76" s="646" t="s">
        <v>730</v>
      </c>
      <c r="D76" s="642"/>
      <c r="E76" s="642"/>
      <c r="F76" s="2346"/>
      <c r="G76" s="2347">
        <v>3</v>
      </c>
      <c r="H76" s="2348">
        <f>G76*30</f>
        <v>90</v>
      </c>
      <c r="I76" s="354">
        <f>J76+K76+L76</f>
        <v>45</v>
      </c>
      <c r="J76" s="2356">
        <v>27</v>
      </c>
      <c r="K76" s="2356">
        <v>18</v>
      </c>
      <c r="L76" s="2356"/>
      <c r="M76" s="2350">
        <f>H76-I76</f>
        <v>45</v>
      </c>
      <c r="N76" s="606"/>
      <c r="O76" s="543"/>
      <c r="P76" s="604"/>
      <c r="Q76" s="603"/>
      <c r="R76" s="87">
        <v>5</v>
      </c>
      <c r="S76" s="94"/>
      <c r="T76" s="86"/>
      <c r="U76" s="543"/>
      <c r="V76" s="605"/>
      <c r="W76" s="606"/>
      <c r="X76" s="543"/>
      <c r="Y76" s="605"/>
      <c r="Z76" s="2229">
        <v>2</v>
      </c>
      <c r="AX76" s="44" t="str">
        <f t="shared" si="32"/>
        <v/>
      </c>
      <c r="AY76" s="44" t="str">
        <f t="shared" si="32"/>
        <v/>
      </c>
      <c r="AZ76" s="44" t="str">
        <f t="shared" si="32"/>
        <v/>
      </c>
      <c r="BA76" s="44" t="str">
        <f t="shared" si="32"/>
        <v/>
      </c>
      <c r="BB76" s="44" t="str">
        <f t="shared" si="32"/>
        <v>так</v>
      </c>
      <c r="BC76" s="44" t="str">
        <f t="shared" si="32"/>
        <v/>
      </c>
      <c r="BD76" s="44" t="str">
        <f t="shared" si="32"/>
        <v/>
      </c>
      <c r="BE76" s="44" t="str">
        <f t="shared" si="30"/>
        <v/>
      </c>
      <c r="BF76" s="44" t="str">
        <f t="shared" si="30"/>
        <v/>
      </c>
      <c r="BG76" s="44" t="str">
        <f t="shared" si="30"/>
        <v/>
      </c>
      <c r="BH76" s="44" t="str">
        <f t="shared" si="30"/>
        <v/>
      </c>
      <c r="BI76" s="44" t="str">
        <f t="shared" si="30"/>
        <v/>
      </c>
    </row>
    <row r="77" spans="1:61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2346"/>
      <c r="G77" s="2347">
        <f>G78+G79+G80</f>
        <v>11</v>
      </c>
      <c r="H77" s="2348">
        <f t="shared" ref="H77:M77" si="33">H78+H79+H80</f>
        <v>330</v>
      </c>
      <c r="I77" s="354">
        <f t="shared" si="33"/>
        <v>165</v>
      </c>
      <c r="J77" s="354">
        <f t="shared" si="33"/>
        <v>99</v>
      </c>
      <c r="K77" s="354">
        <f t="shared" si="33"/>
        <v>33</v>
      </c>
      <c r="L77" s="354">
        <f t="shared" si="33"/>
        <v>33</v>
      </c>
      <c r="M77" s="2350">
        <f t="shared" si="33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  <c r="AX77" s="44" t="str">
        <f t="shared" si="32"/>
        <v/>
      </c>
      <c r="AY77" s="44" t="str">
        <f t="shared" si="32"/>
        <v/>
      </c>
      <c r="AZ77" s="44" t="str">
        <f t="shared" si="32"/>
        <v/>
      </c>
      <c r="BA77" s="44" t="str">
        <f t="shared" si="32"/>
        <v/>
      </c>
      <c r="BB77" s="44" t="str">
        <f t="shared" si="32"/>
        <v/>
      </c>
      <c r="BC77" s="44" t="str">
        <f t="shared" si="32"/>
        <v/>
      </c>
      <c r="BD77" s="44" t="str">
        <f t="shared" si="32"/>
        <v/>
      </c>
      <c r="BE77" s="44" t="str">
        <f t="shared" si="30"/>
        <v/>
      </c>
      <c r="BF77" s="44" t="str">
        <f t="shared" si="30"/>
        <v/>
      </c>
      <c r="BG77" s="44" t="str">
        <f t="shared" si="30"/>
        <v/>
      </c>
      <c r="BH77" s="44" t="str">
        <f t="shared" si="30"/>
        <v/>
      </c>
      <c r="BI77" s="44" t="str">
        <f t="shared" si="30"/>
        <v/>
      </c>
    </row>
    <row r="78" spans="1:61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2346"/>
      <c r="G78" s="2351">
        <v>3</v>
      </c>
      <c r="H78" s="2352">
        <f>G78*30</f>
        <v>90</v>
      </c>
      <c r="I78" s="383">
        <f>J78+K78+L78</f>
        <v>45</v>
      </c>
      <c r="J78" s="2353">
        <v>27</v>
      </c>
      <c r="K78" s="2354">
        <v>9</v>
      </c>
      <c r="L78" s="2354">
        <v>9</v>
      </c>
      <c r="M78" s="2355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  <c r="Z78" s="16">
        <v>1</v>
      </c>
      <c r="AX78" s="44" t="str">
        <f t="shared" si="32"/>
        <v/>
      </c>
      <c r="AY78" s="44" t="str">
        <f t="shared" si="32"/>
        <v>так</v>
      </c>
      <c r="AZ78" s="44" t="str">
        <f t="shared" si="32"/>
        <v/>
      </c>
      <c r="BA78" s="44" t="str">
        <f t="shared" si="32"/>
        <v/>
      </c>
      <c r="BB78" s="44" t="str">
        <f t="shared" si="32"/>
        <v/>
      </c>
      <c r="BC78" s="44" t="str">
        <f t="shared" si="32"/>
        <v/>
      </c>
      <c r="BD78" s="44" t="str">
        <f t="shared" si="32"/>
        <v/>
      </c>
      <c r="BE78" s="44" t="str">
        <f t="shared" si="30"/>
        <v/>
      </c>
      <c r="BF78" s="44" t="str">
        <f t="shared" si="30"/>
        <v/>
      </c>
      <c r="BG78" s="44" t="str">
        <f t="shared" si="30"/>
        <v/>
      </c>
      <c r="BH78" s="44" t="str">
        <f t="shared" si="30"/>
        <v/>
      </c>
      <c r="BI78" s="44" t="str">
        <f t="shared" si="30"/>
        <v/>
      </c>
    </row>
    <row r="79" spans="1:61" s="16" customFormat="1" ht="22.5" customHeight="1" x14ac:dyDescent="0.2">
      <c r="A79" s="576" t="s">
        <v>510</v>
      </c>
      <c r="B79" s="112" t="s">
        <v>57</v>
      </c>
      <c r="C79" s="646" t="s">
        <v>729</v>
      </c>
      <c r="D79" s="638"/>
      <c r="E79" s="638"/>
      <c r="F79" s="2346"/>
      <c r="G79" s="2351">
        <v>3</v>
      </c>
      <c r="H79" s="2352">
        <f>G79*30</f>
        <v>90</v>
      </c>
      <c r="I79" s="383">
        <f>J79+K79+L79</f>
        <v>45</v>
      </c>
      <c r="J79" s="2353">
        <v>27</v>
      </c>
      <c r="K79" s="2354">
        <v>9</v>
      </c>
      <c r="L79" s="2354">
        <v>9</v>
      </c>
      <c r="M79" s="2355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  <c r="Z79" s="16">
        <v>1</v>
      </c>
      <c r="AX79" s="44" t="str">
        <f t="shared" si="32"/>
        <v/>
      </c>
      <c r="AY79" s="44" t="str">
        <f t="shared" si="32"/>
        <v/>
      </c>
      <c r="AZ79" s="44" t="str">
        <f t="shared" si="32"/>
        <v>так</v>
      </c>
      <c r="BA79" s="44" t="str">
        <f t="shared" si="32"/>
        <v/>
      </c>
      <c r="BB79" s="44" t="str">
        <f t="shared" si="32"/>
        <v/>
      </c>
      <c r="BC79" s="44" t="str">
        <f t="shared" si="32"/>
        <v/>
      </c>
      <c r="BD79" s="44" t="str">
        <f t="shared" si="32"/>
        <v/>
      </c>
      <c r="BE79" s="44" t="str">
        <f t="shared" si="30"/>
        <v/>
      </c>
      <c r="BF79" s="44" t="str">
        <f t="shared" si="30"/>
        <v/>
      </c>
      <c r="BG79" s="44" t="str">
        <f t="shared" si="30"/>
        <v/>
      </c>
      <c r="BH79" s="44" t="str">
        <f t="shared" si="30"/>
        <v/>
      </c>
      <c r="BI79" s="44" t="str">
        <f t="shared" si="30"/>
        <v/>
      </c>
    </row>
    <row r="80" spans="1:61" s="16" customFormat="1" ht="23.25" customHeight="1" x14ac:dyDescent="0.2">
      <c r="A80" s="576" t="s">
        <v>511</v>
      </c>
      <c r="B80" s="112" t="s">
        <v>57</v>
      </c>
      <c r="C80" s="646">
        <v>3</v>
      </c>
      <c r="D80" s="638"/>
      <c r="E80" s="638"/>
      <c r="F80" s="2346"/>
      <c r="G80" s="2351">
        <v>5</v>
      </c>
      <c r="H80" s="2352">
        <f>G80*30</f>
        <v>150</v>
      </c>
      <c r="I80" s="383">
        <f>J80+K80+L80</f>
        <v>75</v>
      </c>
      <c r="J80" s="2353">
        <v>45</v>
      </c>
      <c r="K80" s="2354">
        <v>15</v>
      </c>
      <c r="L80" s="2354">
        <v>15</v>
      </c>
      <c r="M80" s="2355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  <c r="Z80" s="16">
        <v>2</v>
      </c>
      <c r="AX80" s="44" t="str">
        <f t="shared" si="32"/>
        <v/>
      </c>
      <c r="AY80" s="44" t="str">
        <f t="shared" si="32"/>
        <v/>
      </c>
      <c r="AZ80" s="44" t="str">
        <f t="shared" si="32"/>
        <v/>
      </c>
      <c r="BA80" s="44" t="str">
        <f t="shared" si="32"/>
        <v>так</v>
      </c>
      <c r="BB80" s="44" t="str">
        <f t="shared" si="32"/>
        <v/>
      </c>
      <c r="BC80" s="44" t="str">
        <f t="shared" si="32"/>
        <v/>
      </c>
      <c r="BD80" s="44" t="str">
        <f t="shared" si="32"/>
        <v/>
      </c>
      <c r="BE80" s="44" t="str">
        <f t="shared" si="30"/>
        <v/>
      </c>
      <c r="BF80" s="44" t="str">
        <f t="shared" si="30"/>
        <v/>
      </c>
      <c r="BG80" s="44" t="str">
        <f t="shared" si="30"/>
        <v/>
      </c>
      <c r="BH80" s="44" t="str">
        <f t="shared" si="30"/>
        <v/>
      </c>
      <c r="BI80" s="44" t="str">
        <f t="shared" si="30"/>
        <v/>
      </c>
    </row>
    <row r="81" spans="1:61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2360"/>
      <c r="G81" s="2361">
        <v>5</v>
      </c>
      <c r="H81" s="2362">
        <f>G81*30</f>
        <v>150</v>
      </c>
      <c r="I81" s="2363">
        <f>J81+K81+L81</f>
        <v>75</v>
      </c>
      <c r="J81" s="2364">
        <v>45</v>
      </c>
      <c r="K81" s="2364">
        <v>30</v>
      </c>
      <c r="L81" s="2364"/>
      <c r="M81" s="2365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1"/>
      <c r="Z81" s="16">
        <v>1</v>
      </c>
      <c r="AX81" s="44" t="str">
        <f t="shared" si="32"/>
        <v>так</v>
      </c>
      <c r="AY81" s="44" t="str">
        <f t="shared" si="32"/>
        <v/>
      </c>
      <c r="AZ81" s="44" t="str">
        <f t="shared" si="32"/>
        <v/>
      </c>
      <c r="BA81" s="44" t="str">
        <f t="shared" si="32"/>
        <v/>
      </c>
      <c r="BB81" s="44" t="str">
        <f t="shared" si="32"/>
        <v/>
      </c>
      <c r="BC81" s="44" t="str">
        <f t="shared" si="32"/>
        <v/>
      </c>
      <c r="BD81" s="44" t="str">
        <f t="shared" si="32"/>
        <v/>
      </c>
      <c r="BE81" s="44" t="str">
        <f t="shared" si="30"/>
        <v/>
      </c>
      <c r="BF81" s="44" t="str">
        <f t="shared" si="30"/>
        <v/>
      </c>
      <c r="BG81" s="44" t="str">
        <f t="shared" si="30"/>
        <v/>
      </c>
      <c r="BH81" s="44" t="str">
        <f t="shared" si="30"/>
        <v/>
      </c>
      <c r="BI81" s="44" t="str">
        <f t="shared" si="30"/>
        <v/>
      </c>
    </row>
    <row r="82" spans="1:61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082"/>
      <c r="G82" s="2366">
        <f>G34+G35+G40+G41+G42+G46+G47+G50+G54+G55+G56+G60+G64+G67+G68+G72+G75+G76+G77+G81</f>
        <v>110.5</v>
      </c>
      <c r="H82" s="2367">
        <f t="shared" ref="H82:M82" si="34">H34+H35+H40+H41+H42+H46+H47+H50+H54+H55+H56+H60+H64+H67+H68+H72+H75+H76+H77+H81</f>
        <v>3315</v>
      </c>
      <c r="I82" s="2368">
        <f t="shared" si="34"/>
        <v>1740</v>
      </c>
      <c r="J82" s="2368">
        <f t="shared" si="34"/>
        <v>889</v>
      </c>
      <c r="K82" s="2368">
        <f t="shared" si="34"/>
        <v>255</v>
      </c>
      <c r="L82" s="2368">
        <f t="shared" si="34"/>
        <v>596</v>
      </c>
      <c r="M82" s="2369">
        <f t="shared" si="34"/>
        <v>1575</v>
      </c>
      <c r="N82" s="2370">
        <f>SUM(N34:N81)</f>
        <v>20</v>
      </c>
      <c r="O82" s="2371">
        <f t="shared" ref="O82:Y82" si="35">SUM(O34:O81)</f>
        <v>21</v>
      </c>
      <c r="P82" s="2372">
        <f t="shared" si="35"/>
        <v>21</v>
      </c>
      <c r="Q82" s="2370">
        <f t="shared" si="35"/>
        <v>18</v>
      </c>
      <c r="R82" s="2371">
        <f t="shared" si="35"/>
        <v>22</v>
      </c>
      <c r="S82" s="2372">
        <f t="shared" si="35"/>
        <v>17</v>
      </c>
      <c r="T82" s="2370">
        <f t="shared" si="35"/>
        <v>14</v>
      </c>
      <c r="U82" s="2371">
        <f t="shared" si="35"/>
        <v>12</v>
      </c>
      <c r="V82" s="2372">
        <f t="shared" si="35"/>
        <v>2</v>
      </c>
      <c r="W82" s="2370">
        <f t="shared" si="35"/>
        <v>3</v>
      </c>
      <c r="X82" s="2371">
        <f t="shared" si="35"/>
        <v>3</v>
      </c>
      <c r="Y82" s="2372">
        <f t="shared" si="35"/>
        <v>3</v>
      </c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069"/>
      <c r="G83" s="2373">
        <f>G31+G82</f>
        <v>142</v>
      </c>
      <c r="H83" s="2374">
        <f t="shared" ref="H83:Y83" si="36">H31+H82</f>
        <v>4260</v>
      </c>
      <c r="I83" s="701">
        <f t="shared" si="36"/>
        <v>2224</v>
      </c>
      <c r="J83" s="701">
        <f t="shared" si="36"/>
        <v>981</v>
      </c>
      <c r="K83" s="701">
        <f t="shared" si="36"/>
        <v>255</v>
      </c>
      <c r="L83" s="701">
        <f t="shared" si="36"/>
        <v>988</v>
      </c>
      <c r="M83" s="702">
        <f t="shared" si="36"/>
        <v>2036</v>
      </c>
      <c r="N83" s="2375">
        <f t="shared" si="36"/>
        <v>29</v>
      </c>
      <c r="O83" s="2376">
        <f t="shared" si="36"/>
        <v>27</v>
      </c>
      <c r="P83" s="2377">
        <f t="shared" si="36"/>
        <v>27</v>
      </c>
      <c r="Q83" s="2375">
        <f t="shared" si="36"/>
        <v>27</v>
      </c>
      <c r="R83" s="2376">
        <f t="shared" si="36"/>
        <v>26</v>
      </c>
      <c r="S83" s="2377">
        <f t="shared" si="36"/>
        <v>24</v>
      </c>
      <c r="T83" s="2370">
        <f t="shared" si="36"/>
        <v>14</v>
      </c>
      <c r="U83" s="2371">
        <f t="shared" si="36"/>
        <v>12</v>
      </c>
      <c r="V83" s="2372">
        <f>V31+V82</f>
        <v>2</v>
      </c>
      <c r="W83" s="2370">
        <f>W31+W82</f>
        <v>3</v>
      </c>
      <c r="X83" s="2371">
        <f t="shared" si="36"/>
        <v>3</v>
      </c>
      <c r="Y83" s="2372">
        <f t="shared" si="36"/>
        <v>5</v>
      </c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</row>
    <row r="84" spans="1:61" s="16" customFormat="1" ht="24.75" customHeight="1" thickBot="1" x14ac:dyDescent="0.25">
      <c r="A84" s="3076" t="s">
        <v>486</v>
      </c>
      <c r="B84" s="3077"/>
      <c r="C84" s="3077"/>
      <c r="D84" s="3077"/>
      <c r="E84" s="3077"/>
      <c r="F84" s="3077"/>
      <c r="G84" s="3077"/>
      <c r="H84" s="3077"/>
      <c r="I84" s="3077"/>
      <c r="J84" s="3077"/>
      <c r="K84" s="3077"/>
      <c r="L84" s="3077"/>
      <c r="M84" s="3077"/>
      <c r="N84" s="3077"/>
      <c r="O84" s="3077"/>
      <c r="P84" s="3077"/>
      <c r="Q84" s="3077"/>
      <c r="R84" s="3077"/>
      <c r="S84" s="3077"/>
      <c r="T84" s="3077"/>
      <c r="U84" s="3077"/>
      <c r="V84" s="3077"/>
      <c r="W84" s="3077"/>
      <c r="X84" s="3077"/>
      <c r="Y84" s="3078"/>
      <c r="AX84" s="44" t="str">
        <f t="shared" si="32"/>
        <v/>
      </c>
      <c r="AY84" s="44" t="str">
        <f t="shared" si="32"/>
        <v/>
      </c>
      <c r="AZ84" s="44" t="str">
        <f t="shared" si="32"/>
        <v/>
      </c>
      <c r="BA84" s="44" t="str">
        <f t="shared" si="32"/>
        <v/>
      </c>
      <c r="BB84" s="44" t="str">
        <f t="shared" si="32"/>
        <v/>
      </c>
      <c r="BC84" s="44" t="str">
        <f t="shared" si="32"/>
        <v/>
      </c>
      <c r="BD84" s="44" t="str">
        <f t="shared" si="32"/>
        <v/>
      </c>
      <c r="BE84" s="44" t="str">
        <f t="shared" si="30"/>
        <v/>
      </c>
      <c r="BF84" s="44" t="str">
        <f t="shared" si="30"/>
        <v/>
      </c>
      <c r="BG84" s="44" t="str">
        <f t="shared" si="30"/>
        <v/>
      </c>
      <c r="BH84" s="44" t="str">
        <f t="shared" si="30"/>
        <v/>
      </c>
      <c r="BI84" s="44" t="str">
        <f t="shared" si="30"/>
        <v/>
      </c>
    </row>
    <row r="85" spans="1:61" s="16" customFormat="1" ht="24.75" customHeight="1" thickBot="1" x14ac:dyDescent="0.25">
      <c r="A85" s="3062" t="s">
        <v>211</v>
      </c>
      <c r="B85" s="3063"/>
      <c r="C85" s="3063"/>
      <c r="D85" s="3063"/>
      <c r="E85" s="3063"/>
      <c r="F85" s="3063"/>
      <c r="G85" s="3063"/>
      <c r="H85" s="3063"/>
      <c r="I85" s="3063"/>
      <c r="J85" s="3063"/>
      <c r="K85" s="3063"/>
      <c r="L85" s="3063"/>
      <c r="M85" s="3063"/>
      <c r="N85" s="3063"/>
      <c r="O85" s="3063"/>
      <c r="P85" s="3063"/>
      <c r="Q85" s="3063"/>
      <c r="R85" s="3063"/>
      <c r="S85" s="3063"/>
      <c r="T85" s="3063"/>
      <c r="U85" s="3063"/>
      <c r="V85" s="3063"/>
      <c r="W85" s="3063"/>
      <c r="X85" s="3063"/>
      <c r="Y85" s="3064"/>
      <c r="AX85" s="44" t="str">
        <f t="shared" si="32"/>
        <v/>
      </c>
      <c r="AY85" s="44" t="str">
        <f t="shared" si="32"/>
        <v/>
      </c>
      <c r="AZ85" s="44" t="str">
        <f t="shared" si="32"/>
        <v/>
      </c>
      <c r="BA85" s="44" t="str">
        <f t="shared" si="32"/>
        <v/>
      </c>
      <c r="BB85" s="44" t="str">
        <f t="shared" si="32"/>
        <v/>
      </c>
      <c r="BC85" s="44" t="str">
        <f t="shared" si="32"/>
        <v/>
      </c>
      <c r="BD85" s="44" t="str">
        <f t="shared" si="32"/>
        <v/>
      </c>
      <c r="BE85" s="44" t="str">
        <f t="shared" si="30"/>
        <v/>
      </c>
      <c r="BF85" s="44" t="str">
        <f t="shared" si="30"/>
        <v/>
      </c>
      <c r="BG85" s="44" t="str">
        <f t="shared" si="30"/>
        <v/>
      </c>
      <c r="BH85" s="44" t="str">
        <f t="shared" si="30"/>
        <v/>
      </c>
      <c r="BI85" s="44" t="str">
        <f t="shared" si="30"/>
        <v/>
      </c>
    </row>
    <row r="86" spans="1:61" s="16" customFormat="1" ht="24" customHeight="1" thickBot="1" x14ac:dyDescent="0.25">
      <c r="A86" s="3089" t="s">
        <v>212</v>
      </c>
      <c r="B86" s="3090"/>
      <c r="C86" s="3090"/>
      <c r="D86" s="3090"/>
      <c r="E86" s="3090"/>
      <c r="F86" s="3090"/>
      <c r="G86" s="3087"/>
      <c r="H86" s="3090"/>
      <c r="I86" s="3090"/>
      <c r="J86" s="3090"/>
      <c r="K86" s="3090"/>
      <c r="L86" s="3090"/>
      <c r="M86" s="3090"/>
      <c r="N86" s="3090"/>
      <c r="O86" s="3090"/>
      <c r="P86" s="3090"/>
      <c r="Q86" s="3087"/>
      <c r="R86" s="3087"/>
      <c r="S86" s="3087"/>
      <c r="T86" s="3087"/>
      <c r="U86" s="3087"/>
      <c r="V86" s="3087"/>
      <c r="W86" s="3090"/>
      <c r="X86" s="3090"/>
      <c r="Y86" s="3091"/>
      <c r="AX86" s="44" t="str">
        <f t="shared" si="32"/>
        <v/>
      </c>
      <c r="AY86" s="44" t="str">
        <f t="shared" si="32"/>
        <v/>
      </c>
      <c r="AZ86" s="44" t="str">
        <f t="shared" si="32"/>
        <v/>
      </c>
      <c r="BA86" s="44" t="str">
        <f t="shared" si="32"/>
        <v/>
      </c>
      <c r="BB86" s="44" t="str">
        <f t="shared" si="32"/>
        <v/>
      </c>
      <c r="BC86" s="44" t="str">
        <f t="shared" si="32"/>
        <v/>
      </c>
      <c r="BD86" s="44" t="str">
        <f t="shared" si="32"/>
        <v/>
      </c>
      <c r="BE86" s="44" t="str">
        <f t="shared" si="30"/>
        <v/>
      </c>
      <c r="BF86" s="44" t="str">
        <f t="shared" si="30"/>
        <v/>
      </c>
      <c r="BG86" s="44" t="str">
        <f t="shared" si="30"/>
        <v/>
      </c>
      <c r="BH86" s="44" t="str">
        <f t="shared" si="30"/>
        <v/>
      </c>
      <c r="BI86" s="44" t="str">
        <f t="shared" si="30"/>
        <v/>
      </c>
    </row>
    <row r="87" spans="1:61" s="16" customFormat="1" ht="20.25" customHeight="1" x14ac:dyDescent="0.25">
      <c r="A87" s="2378">
        <v>1</v>
      </c>
      <c r="B87" s="2379" t="s">
        <v>749</v>
      </c>
      <c r="C87" s="2380"/>
      <c r="D87" s="2381">
        <v>3</v>
      </c>
      <c r="E87" s="2381"/>
      <c r="F87" s="2382"/>
      <c r="G87" s="2383">
        <v>1</v>
      </c>
      <c r="H87" s="2384">
        <f t="shared" ref="H87:H92" si="37">G87*30</f>
        <v>30</v>
      </c>
      <c r="I87" s="2385">
        <f t="shared" ref="I87:I92" si="38">J87+K87+L87</f>
        <v>14</v>
      </c>
      <c r="J87" s="2385">
        <v>10</v>
      </c>
      <c r="K87" s="2385"/>
      <c r="L87" s="2385">
        <v>4</v>
      </c>
      <c r="M87" s="2386">
        <f t="shared" ref="M87:M92" si="39">H87-I87</f>
        <v>16</v>
      </c>
      <c r="N87" s="2535"/>
      <c r="O87" s="2387"/>
      <c r="P87" s="2388"/>
      <c r="Q87" s="2389">
        <v>1</v>
      </c>
      <c r="R87" s="2390"/>
      <c r="S87" s="2391"/>
      <c r="T87" s="2389"/>
      <c r="U87" s="2390"/>
      <c r="V87" s="2392"/>
      <c r="W87" s="2393"/>
      <c r="X87" s="2750"/>
      <c r="Y87" s="2394"/>
      <c r="AB87" s="2299"/>
      <c r="AC87" s="3013" t="s">
        <v>34</v>
      </c>
      <c r="AD87" s="3014"/>
      <c r="AE87" s="3014"/>
      <c r="AF87" s="3013" t="s">
        <v>35</v>
      </c>
      <c r="AG87" s="3013"/>
      <c r="AH87" s="3013"/>
      <c r="AI87" s="3013" t="s">
        <v>36</v>
      </c>
      <c r="AJ87" s="3013"/>
      <c r="AK87" s="3013"/>
      <c r="AL87" s="3013" t="s">
        <v>37</v>
      </c>
      <c r="AM87" s="3013"/>
      <c r="AN87" s="3013"/>
      <c r="AT87" s="16" t="s">
        <v>34</v>
      </c>
      <c r="AX87" s="44" t="str">
        <f t="shared" si="32"/>
        <v/>
      </c>
      <c r="AY87" s="44" t="str">
        <f t="shared" si="32"/>
        <v/>
      </c>
      <c r="AZ87" s="44" t="str">
        <f t="shared" si="32"/>
        <v/>
      </c>
      <c r="BA87" s="44" t="str">
        <f t="shared" si="32"/>
        <v>так</v>
      </c>
      <c r="BB87" s="44" t="str">
        <f t="shared" si="32"/>
        <v/>
      </c>
      <c r="BC87" s="44" t="str">
        <f t="shared" si="32"/>
        <v/>
      </c>
      <c r="BD87" s="44" t="str">
        <f t="shared" si="32"/>
        <v/>
      </c>
      <c r="BE87" s="44" t="str">
        <f t="shared" si="30"/>
        <v/>
      </c>
      <c r="BF87" s="44" t="str">
        <f t="shared" si="30"/>
        <v/>
      </c>
      <c r="BG87" s="44" t="str">
        <f t="shared" si="30"/>
        <v/>
      </c>
      <c r="BH87" s="44" t="str">
        <f t="shared" si="30"/>
        <v/>
      </c>
      <c r="BI87" s="44" t="str">
        <f t="shared" si="30"/>
        <v/>
      </c>
    </row>
    <row r="88" spans="1:61" s="16" customFormat="1" ht="21" customHeight="1" x14ac:dyDescent="0.25">
      <c r="A88" s="2395">
        <v>2</v>
      </c>
      <c r="B88" s="2396" t="s">
        <v>750</v>
      </c>
      <c r="C88" s="2397"/>
      <c r="D88" s="2398" t="s">
        <v>730</v>
      </c>
      <c r="E88" s="2398"/>
      <c r="F88" s="2399"/>
      <c r="G88" s="2400">
        <v>1.5</v>
      </c>
      <c r="H88" s="2401">
        <f t="shared" si="37"/>
        <v>45</v>
      </c>
      <c r="I88" s="2402">
        <f t="shared" si="38"/>
        <v>16</v>
      </c>
      <c r="J88" s="2402">
        <v>16</v>
      </c>
      <c r="K88" s="2402"/>
      <c r="L88" s="2402"/>
      <c r="M88" s="2403">
        <f t="shared" si="39"/>
        <v>29</v>
      </c>
      <c r="N88" s="2404"/>
      <c r="O88" s="2356"/>
      <c r="P88" s="2350"/>
      <c r="Q88" s="2536"/>
      <c r="R88" s="2405">
        <v>2</v>
      </c>
      <c r="S88" s="2406"/>
      <c r="T88" s="2407"/>
      <c r="U88" s="2405"/>
      <c r="V88" s="2408"/>
      <c r="W88" s="609"/>
      <c r="X88" s="187"/>
      <c r="Y88" s="610"/>
      <c r="AB88" s="2299"/>
      <c r="AC88" s="3014"/>
      <c r="AD88" s="3014"/>
      <c r="AE88" s="3014"/>
      <c r="AF88" s="3013"/>
      <c r="AG88" s="3013"/>
      <c r="AH88" s="3013"/>
      <c r="AI88" s="3013"/>
      <c r="AJ88" s="3013"/>
      <c r="AK88" s="3013"/>
      <c r="AL88" s="3013"/>
      <c r="AM88" s="3013"/>
      <c r="AN88" s="3013"/>
      <c r="AT88" s="16" t="s">
        <v>35</v>
      </c>
      <c r="AU88" s="16">
        <v>4</v>
      </c>
      <c r="AX88" s="44" t="str">
        <f t="shared" si="32"/>
        <v/>
      </c>
      <c r="AY88" s="44" t="str">
        <f t="shared" si="32"/>
        <v/>
      </c>
      <c r="AZ88" s="44" t="str">
        <f t="shared" si="32"/>
        <v/>
      </c>
      <c r="BA88" s="44" t="str">
        <f t="shared" si="32"/>
        <v/>
      </c>
      <c r="BB88" s="44" t="str">
        <f t="shared" si="32"/>
        <v>так</v>
      </c>
      <c r="BC88" s="44" t="str">
        <f t="shared" si="32"/>
        <v/>
      </c>
      <c r="BD88" s="44" t="str">
        <f t="shared" si="32"/>
        <v/>
      </c>
      <c r="BE88" s="44" t="str">
        <f t="shared" si="30"/>
        <v/>
      </c>
      <c r="BF88" s="44" t="str">
        <f t="shared" si="30"/>
        <v/>
      </c>
      <c r="BG88" s="44" t="str">
        <f t="shared" si="30"/>
        <v/>
      </c>
      <c r="BH88" s="44" t="str">
        <f t="shared" si="30"/>
        <v/>
      </c>
      <c r="BI88" s="44" t="str">
        <f t="shared" si="30"/>
        <v/>
      </c>
    </row>
    <row r="89" spans="1:61" s="16" customFormat="1" ht="18.75" customHeight="1" x14ac:dyDescent="0.25">
      <c r="A89" s="2395">
        <v>3</v>
      </c>
      <c r="B89" s="2396" t="s">
        <v>751</v>
      </c>
      <c r="C89" s="2397"/>
      <c r="D89" s="2398" t="s">
        <v>731</v>
      </c>
      <c r="E89" s="2398"/>
      <c r="F89" s="2399"/>
      <c r="G89" s="2400">
        <v>1.5</v>
      </c>
      <c r="H89" s="2401">
        <f t="shared" si="37"/>
        <v>45</v>
      </c>
      <c r="I89" s="2402">
        <f t="shared" si="38"/>
        <v>16</v>
      </c>
      <c r="J89" s="2402">
        <v>16</v>
      </c>
      <c r="K89" s="2402"/>
      <c r="L89" s="2402"/>
      <c r="M89" s="2403">
        <f t="shared" si="39"/>
        <v>29</v>
      </c>
      <c r="N89" s="2404"/>
      <c r="O89" s="2356"/>
      <c r="P89" s="2350"/>
      <c r="Q89" s="2536"/>
      <c r="R89" s="2405"/>
      <c r="S89" s="2406">
        <v>2</v>
      </c>
      <c r="T89" s="2407"/>
      <c r="U89" s="2405"/>
      <c r="V89" s="2408"/>
      <c r="W89" s="2409"/>
      <c r="X89" s="2748"/>
      <c r="Y89" s="2749"/>
      <c r="AB89" s="2299"/>
      <c r="AC89" s="2304">
        <v>1</v>
      </c>
      <c r="AD89" s="2304" t="s">
        <v>728</v>
      </c>
      <c r="AE89" s="2304" t="s">
        <v>729</v>
      </c>
      <c r="AF89" s="2304">
        <v>3</v>
      </c>
      <c r="AG89" s="2304" t="s">
        <v>730</v>
      </c>
      <c r="AH89" s="2304" t="s">
        <v>731</v>
      </c>
      <c r="AI89" s="2304">
        <v>5</v>
      </c>
      <c r="AJ89" s="2304" t="s">
        <v>732</v>
      </c>
      <c r="AK89" s="2304" t="s">
        <v>733</v>
      </c>
      <c r="AL89" s="2304">
        <v>7</v>
      </c>
      <c r="AM89" s="2304" t="s">
        <v>734</v>
      </c>
      <c r="AN89" s="2304" t="s">
        <v>735</v>
      </c>
      <c r="AT89" s="16" t="s">
        <v>36</v>
      </c>
      <c r="AU89" s="16">
        <v>6</v>
      </c>
      <c r="AX89" s="44" t="str">
        <f t="shared" si="32"/>
        <v/>
      </c>
      <c r="AY89" s="44" t="str">
        <f t="shared" si="32"/>
        <v/>
      </c>
      <c r="AZ89" s="44" t="str">
        <f t="shared" si="32"/>
        <v/>
      </c>
      <c r="BA89" s="44" t="str">
        <f t="shared" si="32"/>
        <v/>
      </c>
      <c r="BB89" s="44" t="str">
        <f t="shared" si="32"/>
        <v/>
      </c>
      <c r="BC89" s="44" t="str">
        <f t="shared" si="32"/>
        <v>так</v>
      </c>
      <c r="BD89" s="44" t="str">
        <f t="shared" si="32"/>
        <v/>
      </c>
      <c r="BE89" s="44" t="str">
        <f t="shared" si="30"/>
        <v/>
      </c>
      <c r="BF89" s="44" t="str">
        <f t="shared" si="30"/>
        <v/>
      </c>
      <c r="BG89" s="44" t="str">
        <f t="shared" si="30"/>
        <v/>
      </c>
      <c r="BH89" s="44" t="str">
        <f t="shared" si="30"/>
        <v/>
      </c>
      <c r="BI89" s="44" t="str">
        <f t="shared" si="30"/>
        <v/>
      </c>
    </row>
    <row r="90" spans="1:61" s="16" customFormat="1" ht="18.75" customHeight="1" x14ac:dyDescent="0.25">
      <c r="A90" s="2395">
        <v>4</v>
      </c>
      <c r="B90" s="2396" t="s">
        <v>752</v>
      </c>
      <c r="C90" s="2397"/>
      <c r="D90" s="2398" t="s">
        <v>767</v>
      </c>
      <c r="E90" s="2398"/>
      <c r="F90" s="2399"/>
      <c r="G90" s="2400">
        <v>3</v>
      </c>
      <c r="H90" s="2401">
        <f t="shared" si="37"/>
        <v>90</v>
      </c>
      <c r="I90" s="2402">
        <f t="shared" si="38"/>
        <v>40</v>
      </c>
      <c r="J90" s="2402">
        <v>28</v>
      </c>
      <c r="K90" s="2402"/>
      <c r="L90" s="2402">
        <v>12</v>
      </c>
      <c r="M90" s="2403">
        <f t="shared" si="39"/>
        <v>50</v>
      </c>
      <c r="N90" s="2404"/>
      <c r="O90" s="2356"/>
      <c r="P90" s="2350"/>
      <c r="Q90" s="2536"/>
      <c r="R90" s="2405"/>
      <c r="S90" s="2406"/>
      <c r="T90" s="2407">
        <v>3</v>
      </c>
      <c r="U90" s="2405"/>
      <c r="V90" s="2408"/>
      <c r="W90" s="2409"/>
      <c r="X90" s="2748"/>
      <c r="Y90" s="2749"/>
      <c r="AB90" s="2299" t="s">
        <v>698</v>
      </c>
      <c r="AC90" s="2299"/>
      <c r="AD90" s="2299"/>
      <c r="AE90" s="2299"/>
      <c r="AF90" s="2299"/>
      <c r="AG90" s="2299"/>
      <c r="AH90" s="2299"/>
      <c r="AI90" s="2299"/>
      <c r="AJ90" s="2299"/>
      <c r="AK90" s="2299"/>
      <c r="AL90" s="2299"/>
      <c r="AM90" s="2299"/>
      <c r="AN90" s="2299"/>
      <c r="AT90" s="16" t="s">
        <v>37</v>
      </c>
      <c r="AX90" s="44" t="str">
        <f t="shared" si="32"/>
        <v/>
      </c>
      <c r="AY90" s="44" t="str">
        <f t="shared" si="32"/>
        <v/>
      </c>
      <c r="AZ90" s="44" t="str">
        <f t="shared" si="32"/>
        <v/>
      </c>
      <c r="BA90" s="44" t="str">
        <f t="shared" si="32"/>
        <v/>
      </c>
      <c r="BB90" s="44" t="str">
        <f t="shared" si="32"/>
        <v/>
      </c>
      <c r="BC90" s="44" t="str">
        <f t="shared" si="32"/>
        <v/>
      </c>
      <c r="BD90" s="44" t="str">
        <f t="shared" si="32"/>
        <v>так</v>
      </c>
      <c r="BE90" s="44" t="str">
        <f t="shared" si="30"/>
        <v/>
      </c>
      <c r="BF90" s="44" t="str">
        <f t="shared" si="30"/>
        <v/>
      </c>
      <c r="BG90" s="44" t="str">
        <f t="shared" si="30"/>
        <v/>
      </c>
      <c r="BH90" s="44" t="str">
        <f t="shared" si="30"/>
        <v/>
      </c>
      <c r="BI90" s="44" t="str">
        <f t="shared" si="30"/>
        <v/>
      </c>
    </row>
    <row r="91" spans="1:61" s="16" customFormat="1" ht="19.5" customHeight="1" x14ac:dyDescent="0.25">
      <c r="A91" s="2395">
        <v>5</v>
      </c>
      <c r="B91" s="2396" t="s">
        <v>753</v>
      </c>
      <c r="C91" s="2397"/>
      <c r="D91" s="2398" t="s">
        <v>732</v>
      </c>
      <c r="E91" s="2398"/>
      <c r="F91" s="2399"/>
      <c r="G91" s="2400">
        <v>1.5</v>
      </c>
      <c r="H91" s="2401">
        <f t="shared" si="37"/>
        <v>45</v>
      </c>
      <c r="I91" s="2402">
        <f t="shared" si="38"/>
        <v>16</v>
      </c>
      <c r="J91" s="2402">
        <v>16</v>
      </c>
      <c r="K91" s="2402"/>
      <c r="L91" s="2402"/>
      <c r="M91" s="2403">
        <f t="shared" si="39"/>
        <v>29</v>
      </c>
      <c r="N91" s="2404"/>
      <c r="O91" s="2356"/>
      <c r="P91" s="2350"/>
      <c r="Q91" s="2536"/>
      <c r="R91" s="2405"/>
      <c r="S91" s="2406"/>
      <c r="T91" s="2407"/>
      <c r="U91" s="2405">
        <v>2</v>
      </c>
      <c r="V91" s="2408"/>
      <c r="W91" s="2409"/>
      <c r="X91" s="2748"/>
      <c r="Y91" s="2749"/>
      <c r="AB91" s="2299" t="s">
        <v>699</v>
      </c>
      <c r="AC91" s="2299">
        <f>COUNTIF($D$87:$D$92,AC89)</f>
        <v>0</v>
      </c>
      <c r="AD91" s="2299">
        <f t="shared" ref="AD91:AN91" si="40">COUNTIF($D$87:$D$92,AD89)</f>
        <v>0</v>
      </c>
      <c r="AE91" s="2299">
        <f t="shared" si="40"/>
        <v>0</v>
      </c>
      <c r="AF91" s="2299">
        <f t="shared" si="40"/>
        <v>1</v>
      </c>
      <c r="AG91" s="2299">
        <f t="shared" si="40"/>
        <v>1</v>
      </c>
      <c r="AH91" s="2299">
        <f t="shared" si="40"/>
        <v>1</v>
      </c>
      <c r="AI91" s="2299">
        <v>2</v>
      </c>
      <c r="AJ91" s="2299">
        <f t="shared" si="40"/>
        <v>1</v>
      </c>
      <c r="AK91" s="2299">
        <f t="shared" si="40"/>
        <v>1</v>
      </c>
      <c r="AL91" s="2299">
        <f t="shared" si="40"/>
        <v>0</v>
      </c>
      <c r="AM91" s="2299">
        <f t="shared" si="40"/>
        <v>0</v>
      </c>
      <c r="AN91" s="2299">
        <f t="shared" si="40"/>
        <v>0</v>
      </c>
      <c r="AX91" s="44" t="str">
        <f t="shared" si="32"/>
        <v/>
      </c>
      <c r="AY91" s="44" t="str">
        <f t="shared" si="32"/>
        <v/>
      </c>
      <c r="AZ91" s="44" t="str">
        <f t="shared" si="32"/>
        <v/>
      </c>
      <c r="BA91" s="44" t="str">
        <f t="shared" si="32"/>
        <v/>
      </c>
      <c r="BB91" s="44" t="str">
        <f t="shared" si="32"/>
        <v/>
      </c>
      <c r="BC91" s="44" t="str">
        <f t="shared" si="32"/>
        <v/>
      </c>
      <c r="BD91" s="44" t="str">
        <f t="shared" si="32"/>
        <v/>
      </c>
      <c r="BE91" s="44" t="str">
        <f t="shared" si="30"/>
        <v>так</v>
      </c>
      <c r="BF91" s="44" t="str">
        <f t="shared" si="30"/>
        <v/>
      </c>
      <c r="BG91" s="44" t="str">
        <f t="shared" si="30"/>
        <v/>
      </c>
      <c r="BH91" s="44" t="str">
        <f t="shared" si="30"/>
        <v/>
      </c>
      <c r="BI91" s="44" t="str">
        <f t="shared" si="30"/>
        <v/>
      </c>
    </row>
    <row r="92" spans="1:61" s="16" customFormat="1" ht="20.25" customHeight="1" thickBot="1" x14ac:dyDescent="0.3">
      <c r="A92" s="2410">
        <v>6</v>
      </c>
      <c r="B92" s="2411" t="s">
        <v>754</v>
      </c>
      <c r="C92" s="2412"/>
      <c r="D92" s="2413" t="s">
        <v>733</v>
      </c>
      <c r="E92" s="2413"/>
      <c r="F92" s="2414"/>
      <c r="G92" s="2415">
        <v>1.5</v>
      </c>
      <c r="H92" s="2416">
        <f t="shared" si="37"/>
        <v>45</v>
      </c>
      <c r="I92" s="2417">
        <f t="shared" si="38"/>
        <v>18</v>
      </c>
      <c r="J92" s="2417">
        <v>9</v>
      </c>
      <c r="K92" s="2417"/>
      <c r="L92" s="2417">
        <v>9</v>
      </c>
      <c r="M92" s="2418">
        <f t="shared" si="39"/>
        <v>27</v>
      </c>
      <c r="N92" s="2537"/>
      <c r="O92" s="2538"/>
      <c r="P92" s="2539"/>
      <c r="Q92" s="2537"/>
      <c r="R92" s="2419"/>
      <c r="S92" s="2420"/>
      <c r="T92" s="2421"/>
      <c r="U92" s="2419"/>
      <c r="V92" s="2422">
        <v>2</v>
      </c>
      <c r="W92" s="2423"/>
      <c r="X92" s="2424"/>
      <c r="Y92" s="2425"/>
      <c r="AB92" s="2305" t="s">
        <v>704</v>
      </c>
      <c r="AC92" s="2299"/>
      <c r="AD92" s="2299"/>
      <c r="AE92" s="2299"/>
      <c r="AF92" s="2299"/>
      <c r="AG92" s="2299"/>
      <c r="AH92" s="2299"/>
      <c r="AI92" s="2299"/>
      <c r="AJ92" s="2299"/>
      <c r="AK92" s="2299"/>
      <c r="AL92" s="2299"/>
      <c r="AM92" s="2299"/>
      <c r="AN92" s="2299"/>
      <c r="AX92" s="44" t="str">
        <f t="shared" si="32"/>
        <v/>
      </c>
      <c r="AY92" s="44" t="str">
        <f t="shared" si="32"/>
        <v/>
      </c>
      <c r="AZ92" s="44" t="str">
        <f t="shared" si="32"/>
        <v/>
      </c>
      <c r="BA92" s="44" t="str">
        <f t="shared" si="32"/>
        <v/>
      </c>
      <c r="BB92" s="44" t="str">
        <f t="shared" si="32"/>
        <v/>
      </c>
      <c r="BC92" s="44" t="str">
        <f t="shared" si="32"/>
        <v/>
      </c>
      <c r="BD92" s="44" t="str">
        <f t="shared" si="32"/>
        <v/>
      </c>
      <c r="BE92" s="44" t="str">
        <f t="shared" si="30"/>
        <v/>
      </c>
      <c r="BF92" s="44" t="str">
        <f t="shared" si="30"/>
        <v>так</v>
      </c>
      <c r="BG92" s="44" t="str">
        <f t="shared" si="30"/>
        <v/>
      </c>
      <c r="BH92" s="44" t="str">
        <f t="shared" si="30"/>
        <v/>
      </c>
      <c r="BI92" s="44" t="str">
        <f t="shared" si="30"/>
        <v/>
      </c>
    </row>
    <row r="93" spans="1:61" s="16" customFormat="1" ht="20.25" customHeight="1" thickBot="1" x14ac:dyDescent="0.25">
      <c r="A93" s="3092" t="s">
        <v>609</v>
      </c>
      <c r="B93" s="3093"/>
      <c r="C93" s="3093"/>
      <c r="D93" s="3093"/>
      <c r="E93" s="3093"/>
      <c r="F93" s="3094"/>
      <c r="G93" s="2426">
        <f>SUM(G87:G92)</f>
        <v>10</v>
      </c>
      <c r="H93" s="2427">
        <f>SUM(H87:H92)</f>
        <v>300</v>
      </c>
      <c r="I93" s="2428">
        <f>SUM(I87:I92)</f>
        <v>120</v>
      </c>
      <c r="J93" s="2428">
        <f>SUM(J87:J92)</f>
        <v>95</v>
      </c>
      <c r="K93" s="2428"/>
      <c r="L93" s="2428">
        <f>SUM(L87:L92)</f>
        <v>25</v>
      </c>
      <c r="M93" s="2429">
        <f>SUM(M87:M92)</f>
        <v>180</v>
      </c>
      <c r="N93" s="2540"/>
      <c r="O93" s="2541"/>
      <c r="P93" s="2542"/>
      <c r="Q93" s="2430">
        <f t="shared" ref="Q93:V93" si="41">SUM(Q87:Q92)</f>
        <v>1</v>
      </c>
      <c r="R93" s="2431">
        <f t="shared" si="41"/>
        <v>2</v>
      </c>
      <c r="S93" s="2432">
        <f t="shared" si="41"/>
        <v>2</v>
      </c>
      <c r="T93" s="2430">
        <f t="shared" si="41"/>
        <v>3</v>
      </c>
      <c r="U93" s="2431">
        <f t="shared" si="41"/>
        <v>2</v>
      </c>
      <c r="V93" s="2432">
        <f t="shared" si="41"/>
        <v>2</v>
      </c>
      <c r="W93" s="2433"/>
      <c r="X93" s="389"/>
      <c r="Y93" s="2434"/>
      <c r="AB93" s="44" t="s">
        <v>705</v>
      </c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X93" s="44" t="str">
        <f t="shared" si="32"/>
        <v/>
      </c>
      <c r="AY93" s="44" t="str">
        <f t="shared" si="32"/>
        <v/>
      </c>
      <c r="AZ93" s="44" t="str">
        <f t="shared" si="32"/>
        <v/>
      </c>
      <c r="BA93" s="44" t="str">
        <f t="shared" si="32"/>
        <v>так</v>
      </c>
      <c r="BB93" s="44" t="str">
        <f t="shared" si="32"/>
        <v>так</v>
      </c>
      <c r="BC93" s="44" t="str">
        <f t="shared" si="32"/>
        <v>так</v>
      </c>
      <c r="BD93" s="44" t="str">
        <f t="shared" si="32"/>
        <v>так</v>
      </c>
      <c r="BE93" s="44" t="str">
        <f t="shared" si="30"/>
        <v>так</v>
      </c>
      <c r="BF93" s="44" t="str">
        <f t="shared" si="30"/>
        <v>так</v>
      </c>
      <c r="BG93" s="44" t="str">
        <f t="shared" si="30"/>
        <v/>
      </c>
      <c r="BH93" s="44" t="str">
        <f t="shared" si="30"/>
        <v/>
      </c>
      <c r="BI93" s="44" t="str">
        <f t="shared" si="30"/>
        <v/>
      </c>
    </row>
    <row r="94" spans="1:61" s="16" customFormat="1" ht="19.5" customHeight="1" x14ac:dyDescent="0.25">
      <c r="A94" s="2378" t="s">
        <v>167</v>
      </c>
      <c r="B94" s="2545" t="s">
        <v>613</v>
      </c>
      <c r="C94" s="2378"/>
      <c r="D94" s="2546">
        <v>3</v>
      </c>
      <c r="E94" s="2755"/>
      <c r="F94" s="2755"/>
      <c r="G94" s="2341">
        <v>1</v>
      </c>
      <c r="H94" s="2547">
        <f>G94*30</f>
        <v>30</v>
      </c>
      <c r="I94" s="2343">
        <f>J94+K94+L94</f>
        <v>14</v>
      </c>
      <c r="J94" s="2343">
        <v>10</v>
      </c>
      <c r="K94" s="2343"/>
      <c r="L94" s="2343">
        <v>4</v>
      </c>
      <c r="M94" s="2548">
        <f>H94-I94</f>
        <v>16</v>
      </c>
      <c r="N94" s="2549"/>
      <c r="O94" s="2550"/>
      <c r="P94" s="2545"/>
      <c r="Q94" s="2378">
        <v>1</v>
      </c>
      <c r="R94" s="2551"/>
      <c r="S94" s="2552"/>
      <c r="T94" s="2378"/>
      <c r="U94" s="2551"/>
      <c r="V94" s="2552"/>
      <c r="W94" s="2535"/>
      <c r="X94" s="2551"/>
      <c r="Y94" s="2552"/>
      <c r="AX94" s="44" t="str">
        <f t="shared" si="32"/>
        <v/>
      </c>
      <c r="AY94" s="44" t="str">
        <f t="shared" si="32"/>
        <v/>
      </c>
      <c r="AZ94" s="44" t="str">
        <f t="shared" si="32"/>
        <v/>
      </c>
      <c r="BA94" s="44" t="str">
        <f t="shared" si="32"/>
        <v>так</v>
      </c>
      <c r="BB94" s="44" t="str">
        <f t="shared" si="32"/>
        <v/>
      </c>
      <c r="BC94" s="44" t="str">
        <f t="shared" si="32"/>
        <v/>
      </c>
      <c r="BD94" s="44" t="str">
        <f t="shared" si="32"/>
        <v/>
      </c>
      <c r="BE94" s="44" t="str">
        <f t="shared" si="30"/>
        <v/>
      </c>
      <c r="BF94" s="44" t="str">
        <f t="shared" si="30"/>
        <v/>
      </c>
      <c r="BG94" s="44" t="str">
        <f t="shared" si="30"/>
        <v/>
      </c>
      <c r="BH94" s="44" t="str">
        <f t="shared" si="30"/>
        <v/>
      </c>
      <c r="BI94" s="44" t="str">
        <f t="shared" si="30"/>
        <v/>
      </c>
    </row>
    <row r="95" spans="1:61" s="16" customFormat="1" ht="21.75" customHeight="1" x14ac:dyDescent="0.25">
      <c r="A95" s="2395" t="s">
        <v>168</v>
      </c>
      <c r="B95" s="2553" t="s">
        <v>70</v>
      </c>
      <c r="C95" s="2395"/>
      <c r="D95" s="220">
        <v>3</v>
      </c>
      <c r="E95" s="220"/>
      <c r="F95" s="2554"/>
      <c r="G95" s="2347">
        <v>1</v>
      </c>
      <c r="H95" s="2404">
        <f>G95*30</f>
        <v>30</v>
      </c>
      <c r="I95" s="2356">
        <f>J95+K95+L95</f>
        <v>14</v>
      </c>
      <c r="J95" s="2356">
        <v>10</v>
      </c>
      <c r="K95" s="2356"/>
      <c r="L95" s="2356">
        <v>4</v>
      </c>
      <c r="M95" s="2555">
        <f>H95-I95</f>
        <v>16</v>
      </c>
      <c r="N95" s="2536"/>
      <c r="O95" s="2748"/>
      <c r="P95" s="2553"/>
      <c r="Q95" s="2395">
        <v>1</v>
      </c>
      <c r="R95" s="2353"/>
      <c r="S95" s="2554"/>
      <c r="T95" s="2395"/>
      <c r="U95" s="2353"/>
      <c r="V95" s="2554"/>
      <c r="W95" s="2536"/>
      <c r="X95" s="2748"/>
      <c r="Y95" s="2556"/>
      <c r="AB95" s="16" t="s">
        <v>756</v>
      </c>
      <c r="AX95" s="44" t="str">
        <f t="shared" si="32"/>
        <v/>
      </c>
      <c r="AY95" s="44" t="str">
        <f t="shared" si="32"/>
        <v/>
      </c>
      <c r="AZ95" s="44" t="str">
        <f t="shared" si="32"/>
        <v/>
      </c>
      <c r="BA95" s="44" t="str">
        <f t="shared" si="32"/>
        <v>так</v>
      </c>
      <c r="BB95" s="44" t="str">
        <f t="shared" si="32"/>
        <v/>
      </c>
      <c r="BC95" s="44" t="str">
        <f t="shared" si="32"/>
        <v/>
      </c>
      <c r="BD95" s="44" t="str">
        <f t="shared" si="32"/>
        <v/>
      </c>
      <c r="BE95" s="44" t="str">
        <f t="shared" si="30"/>
        <v/>
      </c>
      <c r="BF95" s="44" t="str">
        <f t="shared" si="30"/>
        <v/>
      </c>
      <c r="BG95" s="44" t="str">
        <f t="shared" si="30"/>
        <v/>
      </c>
      <c r="BH95" s="44" t="str">
        <f t="shared" si="30"/>
        <v/>
      </c>
      <c r="BI95" s="44" t="str">
        <f t="shared" si="30"/>
        <v/>
      </c>
    </row>
    <row r="96" spans="1:61" s="16" customFormat="1" ht="21.75" customHeight="1" x14ac:dyDescent="0.25">
      <c r="A96" s="2395" t="s">
        <v>169</v>
      </c>
      <c r="B96" s="2553" t="s">
        <v>614</v>
      </c>
      <c r="C96" s="2395"/>
      <c r="D96" s="2353" t="s">
        <v>732</v>
      </c>
      <c r="E96" s="2353"/>
      <c r="F96" s="2554"/>
      <c r="G96" s="2557">
        <v>1.5</v>
      </c>
      <c r="H96" s="2404">
        <f>G96*30</f>
        <v>45</v>
      </c>
      <c r="I96" s="2356">
        <f>J96+K96+L96</f>
        <v>16</v>
      </c>
      <c r="J96" s="2356">
        <v>16</v>
      </c>
      <c r="K96" s="2356"/>
      <c r="L96" s="2356"/>
      <c r="M96" s="2555">
        <f>H96-I96</f>
        <v>29</v>
      </c>
      <c r="N96" s="2536"/>
      <c r="O96" s="2748"/>
      <c r="P96" s="2553"/>
      <c r="Q96" s="2395"/>
      <c r="R96" s="2353"/>
      <c r="S96" s="2554"/>
      <c r="T96" s="2395"/>
      <c r="U96" s="2353">
        <v>2</v>
      </c>
      <c r="V96" s="2554"/>
      <c r="W96" s="2536"/>
      <c r="X96" s="2748"/>
      <c r="Y96" s="2556"/>
      <c r="AB96" s="2299"/>
      <c r="AC96" s="3013" t="s">
        <v>34</v>
      </c>
      <c r="AD96" s="3014"/>
      <c r="AE96" s="3014"/>
      <c r="AF96" s="3013" t="s">
        <v>35</v>
      </c>
      <c r="AG96" s="3013"/>
      <c r="AH96" s="3013"/>
      <c r="AI96" s="3013" t="s">
        <v>36</v>
      </c>
      <c r="AJ96" s="3013"/>
      <c r="AK96" s="3013"/>
      <c r="AL96" s="3013" t="s">
        <v>37</v>
      </c>
      <c r="AM96" s="3013"/>
      <c r="AN96" s="3013"/>
      <c r="AX96" s="44" t="str">
        <f t="shared" si="32"/>
        <v/>
      </c>
      <c r="AY96" s="44" t="str">
        <f t="shared" si="32"/>
        <v/>
      </c>
      <c r="AZ96" s="44" t="str">
        <f t="shared" si="32"/>
        <v/>
      </c>
      <c r="BA96" s="44" t="str">
        <f t="shared" si="32"/>
        <v/>
      </c>
      <c r="BB96" s="44" t="str">
        <f t="shared" si="32"/>
        <v/>
      </c>
      <c r="BC96" s="44" t="str">
        <f t="shared" si="32"/>
        <v/>
      </c>
      <c r="BD96" s="44" t="str">
        <f t="shared" si="32"/>
        <v/>
      </c>
      <c r="BE96" s="44" t="str">
        <f t="shared" si="30"/>
        <v>так</v>
      </c>
      <c r="BF96" s="44" t="str">
        <f t="shared" si="30"/>
        <v/>
      </c>
      <c r="BG96" s="44" t="str">
        <f t="shared" si="30"/>
        <v/>
      </c>
      <c r="BH96" s="44" t="str">
        <f t="shared" si="30"/>
        <v/>
      </c>
      <c r="BI96" s="44" t="str">
        <f t="shared" si="30"/>
        <v/>
      </c>
    </row>
    <row r="97" spans="1:61" s="16" customFormat="1" ht="21.75" customHeight="1" x14ac:dyDescent="0.25">
      <c r="A97" s="2395" t="s">
        <v>170</v>
      </c>
      <c r="B97" s="2553" t="s">
        <v>44</v>
      </c>
      <c r="C97" s="2395"/>
      <c r="D97" s="2353" t="s">
        <v>730</v>
      </c>
      <c r="E97" s="2353"/>
      <c r="F97" s="2554"/>
      <c r="G97" s="2557">
        <v>1.5</v>
      </c>
      <c r="H97" s="2404">
        <f>G97*30</f>
        <v>45</v>
      </c>
      <c r="I97" s="2356">
        <f t="shared" ref="I97:I114" si="42">J97+K97+L97</f>
        <v>16</v>
      </c>
      <c r="J97" s="2356">
        <v>16</v>
      </c>
      <c r="K97" s="2356"/>
      <c r="L97" s="2356"/>
      <c r="M97" s="2555">
        <f>H97-I97</f>
        <v>29</v>
      </c>
      <c r="N97" s="2536"/>
      <c r="O97" s="2299"/>
      <c r="P97" s="2553"/>
      <c r="Q97" s="2395"/>
      <c r="R97" s="2353">
        <v>2</v>
      </c>
      <c r="S97" s="2554"/>
      <c r="T97" s="2395"/>
      <c r="U97" s="2353"/>
      <c r="V97" s="2554"/>
      <c r="W97" s="2536"/>
      <c r="X97" s="2748"/>
      <c r="Y97" s="2556"/>
      <c r="AB97" s="2299"/>
      <c r="AC97" s="3014"/>
      <c r="AD97" s="3014"/>
      <c r="AE97" s="3014"/>
      <c r="AF97" s="3013"/>
      <c r="AG97" s="3013"/>
      <c r="AH97" s="3013"/>
      <c r="AI97" s="3013"/>
      <c r="AJ97" s="3013"/>
      <c r="AK97" s="3013"/>
      <c r="AL97" s="3013"/>
      <c r="AM97" s="3013"/>
      <c r="AN97" s="3013"/>
      <c r="AX97" s="44" t="str">
        <f t="shared" si="32"/>
        <v/>
      </c>
      <c r="AY97" s="44" t="str">
        <f t="shared" si="32"/>
        <v/>
      </c>
      <c r="AZ97" s="44" t="str">
        <f t="shared" si="32"/>
        <v/>
      </c>
      <c r="BA97" s="44" t="str">
        <f t="shared" si="32"/>
        <v/>
      </c>
      <c r="BB97" s="44" t="str">
        <f t="shared" si="32"/>
        <v>так</v>
      </c>
      <c r="BC97" s="44" t="str">
        <f t="shared" si="32"/>
        <v/>
      </c>
      <c r="BD97" s="44" t="str">
        <f t="shared" si="32"/>
        <v/>
      </c>
      <c r="BE97" s="44" t="str">
        <f t="shared" si="30"/>
        <v/>
      </c>
      <c r="BF97" s="44" t="str">
        <f t="shared" si="30"/>
        <v/>
      </c>
      <c r="BG97" s="44" t="str">
        <f t="shared" si="30"/>
        <v/>
      </c>
      <c r="BH97" s="44" t="str">
        <f t="shared" si="30"/>
        <v/>
      </c>
      <c r="BI97" s="44" t="str">
        <f t="shared" si="30"/>
        <v/>
      </c>
    </row>
    <row r="98" spans="1:61" s="16" customFormat="1" ht="21.75" customHeight="1" x14ac:dyDescent="0.25">
      <c r="A98" s="2395" t="s">
        <v>217</v>
      </c>
      <c r="B98" s="2553" t="s">
        <v>615</v>
      </c>
      <c r="C98" s="2395"/>
      <c r="D98" s="2353"/>
      <c r="E98" s="2353"/>
      <c r="F98" s="2554"/>
      <c r="G98" s="2557">
        <f>G99+G100+G101+G102+G103+G104</f>
        <v>8.5</v>
      </c>
      <c r="H98" s="2404">
        <f t="shared" ref="H98:M98" si="43">H99+H100+H101+H102+H103+H104</f>
        <v>255</v>
      </c>
      <c r="I98" s="2356">
        <f t="shared" si="43"/>
        <v>100</v>
      </c>
      <c r="J98" s="2356"/>
      <c r="K98" s="2356"/>
      <c r="L98" s="2356">
        <f t="shared" si="43"/>
        <v>100</v>
      </c>
      <c r="M98" s="2555">
        <f t="shared" si="43"/>
        <v>155</v>
      </c>
      <c r="N98" s="2536"/>
      <c r="O98" s="2299"/>
      <c r="P98" s="2553"/>
      <c r="Q98" s="2395"/>
      <c r="R98" s="2353"/>
      <c r="S98" s="2554"/>
      <c r="T98" s="2395"/>
      <c r="U98" s="2353"/>
      <c r="V98" s="2554"/>
      <c r="W98" s="2536"/>
      <c r="X98" s="2748"/>
      <c r="Y98" s="2556"/>
      <c r="AB98" s="2299"/>
      <c r="AC98" s="2304">
        <v>1</v>
      </c>
      <c r="AD98" s="2304" t="s">
        <v>728</v>
      </c>
      <c r="AE98" s="2304" t="s">
        <v>729</v>
      </c>
      <c r="AF98" s="2304">
        <v>3</v>
      </c>
      <c r="AG98" s="2304" t="s">
        <v>730</v>
      </c>
      <c r="AH98" s="2304" t="s">
        <v>731</v>
      </c>
      <c r="AI98" s="2304">
        <v>5</v>
      </c>
      <c r="AJ98" s="2304" t="s">
        <v>732</v>
      </c>
      <c r="AK98" s="2304" t="s">
        <v>733</v>
      </c>
      <c r="AL98" s="2304">
        <v>7</v>
      </c>
      <c r="AM98" s="2304" t="s">
        <v>734</v>
      </c>
      <c r="AN98" s="2304" t="s">
        <v>735</v>
      </c>
      <c r="AX98" s="44" t="str">
        <f t="shared" si="32"/>
        <v/>
      </c>
      <c r="AY98" s="44" t="str">
        <f t="shared" si="32"/>
        <v/>
      </c>
      <c r="AZ98" s="44" t="str">
        <f t="shared" si="32"/>
        <v/>
      </c>
      <c r="BA98" s="44" t="str">
        <f t="shared" si="32"/>
        <v/>
      </c>
      <c r="BB98" s="44" t="str">
        <f t="shared" si="32"/>
        <v/>
      </c>
      <c r="BC98" s="44" t="str">
        <f t="shared" si="32"/>
        <v/>
      </c>
      <c r="BD98" s="44" t="str">
        <f t="shared" si="32"/>
        <v/>
      </c>
      <c r="BE98" s="44" t="str">
        <f t="shared" si="30"/>
        <v/>
      </c>
      <c r="BF98" s="44" t="str">
        <f t="shared" si="30"/>
        <v/>
      </c>
      <c r="BG98" s="44" t="str">
        <f t="shared" si="30"/>
        <v/>
      </c>
      <c r="BH98" s="44" t="str">
        <f t="shared" si="30"/>
        <v/>
      </c>
      <c r="BI98" s="44" t="str">
        <f t="shared" si="30"/>
        <v/>
      </c>
    </row>
    <row r="99" spans="1:61" s="16" customFormat="1" ht="21.75" customHeight="1" x14ac:dyDescent="0.25">
      <c r="A99" s="2395" t="s">
        <v>625</v>
      </c>
      <c r="B99" s="2553" t="s">
        <v>615</v>
      </c>
      <c r="C99" s="2395"/>
      <c r="D99" s="2353">
        <v>3</v>
      </c>
      <c r="E99" s="2353"/>
      <c r="F99" s="2554"/>
      <c r="G99" s="2546">
        <v>1</v>
      </c>
      <c r="H99" s="2395">
        <f t="shared" ref="H99:H114" si="44">G99*30</f>
        <v>30</v>
      </c>
      <c r="I99" s="2353">
        <f t="shared" si="42"/>
        <v>14</v>
      </c>
      <c r="J99" s="2353"/>
      <c r="K99" s="2353"/>
      <c r="L99" s="2353">
        <v>14</v>
      </c>
      <c r="M99" s="2558">
        <f t="shared" ref="M99:M114" si="45">H99-I99</f>
        <v>16</v>
      </c>
      <c r="N99" s="2536"/>
      <c r="O99" s="2299"/>
      <c r="P99" s="2553"/>
      <c r="Q99" s="2395">
        <v>1</v>
      </c>
      <c r="R99" s="2353"/>
      <c r="S99" s="2554"/>
      <c r="T99" s="2395"/>
      <c r="U99" s="2353"/>
      <c r="V99" s="2554"/>
      <c r="W99" s="2536"/>
      <c r="X99" s="2748"/>
      <c r="Y99" s="2556"/>
      <c r="AB99" s="2299" t="s">
        <v>698</v>
      </c>
      <c r="AC99" s="2299">
        <f>AC13+AC37+AC90</f>
        <v>3</v>
      </c>
      <c r="AD99" s="2299">
        <f t="shared" ref="AD99:AN99" si="46">AD13+AD37+AD90</f>
        <v>1</v>
      </c>
      <c r="AE99" s="2299">
        <f t="shared" si="46"/>
        <v>3</v>
      </c>
      <c r="AF99" s="2299">
        <f t="shared" si="46"/>
        <v>4</v>
      </c>
      <c r="AG99" s="2299">
        <f t="shared" si="46"/>
        <v>2</v>
      </c>
      <c r="AH99" s="2299">
        <f t="shared" si="46"/>
        <v>3</v>
      </c>
      <c r="AI99" s="2299">
        <f t="shared" si="46"/>
        <v>2</v>
      </c>
      <c r="AJ99" s="2299">
        <f t="shared" si="46"/>
        <v>2</v>
      </c>
      <c r="AK99" s="2299">
        <f t="shared" si="46"/>
        <v>0</v>
      </c>
      <c r="AL99" s="2299">
        <f t="shared" si="46"/>
        <v>1</v>
      </c>
      <c r="AM99" s="2299">
        <f t="shared" si="46"/>
        <v>1</v>
      </c>
      <c r="AN99" s="2299">
        <f t="shared" si="46"/>
        <v>0</v>
      </c>
      <c r="AX99" s="44" t="str">
        <f t="shared" si="32"/>
        <v/>
      </c>
      <c r="AY99" s="44" t="str">
        <f t="shared" si="32"/>
        <v/>
      </c>
      <c r="AZ99" s="44" t="str">
        <f t="shared" si="32"/>
        <v/>
      </c>
      <c r="BA99" s="44" t="str">
        <f t="shared" si="32"/>
        <v>так</v>
      </c>
      <c r="BB99" s="44" t="str">
        <f t="shared" si="32"/>
        <v/>
      </c>
      <c r="BC99" s="44" t="str">
        <f t="shared" si="32"/>
        <v/>
      </c>
      <c r="BD99" s="44" t="str">
        <f t="shared" si="32"/>
        <v/>
      </c>
      <c r="BE99" s="44" t="str">
        <f t="shared" si="30"/>
        <v/>
      </c>
      <c r="BF99" s="44" t="str">
        <f t="shared" si="30"/>
        <v/>
      </c>
      <c r="BG99" s="44" t="str">
        <f t="shared" si="30"/>
        <v/>
      </c>
      <c r="BH99" s="44" t="str">
        <f t="shared" si="30"/>
        <v/>
      </c>
      <c r="BI99" s="44" t="str">
        <f t="shared" si="30"/>
        <v/>
      </c>
    </row>
    <row r="100" spans="1:61" s="16" customFormat="1" ht="21.75" customHeight="1" x14ac:dyDescent="0.25">
      <c r="A100" s="2395" t="s">
        <v>626</v>
      </c>
      <c r="B100" s="2553" t="s">
        <v>615</v>
      </c>
      <c r="C100" s="2395"/>
      <c r="D100" s="2353"/>
      <c r="E100" s="2353"/>
      <c r="F100" s="2554"/>
      <c r="G100" s="2546">
        <v>1.5</v>
      </c>
      <c r="H100" s="2395">
        <f t="shared" si="44"/>
        <v>45</v>
      </c>
      <c r="I100" s="2353">
        <f t="shared" si="42"/>
        <v>16</v>
      </c>
      <c r="J100" s="2353"/>
      <c r="K100" s="2353"/>
      <c r="L100" s="2353">
        <v>16</v>
      </c>
      <c r="M100" s="2558">
        <f t="shared" si="45"/>
        <v>29</v>
      </c>
      <c r="N100" s="2536"/>
      <c r="O100" s="2299"/>
      <c r="P100" s="2553"/>
      <c r="Q100" s="2395"/>
      <c r="R100" s="2353">
        <v>2</v>
      </c>
      <c r="S100" s="2554"/>
      <c r="T100" s="2395"/>
      <c r="U100" s="2353"/>
      <c r="V100" s="2554"/>
      <c r="W100" s="2536"/>
      <c r="X100" s="2748"/>
      <c r="Y100" s="2556"/>
      <c r="AB100" s="2299" t="s">
        <v>699</v>
      </c>
      <c r="AC100" s="2299">
        <f t="shared" ref="AC100:AN102" si="47">AC14+AC38+AC91</f>
        <v>5</v>
      </c>
      <c r="AD100" s="2299">
        <f t="shared" si="47"/>
        <v>2</v>
      </c>
      <c r="AE100" s="2299">
        <f t="shared" si="47"/>
        <v>4</v>
      </c>
      <c r="AF100" s="2299">
        <f t="shared" si="47"/>
        <v>4</v>
      </c>
      <c r="AG100" s="2299">
        <f t="shared" si="47"/>
        <v>2</v>
      </c>
      <c r="AH100" s="2299">
        <f t="shared" si="47"/>
        <v>4</v>
      </c>
      <c r="AI100" s="2299">
        <f t="shared" si="47"/>
        <v>3</v>
      </c>
      <c r="AJ100" s="2299">
        <f t="shared" si="47"/>
        <v>1</v>
      </c>
      <c r="AK100" s="2299">
        <f t="shared" si="47"/>
        <v>1</v>
      </c>
      <c r="AL100" s="2299">
        <f t="shared" si="47"/>
        <v>0</v>
      </c>
      <c r="AM100" s="2299">
        <f t="shared" si="47"/>
        <v>0</v>
      </c>
      <c r="AN100" s="2299">
        <f t="shared" si="47"/>
        <v>2</v>
      </c>
      <c r="AX100" s="44" t="str">
        <f t="shared" si="32"/>
        <v/>
      </c>
      <c r="AY100" s="44" t="str">
        <f t="shared" si="32"/>
        <v/>
      </c>
      <c r="AZ100" s="44" t="str">
        <f t="shared" si="32"/>
        <v/>
      </c>
      <c r="BA100" s="44" t="str">
        <f t="shared" si="32"/>
        <v/>
      </c>
      <c r="BB100" s="44" t="str">
        <f t="shared" si="32"/>
        <v>так</v>
      </c>
      <c r="BC100" s="44" t="str">
        <f t="shared" si="32"/>
        <v/>
      </c>
      <c r="BD100" s="44" t="str">
        <f t="shared" si="32"/>
        <v/>
      </c>
      <c r="BE100" s="44" t="str">
        <f t="shared" si="30"/>
        <v/>
      </c>
      <c r="BF100" s="44" t="str">
        <f t="shared" si="30"/>
        <v/>
      </c>
      <c r="BG100" s="44" t="str">
        <f t="shared" si="30"/>
        <v/>
      </c>
      <c r="BH100" s="44" t="str">
        <f t="shared" si="30"/>
        <v/>
      </c>
      <c r="BI100" s="44" t="str">
        <f t="shared" si="30"/>
        <v/>
      </c>
    </row>
    <row r="101" spans="1:61" s="16" customFormat="1" ht="21.75" customHeight="1" x14ac:dyDescent="0.25">
      <c r="A101" s="2395" t="s">
        <v>627</v>
      </c>
      <c r="B101" s="2553" t="s">
        <v>615</v>
      </c>
      <c r="C101" s="2395"/>
      <c r="D101" s="2353" t="s">
        <v>731</v>
      </c>
      <c r="E101" s="2353"/>
      <c r="F101" s="2554"/>
      <c r="G101" s="2546">
        <v>1.5</v>
      </c>
      <c r="H101" s="2395">
        <f t="shared" si="44"/>
        <v>45</v>
      </c>
      <c r="I101" s="2353">
        <f t="shared" si="42"/>
        <v>16</v>
      </c>
      <c r="J101" s="2353"/>
      <c r="K101" s="2353"/>
      <c r="L101" s="2353">
        <v>16</v>
      </c>
      <c r="M101" s="2558">
        <f t="shared" si="45"/>
        <v>29</v>
      </c>
      <c r="N101" s="2536"/>
      <c r="O101" s="2299"/>
      <c r="P101" s="2553"/>
      <c r="Q101" s="2395"/>
      <c r="R101" s="2353"/>
      <c r="S101" s="2554">
        <v>2</v>
      </c>
      <c r="T101" s="2395"/>
      <c r="U101" s="2353"/>
      <c r="V101" s="2554"/>
      <c r="W101" s="2536"/>
      <c r="X101" s="2748"/>
      <c r="Y101" s="2556"/>
      <c r="AB101" s="2305" t="s">
        <v>704</v>
      </c>
      <c r="AC101" s="2299">
        <f t="shared" si="47"/>
        <v>0</v>
      </c>
      <c r="AD101" s="2299">
        <f t="shared" si="47"/>
        <v>0</v>
      </c>
      <c r="AE101" s="2299">
        <f t="shared" si="47"/>
        <v>0</v>
      </c>
      <c r="AF101" s="2299">
        <f t="shared" si="47"/>
        <v>0</v>
      </c>
      <c r="AG101" s="2299">
        <f t="shared" si="47"/>
        <v>0</v>
      </c>
      <c r="AH101" s="2299">
        <f t="shared" si="47"/>
        <v>0</v>
      </c>
      <c r="AI101" s="2299">
        <f t="shared" si="47"/>
        <v>0</v>
      </c>
      <c r="AJ101" s="2299">
        <f t="shared" si="47"/>
        <v>0</v>
      </c>
      <c r="AK101" s="2299">
        <f t="shared" si="47"/>
        <v>1</v>
      </c>
      <c r="AL101" s="2299">
        <f t="shared" si="47"/>
        <v>0</v>
      </c>
      <c r="AM101" s="2299">
        <f t="shared" si="47"/>
        <v>0</v>
      </c>
      <c r="AN101" s="2299">
        <f t="shared" si="47"/>
        <v>0</v>
      </c>
      <c r="AX101" s="44" t="str">
        <f t="shared" si="32"/>
        <v/>
      </c>
      <c r="AY101" s="44" t="str">
        <f t="shared" si="32"/>
        <v/>
      </c>
      <c r="AZ101" s="44" t="str">
        <f t="shared" si="32"/>
        <v/>
      </c>
      <c r="BA101" s="44" t="str">
        <f t="shared" si="32"/>
        <v/>
      </c>
      <c r="BB101" s="44" t="str">
        <f t="shared" si="32"/>
        <v/>
      </c>
      <c r="BC101" s="44" t="str">
        <f t="shared" si="32"/>
        <v>так</v>
      </c>
      <c r="BD101" s="44" t="str">
        <f t="shared" si="32"/>
        <v/>
      </c>
      <c r="BE101" s="44" t="str">
        <f t="shared" si="30"/>
        <v/>
      </c>
      <c r="BF101" s="44" t="str">
        <f t="shared" si="30"/>
        <v/>
      </c>
      <c r="BG101" s="44" t="str">
        <f t="shared" si="30"/>
        <v/>
      </c>
      <c r="BH101" s="44" t="str">
        <f t="shared" si="30"/>
        <v/>
      </c>
      <c r="BI101" s="44" t="str">
        <f t="shared" si="30"/>
        <v/>
      </c>
    </row>
    <row r="102" spans="1:61" s="16" customFormat="1" ht="21.75" customHeight="1" x14ac:dyDescent="0.25">
      <c r="A102" s="2395" t="s">
        <v>628</v>
      </c>
      <c r="B102" s="2553" t="s">
        <v>615</v>
      </c>
      <c r="C102" s="2395"/>
      <c r="D102" s="2353"/>
      <c r="E102" s="2353"/>
      <c r="F102" s="2554"/>
      <c r="G102" s="2546">
        <v>1.5</v>
      </c>
      <c r="H102" s="2395">
        <f t="shared" si="44"/>
        <v>45</v>
      </c>
      <c r="I102" s="2353">
        <f t="shared" si="42"/>
        <v>20</v>
      </c>
      <c r="J102" s="2353"/>
      <c r="K102" s="2353"/>
      <c r="L102" s="2353">
        <v>20</v>
      </c>
      <c r="M102" s="2558">
        <f t="shared" si="45"/>
        <v>25</v>
      </c>
      <c r="N102" s="2536"/>
      <c r="O102" s="2299"/>
      <c r="P102" s="2553"/>
      <c r="Q102" s="2395"/>
      <c r="R102" s="2353"/>
      <c r="S102" s="2554"/>
      <c r="T102" s="2395">
        <v>1.5</v>
      </c>
      <c r="U102" s="2353"/>
      <c r="V102" s="2554"/>
      <c r="W102" s="2536"/>
      <c r="X102" s="2748"/>
      <c r="Y102" s="2556"/>
      <c r="AB102" s="44" t="s">
        <v>705</v>
      </c>
      <c r="AC102" s="2299">
        <f t="shared" si="47"/>
        <v>0</v>
      </c>
      <c r="AD102" s="2299">
        <f t="shared" si="47"/>
        <v>0</v>
      </c>
      <c r="AE102" s="2299">
        <f t="shared" si="47"/>
        <v>0</v>
      </c>
      <c r="AF102" s="2299">
        <f t="shared" si="47"/>
        <v>0</v>
      </c>
      <c r="AG102" s="2299">
        <f t="shared" si="47"/>
        <v>0</v>
      </c>
      <c r="AH102" s="2299">
        <f t="shared" si="47"/>
        <v>0</v>
      </c>
      <c r="AI102" s="2299">
        <f t="shared" si="47"/>
        <v>0</v>
      </c>
      <c r="AJ102" s="2299">
        <f t="shared" si="47"/>
        <v>0</v>
      </c>
      <c r="AK102" s="2299">
        <f t="shared" si="47"/>
        <v>0</v>
      </c>
      <c r="AL102" s="2299">
        <f t="shared" si="47"/>
        <v>0</v>
      </c>
      <c r="AM102" s="2299">
        <f t="shared" si="47"/>
        <v>0</v>
      </c>
      <c r="AN102" s="2299">
        <f t="shared" si="47"/>
        <v>0</v>
      </c>
      <c r="AX102" s="44" t="str">
        <f t="shared" si="32"/>
        <v/>
      </c>
      <c r="AY102" s="44" t="str">
        <f t="shared" si="32"/>
        <v/>
      </c>
      <c r="AZ102" s="44" t="str">
        <f t="shared" si="32"/>
        <v/>
      </c>
      <c r="BA102" s="44" t="str">
        <f t="shared" si="32"/>
        <v/>
      </c>
      <c r="BB102" s="44" t="str">
        <f t="shared" si="32"/>
        <v/>
      </c>
      <c r="BC102" s="44" t="str">
        <f t="shared" si="32"/>
        <v/>
      </c>
      <c r="BD102" s="44" t="str">
        <f t="shared" si="32"/>
        <v>так</v>
      </c>
      <c r="BE102" s="44" t="str">
        <f t="shared" si="30"/>
        <v/>
      </c>
      <c r="BF102" s="44" t="str">
        <f t="shared" si="30"/>
        <v/>
      </c>
      <c r="BG102" s="44" t="str">
        <f t="shared" si="30"/>
        <v/>
      </c>
      <c r="BH102" s="44" t="str">
        <f t="shared" si="30"/>
        <v/>
      </c>
      <c r="BI102" s="44" t="str">
        <f t="shared" si="30"/>
        <v/>
      </c>
    </row>
    <row r="103" spans="1:61" s="16" customFormat="1" ht="21.75" customHeight="1" x14ac:dyDescent="0.25">
      <c r="A103" s="2395" t="s">
        <v>629</v>
      </c>
      <c r="B103" s="2553" t="s">
        <v>615</v>
      </c>
      <c r="C103" s="2395"/>
      <c r="D103" s="2353" t="s">
        <v>732</v>
      </c>
      <c r="E103" s="2353"/>
      <c r="F103" s="2554"/>
      <c r="G103" s="2546">
        <v>1.5</v>
      </c>
      <c r="H103" s="2395">
        <f t="shared" si="44"/>
        <v>45</v>
      </c>
      <c r="I103" s="2353">
        <f t="shared" si="42"/>
        <v>16</v>
      </c>
      <c r="J103" s="2353"/>
      <c r="K103" s="2353"/>
      <c r="L103" s="2353">
        <v>16</v>
      </c>
      <c r="M103" s="2558">
        <f t="shared" si="45"/>
        <v>29</v>
      </c>
      <c r="N103" s="2536"/>
      <c r="O103" s="2299"/>
      <c r="P103" s="2553"/>
      <c r="Q103" s="2395"/>
      <c r="R103" s="2353"/>
      <c r="S103" s="2554"/>
      <c r="T103" s="2395"/>
      <c r="U103" s="2353">
        <v>2</v>
      </c>
      <c r="V103" s="2554"/>
      <c r="W103" s="2536"/>
      <c r="X103" s="2748"/>
      <c r="Y103" s="2556"/>
      <c r="AX103" s="44" t="str">
        <f t="shared" si="32"/>
        <v/>
      </c>
      <c r="AY103" s="44" t="str">
        <f t="shared" si="32"/>
        <v/>
      </c>
      <c r="AZ103" s="44" t="str">
        <f t="shared" si="32"/>
        <v/>
      </c>
      <c r="BA103" s="44" t="str">
        <f t="shared" si="32"/>
        <v/>
      </c>
      <c r="BB103" s="44" t="str">
        <f t="shared" si="32"/>
        <v/>
      </c>
      <c r="BC103" s="44" t="str">
        <f t="shared" si="32"/>
        <v/>
      </c>
      <c r="BD103" s="44" t="str">
        <f t="shared" si="32"/>
        <v/>
      </c>
      <c r="BE103" s="44" t="str">
        <f t="shared" si="30"/>
        <v>так</v>
      </c>
      <c r="BF103" s="44" t="str">
        <f t="shared" si="30"/>
        <v/>
      </c>
      <c r="BG103" s="44" t="str">
        <f t="shared" si="30"/>
        <v/>
      </c>
      <c r="BH103" s="44" t="str">
        <f t="shared" si="30"/>
        <v/>
      </c>
      <c r="BI103" s="44" t="str">
        <f t="shared" si="30"/>
        <v/>
      </c>
    </row>
    <row r="104" spans="1:61" s="16" customFormat="1" ht="21.75" customHeight="1" x14ac:dyDescent="0.25">
      <c r="A104" s="2395" t="s">
        <v>630</v>
      </c>
      <c r="B104" s="2553" t="s">
        <v>615</v>
      </c>
      <c r="C104" s="2395"/>
      <c r="D104" s="2353" t="s">
        <v>733</v>
      </c>
      <c r="E104" s="2353"/>
      <c r="F104" s="2554"/>
      <c r="G104" s="2546">
        <v>1.5</v>
      </c>
      <c r="H104" s="2395">
        <f t="shared" si="44"/>
        <v>45</v>
      </c>
      <c r="I104" s="2353">
        <f t="shared" si="42"/>
        <v>18</v>
      </c>
      <c r="J104" s="2353"/>
      <c r="K104" s="2353"/>
      <c r="L104" s="2353">
        <v>18</v>
      </c>
      <c r="M104" s="2558">
        <f t="shared" si="45"/>
        <v>27</v>
      </c>
      <c r="N104" s="2536"/>
      <c r="O104" s="2299"/>
      <c r="P104" s="2553"/>
      <c r="Q104" s="2395"/>
      <c r="R104" s="2353"/>
      <c r="S104" s="2554"/>
      <c r="T104" s="2395"/>
      <c r="U104" s="2353"/>
      <c r="V104" s="2554">
        <v>2</v>
      </c>
      <c r="W104" s="2536"/>
      <c r="X104" s="2748"/>
      <c r="Y104" s="2556"/>
      <c r="AX104" s="44" t="str">
        <f t="shared" si="32"/>
        <v/>
      </c>
      <c r="AY104" s="44" t="str">
        <f t="shared" si="32"/>
        <v/>
      </c>
      <c r="AZ104" s="44" t="str">
        <f t="shared" si="32"/>
        <v/>
      </c>
      <c r="BA104" s="44" t="str">
        <f t="shared" si="32"/>
        <v/>
      </c>
      <c r="BB104" s="44" t="str">
        <f t="shared" si="32"/>
        <v/>
      </c>
      <c r="BC104" s="44" t="str">
        <f t="shared" si="32"/>
        <v/>
      </c>
      <c r="BD104" s="44" t="str">
        <f t="shared" si="32"/>
        <v/>
      </c>
      <c r="BE104" s="44" t="str">
        <f t="shared" si="30"/>
        <v/>
      </c>
      <c r="BF104" s="44" t="str">
        <f t="shared" si="30"/>
        <v>так</v>
      </c>
      <c r="BG104" s="44" t="str">
        <f t="shared" si="30"/>
        <v/>
      </c>
      <c r="BH104" s="44" t="str">
        <f t="shared" si="30"/>
        <v/>
      </c>
      <c r="BI104" s="44" t="str">
        <f t="shared" si="30"/>
        <v/>
      </c>
    </row>
    <row r="105" spans="1:61" s="16" customFormat="1" ht="21.75" customHeight="1" x14ac:dyDescent="0.25">
      <c r="A105" s="2395" t="s">
        <v>218</v>
      </c>
      <c r="B105" s="2553" t="s">
        <v>616</v>
      </c>
      <c r="C105" s="2395"/>
      <c r="D105" s="2353" t="s">
        <v>731</v>
      </c>
      <c r="E105" s="2353"/>
      <c r="F105" s="2554"/>
      <c r="G105" s="2557">
        <v>1.5</v>
      </c>
      <c r="H105" s="2404">
        <f t="shared" si="44"/>
        <v>45</v>
      </c>
      <c r="I105" s="2356">
        <f t="shared" si="42"/>
        <v>16</v>
      </c>
      <c r="J105" s="2356">
        <v>16</v>
      </c>
      <c r="K105" s="2356"/>
      <c r="L105" s="2356"/>
      <c r="M105" s="2555">
        <f>H105-I105</f>
        <v>29</v>
      </c>
      <c r="N105" s="2536"/>
      <c r="O105" s="2748"/>
      <c r="P105" s="2553"/>
      <c r="Q105" s="2395"/>
      <c r="R105" s="2353"/>
      <c r="S105" s="2554">
        <v>2</v>
      </c>
      <c r="T105" s="2395"/>
      <c r="U105" s="2353"/>
      <c r="V105" s="2554"/>
      <c r="W105" s="2536"/>
      <c r="X105" s="2748"/>
      <c r="Y105" s="2556"/>
      <c r="AX105" s="44" t="str">
        <f t="shared" si="32"/>
        <v/>
      </c>
      <c r="AY105" s="44" t="str">
        <f t="shared" si="32"/>
        <v/>
      </c>
      <c r="AZ105" s="44" t="str">
        <f t="shared" si="32"/>
        <v/>
      </c>
      <c r="BA105" s="44" t="str">
        <f t="shared" si="32"/>
        <v/>
      </c>
      <c r="BB105" s="44" t="str">
        <f t="shared" si="32"/>
        <v/>
      </c>
      <c r="BC105" s="44" t="str">
        <f t="shared" si="32"/>
        <v>так</v>
      </c>
      <c r="BD105" s="44" t="str">
        <f t="shared" si="32"/>
        <v/>
      </c>
      <c r="BE105" s="44" t="str">
        <f t="shared" si="30"/>
        <v/>
      </c>
      <c r="BF105" s="44" t="str">
        <f t="shared" si="30"/>
        <v/>
      </c>
      <c r="BG105" s="44" t="str">
        <f t="shared" si="30"/>
        <v/>
      </c>
      <c r="BH105" s="44" t="str">
        <f t="shared" si="30"/>
        <v/>
      </c>
      <c r="BI105" s="44" t="str">
        <f t="shared" si="30"/>
        <v/>
      </c>
    </row>
    <row r="106" spans="1:61" s="16" customFormat="1" ht="36" customHeight="1" x14ac:dyDescent="0.25">
      <c r="A106" s="2395" t="s">
        <v>213</v>
      </c>
      <c r="B106" s="2559" t="s">
        <v>617</v>
      </c>
      <c r="C106" s="2560"/>
      <c r="D106" s="220" t="s">
        <v>732</v>
      </c>
      <c r="E106" s="220"/>
      <c r="F106" s="2554"/>
      <c r="G106" s="2557">
        <v>1.5</v>
      </c>
      <c r="H106" s="2404">
        <f t="shared" si="44"/>
        <v>45</v>
      </c>
      <c r="I106" s="2356">
        <f t="shared" si="42"/>
        <v>16</v>
      </c>
      <c r="J106" s="2356">
        <v>16</v>
      </c>
      <c r="K106" s="2356"/>
      <c r="L106" s="2356"/>
      <c r="M106" s="2555">
        <f t="shared" si="45"/>
        <v>29</v>
      </c>
      <c r="N106" s="2560"/>
      <c r="O106" s="220"/>
      <c r="P106" s="2561"/>
      <c r="Q106" s="2395"/>
      <c r="R106" s="2353"/>
      <c r="S106" s="2554"/>
      <c r="T106" s="2395"/>
      <c r="U106" s="2353">
        <v>1.5</v>
      </c>
      <c r="V106" s="2554"/>
      <c r="W106" s="2536"/>
      <c r="X106" s="2748"/>
      <c r="Y106" s="2556"/>
      <c r="AX106" s="44" t="str">
        <f t="shared" si="32"/>
        <v/>
      </c>
      <c r="AY106" s="44" t="str">
        <f t="shared" si="32"/>
        <v/>
      </c>
      <c r="AZ106" s="44" t="str">
        <f t="shared" si="32"/>
        <v/>
      </c>
      <c r="BA106" s="44" t="str">
        <f t="shared" si="32"/>
        <v/>
      </c>
      <c r="BB106" s="44" t="str">
        <f t="shared" si="32"/>
        <v/>
      </c>
      <c r="BC106" s="44" t="str">
        <f t="shared" si="32"/>
        <v/>
      </c>
      <c r="BD106" s="44" t="str">
        <f t="shared" si="32"/>
        <v/>
      </c>
      <c r="BE106" s="44" t="str">
        <f t="shared" si="30"/>
        <v>так</v>
      </c>
      <c r="BF106" s="44" t="str">
        <f t="shared" si="30"/>
        <v/>
      </c>
      <c r="BG106" s="44" t="str">
        <f t="shared" si="30"/>
        <v/>
      </c>
      <c r="BH106" s="44" t="str">
        <f t="shared" si="30"/>
        <v/>
      </c>
      <c r="BI106" s="44" t="str">
        <f t="shared" si="30"/>
        <v/>
      </c>
    </row>
    <row r="107" spans="1:61" s="16" customFormat="1" ht="21.75" customHeight="1" x14ac:dyDescent="0.25">
      <c r="A107" s="2395" t="s">
        <v>214</v>
      </c>
      <c r="B107" s="2553" t="s">
        <v>133</v>
      </c>
      <c r="C107" s="2395"/>
      <c r="D107" s="2353">
        <v>5</v>
      </c>
      <c r="E107" s="2353"/>
      <c r="F107" s="2554"/>
      <c r="G107" s="2557">
        <v>1.5</v>
      </c>
      <c r="H107" s="2404">
        <f t="shared" si="44"/>
        <v>45</v>
      </c>
      <c r="I107" s="2356">
        <f t="shared" si="42"/>
        <v>20</v>
      </c>
      <c r="J107" s="2356">
        <v>14</v>
      </c>
      <c r="K107" s="2356"/>
      <c r="L107" s="2356">
        <v>6</v>
      </c>
      <c r="M107" s="2555">
        <f t="shared" si="45"/>
        <v>25</v>
      </c>
      <c r="N107" s="2536"/>
      <c r="O107" s="2748"/>
      <c r="P107" s="2553"/>
      <c r="Q107" s="2395"/>
      <c r="R107" s="2353"/>
      <c r="S107" s="2554"/>
      <c r="T107" s="2395">
        <v>1.5</v>
      </c>
      <c r="U107" s="2353"/>
      <c r="V107" s="2554"/>
      <c r="W107" s="2536"/>
      <c r="X107" s="2748"/>
      <c r="Y107" s="2556"/>
      <c r="AX107" s="44" t="str">
        <f t="shared" si="32"/>
        <v/>
      </c>
      <c r="AY107" s="44" t="str">
        <f t="shared" si="32"/>
        <v/>
      </c>
      <c r="AZ107" s="44" t="str">
        <f t="shared" si="32"/>
        <v/>
      </c>
      <c r="BA107" s="44" t="str">
        <f t="shared" si="32"/>
        <v/>
      </c>
      <c r="BB107" s="44" t="str">
        <f t="shared" si="32"/>
        <v/>
      </c>
      <c r="BC107" s="44" t="str">
        <f t="shared" si="32"/>
        <v/>
      </c>
      <c r="BD107" s="44" t="str">
        <f t="shared" si="32"/>
        <v>так</v>
      </c>
      <c r="BE107" s="44" t="str">
        <f t="shared" si="30"/>
        <v/>
      </c>
      <c r="BF107" s="44" t="str">
        <f t="shared" si="30"/>
        <v/>
      </c>
      <c r="BG107" s="44" t="str">
        <f t="shared" si="30"/>
        <v/>
      </c>
      <c r="BH107" s="44" t="str">
        <f t="shared" si="30"/>
        <v/>
      </c>
      <c r="BI107" s="44" t="str">
        <f t="shared" si="30"/>
        <v/>
      </c>
    </row>
    <row r="108" spans="1:61" s="16" customFormat="1" ht="21.75" customHeight="1" x14ac:dyDescent="0.25">
      <c r="A108" s="2395" t="s">
        <v>215</v>
      </c>
      <c r="B108" s="2553" t="s">
        <v>45</v>
      </c>
      <c r="C108" s="2395"/>
      <c r="D108" s="2353">
        <v>5</v>
      </c>
      <c r="E108" s="2353"/>
      <c r="F108" s="2554"/>
      <c r="G108" s="2557">
        <v>1.5</v>
      </c>
      <c r="H108" s="2404">
        <f t="shared" si="44"/>
        <v>45</v>
      </c>
      <c r="I108" s="2356">
        <f t="shared" si="42"/>
        <v>20</v>
      </c>
      <c r="J108" s="2356">
        <v>14</v>
      </c>
      <c r="K108" s="2356"/>
      <c r="L108" s="2356">
        <v>6</v>
      </c>
      <c r="M108" s="2555">
        <f t="shared" si="45"/>
        <v>25</v>
      </c>
      <c r="N108" s="2536"/>
      <c r="O108" s="2748"/>
      <c r="P108" s="2553"/>
      <c r="Q108" s="2395"/>
      <c r="R108" s="2353"/>
      <c r="S108" s="2554"/>
      <c r="T108" s="2395">
        <v>1.5</v>
      </c>
      <c r="U108" s="2353"/>
      <c r="V108" s="2554"/>
      <c r="W108" s="2536"/>
      <c r="X108" s="2748"/>
      <c r="Y108" s="2556"/>
      <c r="AX108" s="44" t="str">
        <f t="shared" si="32"/>
        <v/>
      </c>
      <c r="AY108" s="44" t="str">
        <f t="shared" si="32"/>
        <v/>
      </c>
      <c r="AZ108" s="44" t="str">
        <f t="shared" si="32"/>
        <v/>
      </c>
      <c r="BA108" s="44" t="str">
        <f t="shared" si="32"/>
        <v/>
      </c>
      <c r="BB108" s="44" t="str">
        <f t="shared" si="32"/>
        <v/>
      </c>
      <c r="BC108" s="44" t="str">
        <f t="shared" si="32"/>
        <v/>
      </c>
      <c r="BD108" s="44" t="str">
        <f t="shared" si="32"/>
        <v>так</v>
      </c>
      <c r="BE108" s="44" t="str">
        <f t="shared" si="30"/>
        <v/>
      </c>
      <c r="BF108" s="44" t="str">
        <f t="shared" si="30"/>
        <v/>
      </c>
      <c r="BG108" s="44" t="str">
        <f t="shared" si="30"/>
        <v/>
      </c>
      <c r="BH108" s="44" t="str">
        <f t="shared" si="30"/>
        <v/>
      </c>
      <c r="BI108" s="44" t="str">
        <f t="shared" si="30"/>
        <v/>
      </c>
    </row>
    <row r="109" spans="1:61" s="16" customFormat="1" ht="21.75" customHeight="1" x14ac:dyDescent="0.25">
      <c r="A109" s="2395" t="s">
        <v>216</v>
      </c>
      <c r="B109" s="2553" t="s">
        <v>618</v>
      </c>
      <c r="C109" s="2395"/>
      <c r="D109" s="2353">
        <v>5</v>
      </c>
      <c r="E109" s="2353"/>
      <c r="F109" s="2554"/>
      <c r="G109" s="2557">
        <v>1.5</v>
      </c>
      <c r="H109" s="2404">
        <f t="shared" si="44"/>
        <v>45</v>
      </c>
      <c r="I109" s="2356">
        <f t="shared" si="42"/>
        <v>20</v>
      </c>
      <c r="J109" s="2356">
        <v>14</v>
      </c>
      <c r="K109" s="2356"/>
      <c r="L109" s="2356">
        <v>6</v>
      </c>
      <c r="M109" s="2555">
        <f t="shared" si="45"/>
        <v>25</v>
      </c>
      <c r="N109" s="2536"/>
      <c r="O109" s="2748"/>
      <c r="P109" s="2553"/>
      <c r="Q109" s="2395"/>
      <c r="R109" s="2353"/>
      <c r="S109" s="2554"/>
      <c r="T109" s="2395">
        <v>1.5</v>
      </c>
      <c r="U109" s="2353"/>
      <c r="V109" s="2554"/>
      <c r="W109" s="2536"/>
      <c r="X109" s="2748"/>
      <c r="Y109" s="2556"/>
      <c r="AX109" s="44" t="str">
        <f t="shared" si="32"/>
        <v/>
      </c>
      <c r="AY109" s="44" t="str">
        <f t="shared" si="32"/>
        <v/>
      </c>
      <c r="AZ109" s="44" t="str">
        <f t="shared" si="32"/>
        <v/>
      </c>
      <c r="BA109" s="44" t="str">
        <f t="shared" si="32"/>
        <v/>
      </c>
      <c r="BB109" s="44" t="str">
        <f t="shared" si="32"/>
        <v/>
      </c>
      <c r="BC109" s="44" t="str">
        <f t="shared" si="32"/>
        <v/>
      </c>
      <c r="BD109" s="44" t="str">
        <f t="shared" si="32"/>
        <v>так</v>
      </c>
      <c r="BE109" s="44" t="str">
        <f t="shared" si="30"/>
        <v/>
      </c>
      <c r="BF109" s="44" t="str">
        <f t="shared" si="30"/>
        <v/>
      </c>
      <c r="BG109" s="44" t="str">
        <f t="shared" si="30"/>
        <v/>
      </c>
      <c r="BH109" s="44" t="str">
        <f t="shared" si="30"/>
        <v/>
      </c>
      <c r="BI109" s="44" t="str">
        <f t="shared" si="30"/>
        <v/>
      </c>
    </row>
    <row r="110" spans="1:61" s="16" customFormat="1" ht="21.75" customHeight="1" x14ac:dyDescent="0.25">
      <c r="A110" s="2395" t="s">
        <v>619</v>
      </c>
      <c r="B110" s="2553" t="s">
        <v>197</v>
      </c>
      <c r="C110" s="2395"/>
      <c r="D110" s="2353" t="s">
        <v>731</v>
      </c>
      <c r="E110" s="2353"/>
      <c r="F110" s="2554"/>
      <c r="G110" s="2557">
        <v>1.5</v>
      </c>
      <c r="H110" s="2404">
        <f t="shared" si="44"/>
        <v>45</v>
      </c>
      <c r="I110" s="2356">
        <f t="shared" si="42"/>
        <v>16</v>
      </c>
      <c r="J110" s="2356">
        <v>16</v>
      </c>
      <c r="K110" s="2356"/>
      <c r="L110" s="2356"/>
      <c r="M110" s="2555">
        <f t="shared" si="45"/>
        <v>29</v>
      </c>
      <c r="N110" s="2536"/>
      <c r="O110" s="2748"/>
      <c r="P110" s="2553"/>
      <c r="Q110" s="2395"/>
      <c r="R110" s="2353"/>
      <c r="S110" s="2554">
        <v>2</v>
      </c>
      <c r="T110" s="2395"/>
      <c r="U110" s="2353"/>
      <c r="V110" s="2554"/>
      <c r="W110" s="2536"/>
      <c r="X110" s="2748"/>
      <c r="Y110" s="2556"/>
      <c r="AX110" s="44" t="str">
        <f t="shared" si="32"/>
        <v/>
      </c>
      <c r="AY110" s="44" t="str">
        <f t="shared" si="32"/>
        <v/>
      </c>
      <c r="AZ110" s="44" t="str">
        <f t="shared" si="32"/>
        <v/>
      </c>
      <c r="BA110" s="44" t="str">
        <f t="shared" si="32"/>
        <v/>
      </c>
      <c r="BB110" s="44" t="str">
        <f t="shared" si="32"/>
        <v/>
      </c>
      <c r="BC110" s="44" t="str">
        <f t="shared" si="32"/>
        <v>так</v>
      </c>
      <c r="BD110" s="44" t="str">
        <f t="shared" si="32"/>
        <v/>
      </c>
      <c r="BE110" s="44" t="str">
        <f t="shared" si="30"/>
        <v/>
      </c>
      <c r="BF110" s="44" t="str">
        <f t="shared" si="30"/>
        <v/>
      </c>
      <c r="BG110" s="44" t="str">
        <f t="shared" si="30"/>
        <v/>
      </c>
      <c r="BH110" s="44" t="str">
        <f t="shared" si="30"/>
        <v/>
      </c>
      <c r="BI110" s="44" t="str">
        <f t="shared" si="30"/>
        <v/>
      </c>
    </row>
    <row r="111" spans="1:61" s="16" customFormat="1" ht="21.75" customHeight="1" x14ac:dyDescent="0.25">
      <c r="A111" s="2395" t="s">
        <v>621</v>
      </c>
      <c r="B111" s="2553" t="s">
        <v>620</v>
      </c>
      <c r="C111" s="2395"/>
      <c r="D111" s="2353" t="s">
        <v>733</v>
      </c>
      <c r="E111" s="2353"/>
      <c r="F111" s="2554"/>
      <c r="G111" s="2557">
        <v>1.5</v>
      </c>
      <c r="H111" s="2404">
        <f t="shared" si="44"/>
        <v>45</v>
      </c>
      <c r="I111" s="2356">
        <f t="shared" si="42"/>
        <v>18</v>
      </c>
      <c r="J111" s="2356">
        <v>9</v>
      </c>
      <c r="K111" s="2356"/>
      <c r="L111" s="2356">
        <v>9</v>
      </c>
      <c r="M111" s="2555">
        <f t="shared" si="45"/>
        <v>27</v>
      </c>
      <c r="N111" s="2536"/>
      <c r="O111" s="2748"/>
      <c r="P111" s="2553"/>
      <c r="Q111" s="2395"/>
      <c r="R111" s="2353"/>
      <c r="S111" s="2554"/>
      <c r="T111" s="2395"/>
      <c r="U111" s="2353"/>
      <c r="V111" s="2554">
        <v>2</v>
      </c>
      <c r="W111" s="2536"/>
      <c r="X111" s="2748"/>
      <c r="Y111" s="2556"/>
      <c r="AX111" s="44" t="str">
        <f t="shared" si="32"/>
        <v/>
      </c>
      <c r="AY111" s="44" t="str">
        <f t="shared" si="32"/>
        <v/>
      </c>
      <c r="AZ111" s="44" t="str">
        <f t="shared" si="32"/>
        <v/>
      </c>
      <c r="BA111" s="44" t="str">
        <f t="shared" si="32"/>
        <v/>
      </c>
      <c r="BB111" s="44" t="str">
        <f t="shared" si="32"/>
        <v/>
      </c>
      <c r="BC111" s="44" t="str">
        <f t="shared" si="32"/>
        <v/>
      </c>
      <c r="BD111" s="44" t="str">
        <f t="shared" si="32"/>
        <v/>
      </c>
      <c r="BE111" s="44" t="str">
        <f t="shared" si="30"/>
        <v/>
      </c>
      <c r="BF111" s="44" t="str">
        <f t="shared" si="30"/>
        <v>так</v>
      </c>
      <c r="BG111" s="44" t="str">
        <f t="shared" si="30"/>
        <v/>
      </c>
      <c r="BH111" s="44" t="str">
        <f t="shared" si="30"/>
        <v/>
      </c>
      <c r="BI111" s="44" t="str">
        <f t="shared" si="30"/>
        <v/>
      </c>
    </row>
    <row r="112" spans="1:61" s="1410" customFormat="1" ht="21.75" customHeight="1" x14ac:dyDescent="0.25">
      <c r="A112" s="2395" t="s">
        <v>623</v>
      </c>
      <c r="B112" s="2553" t="s">
        <v>622</v>
      </c>
      <c r="C112" s="2395"/>
      <c r="D112" s="2353" t="s">
        <v>733</v>
      </c>
      <c r="E112" s="2353"/>
      <c r="F112" s="2554"/>
      <c r="G112" s="2557">
        <v>1.5</v>
      </c>
      <c r="H112" s="2404">
        <f t="shared" si="44"/>
        <v>45</v>
      </c>
      <c r="I112" s="2356">
        <f t="shared" si="42"/>
        <v>18</v>
      </c>
      <c r="J112" s="2356">
        <v>9</v>
      </c>
      <c r="K112" s="2356"/>
      <c r="L112" s="2356">
        <v>9</v>
      </c>
      <c r="M112" s="2555">
        <f t="shared" si="45"/>
        <v>27</v>
      </c>
      <c r="N112" s="2536"/>
      <c r="O112" s="2748"/>
      <c r="P112" s="2553"/>
      <c r="Q112" s="2395"/>
      <c r="R112" s="2353"/>
      <c r="S112" s="2554"/>
      <c r="T112" s="2395"/>
      <c r="U112" s="2353"/>
      <c r="V112" s="2554">
        <v>2</v>
      </c>
      <c r="W112" s="2536"/>
      <c r="X112" s="251"/>
      <c r="Y112" s="2556"/>
      <c r="AX112" s="44" t="str">
        <f t="shared" si="32"/>
        <v/>
      </c>
      <c r="AY112" s="44" t="str">
        <f t="shared" ref="AX112:BI127" si="48">IF(O112&lt;&gt;"","так","")</f>
        <v/>
      </c>
      <c r="AZ112" s="44" t="str">
        <f t="shared" si="48"/>
        <v/>
      </c>
      <c r="BA112" s="44" t="str">
        <f t="shared" si="48"/>
        <v/>
      </c>
      <c r="BB112" s="44" t="str">
        <f t="shared" si="48"/>
        <v/>
      </c>
      <c r="BC112" s="44" t="str">
        <f t="shared" si="48"/>
        <v/>
      </c>
      <c r="BD112" s="44" t="str">
        <f t="shared" si="48"/>
        <v/>
      </c>
      <c r="BE112" s="44" t="str">
        <f t="shared" si="30"/>
        <v/>
      </c>
      <c r="BF112" s="44" t="str">
        <f t="shared" si="30"/>
        <v>так</v>
      </c>
      <c r="BG112" s="44" t="str">
        <f t="shared" si="30"/>
        <v/>
      </c>
      <c r="BH112" s="44" t="str">
        <f t="shared" si="30"/>
        <v/>
      </c>
      <c r="BI112" s="44" t="str">
        <f t="shared" si="30"/>
        <v/>
      </c>
    </row>
    <row r="113" spans="1:61" s="16" customFormat="1" ht="21.75" customHeight="1" x14ac:dyDescent="0.25">
      <c r="A113" s="2395" t="s">
        <v>624</v>
      </c>
      <c r="B113" s="2553" t="s">
        <v>71</v>
      </c>
      <c r="C113" s="2395"/>
      <c r="D113" s="2748" t="s">
        <v>733</v>
      </c>
      <c r="E113" s="2748"/>
      <c r="F113" s="2554"/>
      <c r="G113" s="2557">
        <v>1.5</v>
      </c>
      <c r="H113" s="2404">
        <f t="shared" si="44"/>
        <v>45</v>
      </c>
      <c r="I113" s="2356">
        <f t="shared" si="42"/>
        <v>18</v>
      </c>
      <c r="J113" s="2356">
        <v>9</v>
      </c>
      <c r="K113" s="2356"/>
      <c r="L113" s="2356">
        <v>9</v>
      </c>
      <c r="M113" s="2555">
        <f t="shared" si="45"/>
        <v>27</v>
      </c>
      <c r="N113" s="2536"/>
      <c r="O113" s="2748"/>
      <c r="P113" s="2553"/>
      <c r="Q113" s="2395"/>
      <c r="R113" s="2353"/>
      <c r="S113" s="2554"/>
      <c r="T113" s="2395"/>
      <c r="U113" s="2353"/>
      <c r="V113" s="2554">
        <v>2</v>
      </c>
      <c r="W113" s="2536"/>
      <c r="X113" s="2748"/>
      <c r="Y113" s="2556"/>
      <c r="AX113" s="44" t="str">
        <f t="shared" si="48"/>
        <v/>
      </c>
      <c r="AY113" s="44" t="str">
        <f t="shared" si="48"/>
        <v/>
      </c>
      <c r="AZ113" s="44" t="str">
        <f t="shared" si="48"/>
        <v/>
      </c>
      <c r="BA113" s="44" t="str">
        <f t="shared" si="48"/>
        <v/>
      </c>
      <c r="BB113" s="44" t="str">
        <f t="shared" si="48"/>
        <v/>
      </c>
      <c r="BC113" s="44" t="str">
        <f t="shared" si="48"/>
        <v/>
      </c>
      <c r="BD113" s="44" t="str">
        <f t="shared" si="48"/>
        <v/>
      </c>
      <c r="BE113" s="44" t="str">
        <f t="shared" si="30"/>
        <v/>
      </c>
      <c r="BF113" s="44" t="str">
        <f t="shared" si="30"/>
        <v>так</v>
      </c>
      <c r="BG113" s="44" t="str">
        <f t="shared" si="30"/>
        <v/>
      </c>
      <c r="BH113" s="44" t="str">
        <f t="shared" si="30"/>
        <v/>
      </c>
      <c r="BI113" s="44" t="str">
        <f t="shared" si="30"/>
        <v/>
      </c>
    </row>
    <row r="114" spans="1:61" s="16" customFormat="1" ht="21.75" customHeight="1" thickBot="1" x14ac:dyDescent="0.3">
      <c r="A114" s="2562" t="s">
        <v>648</v>
      </c>
      <c r="B114" s="2563" t="s">
        <v>649</v>
      </c>
      <c r="C114" s="2562"/>
      <c r="D114" s="2751" t="s">
        <v>730</v>
      </c>
      <c r="E114" s="2751"/>
      <c r="F114" s="2564"/>
      <c r="G114" s="2565">
        <v>1.5</v>
      </c>
      <c r="H114" s="2566">
        <f t="shared" si="44"/>
        <v>45</v>
      </c>
      <c r="I114" s="2567">
        <f t="shared" si="42"/>
        <v>16</v>
      </c>
      <c r="J114" s="2567">
        <v>16</v>
      </c>
      <c r="K114" s="2567"/>
      <c r="L114" s="2567"/>
      <c r="M114" s="2565">
        <f t="shared" si="45"/>
        <v>29</v>
      </c>
      <c r="N114" s="2537"/>
      <c r="O114" s="2538"/>
      <c r="P114" s="2563"/>
      <c r="Q114" s="2562"/>
      <c r="R114" s="2568">
        <v>2</v>
      </c>
      <c r="S114" s="2564"/>
      <c r="T114" s="2562"/>
      <c r="U114" s="2568"/>
      <c r="V114" s="2564"/>
      <c r="W114" s="2537"/>
      <c r="X114" s="2538"/>
      <c r="Y114" s="2539"/>
      <c r="AX114" s="44" t="str">
        <f t="shared" si="48"/>
        <v/>
      </c>
      <c r="AY114" s="44" t="str">
        <f t="shared" si="48"/>
        <v/>
      </c>
      <c r="AZ114" s="44" t="str">
        <f t="shared" si="48"/>
        <v/>
      </c>
      <c r="BA114" s="44" t="str">
        <f t="shared" si="48"/>
        <v/>
      </c>
      <c r="BB114" s="44" t="str">
        <f t="shared" si="48"/>
        <v>так</v>
      </c>
      <c r="BC114" s="44" t="str">
        <f t="shared" si="48"/>
        <v/>
      </c>
      <c r="BD114" s="44" t="str">
        <f t="shared" si="48"/>
        <v/>
      </c>
      <c r="BE114" s="44" t="str">
        <f t="shared" si="48"/>
        <v/>
      </c>
      <c r="BF114" s="44" t="str">
        <f t="shared" si="48"/>
        <v/>
      </c>
      <c r="BG114" s="44" t="str">
        <f t="shared" si="48"/>
        <v/>
      </c>
      <c r="BH114" s="44" t="str">
        <f t="shared" si="48"/>
        <v/>
      </c>
      <c r="BI114" s="44" t="str">
        <f t="shared" si="48"/>
        <v/>
      </c>
    </row>
    <row r="115" spans="1:61" s="16" customFormat="1" ht="24" customHeight="1" thickBot="1" x14ac:dyDescent="0.25">
      <c r="A115" s="3086" t="s">
        <v>768</v>
      </c>
      <c r="B115" s="3087"/>
      <c r="C115" s="3087"/>
      <c r="D115" s="3087"/>
      <c r="E115" s="3087"/>
      <c r="F115" s="3087"/>
      <c r="G115" s="3087"/>
      <c r="H115" s="3087"/>
      <c r="I115" s="3087"/>
      <c r="J115" s="3087"/>
      <c r="K115" s="3087"/>
      <c r="L115" s="3087"/>
      <c r="M115" s="3087"/>
      <c r="N115" s="3087"/>
      <c r="O115" s="3087"/>
      <c r="P115" s="3087"/>
      <c r="Q115" s="3087"/>
      <c r="R115" s="3087"/>
      <c r="S115" s="3087"/>
      <c r="T115" s="3087"/>
      <c r="U115" s="3087"/>
      <c r="V115" s="3087"/>
      <c r="W115" s="3087"/>
      <c r="X115" s="3087"/>
      <c r="Y115" s="3088"/>
      <c r="AX115" s="44" t="str">
        <f t="shared" si="48"/>
        <v/>
      </c>
      <c r="AY115" s="44" t="str">
        <f t="shared" si="48"/>
        <v/>
      </c>
      <c r="AZ115" s="44" t="str">
        <f t="shared" si="48"/>
        <v/>
      </c>
      <c r="BA115" s="44" t="str">
        <f t="shared" si="48"/>
        <v/>
      </c>
      <c r="BB115" s="44" t="str">
        <f t="shared" si="48"/>
        <v/>
      </c>
      <c r="BC115" s="44" t="str">
        <f t="shared" si="48"/>
        <v/>
      </c>
      <c r="BD115" s="44" t="str">
        <f t="shared" si="48"/>
        <v/>
      </c>
      <c r="BE115" s="44" t="str">
        <f t="shared" si="48"/>
        <v/>
      </c>
      <c r="BF115" s="44" t="str">
        <f t="shared" si="48"/>
        <v/>
      </c>
      <c r="BG115" s="44" t="str">
        <f t="shared" si="48"/>
        <v/>
      </c>
      <c r="BH115" s="44" t="str">
        <f t="shared" si="48"/>
        <v/>
      </c>
      <c r="BI115" s="44" t="str">
        <f t="shared" si="48"/>
        <v/>
      </c>
    </row>
    <row r="116" spans="1:61" s="16" customFormat="1" ht="24" customHeight="1" thickBot="1" x14ac:dyDescent="0.25">
      <c r="A116" s="3079" t="s">
        <v>760</v>
      </c>
      <c r="B116" s="3079"/>
      <c r="C116" s="3079"/>
      <c r="D116" s="3079"/>
      <c r="E116" s="3079"/>
      <c r="F116" s="3079"/>
      <c r="G116" s="3079"/>
      <c r="H116" s="3079"/>
      <c r="I116" s="3079"/>
      <c r="J116" s="3079"/>
      <c r="K116" s="3079"/>
      <c r="L116" s="3079"/>
      <c r="M116" s="3079"/>
      <c r="N116" s="3079"/>
      <c r="O116" s="3079"/>
      <c r="P116" s="3079"/>
      <c r="Q116" s="3079"/>
      <c r="R116" s="3079"/>
      <c r="S116" s="3079"/>
      <c r="T116" s="3079"/>
      <c r="U116" s="3079"/>
      <c r="V116" s="3079"/>
      <c r="W116" s="3079"/>
      <c r="X116" s="3079"/>
      <c r="Y116" s="3080"/>
      <c r="AX116" s="44" t="str">
        <f t="shared" si="48"/>
        <v/>
      </c>
      <c r="AY116" s="44" t="str">
        <f t="shared" si="48"/>
        <v/>
      </c>
      <c r="AZ116" s="44" t="str">
        <f t="shared" si="48"/>
        <v/>
      </c>
      <c r="BA116" s="44" t="str">
        <f t="shared" si="48"/>
        <v/>
      </c>
      <c r="BB116" s="44" t="str">
        <f t="shared" si="48"/>
        <v/>
      </c>
      <c r="BC116" s="44" t="str">
        <f t="shared" si="48"/>
        <v/>
      </c>
      <c r="BD116" s="44" t="str">
        <f t="shared" si="48"/>
        <v/>
      </c>
      <c r="BE116" s="44" t="str">
        <f t="shared" si="48"/>
        <v/>
      </c>
      <c r="BF116" s="44" t="str">
        <f t="shared" si="48"/>
        <v/>
      </c>
      <c r="BG116" s="44" t="str">
        <f t="shared" si="48"/>
        <v/>
      </c>
      <c r="BH116" s="44" t="str">
        <f t="shared" si="48"/>
        <v/>
      </c>
      <c r="BI116" s="44" t="str">
        <f t="shared" si="48"/>
        <v/>
      </c>
    </row>
    <row r="117" spans="1:61" s="16" customFormat="1" ht="45.75" customHeight="1" x14ac:dyDescent="0.2">
      <c r="A117" s="2569" t="s">
        <v>515</v>
      </c>
      <c r="B117" s="812" t="s">
        <v>525</v>
      </c>
      <c r="C117" s="2569"/>
      <c r="D117" s="2570"/>
      <c r="E117" s="2570"/>
      <c r="F117" s="2571">
        <v>5</v>
      </c>
      <c r="G117" s="2572">
        <v>1</v>
      </c>
      <c r="H117" s="2573">
        <f>G117*30</f>
        <v>30</v>
      </c>
      <c r="I117" s="2574">
        <f>J117+K117+L117</f>
        <v>15</v>
      </c>
      <c r="J117" s="2574"/>
      <c r="K117" s="2574"/>
      <c r="L117" s="2574">
        <v>15</v>
      </c>
      <c r="M117" s="2575">
        <f>H117-I117</f>
        <v>15</v>
      </c>
      <c r="N117" s="2576"/>
      <c r="O117" s="2577"/>
      <c r="P117" s="2578"/>
      <c r="Q117" s="2576"/>
      <c r="R117" s="2577"/>
      <c r="S117" s="2578"/>
      <c r="T117" s="2576">
        <v>1</v>
      </c>
      <c r="U117" s="2577"/>
      <c r="V117" s="2579"/>
      <c r="W117" s="2576"/>
      <c r="X117" s="2577"/>
      <c r="Y117" s="2578"/>
      <c r="AX117" s="44" t="str">
        <f t="shared" si="48"/>
        <v/>
      </c>
      <c r="AY117" s="44" t="str">
        <f t="shared" si="48"/>
        <v/>
      </c>
      <c r="AZ117" s="44" t="str">
        <f t="shared" si="48"/>
        <v/>
      </c>
      <c r="BA117" s="44" t="str">
        <f t="shared" si="48"/>
        <v/>
      </c>
      <c r="BB117" s="44" t="str">
        <f t="shared" si="48"/>
        <v/>
      </c>
      <c r="BC117" s="44" t="str">
        <f t="shared" si="48"/>
        <v/>
      </c>
      <c r="BD117" s="44" t="str">
        <f t="shared" si="48"/>
        <v>так</v>
      </c>
      <c r="BE117" s="44" t="str">
        <f t="shared" si="48"/>
        <v/>
      </c>
      <c r="BF117" s="44" t="str">
        <f t="shared" si="48"/>
        <v/>
      </c>
      <c r="BG117" s="44" t="str">
        <f t="shared" si="48"/>
        <v/>
      </c>
      <c r="BH117" s="44" t="str">
        <f t="shared" si="48"/>
        <v/>
      </c>
      <c r="BI117" s="44" t="str">
        <f t="shared" si="48"/>
        <v/>
      </c>
    </row>
    <row r="118" spans="1:61" s="16" customFormat="1" ht="49.5" customHeight="1" thickBot="1" x14ac:dyDescent="0.25">
      <c r="A118" s="2580" t="s">
        <v>761</v>
      </c>
      <c r="B118" s="935" t="s">
        <v>219</v>
      </c>
      <c r="C118" s="2580"/>
      <c r="D118" s="2581"/>
      <c r="E118" s="2581"/>
      <c r="F118" s="2582" t="s">
        <v>732</v>
      </c>
      <c r="G118" s="2583">
        <v>1</v>
      </c>
      <c r="H118" s="2584">
        <f>G118*30</f>
        <v>30</v>
      </c>
      <c r="I118" s="2585">
        <f>J118+K118+L118</f>
        <v>10</v>
      </c>
      <c r="J118" s="2585"/>
      <c r="K118" s="2585"/>
      <c r="L118" s="2585">
        <v>10</v>
      </c>
      <c r="M118" s="2586">
        <f>H118-I118</f>
        <v>20</v>
      </c>
      <c r="N118" s="2587"/>
      <c r="O118" s="2588"/>
      <c r="P118" s="2589"/>
      <c r="Q118" s="2587"/>
      <c r="R118" s="2588"/>
      <c r="S118" s="2589"/>
      <c r="T118" s="2587"/>
      <c r="U118" s="2588">
        <v>1</v>
      </c>
      <c r="V118" s="2590"/>
      <c r="W118" s="2587"/>
      <c r="X118" s="2588"/>
      <c r="Y118" s="2589"/>
      <c r="AA118" s="16" t="s">
        <v>755</v>
      </c>
      <c r="AB118" s="2299"/>
      <c r="AC118" s="3013" t="s">
        <v>34</v>
      </c>
      <c r="AD118" s="3014"/>
      <c r="AE118" s="3014"/>
      <c r="AF118" s="3013" t="s">
        <v>35</v>
      </c>
      <c r="AG118" s="3013"/>
      <c r="AH118" s="3013"/>
      <c r="AI118" s="3013" t="s">
        <v>36</v>
      </c>
      <c r="AJ118" s="3013"/>
      <c r="AK118" s="3013"/>
      <c r="AL118" s="3013" t="s">
        <v>37</v>
      </c>
      <c r="AM118" s="3013"/>
      <c r="AN118" s="3013"/>
      <c r="AX118" s="44" t="str">
        <f t="shared" si="48"/>
        <v/>
      </c>
      <c r="AY118" s="44" t="str">
        <f t="shared" si="48"/>
        <v/>
      </c>
      <c r="AZ118" s="44" t="str">
        <f t="shared" si="48"/>
        <v/>
      </c>
      <c r="BA118" s="44" t="str">
        <f t="shared" si="48"/>
        <v/>
      </c>
      <c r="BB118" s="44" t="str">
        <f t="shared" si="48"/>
        <v/>
      </c>
      <c r="BC118" s="44" t="str">
        <f t="shared" si="48"/>
        <v/>
      </c>
      <c r="BD118" s="44" t="str">
        <f t="shared" si="48"/>
        <v/>
      </c>
      <c r="BE118" s="44" t="str">
        <f t="shared" si="48"/>
        <v>так</v>
      </c>
      <c r="BF118" s="44" t="str">
        <f t="shared" si="48"/>
        <v/>
      </c>
      <c r="BG118" s="44" t="str">
        <f t="shared" si="48"/>
        <v/>
      </c>
      <c r="BH118" s="44" t="str">
        <f t="shared" si="48"/>
        <v/>
      </c>
      <c r="BI118" s="44" t="str">
        <f t="shared" si="48"/>
        <v/>
      </c>
    </row>
    <row r="119" spans="1:61" s="16" customFormat="1" ht="23.25" customHeight="1" thickBot="1" x14ac:dyDescent="0.25">
      <c r="A119" s="3054" t="s">
        <v>580</v>
      </c>
      <c r="B119" s="3055"/>
      <c r="C119" s="3055"/>
      <c r="D119" s="3055"/>
      <c r="E119" s="3055"/>
      <c r="F119" s="3056"/>
      <c r="G119" s="2591">
        <f>G117+G118</f>
        <v>2</v>
      </c>
      <c r="H119" s="2451">
        <f>H117+H118</f>
        <v>60</v>
      </c>
      <c r="I119" s="2371">
        <f>I117+I118</f>
        <v>25</v>
      </c>
      <c r="J119" s="2371"/>
      <c r="K119" s="2371"/>
      <c r="L119" s="2371">
        <f>L117+L118</f>
        <v>25</v>
      </c>
      <c r="M119" s="2452">
        <f>M117+M118</f>
        <v>35</v>
      </c>
      <c r="N119" s="2592"/>
      <c r="O119" s="822"/>
      <c r="P119" s="2593"/>
      <c r="Q119" s="875"/>
      <c r="R119" s="822"/>
      <c r="S119" s="874"/>
      <c r="T119" s="2370">
        <f>SUM(T117:T118)</f>
        <v>1</v>
      </c>
      <c r="U119" s="2371">
        <f>U118</f>
        <v>1</v>
      </c>
      <c r="V119" s="2594"/>
      <c r="W119" s="2595"/>
      <c r="X119" s="2596"/>
      <c r="Y119" s="2597"/>
      <c r="Z119" s="45"/>
      <c r="AB119" s="2299"/>
      <c r="AC119" s="3014"/>
      <c r="AD119" s="3014"/>
      <c r="AE119" s="3014"/>
      <c r="AF119" s="3013"/>
      <c r="AG119" s="3013"/>
      <c r="AH119" s="3013"/>
      <c r="AI119" s="3013"/>
      <c r="AJ119" s="3013"/>
      <c r="AK119" s="3013"/>
      <c r="AL119" s="3013"/>
      <c r="AM119" s="3013"/>
      <c r="AN119" s="3013"/>
      <c r="AX119" s="44" t="str">
        <f t="shared" si="48"/>
        <v/>
      </c>
      <c r="AY119" s="44" t="str">
        <f t="shared" si="48"/>
        <v/>
      </c>
      <c r="AZ119" s="44" t="str">
        <f t="shared" si="48"/>
        <v/>
      </c>
      <c r="BA119" s="44" t="str">
        <f t="shared" si="48"/>
        <v/>
      </c>
      <c r="BB119" s="44" t="str">
        <f t="shared" si="48"/>
        <v/>
      </c>
      <c r="BC119" s="44" t="str">
        <f t="shared" si="48"/>
        <v/>
      </c>
      <c r="BD119" s="44" t="str">
        <f t="shared" si="48"/>
        <v>так</v>
      </c>
      <c r="BE119" s="44" t="str">
        <f t="shared" si="48"/>
        <v>так</v>
      </c>
      <c r="BF119" s="44" t="str">
        <f t="shared" si="48"/>
        <v/>
      </c>
      <c r="BG119" s="44" t="str">
        <f t="shared" si="48"/>
        <v/>
      </c>
      <c r="BH119" s="44" t="str">
        <f t="shared" si="48"/>
        <v/>
      </c>
      <c r="BI119" s="44" t="str">
        <f t="shared" si="48"/>
        <v/>
      </c>
    </row>
    <row r="120" spans="1:61" s="16" customFormat="1" ht="24" customHeight="1" thickBot="1" x14ac:dyDescent="0.25">
      <c r="A120" s="3083" t="s">
        <v>222</v>
      </c>
      <c r="B120" s="3084"/>
      <c r="C120" s="3084"/>
      <c r="D120" s="3084"/>
      <c r="E120" s="3084"/>
      <c r="F120" s="3084"/>
      <c r="G120" s="3084"/>
      <c r="H120" s="3084"/>
      <c r="I120" s="3084"/>
      <c r="J120" s="3084"/>
      <c r="K120" s="3084"/>
      <c r="L120" s="3084"/>
      <c r="M120" s="3084"/>
      <c r="N120" s="3084"/>
      <c r="O120" s="3084"/>
      <c r="P120" s="3084"/>
      <c r="Q120" s="3084"/>
      <c r="R120" s="3084"/>
      <c r="S120" s="3084"/>
      <c r="T120" s="3084"/>
      <c r="U120" s="3084"/>
      <c r="V120" s="3084"/>
      <c r="W120" s="3084"/>
      <c r="X120" s="3084"/>
      <c r="Y120" s="3085"/>
      <c r="AB120" s="2299"/>
      <c r="AC120" s="2304">
        <v>1</v>
      </c>
      <c r="AD120" s="2304" t="s">
        <v>728</v>
      </c>
      <c r="AE120" s="2304" t="s">
        <v>729</v>
      </c>
      <c r="AF120" s="2304">
        <v>3</v>
      </c>
      <c r="AG120" s="2304" t="s">
        <v>730</v>
      </c>
      <c r="AH120" s="2304" t="s">
        <v>731</v>
      </c>
      <c r="AI120" s="2304">
        <v>5</v>
      </c>
      <c r="AJ120" s="2304" t="s">
        <v>732</v>
      </c>
      <c r="AK120" s="2304" t="s">
        <v>733</v>
      </c>
      <c r="AL120" s="2304">
        <v>7</v>
      </c>
      <c r="AM120" s="2304" t="s">
        <v>734</v>
      </c>
      <c r="AN120" s="2304" t="s">
        <v>735</v>
      </c>
      <c r="AX120" s="44" t="str">
        <f t="shared" si="48"/>
        <v/>
      </c>
      <c r="AY120" s="44" t="str">
        <f t="shared" si="48"/>
        <v/>
      </c>
      <c r="AZ120" s="44" t="str">
        <f t="shared" si="48"/>
        <v/>
      </c>
      <c r="BA120" s="44" t="str">
        <f t="shared" si="48"/>
        <v/>
      </c>
      <c r="BB120" s="44" t="str">
        <f t="shared" si="48"/>
        <v/>
      </c>
      <c r="BC120" s="44" t="str">
        <f t="shared" si="48"/>
        <v/>
      </c>
      <c r="BD120" s="44" t="str">
        <f t="shared" si="48"/>
        <v/>
      </c>
      <c r="BE120" s="44" t="str">
        <f t="shared" si="48"/>
        <v/>
      </c>
      <c r="BF120" s="44" t="str">
        <f t="shared" si="48"/>
        <v/>
      </c>
      <c r="BG120" s="44" t="str">
        <f t="shared" si="48"/>
        <v/>
      </c>
      <c r="BH120" s="44" t="str">
        <f t="shared" si="48"/>
        <v/>
      </c>
      <c r="BI120" s="44" t="str">
        <f t="shared" si="48"/>
        <v/>
      </c>
    </row>
    <row r="121" spans="1:61" s="18" customFormat="1" ht="21" customHeight="1" thickBot="1" x14ac:dyDescent="0.25">
      <c r="A121" s="3023" t="s">
        <v>279</v>
      </c>
      <c r="B121" s="3024"/>
      <c r="C121" s="3024"/>
      <c r="D121" s="3024"/>
      <c r="E121" s="3024"/>
      <c r="F121" s="3024"/>
      <c r="G121" s="3024"/>
      <c r="H121" s="3024"/>
      <c r="I121" s="3024"/>
      <c r="J121" s="3024"/>
      <c r="K121" s="3024"/>
      <c r="L121" s="3024"/>
      <c r="M121" s="3024"/>
      <c r="N121" s="3024"/>
      <c r="O121" s="3024"/>
      <c r="P121" s="3024"/>
      <c r="Q121" s="3024"/>
      <c r="R121" s="3024"/>
      <c r="S121" s="3024"/>
      <c r="T121" s="3024"/>
      <c r="U121" s="3024"/>
      <c r="V121" s="3024"/>
      <c r="W121" s="3024"/>
      <c r="X121" s="3024"/>
      <c r="Y121" s="3025"/>
      <c r="AX121" s="44" t="str">
        <f t="shared" si="48"/>
        <v/>
      </c>
      <c r="AY121" s="44" t="str">
        <f t="shared" si="48"/>
        <v/>
      </c>
      <c r="AZ121" s="44" t="str">
        <f t="shared" si="48"/>
        <v/>
      </c>
      <c r="BA121" s="44" t="str">
        <f t="shared" si="48"/>
        <v/>
      </c>
      <c r="BB121" s="44" t="str">
        <f t="shared" si="48"/>
        <v/>
      </c>
      <c r="BC121" s="44" t="str">
        <f t="shared" si="48"/>
        <v/>
      </c>
      <c r="BD121" s="44" t="str">
        <f t="shared" si="48"/>
        <v/>
      </c>
      <c r="BE121" s="44" t="str">
        <f t="shared" si="48"/>
        <v/>
      </c>
      <c r="BF121" s="44" t="str">
        <f t="shared" si="48"/>
        <v/>
      </c>
      <c r="BG121" s="44" t="str">
        <f t="shared" si="48"/>
        <v/>
      </c>
      <c r="BH121" s="44" t="str">
        <f t="shared" si="48"/>
        <v/>
      </c>
      <c r="BI121" s="44" t="str">
        <f t="shared" si="48"/>
        <v/>
      </c>
    </row>
    <row r="122" spans="1:61" s="58" customFormat="1" ht="21" customHeight="1" thickBot="1" x14ac:dyDescent="0.25">
      <c r="A122" s="3023" t="s">
        <v>293</v>
      </c>
      <c r="B122" s="3024"/>
      <c r="C122" s="3024"/>
      <c r="D122" s="3024"/>
      <c r="E122" s="3024"/>
      <c r="F122" s="3024"/>
      <c r="G122" s="3024"/>
      <c r="H122" s="3024"/>
      <c r="I122" s="3024"/>
      <c r="J122" s="3024"/>
      <c r="K122" s="3024"/>
      <c r="L122" s="3024"/>
      <c r="M122" s="3024"/>
      <c r="N122" s="3024"/>
      <c r="O122" s="3024"/>
      <c r="P122" s="3024"/>
      <c r="Q122" s="3024"/>
      <c r="R122" s="3024"/>
      <c r="S122" s="3024"/>
      <c r="T122" s="3024"/>
      <c r="U122" s="3024"/>
      <c r="V122" s="3024"/>
      <c r="W122" s="3024"/>
      <c r="X122" s="3024"/>
      <c r="Y122" s="3025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X122" s="44" t="str">
        <f t="shared" si="48"/>
        <v/>
      </c>
      <c r="AY122" s="44" t="str">
        <f t="shared" si="48"/>
        <v/>
      </c>
      <c r="AZ122" s="44" t="str">
        <f t="shared" si="48"/>
        <v/>
      </c>
      <c r="BA122" s="44" t="str">
        <f t="shared" si="48"/>
        <v/>
      </c>
      <c r="BB122" s="44" t="str">
        <f t="shared" si="48"/>
        <v/>
      </c>
      <c r="BC122" s="44" t="str">
        <f t="shared" si="48"/>
        <v/>
      </c>
      <c r="BD122" s="44" t="str">
        <f t="shared" si="48"/>
        <v/>
      </c>
      <c r="BE122" s="44" t="str">
        <f t="shared" si="48"/>
        <v/>
      </c>
      <c r="BF122" s="44" t="str">
        <f t="shared" si="48"/>
        <v/>
      </c>
      <c r="BG122" s="44" t="str">
        <f t="shared" si="48"/>
        <v/>
      </c>
      <c r="BH122" s="44" t="str">
        <f t="shared" si="48"/>
        <v/>
      </c>
      <c r="BI122" s="44" t="str">
        <f t="shared" si="48"/>
        <v/>
      </c>
    </row>
    <row r="123" spans="1:61" s="18" customFormat="1" ht="36.75" customHeight="1" x14ac:dyDescent="0.2">
      <c r="A123" s="2628" t="s">
        <v>290</v>
      </c>
      <c r="B123" s="199" t="s">
        <v>746</v>
      </c>
      <c r="C123" s="2752"/>
      <c r="D123" s="2752" t="s">
        <v>735</v>
      </c>
      <c r="E123" s="2752"/>
      <c r="F123" s="200"/>
      <c r="G123" s="90">
        <v>2</v>
      </c>
      <c r="H123" s="91">
        <f>G123*30</f>
        <v>60</v>
      </c>
      <c r="I123" s="92">
        <f>SUM(J123:L123)</f>
        <v>24</v>
      </c>
      <c r="J123" s="171">
        <v>16</v>
      </c>
      <c r="K123" s="167"/>
      <c r="L123" s="167">
        <v>8</v>
      </c>
      <c r="M123" s="96">
        <f>H123-I123</f>
        <v>36</v>
      </c>
      <c r="N123" s="152"/>
      <c r="O123" s="167"/>
      <c r="P123" s="201"/>
      <c r="Q123" s="91"/>
      <c r="R123" s="167"/>
      <c r="S123" s="125"/>
      <c r="T123" s="202"/>
      <c r="U123" s="171"/>
      <c r="V123" s="193"/>
      <c r="W123" s="203"/>
      <c r="X123" s="171"/>
      <c r="Y123" s="193">
        <v>3</v>
      </c>
      <c r="AX123" s="44" t="str">
        <f t="shared" si="48"/>
        <v/>
      </c>
      <c r="AY123" s="44" t="str">
        <f t="shared" si="48"/>
        <v/>
      </c>
      <c r="AZ123" s="44" t="str">
        <f t="shared" si="48"/>
        <v/>
      </c>
      <c r="BA123" s="44" t="str">
        <f t="shared" si="48"/>
        <v/>
      </c>
      <c r="BB123" s="44" t="str">
        <f t="shared" si="48"/>
        <v/>
      </c>
      <c r="BC123" s="44" t="str">
        <f t="shared" si="48"/>
        <v/>
      </c>
      <c r="BD123" s="44" t="str">
        <f t="shared" si="48"/>
        <v/>
      </c>
      <c r="BE123" s="44" t="str">
        <f t="shared" si="48"/>
        <v/>
      </c>
      <c r="BF123" s="44" t="str">
        <f t="shared" si="48"/>
        <v/>
      </c>
      <c r="BG123" s="44" t="str">
        <f t="shared" si="48"/>
        <v/>
      </c>
      <c r="BH123" s="44" t="str">
        <f t="shared" si="48"/>
        <v/>
      </c>
      <c r="BI123" s="44" t="str">
        <f t="shared" si="48"/>
        <v>так</v>
      </c>
    </row>
    <row r="124" spans="1:61" s="18" customFormat="1" ht="35.25" customHeight="1" x14ac:dyDescent="0.2">
      <c r="A124" s="2628" t="s">
        <v>291</v>
      </c>
      <c r="B124" s="204" t="s">
        <v>799</v>
      </c>
      <c r="C124" s="205"/>
      <c r="D124" s="192" t="s">
        <v>735</v>
      </c>
      <c r="E124" s="192"/>
      <c r="F124" s="189"/>
      <c r="G124" s="108">
        <v>3</v>
      </c>
      <c r="H124" s="190">
        <f>G124*30</f>
        <v>90</v>
      </c>
      <c r="I124" s="92">
        <f>J124+K124+L124</f>
        <v>32</v>
      </c>
      <c r="J124" s="191">
        <v>16</v>
      </c>
      <c r="K124" s="192">
        <v>16</v>
      </c>
      <c r="L124" s="192"/>
      <c r="M124" s="206">
        <f>H124-I124</f>
        <v>58</v>
      </c>
      <c r="N124" s="207"/>
      <c r="O124" s="208"/>
      <c r="P124" s="209"/>
      <c r="Q124" s="210"/>
      <c r="R124" s="208"/>
      <c r="S124" s="211"/>
      <c r="T124" s="202"/>
      <c r="U124" s="171"/>
      <c r="V124" s="193"/>
      <c r="W124" s="207"/>
      <c r="X124" s="208"/>
      <c r="Y124" s="211">
        <v>4</v>
      </c>
      <c r="AX124" s="44" t="str">
        <f t="shared" si="48"/>
        <v/>
      </c>
      <c r="AY124" s="44" t="str">
        <f t="shared" si="48"/>
        <v/>
      </c>
      <c r="AZ124" s="44" t="str">
        <f t="shared" si="48"/>
        <v/>
      </c>
      <c r="BA124" s="44" t="str">
        <f t="shared" si="48"/>
        <v/>
      </c>
      <c r="BB124" s="44" t="str">
        <f t="shared" si="48"/>
        <v/>
      </c>
      <c r="BC124" s="44" t="str">
        <f t="shared" si="48"/>
        <v/>
      </c>
      <c r="BD124" s="44" t="str">
        <f t="shared" si="48"/>
        <v/>
      </c>
      <c r="BE124" s="44" t="str">
        <f t="shared" si="48"/>
        <v/>
      </c>
      <c r="BF124" s="44" t="str">
        <f t="shared" si="48"/>
        <v/>
      </c>
      <c r="BG124" s="44" t="str">
        <f t="shared" si="48"/>
        <v/>
      </c>
      <c r="BH124" s="44" t="str">
        <f t="shared" si="48"/>
        <v/>
      </c>
      <c r="BI124" s="44" t="str">
        <f t="shared" si="48"/>
        <v>так</v>
      </c>
    </row>
    <row r="125" spans="1:61" s="18" customFormat="1" ht="47.25" x14ac:dyDescent="0.2">
      <c r="A125" s="2628" t="s">
        <v>251</v>
      </c>
      <c r="B125" s="204" t="s">
        <v>415</v>
      </c>
      <c r="C125" s="205"/>
      <c r="D125" s="192"/>
      <c r="E125" s="192"/>
      <c r="F125" s="189"/>
      <c r="G125" s="108">
        <f>SUM(G126:G129)</f>
        <v>9.5</v>
      </c>
      <c r="H125" s="190">
        <f>SUM(H126:H129)</f>
        <v>285</v>
      </c>
      <c r="I125" s="92">
        <f>SUM(I126:I129)</f>
        <v>108</v>
      </c>
      <c r="J125" s="191">
        <f>SUM(J126:J129)</f>
        <v>49</v>
      </c>
      <c r="K125" s="192">
        <f>SUM(K126:K129)</f>
        <v>59</v>
      </c>
      <c r="L125" s="192"/>
      <c r="M125" s="206">
        <f>SUM(M126:M129)</f>
        <v>177</v>
      </c>
      <c r="N125" s="207"/>
      <c r="O125" s="208"/>
      <c r="P125" s="209"/>
      <c r="Q125" s="210"/>
      <c r="R125" s="208"/>
      <c r="S125" s="211"/>
      <c r="T125" s="202"/>
      <c r="U125" s="171"/>
      <c r="V125" s="193"/>
      <c r="W125" s="207"/>
      <c r="X125" s="208"/>
      <c r="Y125" s="211"/>
      <c r="AX125" s="44" t="str">
        <f t="shared" si="48"/>
        <v/>
      </c>
      <c r="AY125" s="44" t="str">
        <f t="shared" si="48"/>
        <v/>
      </c>
      <c r="AZ125" s="44" t="str">
        <f t="shared" si="48"/>
        <v/>
      </c>
      <c r="BA125" s="44" t="str">
        <f t="shared" si="48"/>
        <v/>
      </c>
      <c r="BB125" s="44" t="str">
        <f t="shared" si="48"/>
        <v/>
      </c>
      <c r="BC125" s="44" t="str">
        <f t="shared" si="48"/>
        <v/>
      </c>
      <c r="BD125" s="44" t="str">
        <f t="shared" si="48"/>
        <v/>
      </c>
      <c r="BE125" s="44" t="str">
        <f t="shared" si="48"/>
        <v/>
      </c>
      <c r="BF125" s="44" t="str">
        <f t="shared" si="48"/>
        <v/>
      </c>
      <c r="BG125" s="44" t="str">
        <f t="shared" si="48"/>
        <v/>
      </c>
      <c r="BH125" s="44" t="str">
        <f t="shared" si="48"/>
        <v/>
      </c>
      <c r="BI125" s="44" t="str">
        <f t="shared" si="48"/>
        <v/>
      </c>
    </row>
    <row r="126" spans="1:61" s="18" customFormat="1" ht="47.25" x14ac:dyDescent="0.2">
      <c r="A126" s="576" t="s">
        <v>417</v>
      </c>
      <c r="B126" s="213" t="s">
        <v>415</v>
      </c>
      <c r="C126" s="2748"/>
      <c r="D126" s="2748">
        <v>5</v>
      </c>
      <c r="E126" s="2754"/>
      <c r="F126" s="2754"/>
      <c r="G126" s="165">
        <v>3</v>
      </c>
      <c r="H126" s="83">
        <f>G126*30</f>
        <v>90</v>
      </c>
      <c r="I126" s="84">
        <f>SUM(J126:L126)</f>
        <v>30</v>
      </c>
      <c r="J126" s="87">
        <v>15</v>
      </c>
      <c r="K126" s="85">
        <v>15</v>
      </c>
      <c r="L126" s="85"/>
      <c r="M126" s="145">
        <f>H126-I126</f>
        <v>60</v>
      </c>
      <c r="N126" s="82"/>
      <c r="O126" s="85"/>
      <c r="P126" s="88"/>
      <c r="Q126" s="83"/>
      <c r="R126" s="85"/>
      <c r="S126" s="89"/>
      <c r="T126" s="86">
        <v>2</v>
      </c>
      <c r="U126" s="87"/>
      <c r="V126" s="94"/>
      <c r="W126" s="95"/>
      <c r="X126" s="87"/>
      <c r="Y126" s="94"/>
      <c r="AX126" s="44" t="str">
        <f t="shared" si="48"/>
        <v/>
      </c>
      <c r="AY126" s="44" t="str">
        <f t="shared" si="48"/>
        <v/>
      </c>
      <c r="AZ126" s="44" t="str">
        <f t="shared" si="48"/>
        <v/>
      </c>
      <c r="BA126" s="44" t="str">
        <f t="shared" si="48"/>
        <v/>
      </c>
      <c r="BB126" s="44" t="str">
        <f t="shared" si="48"/>
        <v/>
      </c>
      <c r="BC126" s="44" t="str">
        <f t="shared" si="48"/>
        <v/>
      </c>
      <c r="BD126" s="44" t="str">
        <f t="shared" si="48"/>
        <v>так</v>
      </c>
      <c r="BE126" s="44" t="str">
        <f t="shared" si="48"/>
        <v/>
      </c>
      <c r="BF126" s="44" t="str">
        <f t="shared" si="48"/>
        <v/>
      </c>
      <c r="BG126" s="44" t="str">
        <f t="shared" si="48"/>
        <v/>
      </c>
      <c r="BH126" s="44" t="str">
        <f t="shared" si="48"/>
        <v/>
      </c>
      <c r="BI126" s="44" t="str">
        <f t="shared" si="48"/>
        <v/>
      </c>
    </row>
    <row r="127" spans="1:61" s="18" customFormat="1" ht="33" customHeight="1" x14ac:dyDescent="0.2">
      <c r="A127" s="576" t="s">
        <v>418</v>
      </c>
      <c r="B127" s="213" t="s">
        <v>415</v>
      </c>
      <c r="C127" s="2748"/>
      <c r="D127" s="2748" t="s">
        <v>733</v>
      </c>
      <c r="E127" s="2754"/>
      <c r="F127" s="2754"/>
      <c r="G127" s="165">
        <v>3</v>
      </c>
      <c r="H127" s="83">
        <f>G127*30</f>
        <v>90</v>
      </c>
      <c r="I127" s="84">
        <f>SUM(J127:L127)</f>
        <v>30</v>
      </c>
      <c r="J127" s="87">
        <v>10</v>
      </c>
      <c r="K127" s="85">
        <v>20</v>
      </c>
      <c r="L127" s="85"/>
      <c r="M127" s="145">
        <f>H127-I127</f>
        <v>60</v>
      </c>
      <c r="N127" s="82"/>
      <c r="O127" s="85"/>
      <c r="P127" s="88"/>
      <c r="Q127" s="83"/>
      <c r="R127" s="85"/>
      <c r="S127" s="89"/>
      <c r="T127" s="86"/>
      <c r="U127" s="87"/>
      <c r="V127" s="94">
        <v>3</v>
      </c>
      <c r="W127" s="95"/>
      <c r="X127" s="87"/>
      <c r="Y127" s="94"/>
      <c r="AT127" s="18" t="s">
        <v>788</v>
      </c>
      <c r="AX127" s="44" t="str">
        <f t="shared" si="48"/>
        <v/>
      </c>
      <c r="AY127" s="44" t="str">
        <f t="shared" si="48"/>
        <v/>
      </c>
      <c r="AZ127" s="44" t="str">
        <f t="shared" si="48"/>
        <v/>
      </c>
      <c r="BA127" s="44" t="str">
        <f t="shared" si="48"/>
        <v/>
      </c>
      <c r="BB127" s="44" t="str">
        <f t="shared" si="48"/>
        <v/>
      </c>
      <c r="BC127" s="44" t="str">
        <f t="shared" si="48"/>
        <v/>
      </c>
      <c r="BD127" s="44" t="str">
        <f t="shared" si="48"/>
        <v/>
      </c>
      <c r="BE127" s="44" t="str">
        <f t="shared" si="48"/>
        <v/>
      </c>
      <c r="BF127" s="44" t="str">
        <f t="shared" si="48"/>
        <v>так</v>
      </c>
      <c r="BG127" s="44" t="str">
        <f t="shared" si="48"/>
        <v/>
      </c>
      <c r="BH127" s="44" t="str">
        <f t="shared" si="48"/>
        <v/>
      </c>
      <c r="BI127" s="44" t="str">
        <f t="shared" si="48"/>
        <v/>
      </c>
    </row>
    <row r="128" spans="1:61" s="18" customFormat="1" ht="47.25" x14ac:dyDescent="0.2">
      <c r="A128" s="576" t="s">
        <v>419</v>
      </c>
      <c r="B128" s="213" t="s">
        <v>415</v>
      </c>
      <c r="C128" s="2748"/>
      <c r="D128" s="2748"/>
      <c r="E128" s="2754"/>
      <c r="F128" s="2754"/>
      <c r="G128" s="165">
        <v>2</v>
      </c>
      <c r="H128" s="83">
        <f>G128*30</f>
        <v>60</v>
      </c>
      <c r="I128" s="84">
        <f>SUM(J128:L128)</f>
        <v>30</v>
      </c>
      <c r="J128" s="87">
        <v>15</v>
      </c>
      <c r="K128" s="85">
        <v>15</v>
      </c>
      <c r="L128" s="85"/>
      <c r="M128" s="145">
        <f>H128-I128</f>
        <v>30</v>
      </c>
      <c r="N128" s="82"/>
      <c r="O128" s="85"/>
      <c r="P128" s="88"/>
      <c r="Q128" s="83"/>
      <c r="R128" s="85"/>
      <c r="S128" s="89"/>
      <c r="T128" s="86"/>
      <c r="U128" s="87"/>
      <c r="V128" s="94"/>
      <c r="W128" s="95">
        <v>2</v>
      </c>
      <c r="X128" s="87"/>
      <c r="Y128" s="94"/>
      <c r="AX128" s="44" t="str">
        <f t="shared" ref="AX128:BD165" si="49">IF(N128&lt;&gt;"","так","")</f>
        <v/>
      </c>
      <c r="AY128" s="44" t="str">
        <f t="shared" si="49"/>
        <v/>
      </c>
      <c r="AZ128" s="44" t="str">
        <f t="shared" si="49"/>
        <v/>
      </c>
      <c r="BA128" s="44" t="str">
        <f t="shared" si="49"/>
        <v/>
      </c>
      <c r="BB128" s="44" t="str">
        <f t="shared" si="49"/>
        <v/>
      </c>
      <c r="BC128" s="44" t="str">
        <f t="shared" si="49"/>
        <v/>
      </c>
      <c r="BD128" s="44" t="str">
        <f t="shared" si="49"/>
        <v/>
      </c>
      <c r="BE128" s="44" t="str">
        <f t="shared" ref="BE128:BI165" si="50">IF(U128&lt;&gt;"","так","")</f>
        <v/>
      </c>
      <c r="BF128" s="44" t="str">
        <f t="shared" si="50"/>
        <v/>
      </c>
      <c r="BG128" s="44" t="str">
        <f t="shared" si="50"/>
        <v>так</v>
      </c>
      <c r="BH128" s="44" t="str">
        <f t="shared" si="50"/>
        <v/>
      </c>
      <c r="BI128" s="44" t="str">
        <f t="shared" si="50"/>
        <v/>
      </c>
    </row>
    <row r="129" spans="1:61" s="18" customFormat="1" ht="47.25" x14ac:dyDescent="0.2">
      <c r="A129" s="576" t="s">
        <v>420</v>
      </c>
      <c r="B129" s="213" t="s">
        <v>415</v>
      </c>
      <c r="C129" s="2748"/>
      <c r="D129" s="2748" t="s">
        <v>734</v>
      </c>
      <c r="E129" s="2754"/>
      <c r="F129" s="2754"/>
      <c r="G129" s="165">
        <v>1.5</v>
      </c>
      <c r="H129" s="83">
        <f>G129*30</f>
        <v>45</v>
      </c>
      <c r="I129" s="84">
        <f>SUM(J129:L129)</f>
        <v>18</v>
      </c>
      <c r="J129" s="87">
        <v>9</v>
      </c>
      <c r="K129" s="85">
        <v>9</v>
      </c>
      <c r="L129" s="85"/>
      <c r="M129" s="145">
        <f>H129-I129</f>
        <v>27</v>
      </c>
      <c r="N129" s="82"/>
      <c r="O129" s="85"/>
      <c r="P129" s="88"/>
      <c r="Q129" s="83"/>
      <c r="R129" s="85"/>
      <c r="S129" s="89"/>
      <c r="T129" s="86"/>
      <c r="U129" s="87"/>
      <c r="V129" s="94"/>
      <c r="W129" s="95"/>
      <c r="X129" s="87">
        <v>2</v>
      </c>
      <c r="Y129" s="94"/>
      <c r="AX129" s="44" t="str">
        <f t="shared" si="49"/>
        <v/>
      </c>
      <c r="AY129" s="44" t="str">
        <f t="shared" si="49"/>
        <v/>
      </c>
      <c r="AZ129" s="44" t="str">
        <f t="shared" si="49"/>
        <v/>
      </c>
      <c r="BA129" s="44" t="str">
        <f t="shared" si="49"/>
        <v/>
      </c>
      <c r="BB129" s="44" t="str">
        <f t="shared" si="49"/>
        <v/>
      </c>
      <c r="BC129" s="44" t="str">
        <f t="shared" si="49"/>
        <v/>
      </c>
      <c r="BD129" s="44" t="str">
        <f t="shared" si="49"/>
        <v/>
      </c>
      <c r="BE129" s="44" t="str">
        <f t="shared" si="50"/>
        <v/>
      </c>
      <c r="BF129" s="44" t="str">
        <f t="shared" si="50"/>
        <v/>
      </c>
      <c r="BG129" s="44" t="str">
        <f t="shared" si="50"/>
        <v/>
      </c>
      <c r="BH129" s="44" t="str">
        <f t="shared" si="50"/>
        <v>так</v>
      </c>
      <c r="BI129" s="44" t="str">
        <f t="shared" si="50"/>
        <v/>
      </c>
    </row>
    <row r="130" spans="1:61" s="18" customFormat="1" ht="30" customHeight="1" x14ac:dyDescent="0.2">
      <c r="A130" s="2628" t="s">
        <v>294</v>
      </c>
      <c r="B130" s="215" t="s">
        <v>234</v>
      </c>
      <c r="C130" s="2752"/>
      <c r="D130" s="2752">
        <v>7</v>
      </c>
      <c r="E130" s="2752"/>
      <c r="F130" s="179"/>
      <c r="G130" s="90">
        <v>4</v>
      </c>
      <c r="H130" s="91">
        <f>G130*30</f>
        <v>120</v>
      </c>
      <c r="I130" s="92">
        <f>SUM(J130:L130)</f>
        <v>75</v>
      </c>
      <c r="J130" s="171">
        <v>45</v>
      </c>
      <c r="K130" s="167">
        <v>30</v>
      </c>
      <c r="L130" s="167"/>
      <c r="M130" s="96">
        <f>H130-I130</f>
        <v>45</v>
      </c>
      <c r="N130" s="152"/>
      <c r="O130" s="167"/>
      <c r="P130" s="201"/>
      <c r="Q130" s="91"/>
      <c r="R130" s="167"/>
      <c r="S130" s="125"/>
      <c r="T130" s="202"/>
      <c r="U130" s="171"/>
      <c r="V130" s="193"/>
      <c r="W130" s="203">
        <v>5</v>
      </c>
      <c r="X130" s="171"/>
      <c r="Y130" s="193"/>
      <c r="AX130" s="44" t="str">
        <f t="shared" si="49"/>
        <v/>
      </c>
      <c r="AY130" s="44" t="str">
        <f t="shared" si="49"/>
        <v/>
      </c>
      <c r="AZ130" s="44" t="str">
        <f t="shared" si="49"/>
        <v/>
      </c>
      <c r="BA130" s="44" t="str">
        <f t="shared" si="49"/>
        <v/>
      </c>
      <c r="BB130" s="44" t="str">
        <f t="shared" si="49"/>
        <v/>
      </c>
      <c r="BC130" s="44" t="str">
        <f t="shared" si="49"/>
        <v/>
      </c>
      <c r="BD130" s="44" t="str">
        <f t="shared" si="49"/>
        <v/>
      </c>
      <c r="BE130" s="44" t="str">
        <f t="shared" si="50"/>
        <v/>
      </c>
      <c r="BF130" s="44" t="str">
        <f t="shared" si="50"/>
        <v/>
      </c>
      <c r="BG130" s="44" t="str">
        <f t="shared" si="50"/>
        <v>так</v>
      </c>
      <c r="BH130" s="44" t="str">
        <f t="shared" si="50"/>
        <v/>
      </c>
      <c r="BI130" s="44" t="str">
        <f t="shared" si="50"/>
        <v/>
      </c>
    </row>
    <row r="131" spans="1:61" s="18" customFormat="1" ht="31.5" hidden="1" x14ac:dyDescent="0.2">
      <c r="A131" s="2628" t="s">
        <v>294</v>
      </c>
      <c r="B131" s="215" t="s">
        <v>671</v>
      </c>
      <c r="C131" s="2752"/>
      <c r="D131" s="2752">
        <v>10</v>
      </c>
      <c r="E131" s="2752"/>
      <c r="F131" s="1577"/>
      <c r="G131" s="90"/>
      <c r="H131" s="91"/>
      <c r="I131" s="92"/>
      <c r="J131" s="171"/>
      <c r="K131" s="167"/>
      <c r="L131" s="167"/>
      <c r="M131" s="96"/>
      <c r="N131" s="152"/>
      <c r="O131" s="167"/>
      <c r="P131" s="201"/>
      <c r="Q131" s="91"/>
      <c r="R131" s="167"/>
      <c r="S131" s="125"/>
      <c r="T131" s="202"/>
      <c r="U131" s="171"/>
      <c r="V131" s="193"/>
      <c r="W131" s="203"/>
      <c r="X131" s="171"/>
      <c r="Y131" s="193"/>
      <c r="AX131" s="44" t="str">
        <f t="shared" si="49"/>
        <v/>
      </c>
      <c r="AY131" s="44" t="str">
        <f t="shared" si="49"/>
        <v/>
      </c>
      <c r="AZ131" s="44" t="str">
        <f t="shared" si="49"/>
        <v/>
      </c>
      <c r="BA131" s="44" t="str">
        <f t="shared" si="49"/>
        <v/>
      </c>
      <c r="BB131" s="44" t="str">
        <f t="shared" si="49"/>
        <v/>
      </c>
      <c r="BC131" s="44" t="str">
        <f t="shared" si="49"/>
        <v/>
      </c>
      <c r="BD131" s="44" t="str">
        <f t="shared" si="49"/>
        <v/>
      </c>
      <c r="BE131" s="44" t="str">
        <f t="shared" si="50"/>
        <v/>
      </c>
      <c r="BF131" s="44" t="str">
        <f t="shared" si="50"/>
        <v/>
      </c>
      <c r="BG131" s="44" t="str">
        <f t="shared" si="50"/>
        <v/>
      </c>
      <c r="BH131" s="44" t="str">
        <f t="shared" si="50"/>
        <v/>
      </c>
      <c r="BI131" s="44" t="str">
        <f t="shared" si="50"/>
        <v/>
      </c>
    </row>
    <row r="132" spans="1:61" s="18" customFormat="1" hidden="1" x14ac:dyDescent="0.2">
      <c r="A132" s="2628"/>
      <c r="B132" s="215"/>
      <c r="C132" s="2752"/>
      <c r="D132" s="2752"/>
      <c r="E132" s="2752"/>
      <c r="F132" s="1577"/>
      <c r="G132" s="90"/>
      <c r="H132" s="91"/>
      <c r="I132" s="92"/>
      <c r="J132" s="171"/>
      <c r="K132" s="167"/>
      <c r="L132" s="167"/>
      <c r="M132" s="96"/>
      <c r="N132" s="152"/>
      <c r="O132" s="167"/>
      <c r="P132" s="201"/>
      <c r="Q132" s="91"/>
      <c r="R132" s="167"/>
      <c r="S132" s="125"/>
      <c r="T132" s="202"/>
      <c r="U132" s="171"/>
      <c r="V132" s="193"/>
      <c r="W132" s="203"/>
      <c r="X132" s="171"/>
      <c r="Y132" s="193"/>
      <c r="AX132" s="44" t="str">
        <f t="shared" si="49"/>
        <v/>
      </c>
      <c r="AY132" s="44" t="str">
        <f t="shared" si="49"/>
        <v/>
      </c>
      <c r="AZ132" s="44" t="str">
        <f t="shared" si="49"/>
        <v/>
      </c>
      <c r="BA132" s="44" t="str">
        <f t="shared" si="49"/>
        <v/>
      </c>
      <c r="BB132" s="44" t="str">
        <f t="shared" si="49"/>
        <v/>
      </c>
      <c r="BC132" s="44" t="str">
        <f t="shared" si="49"/>
        <v/>
      </c>
      <c r="BD132" s="44" t="str">
        <f t="shared" si="49"/>
        <v/>
      </c>
      <c r="BE132" s="44" t="str">
        <f t="shared" si="50"/>
        <v/>
      </c>
      <c r="BF132" s="44" t="str">
        <f t="shared" si="50"/>
        <v/>
      </c>
      <c r="BG132" s="44" t="str">
        <f t="shared" si="50"/>
        <v/>
      </c>
      <c r="BH132" s="44" t="str">
        <f t="shared" si="50"/>
        <v/>
      </c>
      <c r="BI132" s="44" t="str">
        <f t="shared" si="50"/>
        <v/>
      </c>
    </row>
    <row r="133" spans="1:61" s="18" customFormat="1" ht="2.25" customHeight="1" x14ac:dyDescent="0.2">
      <c r="A133" s="2628"/>
      <c r="B133" s="215"/>
      <c r="C133" s="2752"/>
      <c r="D133" s="2752"/>
      <c r="E133" s="2752"/>
      <c r="F133" s="1577"/>
      <c r="G133" s="90"/>
      <c r="H133" s="91"/>
      <c r="I133" s="92"/>
      <c r="J133" s="171"/>
      <c r="K133" s="167"/>
      <c r="L133" s="167"/>
      <c r="M133" s="96"/>
      <c r="N133" s="152"/>
      <c r="O133" s="167"/>
      <c r="P133" s="201"/>
      <c r="Q133" s="91"/>
      <c r="R133" s="167"/>
      <c r="S133" s="125"/>
      <c r="T133" s="202"/>
      <c r="U133" s="171"/>
      <c r="V133" s="193"/>
      <c r="W133" s="203"/>
      <c r="X133" s="171"/>
      <c r="Y133" s="193"/>
      <c r="AX133" s="44" t="str">
        <f t="shared" si="49"/>
        <v/>
      </c>
      <c r="AY133" s="44" t="str">
        <f t="shared" si="49"/>
        <v/>
      </c>
      <c r="AZ133" s="44" t="str">
        <f t="shared" si="49"/>
        <v/>
      </c>
      <c r="BA133" s="44" t="str">
        <f t="shared" si="49"/>
        <v/>
      </c>
      <c r="BB133" s="44" t="str">
        <f t="shared" si="49"/>
        <v/>
      </c>
      <c r="BC133" s="44" t="str">
        <f t="shared" si="49"/>
        <v/>
      </c>
      <c r="BD133" s="44" t="str">
        <f t="shared" si="49"/>
        <v/>
      </c>
      <c r="BE133" s="44" t="str">
        <f t="shared" si="50"/>
        <v/>
      </c>
      <c r="BF133" s="44" t="str">
        <f t="shared" si="50"/>
        <v/>
      </c>
      <c r="BG133" s="44" t="str">
        <f t="shared" si="50"/>
        <v/>
      </c>
      <c r="BH133" s="44" t="str">
        <f t="shared" si="50"/>
        <v/>
      </c>
      <c r="BI133" s="44" t="str">
        <f t="shared" si="50"/>
        <v/>
      </c>
    </row>
    <row r="134" spans="1:61" s="18" customFormat="1" hidden="1" x14ac:dyDescent="0.2">
      <c r="A134" s="2628"/>
      <c r="B134" s="215"/>
      <c r="C134" s="2752"/>
      <c r="D134" s="2752"/>
      <c r="E134" s="2752"/>
      <c r="F134" s="1577"/>
      <c r="G134" s="90"/>
      <c r="H134" s="91"/>
      <c r="I134" s="92"/>
      <c r="J134" s="171"/>
      <c r="K134" s="171"/>
      <c r="L134" s="167"/>
      <c r="M134" s="96"/>
      <c r="N134" s="152"/>
      <c r="O134" s="167"/>
      <c r="P134" s="201"/>
      <c r="Q134" s="91"/>
      <c r="R134" s="167"/>
      <c r="S134" s="125"/>
      <c r="T134" s="202"/>
      <c r="U134" s="171"/>
      <c r="V134" s="193"/>
      <c r="W134" s="203"/>
      <c r="X134" s="171"/>
      <c r="Y134" s="193"/>
      <c r="AX134" s="44" t="str">
        <f t="shared" si="49"/>
        <v/>
      </c>
      <c r="AY134" s="44" t="str">
        <f t="shared" si="49"/>
        <v/>
      </c>
      <c r="AZ134" s="44" t="str">
        <f t="shared" si="49"/>
        <v/>
      </c>
      <c r="BA134" s="44" t="str">
        <f t="shared" si="49"/>
        <v/>
      </c>
      <c r="BB134" s="44" t="str">
        <f t="shared" si="49"/>
        <v/>
      </c>
      <c r="BC134" s="44" t="str">
        <f t="shared" si="49"/>
        <v/>
      </c>
      <c r="BD134" s="44" t="str">
        <f t="shared" si="49"/>
        <v/>
      </c>
      <c r="BE134" s="44" t="str">
        <f t="shared" si="50"/>
        <v/>
      </c>
      <c r="BF134" s="44" t="str">
        <f t="shared" si="50"/>
        <v/>
      </c>
      <c r="BG134" s="44" t="str">
        <f t="shared" si="50"/>
        <v/>
      </c>
      <c r="BH134" s="44" t="str">
        <f t="shared" si="50"/>
        <v/>
      </c>
      <c r="BI134" s="44" t="str">
        <f t="shared" si="50"/>
        <v/>
      </c>
    </row>
    <row r="135" spans="1:61" s="18" customFormat="1" ht="31.5" customHeight="1" x14ac:dyDescent="0.2">
      <c r="A135" s="2628" t="s">
        <v>252</v>
      </c>
      <c r="B135" s="216" t="s">
        <v>239</v>
      </c>
      <c r="C135" s="2752"/>
      <c r="D135" s="2752"/>
      <c r="E135" s="217"/>
      <c r="F135" s="218"/>
      <c r="G135" s="90">
        <f>G136+G137+G138</f>
        <v>3.5</v>
      </c>
      <c r="H135" s="91">
        <f t="shared" ref="H135:H141" si="51">G135*30</f>
        <v>105</v>
      </c>
      <c r="I135" s="92">
        <f>I136+I137+I138</f>
        <v>35</v>
      </c>
      <c r="J135" s="171"/>
      <c r="K135" s="167"/>
      <c r="L135" s="167">
        <f>L136+L137+L138</f>
        <v>35</v>
      </c>
      <c r="M135" s="96">
        <f>H135-I135</f>
        <v>70</v>
      </c>
      <c r="N135" s="152"/>
      <c r="O135" s="167"/>
      <c r="P135" s="201"/>
      <c r="Q135" s="91"/>
      <c r="R135" s="167"/>
      <c r="S135" s="125"/>
      <c r="T135" s="202"/>
      <c r="U135" s="171"/>
      <c r="V135" s="193"/>
      <c r="W135" s="203"/>
      <c r="X135" s="171"/>
      <c r="Y135" s="193"/>
      <c r="AX135" s="44" t="str">
        <f t="shared" si="49"/>
        <v/>
      </c>
      <c r="AY135" s="44" t="str">
        <f t="shared" si="49"/>
        <v/>
      </c>
      <c r="AZ135" s="44" t="str">
        <f t="shared" si="49"/>
        <v/>
      </c>
      <c r="BA135" s="44" t="str">
        <f t="shared" si="49"/>
        <v/>
      </c>
      <c r="BB135" s="44" t="str">
        <f t="shared" si="49"/>
        <v/>
      </c>
      <c r="BC135" s="44" t="str">
        <f t="shared" si="49"/>
        <v/>
      </c>
      <c r="BD135" s="44" t="str">
        <f t="shared" si="49"/>
        <v/>
      </c>
      <c r="BE135" s="44" t="str">
        <f t="shared" si="50"/>
        <v/>
      </c>
      <c r="BF135" s="44" t="str">
        <f t="shared" si="50"/>
        <v/>
      </c>
      <c r="BG135" s="44" t="str">
        <f t="shared" si="50"/>
        <v/>
      </c>
      <c r="BH135" s="44" t="str">
        <f t="shared" si="50"/>
        <v/>
      </c>
      <c r="BI135" s="44" t="str">
        <f t="shared" si="50"/>
        <v/>
      </c>
    </row>
    <row r="136" spans="1:61" s="18" customFormat="1" ht="32.25" customHeight="1" x14ac:dyDescent="0.2">
      <c r="A136" s="576" t="s">
        <v>295</v>
      </c>
      <c r="B136" s="219" t="s">
        <v>239</v>
      </c>
      <c r="C136" s="2748"/>
      <c r="D136" s="2748"/>
      <c r="E136" s="220"/>
      <c r="F136" s="44"/>
      <c r="G136" s="165">
        <v>1.5</v>
      </c>
      <c r="H136" s="83">
        <f t="shared" si="51"/>
        <v>45</v>
      </c>
      <c r="I136" s="84">
        <f>SUM(J136:L136)</f>
        <v>15</v>
      </c>
      <c r="J136" s="87"/>
      <c r="K136" s="85"/>
      <c r="L136" s="85">
        <v>15</v>
      </c>
      <c r="M136" s="145">
        <f>H136-I136</f>
        <v>30</v>
      </c>
      <c r="N136" s="82"/>
      <c r="O136" s="85"/>
      <c r="P136" s="88"/>
      <c r="Q136" s="83"/>
      <c r="R136" s="85"/>
      <c r="S136" s="89"/>
      <c r="T136" s="86"/>
      <c r="U136" s="87"/>
      <c r="V136" s="94"/>
      <c r="W136" s="95">
        <v>1</v>
      </c>
      <c r="X136" s="87"/>
      <c r="Y136" s="94"/>
      <c r="AX136" s="44" t="str">
        <f t="shared" si="49"/>
        <v/>
      </c>
      <c r="AY136" s="44" t="str">
        <f t="shared" si="49"/>
        <v/>
      </c>
      <c r="AZ136" s="44" t="str">
        <f t="shared" si="49"/>
        <v/>
      </c>
      <c r="BA136" s="44" t="str">
        <f t="shared" si="49"/>
        <v/>
      </c>
      <c r="BB136" s="44" t="str">
        <f t="shared" si="49"/>
        <v/>
      </c>
      <c r="BC136" s="44" t="str">
        <f t="shared" si="49"/>
        <v/>
      </c>
      <c r="BD136" s="44" t="str">
        <f t="shared" si="49"/>
        <v/>
      </c>
      <c r="BE136" s="44" t="str">
        <f t="shared" si="50"/>
        <v/>
      </c>
      <c r="BF136" s="44" t="str">
        <f t="shared" si="50"/>
        <v/>
      </c>
      <c r="BG136" s="44" t="str">
        <f t="shared" si="50"/>
        <v>так</v>
      </c>
      <c r="BH136" s="44" t="str">
        <f t="shared" si="50"/>
        <v/>
      </c>
      <c r="BI136" s="44" t="str">
        <f t="shared" si="50"/>
        <v/>
      </c>
    </row>
    <row r="137" spans="1:61" s="18" customFormat="1" ht="18.75" customHeight="1" x14ac:dyDescent="0.2">
      <c r="A137" s="576" t="s">
        <v>296</v>
      </c>
      <c r="B137" s="219" t="s">
        <v>239</v>
      </c>
      <c r="C137" s="2748"/>
      <c r="D137" s="2748"/>
      <c r="E137" s="220"/>
      <c r="F137" s="44"/>
      <c r="G137" s="165">
        <v>1</v>
      </c>
      <c r="H137" s="83">
        <f t="shared" si="51"/>
        <v>30</v>
      </c>
      <c r="I137" s="84">
        <f>SUM(J137:L137)</f>
        <v>10</v>
      </c>
      <c r="J137" s="87"/>
      <c r="K137" s="85"/>
      <c r="L137" s="85">
        <v>10</v>
      </c>
      <c r="M137" s="145"/>
      <c r="N137" s="82"/>
      <c r="O137" s="85"/>
      <c r="P137" s="88"/>
      <c r="Q137" s="83"/>
      <c r="R137" s="85"/>
      <c r="S137" s="89"/>
      <c r="T137" s="86"/>
      <c r="U137" s="87"/>
      <c r="V137" s="94"/>
      <c r="W137" s="95"/>
      <c r="X137" s="87">
        <v>1</v>
      </c>
      <c r="Y137" s="94"/>
      <c r="AX137" s="44" t="str">
        <f t="shared" si="49"/>
        <v/>
      </c>
      <c r="AY137" s="44" t="str">
        <f t="shared" si="49"/>
        <v/>
      </c>
      <c r="AZ137" s="44" t="str">
        <f t="shared" si="49"/>
        <v/>
      </c>
      <c r="BA137" s="44" t="str">
        <f t="shared" si="49"/>
        <v/>
      </c>
      <c r="BB137" s="44" t="str">
        <f t="shared" si="49"/>
        <v/>
      </c>
      <c r="BC137" s="44" t="str">
        <f t="shared" si="49"/>
        <v/>
      </c>
      <c r="BD137" s="44" t="str">
        <f t="shared" si="49"/>
        <v/>
      </c>
      <c r="BE137" s="44" t="str">
        <f t="shared" si="50"/>
        <v/>
      </c>
      <c r="BF137" s="44" t="str">
        <f t="shared" si="50"/>
        <v/>
      </c>
      <c r="BG137" s="44" t="str">
        <f t="shared" si="50"/>
        <v/>
      </c>
      <c r="BH137" s="44" t="str">
        <f t="shared" si="50"/>
        <v>так</v>
      </c>
      <c r="BI137" s="44" t="str">
        <f t="shared" si="50"/>
        <v/>
      </c>
    </row>
    <row r="138" spans="1:61" s="18" customFormat="1" ht="17.25" customHeight="1" x14ac:dyDescent="0.2">
      <c r="A138" s="576" t="s">
        <v>297</v>
      </c>
      <c r="B138" s="219" t="s">
        <v>239</v>
      </c>
      <c r="C138" s="2748"/>
      <c r="D138" s="2748"/>
      <c r="E138" s="220" t="s">
        <v>735</v>
      </c>
      <c r="F138" s="44"/>
      <c r="G138" s="165">
        <v>1</v>
      </c>
      <c r="H138" s="83">
        <f t="shared" si="51"/>
        <v>30</v>
      </c>
      <c r="I138" s="84">
        <f>SUM(J138:L138)</f>
        <v>10</v>
      </c>
      <c r="J138" s="87"/>
      <c r="K138" s="85"/>
      <c r="L138" s="85">
        <v>10</v>
      </c>
      <c r="M138" s="145">
        <f>H138-I138</f>
        <v>20</v>
      </c>
      <c r="N138" s="82"/>
      <c r="O138" s="85"/>
      <c r="P138" s="88"/>
      <c r="Q138" s="83"/>
      <c r="R138" s="85"/>
      <c r="S138" s="89"/>
      <c r="T138" s="86"/>
      <c r="U138" s="87"/>
      <c r="V138" s="94"/>
      <c r="W138" s="95"/>
      <c r="X138" s="87"/>
      <c r="Y138" s="94">
        <v>1</v>
      </c>
      <c r="AX138" s="44" t="str">
        <f t="shared" si="49"/>
        <v/>
      </c>
      <c r="AY138" s="44" t="str">
        <f t="shared" si="49"/>
        <v/>
      </c>
      <c r="AZ138" s="44" t="str">
        <f t="shared" si="49"/>
        <v/>
      </c>
      <c r="BA138" s="44" t="str">
        <f t="shared" si="49"/>
        <v/>
      </c>
      <c r="BB138" s="44" t="str">
        <f t="shared" si="49"/>
        <v/>
      </c>
      <c r="BC138" s="44" t="str">
        <f t="shared" si="49"/>
        <v/>
      </c>
      <c r="BD138" s="44" t="str">
        <f t="shared" si="49"/>
        <v/>
      </c>
      <c r="BE138" s="44" t="str">
        <f t="shared" si="50"/>
        <v/>
      </c>
      <c r="BF138" s="44" t="str">
        <f t="shared" si="50"/>
        <v/>
      </c>
      <c r="BG138" s="44" t="str">
        <f t="shared" si="50"/>
        <v/>
      </c>
      <c r="BH138" s="44" t="str">
        <f t="shared" si="50"/>
        <v/>
      </c>
      <c r="BI138" s="44" t="str">
        <f t="shared" si="50"/>
        <v>так</v>
      </c>
    </row>
    <row r="139" spans="1:61" s="18" customFormat="1" ht="51.75" customHeight="1" x14ac:dyDescent="0.2">
      <c r="A139" s="2628" t="s">
        <v>253</v>
      </c>
      <c r="B139" s="221" t="s">
        <v>235</v>
      </c>
      <c r="C139" s="2752" t="s">
        <v>734</v>
      </c>
      <c r="D139" s="2752"/>
      <c r="E139" s="2752"/>
      <c r="F139" s="222"/>
      <c r="G139" s="90">
        <v>3</v>
      </c>
      <c r="H139" s="91">
        <f t="shared" si="51"/>
        <v>90</v>
      </c>
      <c r="I139" s="92">
        <f>SUM(J139:L139)</f>
        <v>45</v>
      </c>
      <c r="J139" s="171">
        <v>27</v>
      </c>
      <c r="K139" s="167">
        <v>18</v>
      </c>
      <c r="L139" s="167"/>
      <c r="M139" s="96">
        <f>H139-I139</f>
        <v>45</v>
      </c>
      <c r="N139" s="152"/>
      <c r="O139" s="167"/>
      <c r="P139" s="201"/>
      <c r="Q139" s="91"/>
      <c r="R139" s="167"/>
      <c r="S139" s="125"/>
      <c r="T139" s="202"/>
      <c r="U139" s="171"/>
      <c r="V139" s="193"/>
      <c r="W139" s="203"/>
      <c r="X139" s="171">
        <v>5</v>
      </c>
      <c r="Y139" s="193"/>
      <c r="AX139" s="44" t="str">
        <f t="shared" si="49"/>
        <v/>
      </c>
      <c r="AY139" s="44" t="str">
        <f t="shared" si="49"/>
        <v/>
      </c>
      <c r="AZ139" s="44" t="str">
        <f t="shared" si="49"/>
        <v/>
      </c>
      <c r="BA139" s="44" t="str">
        <f t="shared" si="49"/>
        <v/>
      </c>
      <c r="BB139" s="44" t="str">
        <f t="shared" si="49"/>
        <v/>
      </c>
      <c r="BC139" s="44" t="str">
        <f t="shared" si="49"/>
        <v/>
      </c>
      <c r="BD139" s="44" t="str">
        <f t="shared" si="49"/>
        <v/>
      </c>
      <c r="BE139" s="44" t="str">
        <f t="shared" si="50"/>
        <v/>
      </c>
      <c r="BF139" s="44" t="str">
        <f t="shared" si="50"/>
        <v/>
      </c>
      <c r="BG139" s="44" t="str">
        <f t="shared" si="50"/>
        <v/>
      </c>
      <c r="BH139" s="44" t="str">
        <f t="shared" si="50"/>
        <v>так</v>
      </c>
      <c r="BI139" s="44" t="str">
        <f t="shared" si="50"/>
        <v/>
      </c>
    </row>
    <row r="140" spans="1:61" s="18" customFormat="1" ht="48.75" customHeight="1" x14ac:dyDescent="0.2">
      <c r="A140" s="2628" t="s">
        <v>254</v>
      </c>
      <c r="B140" s="221" t="s">
        <v>800</v>
      </c>
      <c r="C140" s="2752"/>
      <c r="D140" s="2752">
        <v>5</v>
      </c>
      <c r="E140" s="2752"/>
      <c r="F140" s="222"/>
      <c r="G140" s="90">
        <v>3</v>
      </c>
      <c r="H140" s="91">
        <f t="shared" si="51"/>
        <v>90</v>
      </c>
      <c r="I140" s="92">
        <f>SUM(J140:L140)</f>
        <v>30</v>
      </c>
      <c r="J140" s="171">
        <v>15</v>
      </c>
      <c r="K140" s="167">
        <v>15</v>
      </c>
      <c r="L140" s="167"/>
      <c r="M140" s="96">
        <f>H140-I140</f>
        <v>60</v>
      </c>
      <c r="N140" s="152"/>
      <c r="O140" s="167"/>
      <c r="P140" s="201"/>
      <c r="Q140" s="91"/>
      <c r="R140" s="167"/>
      <c r="S140" s="125"/>
      <c r="T140" s="202">
        <v>2</v>
      </c>
      <c r="U140" s="171"/>
      <c r="V140" s="193"/>
      <c r="W140" s="203"/>
      <c r="X140" s="171"/>
      <c r="Y140" s="193"/>
      <c r="AX140" s="44" t="str">
        <f t="shared" si="49"/>
        <v/>
      </c>
      <c r="AY140" s="44" t="str">
        <f t="shared" si="49"/>
        <v/>
      </c>
      <c r="AZ140" s="44" t="str">
        <f t="shared" si="49"/>
        <v/>
      </c>
      <c r="BA140" s="44" t="str">
        <f t="shared" si="49"/>
        <v/>
      </c>
      <c r="BB140" s="44" t="str">
        <f t="shared" si="49"/>
        <v/>
      </c>
      <c r="BC140" s="44" t="str">
        <f t="shared" si="49"/>
        <v/>
      </c>
      <c r="BD140" s="44" t="str">
        <f t="shared" si="49"/>
        <v>так</v>
      </c>
      <c r="BE140" s="44" t="str">
        <f t="shared" si="50"/>
        <v/>
      </c>
      <c r="BF140" s="44" t="str">
        <f t="shared" si="50"/>
        <v/>
      </c>
      <c r="BG140" s="44" t="str">
        <f t="shared" si="50"/>
        <v/>
      </c>
      <c r="BH140" s="44" t="str">
        <f t="shared" si="50"/>
        <v/>
      </c>
      <c r="BI140" s="44" t="str">
        <f t="shared" si="50"/>
        <v/>
      </c>
    </row>
    <row r="141" spans="1:61" s="1898" customFormat="1" ht="33.75" customHeight="1" x14ac:dyDescent="0.2">
      <c r="A141" s="2628" t="s">
        <v>255</v>
      </c>
      <c r="B141" s="221" t="s">
        <v>801</v>
      </c>
      <c r="C141" s="2752"/>
      <c r="D141" s="2752" t="s">
        <v>731</v>
      </c>
      <c r="E141" s="2752"/>
      <c r="F141" s="222"/>
      <c r="G141" s="90">
        <v>3</v>
      </c>
      <c r="H141" s="91">
        <f t="shared" si="51"/>
        <v>90</v>
      </c>
      <c r="I141" s="92">
        <f>J141+K141+L141</f>
        <v>30</v>
      </c>
      <c r="J141" s="171">
        <v>20</v>
      </c>
      <c r="K141" s="167"/>
      <c r="L141" s="167">
        <v>10</v>
      </c>
      <c r="M141" s="96">
        <f>H141-I141</f>
        <v>60</v>
      </c>
      <c r="N141" s="152"/>
      <c r="O141" s="167"/>
      <c r="P141" s="201"/>
      <c r="Q141" s="91"/>
      <c r="R141" s="167"/>
      <c r="S141" s="125">
        <v>3</v>
      </c>
      <c r="T141" s="202"/>
      <c r="U141" s="171"/>
      <c r="V141" s="193"/>
      <c r="W141" s="203"/>
      <c r="X141" s="171"/>
      <c r="Y141" s="193"/>
      <c r="AX141" s="44" t="str">
        <f t="shared" si="49"/>
        <v/>
      </c>
      <c r="AY141" s="44" t="str">
        <f t="shared" si="49"/>
        <v/>
      </c>
      <c r="AZ141" s="44" t="str">
        <f t="shared" si="49"/>
        <v/>
      </c>
      <c r="BA141" s="44" t="str">
        <f t="shared" si="49"/>
        <v/>
      </c>
      <c r="BB141" s="44" t="str">
        <f t="shared" si="49"/>
        <v/>
      </c>
      <c r="BC141" s="44" t="str">
        <f t="shared" si="49"/>
        <v>так</v>
      </c>
      <c r="BD141" s="44" t="str">
        <f t="shared" si="49"/>
        <v/>
      </c>
      <c r="BE141" s="44" t="str">
        <f t="shared" si="50"/>
        <v/>
      </c>
      <c r="BF141" s="44" t="str">
        <f t="shared" si="50"/>
        <v/>
      </c>
      <c r="BG141" s="44" t="str">
        <f t="shared" si="50"/>
        <v/>
      </c>
      <c r="BH141" s="44" t="str">
        <f t="shared" si="50"/>
        <v/>
      </c>
      <c r="BI141" s="44" t="str">
        <f t="shared" si="50"/>
        <v/>
      </c>
    </row>
    <row r="142" spans="1:61" s="2076" customFormat="1" ht="3" customHeight="1" x14ac:dyDescent="0.2">
      <c r="A142" s="2628"/>
      <c r="B142" s="221"/>
      <c r="C142" s="2752"/>
      <c r="D142" s="2752"/>
      <c r="E142" s="2752"/>
      <c r="F142" s="222"/>
      <c r="G142" s="90"/>
      <c r="H142" s="91"/>
      <c r="I142" s="92"/>
      <c r="J142" s="171"/>
      <c r="K142" s="167"/>
      <c r="L142" s="167"/>
      <c r="M142" s="96"/>
      <c r="N142" s="152"/>
      <c r="O142" s="167"/>
      <c r="P142" s="201"/>
      <c r="Q142" s="91"/>
      <c r="R142" s="167"/>
      <c r="S142" s="125"/>
      <c r="T142" s="202"/>
      <c r="U142" s="171"/>
      <c r="V142" s="193"/>
      <c r="W142" s="203"/>
      <c r="X142" s="171"/>
      <c r="Y142" s="193"/>
      <c r="AX142" s="44" t="str">
        <f t="shared" si="49"/>
        <v/>
      </c>
      <c r="AY142" s="44" t="str">
        <f t="shared" si="49"/>
        <v/>
      </c>
      <c r="AZ142" s="44" t="str">
        <f t="shared" si="49"/>
        <v/>
      </c>
      <c r="BA142" s="44" t="str">
        <f t="shared" si="49"/>
        <v/>
      </c>
      <c r="BB142" s="44" t="str">
        <f t="shared" si="49"/>
        <v/>
      </c>
      <c r="BC142" s="44" t="str">
        <f t="shared" si="49"/>
        <v/>
      </c>
      <c r="BD142" s="44" t="str">
        <f t="shared" si="49"/>
        <v/>
      </c>
      <c r="BE142" s="44" t="str">
        <f t="shared" si="50"/>
        <v/>
      </c>
      <c r="BF142" s="44" t="str">
        <f t="shared" si="50"/>
        <v/>
      </c>
      <c r="BG142" s="44" t="str">
        <f t="shared" si="50"/>
        <v/>
      </c>
      <c r="BH142" s="44" t="str">
        <f t="shared" si="50"/>
        <v/>
      </c>
      <c r="BI142" s="44" t="str">
        <f t="shared" si="50"/>
        <v/>
      </c>
    </row>
    <row r="143" spans="1:61" s="18" customFormat="1" ht="50.25" customHeight="1" x14ac:dyDescent="0.2">
      <c r="A143" s="2628" t="s">
        <v>421</v>
      </c>
      <c r="B143" s="221" t="s">
        <v>241</v>
      </c>
      <c r="C143" s="2752"/>
      <c r="D143" s="2752" t="s">
        <v>734</v>
      </c>
      <c r="E143" s="2752"/>
      <c r="F143" s="222"/>
      <c r="G143" s="90">
        <v>2</v>
      </c>
      <c r="H143" s="91">
        <f>G143*30</f>
        <v>60</v>
      </c>
      <c r="I143" s="92">
        <f>SUM(J143:L143)</f>
        <v>27</v>
      </c>
      <c r="J143" s="171">
        <v>18</v>
      </c>
      <c r="K143" s="167"/>
      <c r="L143" s="167">
        <v>9</v>
      </c>
      <c r="M143" s="96">
        <f>H143-I143</f>
        <v>33</v>
      </c>
      <c r="N143" s="152"/>
      <c r="O143" s="167"/>
      <c r="P143" s="201"/>
      <c r="Q143" s="91"/>
      <c r="R143" s="167"/>
      <c r="S143" s="125"/>
      <c r="T143" s="202"/>
      <c r="U143" s="171"/>
      <c r="V143" s="193"/>
      <c r="W143" s="203"/>
      <c r="X143" s="171">
        <v>3</v>
      </c>
      <c r="Y143" s="193"/>
      <c r="AX143" s="44" t="str">
        <f t="shared" si="49"/>
        <v/>
      </c>
      <c r="AY143" s="44" t="str">
        <f t="shared" si="49"/>
        <v/>
      </c>
      <c r="AZ143" s="44" t="str">
        <f t="shared" si="49"/>
        <v/>
      </c>
      <c r="BA143" s="44" t="str">
        <f t="shared" si="49"/>
        <v/>
      </c>
      <c r="BB143" s="44" t="str">
        <f t="shared" si="49"/>
        <v/>
      </c>
      <c r="BC143" s="44" t="str">
        <f t="shared" si="49"/>
        <v/>
      </c>
      <c r="BD143" s="44" t="str">
        <f t="shared" si="49"/>
        <v/>
      </c>
      <c r="BE143" s="44" t="str">
        <f t="shared" si="50"/>
        <v/>
      </c>
      <c r="BF143" s="44" t="str">
        <f t="shared" si="50"/>
        <v/>
      </c>
      <c r="BG143" s="44" t="str">
        <f t="shared" si="50"/>
        <v/>
      </c>
      <c r="BH143" s="44" t="str">
        <f t="shared" si="50"/>
        <v>так</v>
      </c>
      <c r="BI143" s="44" t="str">
        <f t="shared" si="50"/>
        <v/>
      </c>
    </row>
    <row r="144" spans="1:61" s="18" customFormat="1" ht="48" customHeight="1" thickBot="1" x14ac:dyDescent="0.25">
      <c r="A144" s="2629" t="s">
        <v>300</v>
      </c>
      <c r="B144" s="224" t="s">
        <v>221</v>
      </c>
      <c r="C144" s="156"/>
      <c r="D144" s="105" t="s">
        <v>733</v>
      </c>
      <c r="E144" s="105"/>
      <c r="F144" s="225"/>
      <c r="G144" s="118">
        <v>3.5</v>
      </c>
      <c r="H144" s="226">
        <f>G144*30</f>
        <v>105</v>
      </c>
      <c r="I144" s="104">
        <f>J144+K144+L144</f>
        <v>36</v>
      </c>
      <c r="J144" s="227">
        <v>27</v>
      </c>
      <c r="K144" s="105">
        <v>9</v>
      </c>
      <c r="L144" s="105"/>
      <c r="M144" s="228">
        <f>H144-I144</f>
        <v>69</v>
      </c>
      <c r="N144" s="229"/>
      <c r="O144" s="105"/>
      <c r="P144" s="230"/>
      <c r="Q144" s="156"/>
      <c r="R144" s="227"/>
      <c r="S144" s="231"/>
      <c r="T144" s="157"/>
      <c r="U144" s="227"/>
      <c r="V144" s="231">
        <v>4</v>
      </c>
      <c r="W144" s="229"/>
      <c r="X144" s="105"/>
      <c r="Y144" s="127"/>
      <c r="AX144" s="44" t="str">
        <f t="shared" si="49"/>
        <v/>
      </c>
      <c r="AY144" s="44" t="str">
        <f t="shared" si="49"/>
        <v/>
      </c>
      <c r="AZ144" s="44" t="str">
        <f t="shared" si="49"/>
        <v/>
      </c>
      <c r="BA144" s="44" t="str">
        <f t="shared" si="49"/>
        <v/>
      </c>
      <c r="BB144" s="44" t="str">
        <f t="shared" si="49"/>
        <v/>
      </c>
      <c r="BC144" s="44" t="str">
        <f t="shared" si="49"/>
        <v/>
      </c>
      <c r="BD144" s="44" t="str">
        <f t="shared" si="49"/>
        <v/>
      </c>
      <c r="BE144" s="44" t="str">
        <f t="shared" si="50"/>
        <v/>
      </c>
      <c r="BF144" s="44" t="str">
        <f t="shared" si="50"/>
        <v>так</v>
      </c>
      <c r="BG144" s="44" t="str">
        <f t="shared" si="50"/>
        <v/>
      </c>
      <c r="BH144" s="44" t="str">
        <f t="shared" si="50"/>
        <v/>
      </c>
      <c r="BI144" s="44" t="str">
        <f t="shared" si="50"/>
        <v/>
      </c>
    </row>
    <row r="145" spans="1:61" s="18" customFormat="1" ht="21" customHeight="1" thickBot="1" x14ac:dyDescent="0.25">
      <c r="A145" s="3039" t="s">
        <v>321</v>
      </c>
      <c r="B145" s="3040"/>
      <c r="C145" s="3040"/>
      <c r="D145" s="3040"/>
      <c r="E145" s="3040"/>
      <c r="F145" s="3040"/>
      <c r="G145" s="136">
        <f t="shared" ref="G145:M145" si="52">G130+G139+G123+G124+G125+G135+G140+G141+G143+G144</f>
        <v>36.5</v>
      </c>
      <c r="H145" s="137">
        <f t="shared" si="52"/>
        <v>1095</v>
      </c>
      <c r="I145" s="137">
        <f t="shared" si="52"/>
        <v>442</v>
      </c>
      <c r="J145" s="137">
        <f t="shared" si="52"/>
        <v>233</v>
      </c>
      <c r="K145" s="137">
        <f t="shared" si="52"/>
        <v>147</v>
      </c>
      <c r="L145" s="137">
        <f t="shared" si="52"/>
        <v>62</v>
      </c>
      <c r="M145" s="137">
        <f t="shared" si="52"/>
        <v>653</v>
      </c>
      <c r="N145" s="232">
        <f t="shared" ref="N145:Y145" si="53">SUM(N123:N144)</f>
        <v>0</v>
      </c>
      <c r="O145" s="232">
        <f t="shared" si="53"/>
        <v>0</v>
      </c>
      <c r="P145" s="232">
        <f t="shared" si="53"/>
        <v>0</v>
      </c>
      <c r="Q145" s="232">
        <f t="shared" si="53"/>
        <v>0</v>
      </c>
      <c r="R145" s="232">
        <f t="shared" si="53"/>
        <v>0</v>
      </c>
      <c r="S145" s="232">
        <f t="shared" si="53"/>
        <v>3</v>
      </c>
      <c r="T145" s="232">
        <f t="shared" si="53"/>
        <v>4</v>
      </c>
      <c r="U145" s="232">
        <f t="shared" si="53"/>
        <v>0</v>
      </c>
      <c r="V145" s="232">
        <f t="shared" si="53"/>
        <v>7</v>
      </c>
      <c r="W145" s="232">
        <f t="shared" si="53"/>
        <v>8</v>
      </c>
      <c r="X145" s="232">
        <f t="shared" si="53"/>
        <v>11</v>
      </c>
      <c r="Y145" s="445">
        <f t="shared" si="53"/>
        <v>8</v>
      </c>
      <c r="AX145" s="44" t="str">
        <f t="shared" si="49"/>
        <v>так</v>
      </c>
      <c r="AY145" s="44" t="str">
        <f t="shared" si="49"/>
        <v>так</v>
      </c>
      <c r="AZ145" s="44" t="str">
        <f t="shared" si="49"/>
        <v>так</v>
      </c>
      <c r="BA145" s="44" t="str">
        <f t="shared" si="49"/>
        <v>так</v>
      </c>
      <c r="BB145" s="44" t="str">
        <f t="shared" si="49"/>
        <v>так</v>
      </c>
      <c r="BC145" s="44" t="str">
        <f t="shared" si="49"/>
        <v>так</v>
      </c>
      <c r="BD145" s="44" t="str">
        <f t="shared" si="49"/>
        <v>так</v>
      </c>
      <c r="BE145" s="44" t="str">
        <f t="shared" si="50"/>
        <v>так</v>
      </c>
      <c r="BF145" s="44" t="str">
        <f t="shared" si="50"/>
        <v>так</v>
      </c>
      <c r="BG145" s="44" t="str">
        <f t="shared" si="50"/>
        <v>так</v>
      </c>
      <c r="BH145" s="44" t="str">
        <f t="shared" si="50"/>
        <v>так</v>
      </c>
      <c r="BI145" s="44" t="str">
        <f t="shared" si="50"/>
        <v>так</v>
      </c>
    </row>
    <row r="146" spans="1:61" s="18" customFormat="1" ht="21" customHeight="1" x14ac:dyDescent="0.2">
      <c r="A146" s="2764"/>
      <c r="B146" s="2765"/>
      <c r="C146" s="2765"/>
      <c r="D146" s="2765"/>
      <c r="E146" s="2765"/>
      <c r="F146" s="2765"/>
      <c r="G146" s="134"/>
      <c r="H146" s="399"/>
      <c r="I146" s="399"/>
      <c r="J146" s="399"/>
      <c r="K146" s="399"/>
      <c r="L146" s="399"/>
      <c r="M146" s="399"/>
      <c r="N146" s="2630"/>
      <c r="O146" s="2630"/>
      <c r="P146" s="2630"/>
      <c r="Q146" s="2630"/>
      <c r="R146" s="2630"/>
      <c r="S146" s="2630"/>
      <c r="T146" s="2630"/>
      <c r="U146" s="2630"/>
      <c r="V146" s="2630"/>
      <c r="W146" s="2630"/>
      <c r="X146" s="2630"/>
      <c r="Y146" s="2631"/>
      <c r="AX146" s="44" t="str">
        <f t="shared" si="49"/>
        <v/>
      </c>
      <c r="AY146" s="44" t="str">
        <f t="shared" si="49"/>
        <v/>
      </c>
      <c r="AZ146" s="44" t="str">
        <f t="shared" si="49"/>
        <v/>
      </c>
      <c r="BA146" s="44" t="str">
        <f t="shared" si="49"/>
        <v/>
      </c>
      <c r="BB146" s="44" t="str">
        <f t="shared" si="49"/>
        <v/>
      </c>
      <c r="BC146" s="44" t="str">
        <f t="shared" si="49"/>
        <v/>
      </c>
      <c r="BD146" s="44" t="str">
        <f t="shared" si="49"/>
        <v/>
      </c>
      <c r="BE146" s="44" t="str">
        <f t="shared" si="50"/>
        <v/>
      </c>
      <c r="BF146" s="44" t="str">
        <f t="shared" si="50"/>
        <v/>
      </c>
      <c r="BG146" s="44" t="str">
        <f t="shared" si="50"/>
        <v/>
      </c>
      <c r="BH146" s="44" t="str">
        <f t="shared" si="50"/>
        <v/>
      </c>
      <c r="BI146" s="44" t="str">
        <f t="shared" si="50"/>
        <v/>
      </c>
    </row>
    <row r="147" spans="1:61" s="58" customFormat="1" ht="24.75" customHeight="1" thickBot="1" x14ac:dyDescent="0.25">
      <c r="A147" s="3031" t="s">
        <v>298</v>
      </c>
      <c r="B147" s="3032"/>
      <c r="C147" s="3032"/>
      <c r="D147" s="3032"/>
      <c r="E147" s="3032"/>
      <c r="F147" s="3032"/>
      <c r="G147" s="3032"/>
      <c r="H147" s="3032"/>
      <c r="I147" s="3032"/>
      <c r="J147" s="3032"/>
      <c r="K147" s="3032"/>
      <c r="L147" s="3032"/>
      <c r="M147" s="3032"/>
      <c r="N147" s="3032"/>
      <c r="O147" s="3032"/>
      <c r="P147" s="3032"/>
      <c r="Q147" s="3032"/>
      <c r="R147" s="3032"/>
      <c r="S147" s="3032"/>
      <c r="T147" s="3032"/>
      <c r="U147" s="3032"/>
      <c r="V147" s="3032"/>
      <c r="W147" s="3032"/>
      <c r="X147" s="3032"/>
      <c r="Y147" s="3033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X147" s="44" t="str">
        <f t="shared" si="49"/>
        <v/>
      </c>
      <c r="AY147" s="44" t="str">
        <f t="shared" si="49"/>
        <v/>
      </c>
      <c r="AZ147" s="44" t="str">
        <f t="shared" si="49"/>
        <v/>
      </c>
      <c r="BA147" s="44" t="str">
        <f t="shared" si="49"/>
        <v/>
      </c>
      <c r="BB147" s="44" t="str">
        <f t="shared" si="49"/>
        <v/>
      </c>
      <c r="BC147" s="44" t="str">
        <f t="shared" si="49"/>
        <v/>
      </c>
      <c r="BD147" s="44" t="str">
        <f t="shared" si="49"/>
        <v/>
      </c>
      <c r="BE147" s="44" t="str">
        <f t="shared" si="50"/>
        <v/>
      </c>
      <c r="BF147" s="44" t="str">
        <f t="shared" si="50"/>
        <v/>
      </c>
      <c r="BG147" s="44" t="str">
        <f t="shared" si="50"/>
        <v/>
      </c>
      <c r="BH147" s="44" t="str">
        <f t="shared" si="50"/>
        <v/>
      </c>
      <c r="BI147" s="44" t="str">
        <f t="shared" si="50"/>
        <v/>
      </c>
    </row>
    <row r="148" spans="1:61" s="18" customFormat="1" ht="25.5" customHeight="1" thickBot="1" x14ac:dyDescent="0.25">
      <c r="A148" s="2632" t="s">
        <v>301</v>
      </c>
      <c r="B148" s="234" t="s">
        <v>528</v>
      </c>
      <c r="C148" s="236">
        <v>7</v>
      </c>
      <c r="D148" s="236"/>
      <c r="E148" s="236"/>
      <c r="F148" s="2754"/>
      <c r="G148" s="90">
        <v>2.5</v>
      </c>
      <c r="H148" s="91">
        <f>G148*30</f>
        <v>75</v>
      </c>
      <c r="I148" s="92">
        <f>SUM(J148:L148)</f>
        <v>31</v>
      </c>
      <c r="J148" s="171">
        <v>15</v>
      </c>
      <c r="K148" s="167">
        <v>8</v>
      </c>
      <c r="L148" s="167">
        <v>8</v>
      </c>
      <c r="M148" s="96">
        <f>H148-I148</f>
        <v>44</v>
      </c>
      <c r="N148" s="82"/>
      <c r="O148" s="85"/>
      <c r="P148" s="88"/>
      <c r="Q148" s="83"/>
      <c r="R148" s="85"/>
      <c r="S148" s="89"/>
      <c r="T148" s="86"/>
      <c r="U148" s="87"/>
      <c r="V148" s="94"/>
      <c r="W148" s="95">
        <v>2</v>
      </c>
      <c r="X148" s="87"/>
      <c r="Y148" s="94"/>
      <c r="AX148" s="44" t="str">
        <f t="shared" si="49"/>
        <v/>
      </c>
      <c r="AY148" s="44" t="str">
        <f t="shared" si="49"/>
        <v/>
      </c>
      <c r="AZ148" s="44" t="str">
        <f t="shared" si="49"/>
        <v/>
      </c>
      <c r="BA148" s="44" t="str">
        <f t="shared" si="49"/>
        <v/>
      </c>
      <c r="BB148" s="44" t="str">
        <f t="shared" si="49"/>
        <v/>
      </c>
      <c r="BC148" s="44" t="str">
        <f t="shared" si="49"/>
        <v/>
      </c>
      <c r="BD148" s="44" t="str">
        <f t="shared" si="49"/>
        <v/>
      </c>
      <c r="BE148" s="44" t="str">
        <f t="shared" si="50"/>
        <v/>
      </c>
      <c r="BF148" s="44" t="str">
        <f t="shared" si="50"/>
        <v/>
      </c>
      <c r="BG148" s="44" t="str">
        <f t="shared" si="50"/>
        <v>так</v>
      </c>
      <c r="BH148" s="44" t="str">
        <f t="shared" si="50"/>
        <v/>
      </c>
      <c r="BI148" s="44" t="str">
        <f t="shared" si="50"/>
        <v/>
      </c>
    </row>
    <row r="149" spans="1:61" s="18" customFormat="1" ht="24" customHeight="1" thickBot="1" x14ac:dyDescent="0.25">
      <c r="A149" s="3229" t="s">
        <v>264</v>
      </c>
      <c r="B149" s="3230"/>
      <c r="C149" s="3230"/>
      <c r="D149" s="3230"/>
      <c r="E149" s="3230"/>
      <c r="F149" s="3231"/>
      <c r="G149" s="237">
        <f>G148</f>
        <v>2.5</v>
      </c>
      <c r="H149" s="238">
        <f t="shared" ref="H149:M149" si="54">H148</f>
        <v>75</v>
      </c>
      <c r="I149" s="239">
        <f t="shared" si="54"/>
        <v>31</v>
      </c>
      <c r="J149" s="239">
        <f t="shared" si="54"/>
        <v>15</v>
      </c>
      <c r="K149" s="239">
        <f t="shared" si="54"/>
        <v>8</v>
      </c>
      <c r="L149" s="239">
        <f t="shared" si="54"/>
        <v>8</v>
      </c>
      <c r="M149" s="240">
        <f t="shared" si="54"/>
        <v>44</v>
      </c>
      <c r="N149" s="78"/>
      <c r="O149" s="80"/>
      <c r="P149" s="81"/>
      <c r="Q149" s="79"/>
      <c r="R149" s="80"/>
      <c r="S149" s="107"/>
      <c r="T149" s="241">
        <f t="shared" ref="T149:Y149" si="55">SUM(T148:T148)</f>
        <v>0</v>
      </c>
      <c r="U149" s="242">
        <f t="shared" si="55"/>
        <v>0</v>
      </c>
      <c r="V149" s="243">
        <f t="shared" si="55"/>
        <v>0</v>
      </c>
      <c r="W149" s="241">
        <f t="shared" si="55"/>
        <v>2</v>
      </c>
      <c r="X149" s="242">
        <f t="shared" si="55"/>
        <v>0</v>
      </c>
      <c r="Y149" s="243">
        <f t="shared" si="55"/>
        <v>0</v>
      </c>
      <c r="AX149" s="44" t="str">
        <f t="shared" si="49"/>
        <v/>
      </c>
      <c r="AY149" s="44" t="str">
        <f t="shared" si="49"/>
        <v/>
      </c>
      <c r="AZ149" s="44" t="str">
        <f t="shared" si="49"/>
        <v/>
      </c>
      <c r="BA149" s="44" t="str">
        <f t="shared" si="49"/>
        <v/>
      </c>
      <c r="BB149" s="44" t="str">
        <f t="shared" si="49"/>
        <v/>
      </c>
      <c r="BC149" s="44" t="str">
        <f t="shared" si="49"/>
        <v/>
      </c>
      <c r="BD149" s="44" t="str">
        <f t="shared" si="49"/>
        <v>так</v>
      </c>
      <c r="BE149" s="44" t="str">
        <f t="shared" si="50"/>
        <v>так</v>
      </c>
      <c r="BF149" s="44" t="str">
        <f t="shared" si="50"/>
        <v>так</v>
      </c>
      <c r="BG149" s="44" t="str">
        <f t="shared" si="50"/>
        <v>так</v>
      </c>
      <c r="BH149" s="44" t="str">
        <f t="shared" si="50"/>
        <v>так</v>
      </c>
      <c r="BI149" s="44" t="str">
        <f t="shared" si="50"/>
        <v>так</v>
      </c>
    </row>
    <row r="150" spans="1:61" s="58" customFormat="1" ht="18" customHeight="1" thickBot="1" x14ac:dyDescent="0.25">
      <c r="A150" s="3020" t="s">
        <v>299</v>
      </c>
      <c r="B150" s="3021"/>
      <c r="C150" s="3021"/>
      <c r="D150" s="3021"/>
      <c r="E150" s="3021"/>
      <c r="F150" s="3021"/>
      <c r="G150" s="3021"/>
      <c r="H150" s="3021"/>
      <c r="I150" s="3021"/>
      <c r="J150" s="3021"/>
      <c r="K150" s="3021"/>
      <c r="L150" s="3021"/>
      <c r="M150" s="3021"/>
      <c r="N150" s="3021"/>
      <c r="O150" s="3021"/>
      <c r="P150" s="3021"/>
      <c r="Q150" s="3021"/>
      <c r="R150" s="3021"/>
      <c r="S150" s="3021"/>
      <c r="T150" s="3021"/>
      <c r="U150" s="3021"/>
      <c r="V150" s="3021"/>
      <c r="W150" s="3021"/>
      <c r="X150" s="3021"/>
      <c r="Y150" s="3022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X150" s="44" t="str">
        <f t="shared" si="49"/>
        <v/>
      </c>
      <c r="AY150" s="44" t="str">
        <f t="shared" si="49"/>
        <v/>
      </c>
      <c r="AZ150" s="44" t="str">
        <f t="shared" si="49"/>
        <v/>
      </c>
      <c r="BA150" s="44" t="str">
        <f t="shared" si="49"/>
        <v/>
      </c>
      <c r="BB150" s="44" t="str">
        <f t="shared" si="49"/>
        <v/>
      </c>
      <c r="BC150" s="44" t="str">
        <f t="shared" si="49"/>
        <v/>
      </c>
      <c r="BD150" s="44" t="str">
        <f t="shared" si="49"/>
        <v/>
      </c>
      <c r="BE150" s="44" t="str">
        <f t="shared" si="50"/>
        <v/>
      </c>
      <c r="BF150" s="44" t="str">
        <f t="shared" si="50"/>
        <v/>
      </c>
      <c r="BG150" s="44" t="str">
        <f t="shared" si="50"/>
        <v/>
      </c>
      <c r="BH150" s="44" t="str">
        <f t="shared" si="50"/>
        <v/>
      </c>
      <c r="BI150" s="44" t="str">
        <f t="shared" si="50"/>
        <v/>
      </c>
    </row>
    <row r="151" spans="1:61" s="18" customFormat="1" ht="36" customHeight="1" x14ac:dyDescent="0.2">
      <c r="A151" s="2633" t="s">
        <v>305</v>
      </c>
      <c r="B151" s="74" t="s">
        <v>237</v>
      </c>
      <c r="C151" s="75"/>
      <c r="D151" s="76"/>
      <c r="E151" s="76"/>
      <c r="F151" s="77"/>
      <c r="G151" s="39">
        <f>SUM(G152:G155)</f>
        <v>10.5</v>
      </c>
      <c r="H151" s="40">
        <f>G151*30</f>
        <v>315</v>
      </c>
      <c r="I151" s="27">
        <f>SUM(J151:L151)</f>
        <v>155</v>
      </c>
      <c r="J151" s="41">
        <f>SUM(J152:J155)</f>
        <v>70</v>
      </c>
      <c r="K151" s="42">
        <f>SUM(K152:K155)</f>
        <v>55</v>
      </c>
      <c r="L151" s="42">
        <f>SUM(L152:L155)</f>
        <v>30</v>
      </c>
      <c r="M151" s="43">
        <f>H151-I151</f>
        <v>160</v>
      </c>
      <c r="N151" s="78"/>
      <c r="O151" s="80"/>
      <c r="P151" s="81"/>
      <c r="Q151" s="79"/>
      <c r="R151" s="80"/>
      <c r="S151" s="107"/>
      <c r="T151" s="115"/>
      <c r="U151" s="114"/>
      <c r="V151" s="116"/>
      <c r="W151" s="117"/>
      <c r="X151" s="114"/>
      <c r="Y151" s="116"/>
      <c r="AX151" s="44" t="str">
        <f t="shared" si="49"/>
        <v/>
      </c>
      <c r="AY151" s="44" t="str">
        <f t="shared" si="49"/>
        <v/>
      </c>
      <c r="AZ151" s="44" t="str">
        <f t="shared" si="49"/>
        <v/>
      </c>
      <c r="BA151" s="44" t="str">
        <f t="shared" si="49"/>
        <v/>
      </c>
      <c r="BB151" s="44" t="str">
        <f t="shared" si="49"/>
        <v/>
      </c>
      <c r="BC151" s="44" t="str">
        <f t="shared" si="49"/>
        <v/>
      </c>
      <c r="BD151" s="44" t="str">
        <f t="shared" si="49"/>
        <v/>
      </c>
      <c r="BE151" s="44" t="str">
        <f t="shared" si="50"/>
        <v/>
      </c>
      <c r="BF151" s="44" t="str">
        <f t="shared" si="50"/>
        <v/>
      </c>
      <c r="BG151" s="44" t="str">
        <f t="shared" si="50"/>
        <v/>
      </c>
      <c r="BH151" s="44" t="str">
        <f t="shared" si="50"/>
        <v/>
      </c>
      <c r="BI151" s="44" t="str">
        <f t="shared" si="50"/>
        <v/>
      </c>
    </row>
    <row r="152" spans="1:61" s="18" customFormat="1" ht="33" customHeight="1" x14ac:dyDescent="0.2">
      <c r="A152" s="668" t="s">
        <v>316</v>
      </c>
      <c r="B152" s="245" t="s">
        <v>237</v>
      </c>
      <c r="C152" s="246"/>
      <c r="D152" s="247">
        <v>5</v>
      </c>
      <c r="E152" s="247"/>
      <c r="F152" s="248"/>
      <c r="G152" s="237">
        <v>3</v>
      </c>
      <c r="H152" s="79">
        <f>G152*30</f>
        <v>90</v>
      </c>
      <c r="I152" s="168">
        <f t="shared" ref="I152:I158" si="56">SUM(J152:L152)</f>
        <v>45</v>
      </c>
      <c r="J152" s="114">
        <v>30</v>
      </c>
      <c r="K152" s="80">
        <v>15</v>
      </c>
      <c r="L152" s="80"/>
      <c r="M152" s="173">
        <f>H152-I152</f>
        <v>45</v>
      </c>
      <c r="N152" s="78"/>
      <c r="O152" s="80"/>
      <c r="P152" s="81"/>
      <c r="Q152" s="79"/>
      <c r="R152" s="80"/>
      <c r="S152" s="107"/>
      <c r="T152" s="115">
        <v>3</v>
      </c>
      <c r="U152" s="114"/>
      <c r="V152" s="116"/>
      <c r="W152" s="117"/>
      <c r="X152" s="114"/>
      <c r="Y152" s="116"/>
      <c r="AX152" s="44" t="str">
        <f t="shared" si="49"/>
        <v/>
      </c>
      <c r="AY152" s="44" t="str">
        <f t="shared" si="49"/>
        <v/>
      </c>
      <c r="AZ152" s="44" t="str">
        <f t="shared" si="49"/>
        <v/>
      </c>
      <c r="BA152" s="44" t="str">
        <f t="shared" si="49"/>
        <v/>
      </c>
      <c r="BB152" s="44" t="str">
        <f t="shared" si="49"/>
        <v/>
      </c>
      <c r="BC152" s="44" t="str">
        <f t="shared" si="49"/>
        <v/>
      </c>
      <c r="BD152" s="44" t="str">
        <f t="shared" si="49"/>
        <v>так</v>
      </c>
      <c r="BE152" s="44" t="str">
        <f t="shared" si="50"/>
        <v/>
      </c>
      <c r="BF152" s="44" t="str">
        <f t="shared" si="50"/>
        <v/>
      </c>
      <c r="BG152" s="44" t="str">
        <f t="shared" si="50"/>
        <v/>
      </c>
      <c r="BH152" s="44" t="str">
        <f t="shared" si="50"/>
        <v/>
      </c>
      <c r="BI152" s="44" t="str">
        <f t="shared" si="50"/>
        <v/>
      </c>
    </row>
    <row r="153" spans="1:61" s="18" customFormat="1" ht="38.25" customHeight="1" x14ac:dyDescent="0.2">
      <c r="A153" s="576" t="s">
        <v>317</v>
      </c>
      <c r="B153" s="249" t="s">
        <v>237</v>
      </c>
      <c r="C153" s="250"/>
      <c r="D153" s="251"/>
      <c r="E153" s="251"/>
      <c r="F153" s="252"/>
      <c r="G153" s="165">
        <v>2.5</v>
      </c>
      <c r="H153" s="83">
        <f>G153*30</f>
        <v>75</v>
      </c>
      <c r="I153" s="84">
        <f t="shared" si="56"/>
        <v>40</v>
      </c>
      <c r="J153" s="87">
        <v>20</v>
      </c>
      <c r="K153" s="85">
        <v>20</v>
      </c>
      <c r="L153" s="85"/>
      <c r="M153" s="145">
        <f>H153-I153</f>
        <v>35</v>
      </c>
      <c r="N153" s="82"/>
      <c r="O153" s="85"/>
      <c r="P153" s="88"/>
      <c r="Q153" s="83"/>
      <c r="R153" s="85"/>
      <c r="S153" s="89"/>
      <c r="T153" s="86"/>
      <c r="U153" s="87">
        <v>4</v>
      </c>
      <c r="V153" s="94"/>
      <c r="W153" s="95"/>
      <c r="X153" s="87"/>
      <c r="Y153" s="94"/>
      <c r="AX153" s="44" t="str">
        <f t="shared" si="49"/>
        <v/>
      </c>
      <c r="AY153" s="44" t="str">
        <f t="shared" si="49"/>
        <v/>
      </c>
      <c r="AZ153" s="44" t="str">
        <f t="shared" si="49"/>
        <v/>
      </c>
      <c r="BA153" s="44" t="str">
        <f t="shared" si="49"/>
        <v/>
      </c>
      <c r="BB153" s="44" t="str">
        <f t="shared" si="49"/>
        <v/>
      </c>
      <c r="BC153" s="44" t="str">
        <f t="shared" si="49"/>
        <v/>
      </c>
      <c r="BD153" s="44" t="str">
        <f t="shared" si="49"/>
        <v/>
      </c>
      <c r="BE153" s="44" t="str">
        <f t="shared" si="50"/>
        <v>так</v>
      </c>
      <c r="BF153" s="44" t="str">
        <f t="shared" si="50"/>
        <v/>
      </c>
      <c r="BG153" s="44" t="str">
        <f t="shared" si="50"/>
        <v/>
      </c>
      <c r="BH153" s="44" t="str">
        <f t="shared" si="50"/>
        <v/>
      </c>
      <c r="BI153" s="44" t="str">
        <f t="shared" si="50"/>
        <v/>
      </c>
    </row>
    <row r="154" spans="1:61" s="18" customFormat="1" ht="33.75" customHeight="1" x14ac:dyDescent="0.2">
      <c r="A154" s="668" t="s">
        <v>318</v>
      </c>
      <c r="B154" s="249" t="s">
        <v>237</v>
      </c>
      <c r="C154" s="253" t="s">
        <v>733</v>
      </c>
      <c r="D154" s="254"/>
      <c r="E154" s="254"/>
      <c r="F154" s="252"/>
      <c r="G154" s="165">
        <v>4</v>
      </c>
      <c r="H154" s="83">
        <f>G154*30</f>
        <v>120</v>
      </c>
      <c r="I154" s="84">
        <f t="shared" si="56"/>
        <v>60</v>
      </c>
      <c r="J154" s="87">
        <v>20</v>
      </c>
      <c r="K154" s="85">
        <v>20</v>
      </c>
      <c r="L154" s="85">
        <v>20</v>
      </c>
      <c r="M154" s="145">
        <f>H154-I154</f>
        <v>60</v>
      </c>
      <c r="N154" s="82"/>
      <c r="O154" s="85"/>
      <c r="P154" s="88"/>
      <c r="Q154" s="83"/>
      <c r="R154" s="85"/>
      <c r="S154" s="89"/>
      <c r="T154" s="86"/>
      <c r="U154" s="87"/>
      <c r="V154" s="94">
        <v>6</v>
      </c>
      <c r="W154" s="95"/>
      <c r="X154" s="87"/>
      <c r="Y154" s="94"/>
      <c r="AX154" s="44" t="str">
        <f t="shared" si="49"/>
        <v/>
      </c>
      <c r="AY154" s="44" t="str">
        <f t="shared" si="49"/>
        <v/>
      </c>
      <c r="AZ154" s="44" t="str">
        <f t="shared" si="49"/>
        <v/>
      </c>
      <c r="BA154" s="44" t="str">
        <f t="shared" si="49"/>
        <v/>
      </c>
      <c r="BB154" s="44" t="str">
        <f t="shared" si="49"/>
        <v/>
      </c>
      <c r="BC154" s="44" t="str">
        <f t="shared" si="49"/>
        <v/>
      </c>
      <c r="BD154" s="44" t="str">
        <f t="shared" si="49"/>
        <v/>
      </c>
      <c r="BE154" s="44" t="str">
        <f t="shared" si="50"/>
        <v/>
      </c>
      <c r="BF154" s="44" t="str">
        <f t="shared" si="50"/>
        <v>так</v>
      </c>
      <c r="BG154" s="44" t="str">
        <f t="shared" si="50"/>
        <v/>
      </c>
      <c r="BH154" s="44" t="str">
        <f t="shared" si="50"/>
        <v/>
      </c>
      <c r="BI154" s="44" t="str">
        <f t="shared" si="50"/>
        <v/>
      </c>
    </row>
    <row r="155" spans="1:61" s="18" customFormat="1" ht="33" customHeight="1" x14ac:dyDescent="0.2">
      <c r="A155" s="576" t="s">
        <v>319</v>
      </c>
      <c r="B155" s="255" t="s">
        <v>238</v>
      </c>
      <c r="C155" s="253"/>
      <c r="D155" s="251"/>
      <c r="E155" s="251"/>
      <c r="F155" s="252" t="s">
        <v>734</v>
      </c>
      <c r="G155" s="165">
        <v>1</v>
      </c>
      <c r="H155" s="83">
        <f>G155*30</f>
        <v>30</v>
      </c>
      <c r="I155" s="84">
        <f t="shared" si="56"/>
        <v>10</v>
      </c>
      <c r="J155" s="87"/>
      <c r="K155" s="85"/>
      <c r="L155" s="85">
        <v>10</v>
      </c>
      <c r="M155" s="145">
        <f>H155-I155</f>
        <v>20</v>
      </c>
      <c r="N155" s="82"/>
      <c r="O155" s="85"/>
      <c r="P155" s="88"/>
      <c r="Q155" s="83"/>
      <c r="R155" s="85"/>
      <c r="S155" s="89"/>
      <c r="T155" s="86"/>
      <c r="U155" s="87"/>
      <c r="V155" s="94"/>
      <c r="W155" s="95"/>
      <c r="X155" s="87">
        <v>1</v>
      </c>
      <c r="Y155" s="94"/>
      <c r="AX155" s="44" t="str">
        <f t="shared" si="49"/>
        <v/>
      </c>
      <c r="AY155" s="44" t="str">
        <f t="shared" si="49"/>
        <v/>
      </c>
      <c r="AZ155" s="44" t="str">
        <f t="shared" si="49"/>
        <v/>
      </c>
      <c r="BA155" s="44" t="str">
        <f t="shared" si="49"/>
        <v/>
      </c>
      <c r="BB155" s="44" t="str">
        <f t="shared" si="49"/>
        <v/>
      </c>
      <c r="BC155" s="44" t="str">
        <f t="shared" si="49"/>
        <v/>
      </c>
      <c r="BD155" s="44" t="str">
        <f t="shared" ref="BD155:BD165" si="57">IF(T155&lt;&gt;"","так","")</f>
        <v/>
      </c>
      <c r="BE155" s="44" t="str">
        <f t="shared" si="50"/>
        <v/>
      </c>
      <c r="BF155" s="44" t="str">
        <f t="shared" si="50"/>
        <v/>
      </c>
      <c r="BG155" s="44" t="str">
        <f t="shared" si="50"/>
        <v/>
      </c>
      <c r="BH155" s="44" t="str">
        <f t="shared" si="50"/>
        <v>так</v>
      </c>
      <c r="BI155" s="44" t="str">
        <f t="shared" si="50"/>
        <v/>
      </c>
    </row>
    <row r="156" spans="1:61" s="18" customFormat="1" ht="33" customHeight="1" x14ac:dyDescent="0.2">
      <c r="A156" s="2628" t="s">
        <v>422</v>
      </c>
      <c r="B156" s="256" t="s">
        <v>302</v>
      </c>
      <c r="C156" s="257"/>
      <c r="D156" s="2752"/>
      <c r="E156" s="2752"/>
      <c r="F156" s="258"/>
      <c r="G156" s="90">
        <f t="shared" ref="G156:M156" si="58">G157+G158+G159+G161+G163</f>
        <v>17.5</v>
      </c>
      <c r="H156" s="90">
        <f t="shared" si="58"/>
        <v>525</v>
      </c>
      <c r="I156" s="90">
        <f t="shared" si="58"/>
        <v>269</v>
      </c>
      <c r="J156" s="90">
        <f t="shared" si="58"/>
        <v>162</v>
      </c>
      <c r="K156" s="90">
        <f t="shared" si="58"/>
        <v>25</v>
      </c>
      <c r="L156" s="90">
        <f t="shared" si="58"/>
        <v>82</v>
      </c>
      <c r="M156" s="90">
        <f t="shared" si="58"/>
        <v>256</v>
      </c>
      <c r="N156" s="152"/>
      <c r="O156" s="167"/>
      <c r="P156" s="201"/>
      <c r="Q156" s="91"/>
      <c r="R156" s="167"/>
      <c r="S156" s="125"/>
      <c r="T156" s="202"/>
      <c r="U156" s="171"/>
      <c r="V156" s="193"/>
      <c r="W156" s="203"/>
      <c r="X156" s="171"/>
      <c r="Y156" s="193"/>
      <c r="AA156" s="18">
        <f>G156*30</f>
        <v>525</v>
      </c>
      <c r="AX156" s="44" t="str">
        <f t="shared" si="49"/>
        <v/>
      </c>
      <c r="AY156" s="44" t="str">
        <f t="shared" si="49"/>
        <v/>
      </c>
      <c r="AZ156" s="44" t="str">
        <f t="shared" si="49"/>
        <v/>
      </c>
      <c r="BA156" s="44" t="str">
        <f t="shared" si="49"/>
        <v/>
      </c>
      <c r="BB156" s="44" t="str">
        <f t="shared" si="49"/>
        <v/>
      </c>
      <c r="BC156" s="44" t="str">
        <f t="shared" si="49"/>
        <v/>
      </c>
      <c r="BD156" s="44" t="str">
        <f t="shared" si="57"/>
        <v/>
      </c>
      <c r="BE156" s="44" t="str">
        <f t="shared" si="50"/>
        <v/>
      </c>
      <c r="BF156" s="44" t="str">
        <f t="shared" si="50"/>
        <v/>
      </c>
      <c r="BG156" s="44" t="str">
        <f t="shared" si="50"/>
        <v/>
      </c>
      <c r="BH156" s="44" t="str">
        <f t="shared" si="50"/>
        <v/>
      </c>
      <c r="BI156" s="44" t="str">
        <f t="shared" si="50"/>
        <v/>
      </c>
    </row>
    <row r="157" spans="1:61" s="18" customFormat="1" ht="34.5" customHeight="1" x14ac:dyDescent="0.2">
      <c r="A157" s="576" t="s">
        <v>423</v>
      </c>
      <c r="B157" s="259" t="s">
        <v>302</v>
      </c>
      <c r="C157" s="260"/>
      <c r="D157" s="2748"/>
      <c r="E157" s="220"/>
      <c r="F157" s="252"/>
      <c r="G157" s="165">
        <v>3.5</v>
      </c>
      <c r="H157" s="83">
        <f t="shared" ref="H157:H165" si="59">G157*30</f>
        <v>105</v>
      </c>
      <c r="I157" s="84">
        <f t="shared" si="56"/>
        <v>50</v>
      </c>
      <c r="J157" s="87">
        <v>30</v>
      </c>
      <c r="K157" s="85">
        <v>10</v>
      </c>
      <c r="L157" s="85">
        <v>10</v>
      </c>
      <c r="M157" s="145">
        <f t="shared" ref="M157:M165" si="60">H157-I157</f>
        <v>55</v>
      </c>
      <c r="N157" s="82"/>
      <c r="O157" s="85"/>
      <c r="P157" s="88"/>
      <c r="Q157" s="83"/>
      <c r="R157" s="85"/>
      <c r="S157" s="89"/>
      <c r="T157" s="86"/>
      <c r="U157" s="87">
        <v>5</v>
      </c>
      <c r="V157" s="94"/>
      <c r="W157" s="95"/>
      <c r="X157" s="87"/>
      <c r="Y157" s="94"/>
      <c r="AX157" s="44" t="str">
        <f t="shared" si="49"/>
        <v/>
      </c>
      <c r="AY157" s="44" t="str">
        <f t="shared" si="49"/>
        <v/>
      </c>
      <c r="AZ157" s="44" t="str">
        <f t="shared" si="49"/>
        <v/>
      </c>
      <c r="BA157" s="44" t="str">
        <f t="shared" si="49"/>
        <v/>
      </c>
      <c r="BB157" s="44" t="str">
        <f t="shared" si="49"/>
        <v/>
      </c>
      <c r="BC157" s="44" t="str">
        <f t="shared" si="49"/>
        <v/>
      </c>
      <c r="BD157" s="44" t="str">
        <f t="shared" si="57"/>
        <v/>
      </c>
      <c r="BE157" s="44" t="str">
        <f t="shared" si="50"/>
        <v>так</v>
      </c>
      <c r="BF157" s="44" t="str">
        <f t="shared" si="50"/>
        <v/>
      </c>
      <c r="BG157" s="44" t="str">
        <f t="shared" si="50"/>
        <v/>
      </c>
      <c r="BH157" s="44" t="str">
        <f t="shared" si="50"/>
        <v/>
      </c>
      <c r="BI157" s="44" t="str">
        <f t="shared" si="50"/>
        <v/>
      </c>
    </row>
    <row r="158" spans="1:61" s="18" customFormat="1" ht="31.5" customHeight="1" x14ac:dyDescent="0.2">
      <c r="A158" s="576" t="s">
        <v>424</v>
      </c>
      <c r="B158" s="259" t="s">
        <v>302</v>
      </c>
      <c r="C158" s="261" t="s">
        <v>733</v>
      </c>
      <c r="D158" s="2748"/>
      <c r="E158" s="220"/>
      <c r="F158" s="252"/>
      <c r="G158" s="165">
        <v>3</v>
      </c>
      <c r="H158" s="83">
        <f t="shared" si="59"/>
        <v>90</v>
      </c>
      <c r="I158" s="84">
        <f t="shared" si="56"/>
        <v>45</v>
      </c>
      <c r="J158" s="87">
        <v>36</v>
      </c>
      <c r="K158" s="85"/>
      <c r="L158" s="85">
        <v>9</v>
      </c>
      <c r="M158" s="145">
        <f t="shared" si="60"/>
        <v>45</v>
      </c>
      <c r="N158" s="82"/>
      <c r="O158" s="85"/>
      <c r="P158" s="88"/>
      <c r="Q158" s="83"/>
      <c r="R158" s="85"/>
      <c r="S158" s="89"/>
      <c r="T158" s="86"/>
      <c r="U158" s="87"/>
      <c r="V158" s="94">
        <v>5</v>
      </c>
      <c r="W158" s="95"/>
      <c r="X158" s="87"/>
      <c r="Y158" s="94"/>
      <c r="AX158" s="44" t="str">
        <f t="shared" si="49"/>
        <v/>
      </c>
      <c r="AY158" s="44" t="str">
        <f t="shared" si="49"/>
        <v/>
      </c>
      <c r="AZ158" s="44" t="str">
        <f t="shared" si="49"/>
        <v/>
      </c>
      <c r="BA158" s="44" t="str">
        <f t="shared" si="49"/>
        <v/>
      </c>
      <c r="BB158" s="44" t="str">
        <f t="shared" si="49"/>
        <v/>
      </c>
      <c r="BC158" s="44" t="str">
        <f t="shared" si="49"/>
        <v/>
      </c>
      <c r="BD158" s="44" t="str">
        <f t="shared" si="57"/>
        <v/>
      </c>
      <c r="BE158" s="44" t="str">
        <f t="shared" si="50"/>
        <v/>
      </c>
      <c r="BF158" s="44" t="str">
        <f t="shared" si="50"/>
        <v>так</v>
      </c>
      <c r="BG158" s="44" t="str">
        <f t="shared" si="50"/>
        <v/>
      </c>
      <c r="BH158" s="44" t="str">
        <f t="shared" si="50"/>
        <v/>
      </c>
      <c r="BI158" s="44" t="str">
        <f t="shared" si="50"/>
        <v/>
      </c>
    </row>
    <row r="159" spans="1:61" s="18" customFormat="1" ht="35.25" customHeight="1" x14ac:dyDescent="0.2">
      <c r="A159" s="576" t="s">
        <v>425</v>
      </c>
      <c r="B159" s="259" t="s">
        <v>802</v>
      </c>
      <c r="C159" s="261"/>
      <c r="D159" s="2748">
        <v>7</v>
      </c>
      <c r="E159" s="220"/>
      <c r="F159" s="252"/>
      <c r="G159" s="165">
        <v>6</v>
      </c>
      <c r="H159" s="83">
        <f t="shared" si="59"/>
        <v>180</v>
      </c>
      <c r="I159" s="84">
        <f>SUM(J159:L159)</f>
        <v>90</v>
      </c>
      <c r="J159" s="87">
        <v>60</v>
      </c>
      <c r="K159" s="85">
        <v>15</v>
      </c>
      <c r="L159" s="85">
        <v>15</v>
      </c>
      <c r="M159" s="145">
        <f t="shared" si="60"/>
        <v>90</v>
      </c>
      <c r="N159" s="82"/>
      <c r="O159" s="85"/>
      <c r="P159" s="88"/>
      <c r="Q159" s="83"/>
      <c r="R159" s="85"/>
      <c r="S159" s="89"/>
      <c r="T159" s="86"/>
      <c r="U159" s="87"/>
      <c r="V159" s="94"/>
      <c r="W159" s="95">
        <v>6</v>
      </c>
      <c r="X159" s="87"/>
      <c r="Y159" s="94"/>
      <c r="AX159" s="44" t="str">
        <f t="shared" si="49"/>
        <v/>
      </c>
      <c r="AY159" s="44" t="str">
        <f t="shared" si="49"/>
        <v/>
      </c>
      <c r="AZ159" s="44" t="str">
        <f t="shared" si="49"/>
        <v/>
      </c>
      <c r="BA159" s="44" t="str">
        <f t="shared" si="49"/>
        <v/>
      </c>
      <c r="BB159" s="44" t="str">
        <f t="shared" si="49"/>
        <v/>
      </c>
      <c r="BC159" s="44" t="str">
        <f t="shared" si="49"/>
        <v/>
      </c>
      <c r="BD159" s="44" t="str">
        <f t="shared" si="57"/>
        <v/>
      </c>
      <c r="BE159" s="44" t="str">
        <f t="shared" si="50"/>
        <v/>
      </c>
      <c r="BF159" s="44" t="str">
        <f t="shared" si="50"/>
        <v/>
      </c>
      <c r="BG159" s="44" t="str">
        <f t="shared" si="50"/>
        <v>так</v>
      </c>
      <c r="BH159" s="44" t="str">
        <f t="shared" si="50"/>
        <v/>
      </c>
      <c r="BI159" s="44" t="str">
        <f t="shared" si="50"/>
        <v/>
      </c>
    </row>
    <row r="160" spans="1:61" s="1399" customFormat="1" ht="35.25" hidden="1" customHeight="1" x14ac:dyDescent="0.2">
      <c r="A160" s="576"/>
      <c r="B160" s="259"/>
      <c r="C160" s="261"/>
      <c r="D160" s="2748"/>
      <c r="E160" s="220"/>
      <c r="F160" s="252"/>
      <c r="G160" s="165"/>
      <c r="H160" s="83"/>
      <c r="I160" s="84"/>
      <c r="J160" s="87"/>
      <c r="K160" s="85"/>
      <c r="L160" s="85"/>
      <c r="M160" s="145"/>
      <c r="N160" s="82"/>
      <c r="O160" s="85"/>
      <c r="P160" s="88"/>
      <c r="Q160" s="83"/>
      <c r="R160" s="85"/>
      <c r="S160" s="89"/>
      <c r="T160" s="86"/>
      <c r="U160" s="87"/>
      <c r="V160" s="94"/>
      <c r="W160" s="95"/>
      <c r="X160" s="87"/>
      <c r="Y160" s="94"/>
      <c r="AX160" s="44" t="str">
        <f t="shared" si="49"/>
        <v/>
      </c>
      <c r="AY160" s="44" t="str">
        <f t="shared" si="49"/>
        <v/>
      </c>
      <c r="AZ160" s="44" t="str">
        <f t="shared" si="49"/>
        <v/>
      </c>
      <c r="BA160" s="44" t="str">
        <f t="shared" si="49"/>
        <v/>
      </c>
      <c r="BB160" s="44" t="str">
        <f t="shared" si="49"/>
        <v/>
      </c>
      <c r="BC160" s="44" t="str">
        <f t="shared" si="49"/>
        <v/>
      </c>
      <c r="BD160" s="44" t="str">
        <f t="shared" si="57"/>
        <v/>
      </c>
      <c r="BE160" s="44" t="str">
        <f t="shared" si="50"/>
        <v/>
      </c>
      <c r="BF160" s="44" t="str">
        <f t="shared" si="50"/>
        <v/>
      </c>
      <c r="BG160" s="44" t="str">
        <f t="shared" si="50"/>
        <v/>
      </c>
      <c r="BH160" s="44" t="str">
        <f t="shared" si="50"/>
        <v/>
      </c>
      <c r="BI160" s="44" t="str">
        <f t="shared" si="50"/>
        <v/>
      </c>
    </row>
    <row r="161" spans="1:61" s="18" customFormat="1" ht="36" customHeight="1" x14ac:dyDescent="0.2">
      <c r="A161" s="576" t="s">
        <v>426</v>
      </c>
      <c r="B161" s="259" t="s">
        <v>802</v>
      </c>
      <c r="C161" s="261" t="s">
        <v>734</v>
      </c>
      <c r="D161" s="2748"/>
      <c r="E161" s="220"/>
      <c r="F161" s="252"/>
      <c r="G161" s="165">
        <v>3.5</v>
      </c>
      <c r="H161" s="83">
        <f t="shared" si="59"/>
        <v>105</v>
      </c>
      <c r="I161" s="84">
        <f>SUM(J161:L161)</f>
        <v>54</v>
      </c>
      <c r="J161" s="87">
        <v>36</v>
      </c>
      <c r="K161" s="85"/>
      <c r="L161" s="85">
        <v>18</v>
      </c>
      <c r="M161" s="145">
        <f t="shared" si="60"/>
        <v>51</v>
      </c>
      <c r="N161" s="82"/>
      <c r="O161" s="85"/>
      <c r="P161" s="88"/>
      <c r="Q161" s="83"/>
      <c r="R161" s="85"/>
      <c r="S161" s="89"/>
      <c r="T161" s="86"/>
      <c r="U161" s="87"/>
      <c r="V161" s="94"/>
      <c r="W161" s="95"/>
      <c r="X161" s="87">
        <v>6</v>
      </c>
      <c r="Y161" s="94"/>
      <c r="AX161" s="44" t="str">
        <f t="shared" si="49"/>
        <v/>
      </c>
      <c r="AY161" s="44" t="str">
        <f t="shared" si="49"/>
        <v/>
      </c>
      <c r="AZ161" s="44" t="str">
        <f t="shared" si="49"/>
        <v/>
      </c>
      <c r="BA161" s="44" t="str">
        <f t="shared" si="49"/>
        <v/>
      </c>
      <c r="BB161" s="44" t="str">
        <f t="shared" si="49"/>
        <v/>
      </c>
      <c r="BC161" s="44" t="str">
        <f t="shared" si="49"/>
        <v/>
      </c>
      <c r="BD161" s="44" t="str">
        <f t="shared" si="57"/>
        <v/>
      </c>
      <c r="BE161" s="44" t="str">
        <f t="shared" si="50"/>
        <v/>
      </c>
      <c r="BF161" s="44" t="str">
        <f t="shared" si="50"/>
        <v/>
      </c>
      <c r="BG161" s="44" t="str">
        <f t="shared" si="50"/>
        <v/>
      </c>
      <c r="BH161" s="44" t="str">
        <f t="shared" si="50"/>
        <v>так</v>
      </c>
      <c r="BI161" s="44" t="str">
        <f t="shared" si="50"/>
        <v/>
      </c>
    </row>
    <row r="162" spans="1:61" s="1399" customFormat="1" ht="36" hidden="1" customHeight="1" x14ac:dyDescent="0.2">
      <c r="A162" s="576"/>
      <c r="B162" s="259"/>
      <c r="C162" s="261"/>
      <c r="D162" s="2748"/>
      <c r="E162" s="220"/>
      <c r="F162" s="252"/>
      <c r="G162" s="165"/>
      <c r="H162" s="83"/>
      <c r="I162" s="84"/>
      <c r="J162" s="87"/>
      <c r="K162" s="85"/>
      <c r="L162" s="85"/>
      <c r="M162" s="145"/>
      <c r="N162" s="82"/>
      <c r="O162" s="85"/>
      <c r="P162" s="88"/>
      <c r="Q162" s="83"/>
      <c r="R162" s="85"/>
      <c r="S162" s="89"/>
      <c r="T162" s="86"/>
      <c r="U162" s="87"/>
      <c r="V162" s="94"/>
      <c r="W162" s="95"/>
      <c r="X162" s="87"/>
      <c r="Y162" s="94"/>
      <c r="AX162" s="44" t="str">
        <f t="shared" si="49"/>
        <v/>
      </c>
      <c r="AY162" s="44" t="str">
        <f t="shared" si="49"/>
        <v/>
      </c>
      <c r="AZ162" s="44" t="str">
        <f t="shared" si="49"/>
        <v/>
      </c>
      <c r="BA162" s="44" t="str">
        <f t="shared" si="49"/>
        <v/>
      </c>
      <c r="BB162" s="44" t="str">
        <f t="shared" si="49"/>
        <v/>
      </c>
      <c r="BC162" s="44" t="str">
        <f t="shared" si="49"/>
        <v/>
      </c>
      <c r="BD162" s="44" t="str">
        <f t="shared" si="57"/>
        <v/>
      </c>
      <c r="BE162" s="44" t="str">
        <f t="shared" si="50"/>
        <v/>
      </c>
      <c r="BF162" s="44" t="str">
        <f t="shared" si="50"/>
        <v/>
      </c>
      <c r="BG162" s="44" t="str">
        <f t="shared" si="50"/>
        <v/>
      </c>
      <c r="BH162" s="44" t="str">
        <f t="shared" si="50"/>
        <v/>
      </c>
      <c r="BI162" s="44" t="str">
        <f t="shared" si="50"/>
        <v/>
      </c>
    </row>
    <row r="163" spans="1:61" s="18" customFormat="1" ht="33" customHeight="1" x14ac:dyDescent="0.2">
      <c r="A163" s="576" t="s">
        <v>427</v>
      </c>
      <c r="B163" s="259" t="s">
        <v>803</v>
      </c>
      <c r="C163" s="261"/>
      <c r="D163" s="2748"/>
      <c r="E163" s="220">
        <v>7</v>
      </c>
      <c r="F163" s="252"/>
      <c r="G163" s="165">
        <v>1.5</v>
      </c>
      <c r="H163" s="83">
        <f t="shared" si="59"/>
        <v>45</v>
      </c>
      <c r="I163" s="84">
        <f>SUM(J163:L163)</f>
        <v>30</v>
      </c>
      <c r="J163" s="87"/>
      <c r="K163" s="85"/>
      <c r="L163" s="85">
        <v>30</v>
      </c>
      <c r="M163" s="145">
        <f t="shared" si="60"/>
        <v>15</v>
      </c>
      <c r="N163" s="82"/>
      <c r="O163" s="85"/>
      <c r="P163" s="88"/>
      <c r="Q163" s="83"/>
      <c r="R163" s="85"/>
      <c r="S163" s="89"/>
      <c r="T163" s="86"/>
      <c r="U163" s="87"/>
      <c r="V163" s="94"/>
      <c r="W163" s="95">
        <v>2</v>
      </c>
      <c r="X163" s="87"/>
      <c r="Y163" s="94"/>
      <c r="AX163" s="44" t="str">
        <f t="shared" si="49"/>
        <v/>
      </c>
      <c r="AY163" s="44" t="str">
        <f t="shared" si="49"/>
        <v/>
      </c>
      <c r="AZ163" s="44" t="str">
        <f t="shared" si="49"/>
        <v/>
      </c>
      <c r="BA163" s="44" t="str">
        <f t="shared" si="49"/>
        <v/>
      </c>
      <c r="BB163" s="44" t="str">
        <f t="shared" si="49"/>
        <v/>
      </c>
      <c r="BC163" s="44" t="str">
        <f t="shared" si="49"/>
        <v/>
      </c>
      <c r="BD163" s="44" t="str">
        <f t="shared" si="57"/>
        <v/>
      </c>
      <c r="BE163" s="44" t="str">
        <f t="shared" si="50"/>
        <v/>
      </c>
      <c r="BF163" s="44" t="str">
        <f t="shared" si="50"/>
        <v/>
      </c>
      <c r="BG163" s="44" t="str">
        <f t="shared" si="50"/>
        <v>так</v>
      </c>
      <c r="BH163" s="44" t="str">
        <f t="shared" si="50"/>
        <v/>
      </c>
      <c r="BI163" s="44" t="str">
        <f t="shared" si="50"/>
        <v/>
      </c>
    </row>
    <row r="164" spans="1:61" s="1399" customFormat="1" ht="33" hidden="1" customHeight="1" x14ac:dyDescent="0.2">
      <c r="A164" s="576"/>
      <c r="B164" s="259"/>
      <c r="C164" s="2634"/>
      <c r="D164" s="2753"/>
      <c r="E164" s="2635"/>
      <c r="F164" s="2636"/>
      <c r="G164" s="833"/>
      <c r="H164" s="100"/>
      <c r="I164" s="781"/>
      <c r="J164" s="99"/>
      <c r="K164" s="98"/>
      <c r="L164" s="98"/>
      <c r="M164" s="782"/>
      <c r="N164" s="97"/>
      <c r="O164" s="98"/>
      <c r="P164" s="106"/>
      <c r="Q164" s="100"/>
      <c r="R164" s="98"/>
      <c r="S164" s="101"/>
      <c r="T164" s="102"/>
      <c r="U164" s="99"/>
      <c r="V164" s="126"/>
      <c r="W164" s="119"/>
      <c r="X164" s="99"/>
      <c r="Y164" s="126"/>
      <c r="AX164" s="44" t="str">
        <f t="shared" si="49"/>
        <v/>
      </c>
      <c r="AY164" s="44" t="str">
        <f t="shared" si="49"/>
        <v/>
      </c>
      <c r="AZ164" s="44" t="str">
        <f t="shared" si="49"/>
        <v/>
      </c>
      <c r="BA164" s="44" t="str">
        <f t="shared" si="49"/>
        <v/>
      </c>
      <c r="BB164" s="44" t="str">
        <f t="shared" si="49"/>
        <v/>
      </c>
      <c r="BC164" s="44" t="str">
        <f t="shared" si="49"/>
        <v/>
      </c>
      <c r="BD164" s="44" t="str">
        <f t="shared" si="57"/>
        <v/>
      </c>
      <c r="BE164" s="44" t="str">
        <f t="shared" si="50"/>
        <v/>
      </c>
      <c r="BF164" s="44" t="str">
        <f t="shared" si="50"/>
        <v/>
      </c>
      <c r="BG164" s="44" t="str">
        <f t="shared" si="50"/>
        <v/>
      </c>
      <c r="BH164" s="44" t="str">
        <f t="shared" si="50"/>
        <v/>
      </c>
      <c r="BI164" s="44" t="str">
        <f t="shared" si="50"/>
        <v/>
      </c>
    </row>
    <row r="165" spans="1:61" s="18" customFormat="1" ht="36.75" customHeight="1" thickBot="1" x14ac:dyDescent="0.25">
      <c r="A165" s="2629" t="s">
        <v>428</v>
      </c>
      <c r="B165" s="262" t="s">
        <v>242</v>
      </c>
      <c r="C165" s="263"/>
      <c r="D165" s="264" t="s">
        <v>735</v>
      </c>
      <c r="E165" s="265"/>
      <c r="F165" s="266"/>
      <c r="G165" s="103">
        <v>2</v>
      </c>
      <c r="H165" s="156">
        <f t="shared" si="59"/>
        <v>60</v>
      </c>
      <c r="I165" s="104">
        <f>SUM(J165:L165)</f>
        <v>24</v>
      </c>
      <c r="J165" s="227">
        <v>16</v>
      </c>
      <c r="K165" s="105"/>
      <c r="L165" s="105">
        <v>8</v>
      </c>
      <c r="M165" s="267">
        <f t="shared" si="60"/>
        <v>36</v>
      </c>
      <c r="N165" s="229"/>
      <c r="O165" s="105"/>
      <c r="P165" s="230"/>
      <c r="Q165" s="156"/>
      <c r="R165" s="105"/>
      <c r="S165" s="127"/>
      <c r="T165" s="157"/>
      <c r="U165" s="227"/>
      <c r="V165" s="231"/>
      <c r="W165" s="268"/>
      <c r="X165" s="227"/>
      <c r="Y165" s="231">
        <v>3</v>
      </c>
      <c r="AX165" s="44" t="str">
        <f t="shared" si="49"/>
        <v/>
      </c>
      <c r="AY165" s="44" t="str">
        <f t="shared" si="49"/>
        <v/>
      </c>
      <c r="AZ165" s="44" t="str">
        <f t="shared" si="49"/>
        <v/>
      </c>
      <c r="BA165" s="44" t="str">
        <f t="shared" si="49"/>
        <v/>
      </c>
      <c r="BB165" s="44" t="str">
        <f t="shared" si="49"/>
        <v/>
      </c>
      <c r="BC165" s="44" t="str">
        <f t="shared" si="49"/>
        <v/>
      </c>
      <c r="BD165" s="44" t="str">
        <f t="shared" si="57"/>
        <v/>
      </c>
      <c r="BE165" s="44" t="str">
        <f t="shared" si="50"/>
        <v/>
      </c>
      <c r="BF165" s="44" t="str">
        <f t="shared" si="50"/>
        <v/>
      </c>
      <c r="BG165" s="44" t="str">
        <f t="shared" si="50"/>
        <v/>
      </c>
      <c r="BH165" s="44" t="str">
        <f t="shared" si="50"/>
        <v/>
      </c>
      <c r="BI165" s="44" t="str">
        <f t="shared" si="50"/>
        <v>так</v>
      </c>
    </row>
    <row r="166" spans="1:61" s="1106" customFormat="1" ht="25.5" customHeight="1" thickBot="1" x14ac:dyDescent="0.25">
      <c r="A166" s="3232" t="s">
        <v>306</v>
      </c>
      <c r="B166" s="3233"/>
      <c r="C166" s="3233"/>
      <c r="D166" s="3233"/>
      <c r="E166" s="3233"/>
      <c r="F166" s="3234"/>
      <c r="G166" s="2637">
        <f>G165+G149+G151+G156+G145</f>
        <v>69</v>
      </c>
      <c r="H166" s="2638">
        <f t="shared" ref="H166:M166" si="61">H165+H149+H151+H156+H145</f>
        <v>2070</v>
      </c>
      <c r="I166" s="2638">
        <f t="shared" si="61"/>
        <v>921</v>
      </c>
      <c r="J166" s="2638">
        <f t="shared" si="61"/>
        <v>496</v>
      </c>
      <c r="K166" s="2638">
        <f t="shared" si="61"/>
        <v>235</v>
      </c>
      <c r="L166" s="2638">
        <f t="shared" si="61"/>
        <v>190</v>
      </c>
      <c r="M166" s="2638">
        <f t="shared" si="61"/>
        <v>1149</v>
      </c>
      <c r="N166" s="2639"/>
      <c r="O166" s="147"/>
      <c r="P166" s="148"/>
      <c r="Q166" s="146"/>
      <c r="R166" s="147"/>
      <c r="S166" s="151">
        <f>SUM(S151:S165,S149,S145)</f>
        <v>3</v>
      </c>
      <c r="T166" s="149">
        <f t="shared" ref="T166:Y166" si="62">SUM(T151:T165,T149,T145)</f>
        <v>7</v>
      </c>
      <c r="U166" s="150">
        <f t="shared" si="62"/>
        <v>9</v>
      </c>
      <c r="V166" s="151">
        <f t="shared" si="62"/>
        <v>18</v>
      </c>
      <c r="W166" s="149">
        <f t="shared" si="62"/>
        <v>18</v>
      </c>
      <c r="X166" s="150">
        <f t="shared" si="62"/>
        <v>18</v>
      </c>
      <c r="Y166" s="151">
        <f t="shared" si="62"/>
        <v>11</v>
      </c>
      <c r="AX166" s="2741"/>
      <c r="AY166" s="2741"/>
      <c r="AZ166" s="2741"/>
      <c r="BA166" s="2741"/>
      <c r="BB166" s="2741"/>
      <c r="BC166" s="2741"/>
      <c r="BD166" s="2741"/>
      <c r="BE166" s="2741"/>
      <c r="BF166" s="2741"/>
      <c r="BG166" s="2741"/>
      <c r="BH166" s="2741"/>
      <c r="BI166" s="2741"/>
    </row>
    <row r="167" spans="1:61" s="16" customFormat="1" ht="19.5" hidden="1" customHeight="1" thickBot="1" x14ac:dyDescent="0.25">
      <c r="A167" s="400"/>
      <c r="B167" s="400"/>
      <c r="C167" s="400"/>
      <c r="D167" s="400"/>
      <c r="E167" s="400"/>
      <c r="F167" s="400"/>
      <c r="G167" s="400"/>
      <c r="H167" s="400"/>
      <c r="I167" s="400"/>
      <c r="J167" s="400"/>
      <c r="K167" s="400"/>
      <c r="L167" s="400"/>
      <c r="M167" s="400"/>
      <c r="N167" s="401"/>
      <c r="O167" s="401"/>
      <c r="P167" s="402"/>
      <c r="Q167" s="401"/>
      <c r="R167" s="401"/>
      <c r="S167" s="401"/>
      <c r="T167" s="401"/>
      <c r="U167" s="401"/>
      <c r="V167" s="402"/>
      <c r="W167" s="401"/>
      <c r="X167" s="401"/>
      <c r="Y167" s="402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</row>
    <row r="168" spans="1:61" s="16" customFormat="1" ht="19.5" hidden="1" customHeight="1" thickBot="1" x14ac:dyDescent="0.25">
      <c r="A168" s="3212" t="s">
        <v>406</v>
      </c>
      <c r="B168" s="3213"/>
      <c r="C168" s="3213"/>
      <c r="D168" s="3213"/>
      <c r="E168" s="3213"/>
      <c r="F168" s="3213"/>
      <c r="G168" s="3213"/>
      <c r="H168" s="3213"/>
      <c r="I168" s="3213"/>
      <c r="J168" s="3213"/>
      <c r="K168" s="3213"/>
      <c r="L168" s="3213"/>
      <c r="M168" s="3213"/>
      <c r="N168" s="3213"/>
      <c r="O168" s="3213"/>
      <c r="P168" s="3213"/>
      <c r="Q168" s="3213"/>
      <c r="R168" s="3213"/>
      <c r="S168" s="3213"/>
      <c r="T168" s="3213"/>
      <c r="U168" s="3213"/>
      <c r="V168" s="3213"/>
      <c r="W168" s="3213"/>
      <c r="X168" s="3213"/>
      <c r="Y168" s="321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</row>
    <row r="169" spans="1:61" s="16" customFormat="1" ht="19.5" hidden="1" customHeight="1" thickBot="1" x14ac:dyDescent="0.25">
      <c r="A169" s="3223" t="s">
        <v>403</v>
      </c>
      <c r="B169" s="3223"/>
      <c r="C169" s="3223"/>
      <c r="D169" s="3223"/>
      <c r="E169" s="3223"/>
      <c r="F169" s="3223"/>
      <c r="G169" s="1030" t="e">
        <f>N178</f>
        <v>#REF!</v>
      </c>
      <c r="H169" s="1030" t="e">
        <f>H83+#REF!+#REF!+#REF!+#REF!+#REF!+#REF!+#REF!+H93</f>
        <v>#REF!</v>
      </c>
      <c r="I169" s="1030" t="e">
        <f>I83+#REF!+#REF!+#REF!+#REF!+#REF!+#REF!+#REF!+I93</f>
        <v>#REF!</v>
      </c>
      <c r="J169" s="1030" t="e">
        <f>J83+#REF!+#REF!+#REF!+#REF!+#REF!+#REF!+#REF!+J93</f>
        <v>#REF!</v>
      </c>
      <c r="K169" s="1030" t="e">
        <f>K83+#REF!+#REF!+#REF!+#REF!+#REF!+#REF!+#REF!+K93</f>
        <v>#REF!</v>
      </c>
      <c r="L169" s="1030" t="e">
        <f>L83+#REF!+#REF!+#REF!+#REF!+#REF!+#REF!+#REF!+L93</f>
        <v>#REF!</v>
      </c>
      <c r="M169" s="1030" t="e">
        <f>M83+#REF!+#REF!+#REF!+#REF!+#REF!+#REF!+#REF!+M93</f>
        <v>#REF!</v>
      </c>
      <c r="N169" s="1030" t="e">
        <f>N83+#REF!+#REF!+#REF!+#REF!+#REF!+#REF!+#REF!+N93</f>
        <v>#REF!</v>
      </c>
      <c r="O169" s="1030" t="e">
        <f>O83+#REF!+#REF!+#REF!+#REF!+#REF!+#REF!+#REF!+O93</f>
        <v>#REF!</v>
      </c>
      <c r="P169" s="1030" t="e">
        <f>P83+#REF!+#REF!+#REF!+#REF!+#REF!+#REF!+#REF!+P93</f>
        <v>#REF!</v>
      </c>
      <c r="Q169" s="1030" t="e">
        <f>Q83+#REF!+#REF!+#REF!+#REF!+#REF!+#REF!+#REF!+Q93</f>
        <v>#REF!</v>
      </c>
      <c r="R169" s="1030" t="e">
        <f>R83+#REF!+#REF!+#REF!+#REF!+#REF!+#REF!+#REF!+R93</f>
        <v>#REF!</v>
      </c>
      <c r="S169" s="1030" t="e">
        <f>S83+#REF!+#REF!+#REF!+#REF!+#REF!+#REF!+#REF!+S93</f>
        <v>#REF!</v>
      </c>
      <c r="T169" s="1030" t="e">
        <f>T83+#REF!+#REF!+#REF!+#REF!+#REF!+#REF!+#REF!+T93</f>
        <v>#REF!</v>
      </c>
      <c r="U169" s="1030" t="e">
        <f>U83+#REF!+#REF!+#REF!+#REF!+#REF!+#REF!+#REF!+U93</f>
        <v>#REF!</v>
      </c>
      <c r="V169" s="1030" t="e">
        <f>V83+#REF!+#REF!+#REF!+#REF!+#REF!+#REF!+#REF!+V93</f>
        <v>#REF!</v>
      </c>
      <c r="W169" s="1031" t="e">
        <f>W83+#REF!+#REF!+#REF!+#REF!+#REF!+#REF!+#REF!</f>
        <v>#REF!</v>
      </c>
      <c r="X169" s="1032" t="e">
        <f>X83+#REF!+#REF!+#REF!+#REF!+#REF!+#REF!+#REF!</f>
        <v>#REF!</v>
      </c>
      <c r="Y169" s="1033" t="e">
        <f>Y83+#REF!+#REF!+#REF!+#REF!+#REF!+#REF!+#REF!</f>
        <v>#REF!</v>
      </c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</row>
    <row r="170" spans="1:61" s="16" customFormat="1" ht="36.75" hidden="1" customHeight="1" thickBot="1" x14ac:dyDescent="0.25">
      <c r="A170" s="3054" t="s">
        <v>404</v>
      </c>
      <c r="B170" s="3055"/>
      <c r="C170" s="3055"/>
      <c r="D170" s="3055"/>
      <c r="E170" s="3055"/>
      <c r="F170" s="3056"/>
      <c r="G170" s="1030" t="e">
        <f>N178</f>
        <v>#REF!</v>
      </c>
      <c r="H170" s="1030" t="e">
        <f>H83+#REF!+#REF!+#REF!+#REF!+#REF!+#REF!+#REF!+H93</f>
        <v>#REF!</v>
      </c>
      <c r="I170" s="1030" t="e">
        <f>I83+#REF!+#REF!+#REF!+#REF!+#REF!+#REF!+#REF!+I93</f>
        <v>#REF!</v>
      </c>
      <c r="J170" s="1030" t="e">
        <f>J83+#REF!+#REF!+#REF!+#REF!+#REF!+#REF!+#REF!+J93</f>
        <v>#REF!</v>
      </c>
      <c r="K170" s="1030" t="e">
        <f>K83+#REF!+#REF!+#REF!+#REF!+#REF!+#REF!+#REF!+K93</f>
        <v>#REF!</v>
      </c>
      <c r="L170" s="1030" t="e">
        <f>L83+#REF!+#REF!+#REF!+#REF!+#REF!+#REF!+#REF!+L93</f>
        <v>#REF!</v>
      </c>
      <c r="M170" s="1030" t="e">
        <f>M83+#REF!+#REF!+#REF!+#REF!+#REF!+#REF!+#REF!+M93</f>
        <v>#REF!</v>
      </c>
      <c r="N170" s="1030" t="e">
        <f>N83+#REF!+#REF!+#REF!+#REF!+#REF!+#REF!+#REF!+N93</f>
        <v>#REF!</v>
      </c>
      <c r="O170" s="1030" t="e">
        <f>O83+#REF!+#REF!+#REF!+#REF!+#REF!+#REF!+#REF!+O93</f>
        <v>#REF!</v>
      </c>
      <c r="P170" s="1030" t="e">
        <f>P83+#REF!+#REF!+#REF!+#REF!+#REF!+#REF!+#REF!+P93</f>
        <v>#REF!</v>
      </c>
      <c r="Q170" s="1030" t="e">
        <f>Q83+#REF!+#REF!+#REF!+#REF!+#REF!+#REF!+#REF!+Q93</f>
        <v>#REF!</v>
      </c>
      <c r="R170" s="1030" t="e">
        <f>R83+#REF!+#REF!+#REF!+#REF!+#REF!+#REF!+#REF!+R93</f>
        <v>#REF!</v>
      </c>
      <c r="S170" s="1030" t="e">
        <f>S83+#REF!+#REF!+#REF!+#REF!+#REF!+#REF!+#REF!+S93</f>
        <v>#REF!</v>
      </c>
      <c r="T170" s="1030" t="e">
        <f>T83+#REF!+#REF!+#REF!+#REF!+#REF!+#REF!+#REF!+T93</f>
        <v>#REF!</v>
      </c>
      <c r="U170" s="1030" t="e">
        <f>U83+#REF!+#REF!+#REF!+#REF!+#REF!+#REF!+#REF!+U93</f>
        <v>#REF!</v>
      </c>
      <c r="V170" s="1030" t="e">
        <f>V83+#REF!+#REF!+#REF!+#REF!+#REF!+#REF!+#REF!+V93</f>
        <v>#REF!</v>
      </c>
      <c r="W170" s="1031" t="e">
        <f>W83+#REF!+#REF!+#REF!+#REF!+#REF!+#REF!+#REF!</f>
        <v>#REF!</v>
      </c>
      <c r="X170" s="1032" t="e">
        <f>X83+#REF!+#REF!+#REF!+#REF!+#REF!+#REF!+#REF!</f>
        <v>#REF!</v>
      </c>
      <c r="Y170" s="1033" t="e">
        <f>Y83+#REF!+#REF!+#REF!+#REF!+#REF!+#REF!+#REF!</f>
        <v>#REF!</v>
      </c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</row>
    <row r="171" spans="1:61" s="16" customFormat="1" ht="19.5" hidden="1" customHeight="1" x14ac:dyDescent="0.2">
      <c r="A171" s="3202" t="s">
        <v>74</v>
      </c>
      <c r="B171" s="3203"/>
      <c r="C171" s="3203"/>
      <c r="D171" s="3203"/>
      <c r="E171" s="3203"/>
      <c r="F171" s="3203"/>
      <c r="G171" s="3203"/>
      <c r="H171" s="3203"/>
      <c r="I171" s="3203"/>
      <c r="J171" s="3203"/>
      <c r="K171" s="3203"/>
      <c r="L171" s="3203"/>
      <c r="M171" s="3204"/>
      <c r="N171" s="1034" t="e">
        <f>N169</f>
        <v>#REF!</v>
      </c>
      <c r="O171" s="1035" t="e">
        <f t="shared" ref="O171:W171" si="63">O169</f>
        <v>#REF!</v>
      </c>
      <c r="P171" s="1036" t="e">
        <f t="shared" si="63"/>
        <v>#REF!</v>
      </c>
      <c r="Q171" s="1034" t="e">
        <f t="shared" si="63"/>
        <v>#REF!</v>
      </c>
      <c r="R171" s="1035" t="e">
        <f t="shared" si="63"/>
        <v>#REF!</v>
      </c>
      <c r="S171" s="1036" t="e">
        <f t="shared" si="63"/>
        <v>#REF!</v>
      </c>
      <c r="T171" s="1034" t="e">
        <f t="shared" si="63"/>
        <v>#REF!</v>
      </c>
      <c r="U171" s="1035" t="e">
        <f t="shared" si="63"/>
        <v>#REF!</v>
      </c>
      <c r="V171" s="1036" t="e">
        <f t="shared" si="63"/>
        <v>#REF!</v>
      </c>
      <c r="W171" s="1034" t="e">
        <f t="shared" si="63"/>
        <v>#REF!</v>
      </c>
      <c r="X171" s="1035" t="e">
        <f>X169</f>
        <v>#REF!</v>
      </c>
      <c r="Y171" s="1036" t="e">
        <f>Y169</f>
        <v>#REF!</v>
      </c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</row>
    <row r="172" spans="1:61" s="16" customFormat="1" ht="19.5" hidden="1" customHeight="1" x14ac:dyDescent="0.2">
      <c r="A172" s="3185" t="s">
        <v>62</v>
      </c>
      <c r="B172" s="3186"/>
      <c r="C172" s="3186"/>
      <c r="D172" s="3186"/>
      <c r="E172" s="3186"/>
      <c r="F172" s="3186"/>
      <c r="G172" s="3186"/>
      <c r="H172" s="3186"/>
      <c r="I172" s="3186"/>
      <c r="J172" s="3186"/>
      <c r="K172" s="3186"/>
      <c r="L172" s="3186"/>
      <c r="M172" s="3187"/>
      <c r="N172" s="1037">
        <v>3</v>
      </c>
      <c r="O172" s="786">
        <v>1</v>
      </c>
      <c r="P172" s="639">
        <v>3</v>
      </c>
      <c r="Q172" s="1037">
        <v>4</v>
      </c>
      <c r="R172" s="786">
        <v>2</v>
      </c>
      <c r="S172" s="639">
        <v>3</v>
      </c>
      <c r="T172" s="1037">
        <v>3</v>
      </c>
      <c r="U172" s="786">
        <v>2</v>
      </c>
      <c r="V172" s="639">
        <v>3</v>
      </c>
      <c r="W172" s="1043">
        <v>3</v>
      </c>
      <c r="X172" s="1044">
        <v>1</v>
      </c>
      <c r="Y172" s="1045">
        <v>2</v>
      </c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</row>
    <row r="173" spans="1:61" s="16" customFormat="1" ht="19.5" hidden="1" customHeight="1" x14ac:dyDescent="0.2">
      <c r="A173" s="3185" t="s">
        <v>408</v>
      </c>
      <c r="B173" s="3186"/>
      <c r="C173" s="3186"/>
      <c r="D173" s="3186"/>
      <c r="E173" s="3186"/>
      <c r="F173" s="3186"/>
      <c r="G173" s="3186"/>
      <c r="H173" s="3186"/>
      <c r="I173" s="3186"/>
      <c r="J173" s="3186"/>
      <c r="K173" s="3186"/>
      <c r="L173" s="3186"/>
      <c r="M173" s="3187"/>
      <c r="N173" s="1037">
        <v>5</v>
      </c>
      <c r="O173" s="786">
        <v>2</v>
      </c>
      <c r="P173" s="639" t="s">
        <v>411</v>
      </c>
      <c r="Q173" s="1037">
        <v>3</v>
      </c>
      <c r="R173" s="786">
        <v>1</v>
      </c>
      <c r="S173" s="639" t="s">
        <v>599</v>
      </c>
      <c r="T173" s="1037" t="s">
        <v>202</v>
      </c>
      <c r="U173" s="786"/>
      <c r="V173" s="639" t="s">
        <v>598</v>
      </c>
      <c r="W173" s="1037">
        <v>4</v>
      </c>
      <c r="X173" s="786" t="s">
        <v>484</v>
      </c>
      <c r="Y173" s="639">
        <v>3</v>
      </c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</row>
    <row r="174" spans="1:61" s="16" customFormat="1" ht="19.5" hidden="1" customHeight="1" x14ac:dyDescent="0.2">
      <c r="A174" s="3185" t="s">
        <v>409</v>
      </c>
      <c r="B174" s="3186"/>
      <c r="C174" s="3186"/>
      <c r="D174" s="3186"/>
      <c r="E174" s="3186"/>
      <c r="F174" s="3186"/>
      <c r="G174" s="3186"/>
      <c r="H174" s="3186"/>
      <c r="I174" s="3186"/>
      <c r="J174" s="3186"/>
      <c r="K174" s="3186"/>
      <c r="L174" s="3186"/>
      <c r="M174" s="3187"/>
      <c r="N174" s="1037">
        <v>5</v>
      </c>
      <c r="O174" s="786">
        <v>2</v>
      </c>
      <c r="P174" s="639" t="s">
        <v>411</v>
      </c>
      <c r="Q174" s="1037">
        <v>3</v>
      </c>
      <c r="R174" s="786">
        <v>1</v>
      </c>
      <c r="S174" s="639" t="s">
        <v>599</v>
      </c>
      <c r="T174" s="1037" t="s">
        <v>202</v>
      </c>
      <c r="U174" s="786"/>
      <c r="V174" s="639" t="s">
        <v>598</v>
      </c>
      <c r="W174" s="1037">
        <v>3</v>
      </c>
      <c r="X174" s="786" t="s">
        <v>484</v>
      </c>
      <c r="Y174" s="639">
        <v>3</v>
      </c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</row>
    <row r="175" spans="1:61" s="16" customFormat="1" ht="19.5" hidden="1" customHeight="1" x14ac:dyDescent="0.2">
      <c r="A175" s="3185" t="s">
        <v>77</v>
      </c>
      <c r="B175" s="3186"/>
      <c r="C175" s="3186"/>
      <c r="D175" s="3186"/>
      <c r="E175" s="3186"/>
      <c r="F175" s="3186"/>
      <c r="G175" s="3186"/>
      <c r="H175" s="3186"/>
      <c r="I175" s="3186"/>
      <c r="J175" s="3186"/>
      <c r="K175" s="3186"/>
      <c r="L175" s="3186"/>
      <c r="M175" s="3187"/>
      <c r="N175" s="1037"/>
      <c r="O175" s="786"/>
      <c r="P175" s="639"/>
      <c r="Q175" s="1037"/>
      <c r="R175" s="786"/>
      <c r="S175" s="639"/>
      <c r="T175" s="1037"/>
      <c r="U175" s="786"/>
      <c r="V175" s="639">
        <v>1</v>
      </c>
      <c r="W175" s="1037">
        <v>1</v>
      </c>
      <c r="X175" s="786"/>
      <c r="Y175" s="639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</row>
    <row r="176" spans="1:61" s="16" customFormat="1" ht="18.75" hidden="1" customHeight="1" thickBot="1" x14ac:dyDescent="0.25">
      <c r="A176" s="3179" t="s">
        <v>76</v>
      </c>
      <c r="B176" s="3180"/>
      <c r="C176" s="3180"/>
      <c r="D176" s="3180"/>
      <c r="E176" s="3180"/>
      <c r="F176" s="3180"/>
      <c r="G176" s="3180"/>
      <c r="H176" s="3180"/>
      <c r="I176" s="3180"/>
      <c r="J176" s="3180"/>
      <c r="K176" s="3180"/>
      <c r="L176" s="3180"/>
      <c r="M176" s="3181"/>
      <c r="N176" s="936"/>
      <c r="O176" s="937"/>
      <c r="P176" s="686"/>
      <c r="Q176" s="936"/>
      <c r="R176" s="937"/>
      <c r="S176" s="686"/>
      <c r="T176" s="936">
        <v>1</v>
      </c>
      <c r="U176" s="937"/>
      <c r="V176" s="686">
        <v>1</v>
      </c>
      <c r="W176" s="936"/>
      <c r="X176" s="937">
        <v>1</v>
      </c>
      <c r="Y176" s="686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</row>
    <row r="177" spans="1:61" s="16" customFormat="1" ht="18.75" hidden="1" customHeight="1" thickBot="1" x14ac:dyDescent="0.25">
      <c r="A177" s="433"/>
      <c r="B177" s="2757"/>
      <c r="C177" s="2757"/>
      <c r="D177" s="2757"/>
      <c r="E177" s="2757"/>
      <c r="F177" s="2757"/>
      <c r="G177" s="2757"/>
      <c r="H177" s="2757"/>
      <c r="I177" s="2757"/>
      <c r="J177" s="2757"/>
      <c r="K177" s="2757"/>
      <c r="L177" s="2757"/>
      <c r="M177" s="2757"/>
      <c r="N177" s="3207">
        <f>G12+G13+G14+G17+G23+G24+G25+G36+G37+G38+G40+G51+G52+G53+G57+G58+G59+G65+G69+G78+G79+G81</f>
        <v>60</v>
      </c>
      <c r="O177" s="3208"/>
      <c r="P177" s="3208"/>
      <c r="Q177" s="3207" t="e">
        <f>G18+G19+G20+G26+G27+G28+G39+G46+G54+G61+G62+G63+G70+G71+G73+G74+G75+G76+G80+#REF!+#REF!+4</f>
        <v>#REF!</v>
      </c>
      <c r="R177" s="3208"/>
      <c r="S177" s="3208"/>
      <c r="T177" s="3207" t="e">
        <f>G34+G41+G43+G44+G45+G48+G49+#REF!+#REF!+#REF!+#REF!+#REF!+#REF!+#REF!+#REF!+#REF!+#REF!+#REF!+6</f>
        <v>#REF!</v>
      </c>
      <c r="U177" s="3208"/>
      <c r="V177" s="3208"/>
      <c r="W177" s="3207" t="e">
        <f>G16+G55+G66+G67+#REF!+#REF!+#REF!+#REF!+#REF!+#REF!+#REF!+#REF!+#REF!+#REF!+#REF!+#REF!+#REF!+#REF!+#REF!</f>
        <v>#REF!</v>
      </c>
      <c r="X177" s="3208"/>
      <c r="Y177" s="3208"/>
      <c r="Z177" s="3205"/>
      <c r="AA177" s="3206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</row>
    <row r="178" spans="1:61" s="16" customFormat="1" ht="18.75" hidden="1" customHeight="1" thickBot="1" x14ac:dyDescent="0.25">
      <c r="A178" s="2757"/>
      <c r="B178" s="2757"/>
      <c r="C178" s="2757"/>
      <c r="D178" s="2757"/>
      <c r="E178" s="2757"/>
      <c r="F178" s="2757"/>
      <c r="G178" s="2757"/>
      <c r="H178" s="2757"/>
      <c r="I178" s="2757"/>
      <c r="J178" s="2757"/>
      <c r="K178" s="2757"/>
      <c r="L178" s="2757"/>
      <c r="M178" s="2757"/>
      <c r="N178" s="3176" t="e">
        <f>N177+Q177+T177+W177</f>
        <v>#REF!</v>
      </c>
      <c r="O178" s="3197"/>
      <c r="P178" s="3197"/>
      <c r="Q178" s="3197"/>
      <c r="R178" s="3197"/>
      <c r="S178" s="3197"/>
      <c r="T178" s="3197"/>
      <c r="U178" s="3197"/>
      <c r="V178" s="3197"/>
      <c r="W178" s="3197"/>
      <c r="X178" s="3197"/>
      <c r="Y178" s="3222"/>
      <c r="Z178" s="2761"/>
      <c r="AA178" s="2762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</row>
    <row r="179" spans="1:61" s="16" customFormat="1" ht="18.75" hidden="1" customHeight="1" thickBot="1" x14ac:dyDescent="0.25">
      <c r="A179" s="400"/>
      <c r="B179" s="400"/>
      <c r="C179" s="400"/>
      <c r="D179" s="400"/>
      <c r="E179" s="400"/>
      <c r="F179" s="400"/>
      <c r="G179" s="400"/>
      <c r="H179" s="400"/>
      <c r="I179" s="400"/>
      <c r="J179" s="400"/>
      <c r="K179" s="400"/>
      <c r="L179" s="400"/>
      <c r="M179" s="400"/>
      <c r="N179" s="2708"/>
      <c r="O179" s="2709"/>
      <c r="P179" s="72"/>
      <c r="Q179" s="2708"/>
      <c r="R179" s="2709"/>
      <c r="S179" s="2709"/>
      <c r="T179" s="2710"/>
      <c r="U179" s="2709"/>
      <c r="V179" s="72"/>
      <c r="W179" s="2710"/>
      <c r="X179" s="2709"/>
      <c r="Y179" s="72"/>
      <c r="Z179" s="2761"/>
      <c r="AA179" s="2762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</row>
    <row r="180" spans="1:61" s="16" customFormat="1" ht="18.75" hidden="1" customHeight="1" thickBot="1" x14ac:dyDescent="0.25">
      <c r="A180" s="3219" t="s">
        <v>407</v>
      </c>
      <c r="B180" s="3220"/>
      <c r="C180" s="3220"/>
      <c r="D180" s="3220"/>
      <c r="E180" s="3220"/>
      <c r="F180" s="3220"/>
      <c r="G180" s="3220"/>
      <c r="H180" s="3220"/>
      <c r="I180" s="3220"/>
      <c r="J180" s="3220"/>
      <c r="K180" s="3220"/>
      <c r="L180" s="3220"/>
      <c r="M180" s="3220"/>
      <c r="N180" s="3220"/>
      <c r="O180" s="3220"/>
      <c r="P180" s="3220"/>
      <c r="Q180" s="3220"/>
      <c r="R180" s="3220"/>
      <c r="S180" s="3220"/>
      <c r="T180" s="3220"/>
      <c r="U180" s="3220"/>
      <c r="V180" s="3220"/>
      <c r="W180" s="3220"/>
      <c r="X180" s="3220"/>
      <c r="Y180" s="3221"/>
      <c r="Z180" s="2761"/>
      <c r="AA180" s="2762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</row>
    <row r="181" spans="1:61" s="16" customFormat="1" ht="24.75" hidden="1" customHeight="1" thickBot="1" x14ac:dyDescent="0.25">
      <c r="A181" s="3223" t="s">
        <v>403</v>
      </c>
      <c r="B181" s="3223"/>
      <c r="C181" s="3223"/>
      <c r="D181" s="3223"/>
      <c r="E181" s="3223"/>
      <c r="F181" s="3223"/>
      <c r="G181" s="585" t="e">
        <f>N190</f>
        <v>#REF!</v>
      </c>
      <c r="H181" s="585" t="e">
        <f>H83+#REF!+#REF!+#REF!+#REF!+#REF!+H93</f>
        <v>#REF!</v>
      </c>
      <c r="I181" s="585" t="e">
        <f>I83+#REF!+#REF!+#REF!+#REF!+#REF!+I93</f>
        <v>#REF!</v>
      </c>
      <c r="J181" s="585" t="e">
        <f>J83+#REF!+#REF!+#REF!+#REF!+#REF!+J93</f>
        <v>#REF!</v>
      </c>
      <c r="K181" s="585" t="e">
        <f>K83+#REF!+#REF!+#REF!+#REF!+#REF!+K93</f>
        <v>#REF!</v>
      </c>
      <c r="L181" s="585" t="e">
        <f>L83+#REF!+#REF!+#REF!+#REF!+#REF!+L93</f>
        <v>#REF!</v>
      </c>
      <c r="M181" s="585" t="e">
        <f>M83+#REF!+#REF!+#REF!+#REF!+#REF!+M93</f>
        <v>#REF!</v>
      </c>
      <c r="N181" s="585" t="e">
        <f>N83+#REF!+#REF!+#REF!+#REF!+#REF!+N93</f>
        <v>#REF!</v>
      </c>
      <c r="O181" s="585" t="e">
        <f>O83+#REF!+#REF!+#REF!+#REF!+#REF!+O93</f>
        <v>#REF!</v>
      </c>
      <c r="P181" s="585" t="e">
        <f>P83+#REF!+#REF!+#REF!+#REF!+#REF!+P93</f>
        <v>#REF!</v>
      </c>
      <c r="Q181" s="585" t="e">
        <f>Q83+#REF!+#REF!+#REF!+#REF!+#REF!+Q93</f>
        <v>#REF!</v>
      </c>
      <c r="R181" s="585" t="e">
        <f>R83+#REF!+#REF!+#REF!+#REF!+#REF!+R93</f>
        <v>#REF!</v>
      </c>
      <c r="S181" s="585" t="e">
        <f>S83+#REF!+#REF!+#REF!+#REF!+#REF!+S93</f>
        <v>#REF!</v>
      </c>
      <c r="T181" s="585" t="e">
        <f>T83+#REF!+#REF!+#REF!+#REF!+#REF!+T93</f>
        <v>#REF!</v>
      </c>
      <c r="U181" s="585" t="e">
        <f>U83+#REF!+#REF!+#REF!+#REF!+#REF!+U93</f>
        <v>#REF!</v>
      </c>
      <c r="V181" s="585" t="e">
        <f>V83+#REF!+#REF!+#REF!+#REF!+#REF!+V93</f>
        <v>#REF!</v>
      </c>
      <c r="W181" s="586" t="e">
        <f>W83+#REF!+#REF!+#REF!+#REF!+#REF!</f>
        <v>#REF!</v>
      </c>
      <c r="X181" s="587" t="e">
        <f>X83+#REF!+#REF!+#REF!+#REF!+#REF!</f>
        <v>#REF!</v>
      </c>
      <c r="Y181" s="588" t="e">
        <f>Y83+#REF!+#REF!+#REF!+#REF!+#REF!</f>
        <v>#REF!</v>
      </c>
      <c r="Z181" s="2761"/>
      <c r="AA181" s="2762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</row>
    <row r="182" spans="1:61" s="16" customFormat="1" ht="36" hidden="1" customHeight="1" thickBot="1" x14ac:dyDescent="0.25">
      <c r="A182" s="3054" t="s">
        <v>404</v>
      </c>
      <c r="B182" s="3055"/>
      <c r="C182" s="3055"/>
      <c r="D182" s="3055"/>
      <c r="E182" s="3055"/>
      <c r="F182" s="3056"/>
      <c r="G182" s="326" t="e">
        <f>N190</f>
        <v>#REF!</v>
      </c>
      <c r="H182" s="326" t="e">
        <f>H83+#REF!+#REF!+#REF!+#REF!+#REF!+H93</f>
        <v>#REF!</v>
      </c>
      <c r="I182" s="326" t="e">
        <f>I83+#REF!+#REF!+#REF!+#REF!+#REF!+I93</f>
        <v>#REF!</v>
      </c>
      <c r="J182" s="326" t="e">
        <f>J83+#REF!+#REF!+#REF!+#REF!+#REF!+J93</f>
        <v>#REF!</v>
      </c>
      <c r="K182" s="326" t="e">
        <f>K83+#REF!+#REF!+#REF!+#REF!+#REF!+K93</f>
        <v>#REF!</v>
      </c>
      <c r="L182" s="326" t="e">
        <f>L83+#REF!+#REF!+#REF!+#REF!+#REF!+L93</f>
        <v>#REF!</v>
      </c>
      <c r="M182" s="326" t="e">
        <f>M83+#REF!+#REF!+#REF!+#REF!+#REF!+M93</f>
        <v>#REF!</v>
      </c>
      <c r="N182" s="326" t="e">
        <f>N83+#REF!+#REF!+#REF!+#REF!+#REF!+N93</f>
        <v>#REF!</v>
      </c>
      <c r="O182" s="326" t="e">
        <f>O83+#REF!+#REF!+#REF!+#REF!+#REF!+O93</f>
        <v>#REF!</v>
      </c>
      <c r="P182" s="326" t="e">
        <f>P83+#REF!+#REF!+#REF!+#REF!+#REF!+P93</f>
        <v>#REF!</v>
      </c>
      <c r="Q182" s="326" t="e">
        <f>Q83+#REF!+#REF!+#REF!+#REF!+#REF!+Q93</f>
        <v>#REF!</v>
      </c>
      <c r="R182" s="326" t="e">
        <f>R83+#REF!+#REF!+#REF!+#REF!+#REF!+R93</f>
        <v>#REF!</v>
      </c>
      <c r="S182" s="326" t="e">
        <f>S83+#REF!+#REF!+#REF!+#REF!+#REF!+S93</f>
        <v>#REF!</v>
      </c>
      <c r="T182" s="326" t="e">
        <f>T83+#REF!+#REF!+#REF!+#REF!+#REF!+T93</f>
        <v>#REF!</v>
      </c>
      <c r="U182" s="326" t="e">
        <f>U83+#REF!+#REF!+#REF!+#REF!+#REF!+U93</f>
        <v>#REF!</v>
      </c>
      <c r="V182" s="326" t="e">
        <f>V83+#REF!+#REF!+#REF!+#REF!+#REF!+V93</f>
        <v>#REF!</v>
      </c>
      <c r="W182" s="586" t="e">
        <f>W83+#REF!+#REF!+#REF!+#REF!+#REF!</f>
        <v>#REF!</v>
      </c>
      <c r="X182" s="587" t="e">
        <f>X83+#REF!+#REF!+#REF!+#REF!+#REF!</f>
        <v>#REF!</v>
      </c>
      <c r="Y182" s="588" t="e">
        <f>Y83+#REF!+#REF!+#REF!+#REF!+#REF!</f>
        <v>#REF!</v>
      </c>
      <c r="Z182" s="2761"/>
      <c r="AA182" s="2762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</row>
    <row r="183" spans="1:61" s="16" customFormat="1" ht="18.75" hidden="1" customHeight="1" x14ac:dyDescent="0.2">
      <c r="A183" s="3202" t="s">
        <v>74</v>
      </c>
      <c r="B183" s="3203"/>
      <c r="C183" s="3203"/>
      <c r="D183" s="3203"/>
      <c r="E183" s="3203"/>
      <c r="F183" s="3203"/>
      <c r="G183" s="3203"/>
      <c r="H183" s="3203"/>
      <c r="I183" s="3203"/>
      <c r="J183" s="3203"/>
      <c r="K183" s="3203"/>
      <c r="L183" s="3203"/>
      <c r="M183" s="3204"/>
      <c r="N183" s="1054" t="e">
        <f t="shared" ref="N183:Y183" si="64">N181</f>
        <v>#REF!</v>
      </c>
      <c r="O183" s="2711" t="e">
        <f t="shared" si="64"/>
        <v>#REF!</v>
      </c>
      <c r="P183" s="2712" t="e">
        <f t="shared" si="64"/>
        <v>#REF!</v>
      </c>
      <c r="Q183" s="1054" t="e">
        <f t="shared" si="64"/>
        <v>#REF!</v>
      </c>
      <c r="R183" s="2711" t="e">
        <f t="shared" si="64"/>
        <v>#REF!</v>
      </c>
      <c r="S183" s="2712" t="e">
        <f t="shared" si="64"/>
        <v>#REF!</v>
      </c>
      <c r="T183" s="1054" t="e">
        <f>T181</f>
        <v>#REF!</v>
      </c>
      <c r="U183" s="144" t="e">
        <f t="shared" si="64"/>
        <v>#REF!</v>
      </c>
      <c r="V183" s="123" t="e">
        <f t="shared" si="64"/>
        <v>#REF!</v>
      </c>
      <c r="W183" s="1054" t="e">
        <f t="shared" si="64"/>
        <v>#REF!</v>
      </c>
      <c r="X183" s="144" t="e">
        <f t="shared" si="64"/>
        <v>#REF!</v>
      </c>
      <c r="Y183" s="123" t="e">
        <f t="shared" si="64"/>
        <v>#REF!</v>
      </c>
      <c r="Z183" s="2761"/>
      <c r="AA183" s="2762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</row>
    <row r="184" spans="1:61" s="16" customFormat="1" ht="18.75" hidden="1" customHeight="1" x14ac:dyDescent="0.2">
      <c r="A184" s="3185" t="s">
        <v>62</v>
      </c>
      <c r="B184" s="3186"/>
      <c r="C184" s="3186"/>
      <c r="D184" s="3186"/>
      <c r="E184" s="3186"/>
      <c r="F184" s="3186"/>
      <c r="G184" s="3186"/>
      <c r="H184" s="3186"/>
      <c r="I184" s="3186"/>
      <c r="J184" s="3186"/>
      <c r="K184" s="3186"/>
      <c r="L184" s="3186"/>
      <c r="M184" s="3187"/>
      <c r="N184" s="1037">
        <v>3</v>
      </c>
      <c r="O184" s="786">
        <v>1</v>
      </c>
      <c r="P184" s="639">
        <v>3</v>
      </c>
      <c r="Q184" s="1037">
        <v>4</v>
      </c>
      <c r="R184" s="786">
        <v>2</v>
      </c>
      <c r="S184" s="639">
        <v>3</v>
      </c>
      <c r="T184" s="1037">
        <v>3</v>
      </c>
      <c r="U184" s="786">
        <v>2</v>
      </c>
      <c r="V184" s="639">
        <v>3</v>
      </c>
      <c r="W184" s="1037">
        <v>3</v>
      </c>
      <c r="X184" s="786">
        <v>1</v>
      </c>
      <c r="Y184" s="639">
        <v>2</v>
      </c>
      <c r="Z184" s="2761"/>
      <c r="AA184" s="2762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</row>
    <row r="185" spans="1:61" s="16" customFormat="1" ht="18.75" hidden="1" customHeight="1" x14ac:dyDescent="0.2">
      <c r="A185" s="3185" t="s">
        <v>408</v>
      </c>
      <c r="B185" s="3186"/>
      <c r="C185" s="3186"/>
      <c r="D185" s="3186"/>
      <c r="E185" s="3186"/>
      <c r="F185" s="3186"/>
      <c r="G185" s="3186"/>
      <c r="H185" s="3186"/>
      <c r="I185" s="3186"/>
      <c r="J185" s="3186"/>
      <c r="K185" s="3186"/>
      <c r="L185" s="3186"/>
      <c r="M185" s="3187"/>
      <c r="N185" s="1037">
        <v>5</v>
      </c>
      <c r="O185" s="786">
        <v>2</v>
      </c>
      <c r="P185" s="639" t="s">
        <v>411</v>
      </c>
      <c r="Q185" s="1037">
        <v>3</v>
      </c>
      <c r="R185" s="786">
        <v>1</v>
      </c>
      <c r="S185" s="639" t="s">
        <v>485</v>
      </c>
      <c r="T185" s="1037" t="s">
        <v>202</v>
      </c>
      <c r="U185" s="786"/>
      <c r="V185" s="639" t="s">
        <v>598</v>
      </c>
      <c r="W185" s="1037">
        <v>4</v>
      </c>
      <c r="X185" s="786" t="s">
        <v>484</v>
      </c>
      <c r="Y185" s="639">
        <v>3</v>
      </c>
      <c r="Z185" s="2761"/>
      <c r="AA185" s="2762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</row>
    <row r="186" spans="1:61" s="16" customFormat="1" ht="18.75" hidden="1" customHeight="1" x14ac:dyDescent="0.2">
      <c r="A186" s="3185" t="s">
        <v>409</v>
      </c>
      <c r="B186" s="3186"/>
      <c r="C186" s="3186"/>
      <c r="D186" s="3186"/>
      <c r="E186" s="3186"/>
      <c r="F186" s="3186"/>
      <c r="G186" s="3186"/>
      <c r="H186" s="3186"/>
      <c r="I186" s="3186"/>
      <c r="J186" s="3186"/>
      <c r="K186" s="3186"/>
      <c r="L186" s="3186"/>
      <c r="M186" s="3187"/>
      <c r="N186" s="1037">
        <v>5</v>
      </c>
      <c r="O186" s="786">
        <v>2</v>
      </c>
      <c r="P186" s="639" t="s">
        <v>411</v>
      </c>
      <c r="Q186" s="1037">
        <v>3</v>
      </c>
      <c r="R186" s="786">
        <v>1</v>
      </c>
      <c r="S186" s="639" t="s">
        <v>485</v>
      </c>
      <c r="T186" s="1037" t="s">
        <v>202</v>
      </c>
      <c r="U186" s="786"/>
      <c r="V186" s="639" t="s">
        <v>598</v>
      </c>
      <c r="W186" s="1037">
        <v>3</v>
      </c>
      <c r="X186" s="786" t="s">
        <v>484</v>
      </c>
      <c r="Y186" s="639">
        <v>3</v>
      </c>
      <c r="Z186" s="2761"/>
      <c r="AA186" s="2762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</row>
    <row r="187" spans="1:61" s="16" customFormat="1" ht="18.75" hidden="1" customHeight="1" x14ac:dyDescent="0.2">
      <c r="A187" s="3185" t="s">
        <v>77</v>
      </c>
      <c r="B187" s="3186"/>
      <c r="C187" s="3186"/>
      <c r="D187" s="3186"/>
      <c r="E187" s="3186"/>
      <c r="F187" s="3186"/>
      <c r="G187" s="3186"/>
      <c r="H187" s="3186"/>
      <c r="I187" s="3186"/>
      <c r="J187" s="3186"/>
      <c r="K187" s="3186"/>
      <c r="L187" s="3186"/>
      <c r="M187" s="3187"/>
      <c r="N187" s="1037"/>
      <c r="O187" s="786"/>
      <c r="P187" s="639"/>
      <c r="Q187" s="1037"/>
      <c r="R187" s="786"/>
      <c r="S187" s="639"/>
      <c r="T187" s="1037"/>
      <c r="U187" s="786"/>
      <c r="V187" s="639">
        <v>1</v>
      </c>
      <c r="W187" s="1037">
        <v>1</v>
      </c>
      <c r="X187" s="786"/>
      <c r="Y187" s="639"/>
      <c r="Z187" s="2761"/>
      <c r="AA187" s="2762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</row>
    <row r="188" spans="1:61" s="16" customFormat="1" ht="18.75" hidden="1" customHeight="1" thickBot="1" x14ac:dyDescent="0.25">
      <c r="A188" s="3179" t="s">
        <v>76</v>
      </c>
      <c r="B188" s="3180"/>
      <c r="C188" s="3180"/>
      <c r="D188" s="3180"/>
      <c r="E188" s="3180"/>
      <c r="F188" s="3180"/>
      <c r="G188" s="3180"/>
      <c r="H188" s="3180"/>
      <c r="I188" s="3180"/>
      <c r="J188" s="3180"/>
      <c r="K188" s="3180"/>
      <c r="L188" s="3180"/>
      <c r="M188" s="3181"/>
      <c r="N188" s="936"/>
      <c r="O188" s="937"/>
      <c r="P188" s="686"/>
      <c r="Q188" s="936"/>
      <c r="R188" s="937"/>
      <c r="S188" s="686"/>
      <c r="T188" s="936">
        <v>1</v>
      </c>
      <c r="U188" s="937"/>
      <c r="V188" s="686">
        <v>1</v>
      </c>
      <c r="W188" s="936"/>
      <c r="X188" s="937">
        <v>1</v>
      </c>
      <c r="Y188" s="686"/>
      <c r="Z188" s="2761"/>
      <c r="AA188" s="2762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</row>
    <row r="189" spans="1:61" s="16" customFormat="1" ht="18.75" hidden="1" customHeight="1" thickBot="1" x14ac:dyDescent="0.25">
      <c r="A189" s="2713"/>
      <c r="B189" s="2713"/>
      <c r="C189" s="2713"/>
      <c r="D189" s="2713"/>
      <c r="E189" s="2713"/>
      <c r="F189" s="2713"/>
      <c r="G189" s="2713"/>
      <c r="H189" s="2713"/>
      <c r="I189" s="2713"/>
      <c r="J189" s="2713"/>
      <c r="K189" s="2713"/>
      <c r="L189" s="2713"/>
      <c r="M189" s="2714"/>
      <c r="N189" s="3018">
        <f>G12+G13+G14+G17+G23+G24+G25+G36+G37+G38+G40+G51+G52+G53+G57+G58+G59+G65+G69+G78+G79+G81</f>
        <v>60</v>
      </c>
      <c r="O189" s="3018"/>
      <c r="P189" s="3018"/>
      <c r="Q189" s="3018" t="e">
        <f>G18+G19+G20+G26+G27+G28+G39+G46+G54+G61+G62+G63+G70+G71+G73+G74+G75+G76+G80+#REF!+#REF!+#REF!+G87+G88+G89</f>
        <v>#REF!</v>
      </c>
      <c r="R189" s="3018"/>
      <c r="S189" s="3018"/>
      <c r="T189" s="3018" t="e">
        <f>G34+G41+G43+G44+G45+G48+G49+#REF!+#REF!+#REF!+#REF!+#REF!+#REF!+#REF!+#REF!+#REF!+#REF!+#REF!+G90+G91+G92</f>
        <v>#REF!</v>
      </c>
      <c r="U189" s="3019"/>
      <c r="V189" s="3019"/>
      <c r="W189" s="3018" t="e">
        <f>G16+G55+G66+G67+#REF!+#REF!+#REF!+#REF!+#REF!+#REF!+#REF!+#REF!+#REF!+#REF!+#REF!+#REF!+#REF!+#REF!+#REF!</f>
        <v>#REF!</v>
      </c>
      <c r="X189" s="3019"/>
      <c r="Y189" s="3019"/>
      <c r="Z189" s="2761"/>
      <c r="AA189" s="455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</row>
    <row r="190" spans="1:61" s="16" customFormat="1" ht="18.75" hidden="1" customHeight="1" thickBot="1" x14ac:dyDescent="0.25">
      <c r="A190" s="2757"/>
      <c r="B190" s="2757"/>
      <c r="C190" s="2757"/>
      <c r="D190" s="2757"/>
      <c r="E190" s="2757"/>
      <c r="F190" s="2757"/>
      <c r="G190" s="2757"/>
      <c r="H190" s="2757"/>
      <c r="I190" s="2757"/>
      <c r="J190" s="2757"/>
      <c r="K190" s="2757"/>
      <c r="L190" s="2757"/>
      <c r="M190" s="2757"/>
      <c r="N190" s="3209" t="e">
        <f>N189+Q189+T189+W189</f>
        <v>#REF!</v>
      </c>
      <c r="O190" s="3210"/>
      <c r="P190" s="3210"/>
      <c r="Q190" s="3210"/>
      <c r="R190" s="3210"/>
      <c r="S190" s="3210"/>
      <c r="T190" s="3210"/>
      <c r="U190" s="3210"/>
      <c r="V190" s="3210"/>
      <c r="W190" s="3210"/>
      <c r="X190" s="3210"/>
      <c r="Y190" s="3211"/>
      <c r="Z190" s="2761"/>
      <c r="AA190" s="455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</row>
    <row r="191" spans="1:61" s="16" customFormat="1" ht="18.75" hidden="1" customHeight="1" thickBot="1" x14ac:dyDescent="0.25">
      <c r="A191" s="2715"/>
      <c r="B191" s="2715"/>
      <c r="C191" s="2715"/>
      <c r="D191" s="2715"/>
      <c r="E191" s="2715"/>
      <c r="F191" s="2715"/>
      <c r="G191" s="2715"/>
      <c r="H191" s="2715"/>
      <c r="I191" s="2715"/>
      <c r="J191" s="2715"/>
      <c r="K191" s="2715"/>
      <c r="L191" s="2715"/>
      <c r="M191" s="2715"/>
      <c r="N191" s="2715"/>
      <c r="O191" s="2715"/>
      <c r="P191" s="2716"/>
      <c r="Q191" s="2715"/>
      <c r="R191" s="2715"/>
      <c r="S191" s="2715"/>
      <c r="T191" s="2716"/>
      <c r="U191" s="2716"/>
      <c r="V191" s="2716"/>
      <c r="W191" s="2716"/>
      <c r="X191" s="2716"/>
      <c r="Y191" s="2716"/>
      <c r="Z191" s="2761"/>
      <c r="AA191" s="2762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</row>
    <row r="192" spans="1:61" s="16" customFormat="1" ht="18.75" hidden="1" customHeight="1" thickBot="1" x14ac:dyDescent="0.25">
      <c r="A192" s="3219" t="s">
        <v>410</v>
      </c>
      <c r="B192" s="3220"/>
      <c r="C192" s="3220"/>
      <c r="D192" s="3220"/>
      <c r="E192" s="3220"/>
      <c r="F192" s="3220"/>
      <c r="G192" s="3220"/>
      <c r="H192" s="3220"/>
      <c r="I192" s="3220"/>
      <c r="J192" s="3220"/>
      <c r="K192" s="3220"/>
      <c r="L192" s="3220"/>
      <c r="M192" s="3220"/>
      <c r="N192" s="3220"/>
      <c r="O192" s="3220"/>
      <c r="P192" s="3220"/>
      <c r="Q192" s="3220"/>
      <c r="R192" s="3220"/>
      <c r="S192" s="3220"/>
      <c r="T192" s="3220"/>
      <c r="U192" s="3220"/>
      <c r="V192" s="3220"/>
      <c r="W192" s="3220"/>
      <c r="X192" s="3220"/>
      <c r="Y192" s="3221"/>
      <c r="Z192" s="2761"/>
      <c r="AA192" s="2762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</row>
    <row r="193" spans="1:61" s="16" customFormat="1" ht="21.75" hidden="1" customHeight="1" thickBot="1" x14ac:dyDescent="0.25">
      <c r="A193" s="3223" t="s">
        <v>403</v>
      </c>
      <c r="B193" s="3223"/>
      <c r="C193" s="3223"/>
      <c r="D193" s="3223"/>
      <c r="E193" s="3223"/>
      <c r="F193" s="3223"/>
      <c r="G193" s="2717" t="e">
        <f>N202</f>
        <v>#REF!</v>
      </c>
      <c r="H193" s="2717" t="e">
        <f>H83+#REF!+#REF!+#REF!+#REF!+#REF!+#REF!+#REF!+H93</f>
        <v>#REF!</v>
      </c>
      <c r="I193" s="2717" t="e">
        <f>I83+#REF!+#REF!+#REF!+#REF!+#REF!+#REF!+#REF!+I93</f>
        <v>#REF!</v>
      </c>
      <c r="J193" s="2717" t="e">
        <f>J83+#REF!+#REF!+#REF!+#REF!+#REF!+#REF!+#REF!+J93</f>
        <v>#REF!</v>
      </c>
      <c r="K193" s="2717" t="e">
        <f>K83+#REF!+#REF!+#REF!+#REF!+#REF!+#REF!+#REF!+K93</f>
        <v>#REF!</v>
      </c>
      <c r="L193" s="2717" t="e">
        <f>L83+#REF!+#REF!+#REF!+#REF!+#REF!+#REF!+#REF!+L93</f>
        <v>#REF!</v>
      </c>
      <c r="M193" s="2717" t="e">
        <f>M83+#REF!+#REF!+#REF!+#REF!+#REF!+#REF!+#REF!+M93</f>
        <v>#REF!</v>
      </c>
      <c r="N193" s="2717" t="e">
        <f>N83+#REF!+#REF!+#REF!+#REF!+#REF!+#REF!+#REF!+N93</f>
        <v>#REF!</v>
      </c>
      <c r="O193" s="2717" t="e">
        <f>O83+#REF!+#REF!+#REF!+#REF!+#REF!+#REF!+#REF!+O93</f>
        <v>#REF!</v>
      </c>
      <c r="P193" s="2717" t="e">
        <f>P83+#REF!+#REF!+#REF!+#REF!+#REF!+#REF!+#REF!+P93</f>
        <v>#REF!</v>
      </c>
      <c r="Q193" s="2717" t="e">
        <f>Q83+#REF!+#REF!+#REF!+#REF!+#REF!+#REF!+#REF!+Q93</f>
        <v>#REF!</v>
      </c>
      <c r="R193" s="2717" t="e">
        <f>R83+#REF!+#REF!+#REF!+#REF!+#REF!+#REF!+#REF!+R93</f>
        <v>#REF!</v>
      </c>
      <c r="S193" s="2717" t="e">
        <f>S83+#REF!+#REF!+#REF!+#REF!+#REF!+#REF!+#REF!+S93</f>
        <v>#REF!</v>
      </c>
      <c r="T193" s="2717" t="e">
        <f>T83+#REF!+#REF!+#REF!+#REF!+#REF!+#REF!+#REF!+T93</f>
        <v>#REF!</v>
      </c>
      <c r="U193" s="2717" t="e">
        <f>U83+#REF!+#REF!+#REF!+#REF!+#REF!+#REF!+#REF!+U93</f>
        <v>#REF!</v>
      </c>
      <c r="V193" s="2717" t="e">
        <f>V83+#REF!+#REF!+#REF!+#REF!+#REF!+#REF!+#REF!+V93</f>
        <v>#REF!</v>
      </c>
      <c r="W193" s="586" t="e">
        <f>W83+#REF!+#REF!+#REF!+#REF!+#REF!+#REF!+#REF!</f>
        <v>#REF!</v>
      </c>
      <c r="X193" s="587" t="e">
        <f>X83+#REF!+#REF!+#REF!+#REF!+#REF!+#REF!+#REF!</f>
        <v>#REF!</v>
      </c>
      <c r="Y193" s="588" t="e">
        <f>Y83+#REF!+#REF!+#REF!+#REF!+#REF!+#REF!+#REF!</f>
        <v>#REF!</v>
      </c>
      <c r="Z193" s="2761"/>
      <c r="AA193" s="2762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</row>
    <row r="194" spans="1:61" s="16" customFormat="1" ht="38.25" hidden="1" customHeight="1" thickBot="1" x14ac:dyDescent="0.25">
      <c r="A194" s="3054" t="s">
        <v>404</v>
      </c>
      <c r="B194" s="3055"/>
      <c r="C194" s="3055"/>
      <c r="D194" s="3055"/>
      <c r="E194" s="3055"/>
      <c r="F194" s="3056"/>
      <c r="G194" s="2717" t="e">
        <f>N202</f>
        <v>#REF!</v>
      </c>
      <c r="H194" s="2717" t="e">
        <f>H83+#REF!+#REF!+#REF!+#REF!+#REF!+#REF!+#REF!+H93</f>
        <v>#REF!</v>
      </c>
      <c r="I194" s="2717" t="e">
        <f>I83+#REF!+#REF!+#REF!+#REF!+#REF!+#REF!+#REF!+I93</f>
        <v>#REF!</v>
      </c>
      <c r="J194" s="2717" t="e">
        <f>J83+#REF!+#REF!+#REF!+#REF!+#REF!+#REF!+#REF!+J93</f>
        <v>#REF!</v>
      </c>
      <c r="K194" s="2717" t="e">
        <f>K83+#REF!+#REF!+#REF!+#REF!+#REF!+#REF!+#REF!+K93</f>
        <v>#REF!</v>
      </c>
      <c r="L194" s="2717" t="e">
        <f>L83+#REF!+#REF!+#REF!+#REF!+#REF!+#REF!+#REF!+L93</f>
        <v>#REF!</v>
      </c>
      <c r="M194" s="2717" t="e">
        <f>M83+#REF!+#REF!+#REF!+#REF!+#REF!+#REF!+#REF!+M93</f>
        <v>#REF!</v>
      </c>
      <c r="N194" s="2717" t="e">
        <f>N83+#REF!+#REF!+#REF!+#REF!+#REF!+#REF!+#REF!+N93</f>
        <v>#REF!</v>
      </c>
      <c r="O194" s="2717" t="e">
        <f>O83+#REF!+#REF!+#REF!+#REF!+#REF!+#REF!+#REF!+O93</f>
        <v>#REF!</v>
      </c>
      <c r="P194" s="2717" t="e">
        <f>P83+#REF!+#REF!+#REF!+#REF!+#REF!+#REF!+#REF!+P93</f>
        <v>#REF!</v>
      </c>
      <c r="Q194" s="2717" t="e">
        <f>Q83+#REF!+#REF!+#REF!+#REF!+#REF!+#REF!+#REF!+Q93</f>
        <v>#REF!</v>
      </c>
      <c r="R194" s="2717" t="e">
        <f>R83+#REF!+#REF!+#REF!+#REF!+#REF!+#REF!+#REF!+R93</f>
        <v>#REF!</v>
      </c>
      <c r="S194" s="2717" t="e">
        <f>S83+#REF!+#REF!+#REF!+#REF!+#REF!+#REF!+#REF!+S93</f>
        <v>#REF!</v>
      </c>
      <c r="T194" s="2717" t="e">
        <f>T83+#REF!+#REF!+#REF!+#REF!+#REF!+#REF!+#REF!+T93</f>
        <v>#REF!</v>
      </c>
      <c r="U194" s="2717" t="e">
        <f>U83+#REF!+#REF!+#REF!+#REF!+#REF!+#REF!+#REF!+U93</f>
        <v>#REF!</v>
      </c>
      <c r="V194" s="2717" t="e">
        <f>V83+#REF!+#REF!+#REF!+#REF!+#REF!+#REF!+#REF!+V93</f>
        <v>#REF!</v>
      </c>
      <c r="W194" s="586" t="e">
        <f>W83+#REF!+#REF!+#REF!+#REF!+#REF!+#REF!+#REF!</f>
        <v>#REF!</v>
      </c>
      <c r="X194" s="587" t="e">
        <f>X83+#REF!+#REF!+#REF!+#REF!+#REF!+#REF!+#REF!</f>
        <v>#REF!</v>
      </c>
      <c r="Y194" s="588" t="e">
        <f>Y83+#REF!+#REF!+#REF!+#REF!+#REF!+#REF!+#REF!</f>
        <v>#REF!</v>
      </c>
      <c r="Z194" s="2761"/>
      <c r="AA194" s="2762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</row>
    <row r="195" spans="1:61" s="16" customFormat="1" ht="18.75" hidden="1" customHeight="1" x14ac:dyDescent="0.2">
      <c r="A195" s="3202" t="s">
        <v>74</v>
      </c>
      <c r="B195" s="3203"/>
      <c r="C195" s="3203"/>
      <c r="D195" s="3203"/>
      <c r="E195" s="3203"/>
      <c r="F195" s="3203"/>
      <c r="G195" s="3203"/>
      <c r="H195" s="3203"/>
      <c r="I195" s="3203"/>
      <c r="J195" s="3203"/>
      <c r="K195" s="3203"/>
      <c r="L195" s="3203"/>
      <c r="M195" s="3204"/>
      <c r="N195" s="2718" t="e">
        <f t="shared" ref="N195:Y195" si="65">N193</f>
        <v>#REF!</v>
      </c>
      <c r="O195" s="2719" t="e">
        <f t="shared" si="65"/>
        <v>#REF!</v>
      </c>
      <c r="P195" s="2720" t="e">
        <f t="shared" si="65"/>
        <v>#REF!</v>
      </c>
      <c r="Q195" s="1034" t="e">
        <f t="shared" si="65"/>
        <v>#REF!</v>
      </c>
      <c r="R195" s="1035" t="e">
        <f t="shared" si="65"/>
        <v>#REF!</v>
      </c>
      <c r="S195" s="1036" t="e">
        <f t="shared" si="65"/>
        <v>#REF!</v>
      </c>
      <c r="T195" s="1034" t="e">
        <f t="shared" si="65"/>
        <v>#REF!</v>
      </c>
      <c r="U195" s="1035" t="e">
        <f t="shared" si="65"/>
        <v>#REF!</v>
      </c>
      <c r="V195" s="1036" t="e">
        <f t="shared" si="65"/>
        <v>#REF!</v>
      </c>
      <c r="W195" s="2721" t="e">
        <f t="shared" si="65"/>
        <v>#REF!</v>
      </c>
      <c r="X195" s="2719" t="e">
        <f t="shared" si="65"/>
        <v>#REF!</v>
      </c>
      <c r="Y195" s="2720" t="e">
        <f t="shared" si="65"/>
        <v>#REF!</v>
      </c>
      <c r="Z195" s="2761"/>
      <c r="AA195" s="2762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</row>
    <row r="196" spans="1:61" s="16" customFormat="1" ht="18.75" hidden="1" customHeight="1" x14ac:dyDescent="0.2">
      <c r="A196" s="3185" t="s">
        <v>62</v>
      </c>
      <c r="B196" s="3186"/>
      <c r="C196" s="3186"/>
      <c r="D196" s="3186"/>
      <c r="E196" s="3186"/>
      <c r="F196" s="3186"/>
      <c r="G196" s="3186"/>
      <c r="H196" s="3186"/>
      <c r="I196" s="3186"/>
      <c r="J196" s="3186"/>
      <c r="K196" s="3186"/>
      <c r="L196" s="3186"/>
      <c r="M196" s="3187"/>
      <c r="N196" s="1037">
        <v>3</v>
      </c>
      <c r="O196" s="786">
        <v>1</v>
      </c>
      <c r="P196" s="639">
        <v>3</v>
      </c>
      <c r="Q196" s="1037">
        <v>4</v>
      </c>
      <c r="R196" s="786">
        <v>2</v>
      </c>
      <c r="S196" s="639">
        <v>3</v>
      </c>
      <c r="T196" s="1037">
        <v>3</v>
      </c>
      <c r="U196" s="786">
        <v>2</v>
      </c>
      <c r="V196" s="639">
        <v>3</v>
      </c>
      <c r="W196" s="1037">
        <v>3</v>
      </c>
      <c r="X196" s="786">
        <v>1</v>
      </c>
      <c r="Y196" s="639">
        <v>2</v>
      </c>
      <c r="Z196" s="2761"/>
      <c r="AA196" s="2762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</row>
    <row r="197" spans="1:61" s="16" customFormat="1" ht="18.75" hidden="1" customHeight="1" x14ac:dyDescent="0.2">
      <c r="A197" s="3185" t="s">
        <v>408</v>
      </c>
      <c r="B197" s="3186"/>
      <c r="C197" s="3186"/>
      <c r="D197" s="3186"/>
      <c r="E197" s="3186"/>
      <c r="F197" s="3186"/>
      <c r="G197" s="3186"/>
      <c r="H197" s="3186"/>
      <c r="I197" s="3186"/>
      <c r="J197" s="3186"/>
      <c r="K197" s="3186"/>
      <c r="L197" s="3186"/>
      <c r="M197" s="3187"/>
      <c r="N197" s="1037">
        <v>5</v>
      </c>
      <c r="O197" s="786">
        <v>2</v>
      </c>
      <c r="P197" s="639" t="s">
        <v>411</v>
      </c>
      <c r="Q197" s="1037">
        <v>3</v>
      </c>
      <c r="R197" s="786">
        <v>1</v>
      </c>
      <c r="S197" s="639" t="s">
        <v>599</v>
      </c>
      <c r="T197" s="1037" t="s">
        <v>202</v>
      </c>
      <c r="U197" s="786"/>
      <c r="V197" s="639" t="s">
        <v>598</v>
      </c>
      <c r="W197" s="1037">
        <v>4</v>
      </c>
      <c r="X197" s="786" t="s">
        <v>484</v>
      </c>
      <c r="Y197" s="639">
        <v>3</v>
      </c>
      <c r="Z197" s="2761"/>
      <c r="AA197" s="2762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</row>
    <row r="198" spans="1:61" s="16" customFormat="1" ht="18.75" hidden="1" customHeight="1" x14ac:dyDescent="0.2">
      <c r="A198" s="3185" t="s">
        <v>409</v>
      </c>
      <c r="B198" s="3186"/>
      <c r="C198" s="3186"/>
      <c r="D198" s="3186"/>
      <c r="E198" s="3186"/>
      <c r="F198" s="3186"/>
      <c r="G198" s="3186"/>
      <c r="H198" s="3186"/>
      <c r="I198" s="3186"/>
      <c r="J198" s="3186"/>
      <c r="K198" s="3186"/>
      <c r="L198" s="3186"/>
      <c r="M198" s="3187"/>
      <c r="N198" s="1037">
        <v>5</v>
      </c>
      <c r="O198" s="786">
        <v>2</v>
      </c>
      <c r="P198" s="639" t="s">
        <v>411</v>
      </c>
      <c r="Q198" s="1037">
        <v>3</v>
      </c>
      <c r="R198" s="786">
        <v>1</v>
      </c>
      <c r="S198" s="639" t="s">
        <v>599</v>
      </c>
      <c r="T198" s="1037" t="s">
        <v>202</v>
      </c>
      <c r="U198" s="786"/>
      <c r="V198" s="639" t="s">
        <v>598</v>
      </c>
      <c r="W198" s="1037">
        <v>3</v>
      </c>
      <c r="X198" s="786" t="s">
        <v>484</v>
      </c>
      <c r="Y198" s="639">
        <v>3</v>
      </c>
      <c r="Z198" s="2761"/>
      <c r="AA198" s="2762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</row>
    <row r="199" spans="1:61" s="16" customFormat="1" ht="18.75" hidden="1" customHeight="1" x14ac:dyDescent="0.2">
      <c r="A199" s="3185" t="s">
        <v>77</v>
      </c>
      <c r="B199" s="3186"/>
      <c r="C199" s="3186"/>
      <c r="D199" s="3186"/>
      <c r="E199" s="3186"/>
      <c r="F199" s="3186"/>
      <c r="G199" s="3186"/>
      <c r="H199" s="3186"/>
      <c r="I199" s="3186"/>
      <c r="J199" s="3186"/>
      <c r="K199" s="3186"/>
      <c r="L199" s="3186"/>
      <c r="M199" s="3187"/>
      <c r="N199" s="1037"/>
      <c r="O199" s="786"/>
      <c r="P199" s="639"/>
      <c r="Q199" s="1037"/>
      <c r="R199" s="786"/>
      <c r="S199" s="639"/>
      <c r="T199" s="1037"/>
      <c r="U199" s="786"/>
      <c r="V199" s="639">
        <v>1</v>
      </c>
      <c r="W199" s="1037">
        <v>1</v>
      </c>
      <c r="X199" s="786"/>
      <c r="Y199" s="639"/>
      <c r="Z199" s="2761"/>
      <c r="AA199" s="2762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</row>
    <row r="200" spans="1:61" s="16" customFormat="1" ht="18.75" hidden="1" customHeight="1" thickBot="1" x14ac:dyDescent="0.25">
      <c r="A200" s="3179" t="s">
        <v>76</v>
      </c>
      <c r="B200" s="3180"/>
      <c r="C200" s="3180"/>
      <c r="D200" s="3180"/>
      <c r="E200" s="3180"/>
      <c r="F200" s="3180"/>
      <c r="G200" s="3180"/>
      <c r="H200" s="3180"/>
      <c r="I200" s="3180"/>
      <c r="J200" s="3180"/>
      <c r="K200" s="3180"/>
      <c r="L200" s="3180"/>
      <c r="M200" s="3181"/>
      <c r="N200" s="936"/>
      <c r="O200" s="937"/>
      <c r="P200" s="686"/>
      <c r="Q200" s="936"/>
      <c r="R200" s="937"/>
      <c r="S200" s="686"/>
      <c r="T200" s="936">
        <v>1</v>
      </c>
      <c r="U200" s="937"/>
      <c r="V200" s="686">
        <v>1</v>
      </c>
      <c r="W200" s="936"/>
      <c r="X200" s="937">
        <v>1</v>
      </c>
      <c r="Y200" s="686"/>
      <c r="Z200" s="2761"/>
      <c r="AA200" s="2762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</row>
    <row r="201" spans="1:61" s="16" customFormat="1" ht="18.75" hidden="1" customHeight="1" thickBot="1" x14ac:dyDescent="0.25">
      <c r="A201" s="433"/>
      <c r="B201" s="2757"/>
      <c r="C201" s="2757"/>
      <c r="D201" s="2757"/>
      <c r="E201" s="2757"/>
      <c r="F201" s="2757"/>
      <c r="G201" s="2757"/>
      <c r="H201" s="2757"/>
      <c r="I201" s="2757"/>
      <c r="J201" s="2757"/>
      <c r="K201" s="2757"/>
      <c r="L201" s="2757"/>
      <c r="M201" s="2757"/>
      <c r="N201" s="3018">
        <f>G12+G13+G14+G17+G23+G24+G25+G36+G37+G38+G40+G51+G52+G53+G57+G58+G59+G65+G69+G78+G79+G81</f>
        <v>60</v>
      </c>
      <c r="O201" s="3018"/>
      <c r="P201" s="3018"/>
      <c r="Q201" s="3018" t="e">
        <f>G18+G19+G20+G26+G27+G28+G39+G46+G54+G61+G62+G63+G70+G71+G73+G74+G75+G76+G80+#REF!+#REF!+4</f>
        <v>#REF!</v>
      </c>
      <c r="R201" s="3018"/>
      <c r="S201" s="3018"/>
      <c r="T201" s="3018" t="e">
        <f>G34+G41+G43+G44+G45+G48+G49+#REF!+#REF!+#REF!+#REF!+#REF!+#REF!+#REF!+#REF!+#REF!+#REF!+#REF!+6</f>
        <v>#REF!</v>
      </c>
      <c r="U201" s="3019"/>
      <c r="V201" s="3019"/>
      <c r="W201" s="3018" t="e">
        <f>G16+G55+G66+G67+#REF!+#REF!+#REF!+#REF!+#REF!+#REF!+#REF!+#REF!+#REF!+#REF!+#REF!+#REF!+#REF!+#REF!+#REF!</f>
        <v>#REF!</v>
      </c>
      <c r="X201" s="3019"/>
      <c r="Y201" s="3019"/>
      <c r="Z201" s="2761"/>
      <c r="AA201" s="455"/>
      <c r="AB201" s="47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</row>
    <row r="202" spans="1:61" s="16" customFormat="1" ht="18.75" hidden="1" customHeight="1" thickBot="1" x14ac:dyDescent="0.25">
      <c r="A202" s="2757"/>
      <c r="B202" s="2757"/>
      <c r="C202" s="2757"/>
      <c r="D202" s="2757"/>
      <c r="E202" s="2757"/>
      <c r="F202" s="2757"/>
      <c r="G202" s="2757"/>
      <c r="H202" s="2757"/>
      <c r="I202" s="2757"/>
      <c r="J202" s="2757"/>
      <c r="K202" s="2757"/>
      <c r="L202" s="2757"/>
      <c r="M202" s="2757"/>
      <c r="N202" s="3209" t="e">
        <f>N201+Q201+T201+W201</f>
        <v>#REF!</v>
      </c>
      <c r="O202" s="3210"/>
      <c r="P202" s="3210"/>
      <c r="Q202" s="3210"/>
      <c r="R202" s="3210"/>
      <c r="S202" s="3210"/>
      <c r="T202" s="3210"/>
      <c r="U202" s="3210"/>
      <c r="V202" s="3210"/>
      <c r="W202" s="3210"/>
      <c r="X202" s="3210"/>
      <c r="Y202" s="3211"/>
      <c r="Z202" s="2761"/>
      <c r="AA202" s="455"/>
      <c r="AB202" s="47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</row>
    <row r="203" spans="1:61" s="16" customFormat="1" ht="27.75" hidden="1" customHeight="1" thickBot="1" x14ac:dyDescent="0.25">
      <c r="A203" s="400"/>
      <c r="B203" s="400"/>
      <c r="C203" s="400"/>
      <c r="D203" s="400"/>
      <c r="E203" s="400"/>
      <c r="F203" s="400"/>
      <c r="G203" s="400"/>
      <c r="H203" s="400"/>
      <c r="I203" s="400"/>
      <c r="J203" s="400"/>
      <c r="K203" s="400"/>
      <c r="L203" s="400"/>
      <c r="M203" s="400"/>
      <c r="N203" s="401"/>
      <c r="O203" s="401"/>
      <c r="P203" s="402"/>
      <c r="Q203" s="401"/>
      <c r="R203" s="401"/>
      <c r="S203" s="401"/>
      <c r="T203" s="401"/>
      <c r="U203" s="401"/>
      <c r="V203" s="415"/>
      <c r="W203" s="401"/>
      <c r="X203" s="401"/>
      <c r="Y203" s="415"/>
      <c r="AC203" s="47"/>
      <c r="AD203" s="47"/>
      <c r="AE203" s="47"/>
      <c r="AF203" s="47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</row>
    <row r="204" spans="1:61" s="16" customFormat="1" ht="30" customHeight="1" thickBot="1" x14ac:dyDescent="0.25">
      <c r="A204" s="3216" t="s">
        <v>323</v>
      </c>
      <c r="B204" s="3217"/>
      <c r="C204" s="3217"/>
      <c r="D204" s="3217"/>
      <c r="E204" s="3217"/>
      <c r="F204" s="3217"/>
      <c r="G204" s="3217"/>
      <c r="H204" s="3217"/>
      <c r="I204" s="3217"/>
      <c r="J204" s="3217"/>
      <c r="K204" s="3217"/>
      <c r="L204" s="3217"/>
      <c r="M204" s="3217"/>
      <c r="N204" s="3217"/>
      <c r="O204" s="3217"/>
      <c r="P204" s="3217"/>
      <c r="Q204" s="3217"/>
      <c r="R204" s="3217"/>
      <c r="S204" s="3217"/>
      <c r="T204" s="3217"/>
      <c r="U204" s="3217"/>
      <c r="V204" s="3217"/>
      <c r="W204" s="3217"/>
      <c r="X204" s="3217"/>
      <c r="Y204" s="3218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</row>
    <row r="205" spans="1:61" s="57" customFormat="1" ht="16.5" thickBot="1" x14ac:dyDescent="0.25">
      <c r="A205" s="3215"/>
      <c r="B205" s="3215"/>
      <c r="C205" s="3215"/>
      <c r="D205" s="3215"/>
      <c r="E205" s="3215"/>
      <c r="F205" s="3215"/>
      <c r="G205" s="3215"/>
      <c r="H205" s="3215"/>
      <c r="I205" s="3215"/>
      <c r="J205" s="3215"/>
      <c r="K205" s="3215"/>
      <c r="L205" s="3215"/>
      <c r="M205" s="3215"/>
      <c r="N205" s="3215"/>
      <c r="O205" s="3215"/>
      <c r="P205" s="3215"/>
      <c r="Q205" s="3215"/>
      <c r="R205" s="3215"/>
      <c r="S205" s="3215"/>
      <c r="T205" s="3215"/>
      <c r="U205" s="3215"/>
      <c r="V205" s="3215"/>
      <c r="W205" s="3215"/>
      <c r="X205" s="3215"/>
      <c r="Y205" s="3215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X205" s="2746"/>
      <c r="AY205" s="2746"/>
      <c r="AZ205" s="2746"/>
      <c r="BA205" s="2746"/>
      <c r="BB205" s="2746"/>
      <c r="BC205" s="2746"/>
      <c r="BD205" s="2746"/>
      <c r="BE205" s="2746"/>
      <c r="BF205" s="2746"/>
      <c r="BG205" s="2746"/>
      <c r="BH205" s="2746"/>
      <c r="BI205" s="2746"/>
    </row>
    <row r="206" spans="1:61" s="1064" customFormat="1" ht="15.75" customHeight="1" thickBot="1" x14ac:dyDescent="0.25">
      <c r="A206" s="3184" t="s">
        <v>75</v>
      </c>
      <c r="B206" s="3184"/>
      <c r="C206" s="3184"/>
      <c r="D206" s="3184"/>
      <c r="E206" s="3184"/>
      <c r="F206" s="3184"/>
      <c r="G206" s="1030" t="e">
        <f>G83+G119+G166+#REF!+#REF!+G93</f>
        <v>#REF!</v>
      </c>
      <c r="H206" s="1030" t="e">
        <f>H83+H119+H166+#REF!+#REF!+H93</f>
        <v>#REF!</v>
      </c>
      <c r="I206" s="1030" t="e">
        <f>I83+I119+I166+#REF!+#REF!+I93</f>
        <v>#REF!</v>
      </c>
      <c r="J206" s="1030" t="e">
        <f>J83+J119+J166+#REF!+#REF!+J93</f>
        <v>#REF!</v>
      </c>
      <c r="K206" s="1030" t="e">
        <f>K83+K119+K166+#REF!+#REF!+K93</f>
        <v>#REF!</v>
      </c>
      <c r="L206" s="1030" t="e">
        <f>L83+L119+L166+#REF!+#REF!+L93</f>
        <v>#REF!</v>
      </c>
      <c r="M206" s="1030" t="e">
        <f>M83+M119+M166+#REF!+#REF!+M93</f>
        <v>#REF!</v>
      </c>
      <c r="N206" s="1030" t="e">
        <f>N83+N119+N166+#REF!+#REF!+N93</f>
        <v>#REF!</v>
      </c>
      <c r="O206" s="1030" t="e">
        <f>O83+O119+O166+#REF!+#REF!+O93</f>
        <v>#REF!</v>
      </c>
      <c r="P206" s="1030" t="e">
        <f>P83+P119+P166+#REF!+#REF!+P93</f>
        <v>#REF!</v>
      </c>
      <c r="Q206" s="1030" t="e">
        <f>Q83+Q119+Q166+#REF!+#REF!+Q93</f>
        <v>#REF!</v>
      </c>
      <c r="R206" s="1030" t="e">
        <f>R83+R119+R166+#REF!+#REF!+R93</f>
        <v>#REF!</v>
      </c>
      <c r="S206" s="1030" t="e">
        <f>S83+S119+S166+#REF!+#REF!+S93</f>
        <v>#REF!</v>
      </c>
      <c r="T206" s="1030" t="e">
        <f>T83+T119+T166+#REF!+#REF!+T93</f>
        <v>#REF!</v>
      </c>
      <c r="U206" s="1030" t="e">
        <f>U83+U119+U166+#REF!+#REF!+U93</f>
        <v>#REF!</v>
      </c>
      <c r="V206" s="1030" t="e">
        <f>V83+V119+V166+#REF!+#REF!+V93</f>
        <v>#REF!</v>
      </c>
      <c r="W206" s="1030" t="e">
        <f>W83+W119+W166+#REF!+#REF!+W93</f>
        <v>#REF!</v>
      </c>
      <c r="X206" s="1030" t="e">
        <f>X83+X119+X166+#REF!+#REF!+X93</f>
        <v>#REF!</v>
      </c>
      <c r="Y206" s="1030" t="e">
        <f>Y83+Y119+Y166+#REF!+#REF!+Y93</f>
        <v>#REF!</v>
      </c>
      <c r="AX206" s="2747"/>
      <c r="AY206" s="2747"/>
      <c r="AZ206" s="2747"/>
      <c r="BA206" s="2747"/>
      <c r="BB206" s="2747"/>
      <c r="BC206" s="2747"/>
      <c r="BD206" s="2747"/>
      <c r="BE206" s="2747"/>
      <c r="BF206" s="2747"/>
      <c r="BG206" s="2747"/>
      <c r="BH206" s="2747"/>
      <c r="BI206" s="2747"/>
    </row>
    <row r="207" spans="1:61" s="16" customFormat="1" ht="15.75" customHeight="1" x14ac:dyDescent="0.2">
      <c r="A207" s="3202" t="s">
        <v>74</v>
      </c>
      <c r="B207" s="3203"/>
      <c r="C207" s="3203"/>
      <c r="D207" s="3203"/>
      <c r="E207" s="3203"/>
      <c r="F207" s="3203"/>
      <c r="G207" s="3203"/>
      <c r="H207" s="3203"/>
      <c r="I207" s="3203"/>
      <c r="J207" s="3203"/>
      <c r="K207" s="3203"/>
      <c r="L207" s="3203"/>
      <c r="M207" s="3204"/>
      <c r="N207" s="1034" t="e">
        <f t="shared" ref="N207:Y207" si="66">N206</f>
        <v>#REF!</v>
      </c>
      <c r="O207" s="2722" t="e">
        <f t="shared" si="66"/>
        <v>#REF!</v>
      </c>
      <c r="P207" s="2723" t="e">
        <f t="shared" si="66"/>
        <v>#REF!</v>
      </c>
      <c r="Q207" s="1034" t="e">
        <f t="shared" si="66"/>
        <v>#REF!</v>
      </c>
      <c r="R207" s="2722" t="e">
        <f t="shared" si="66"/>
        <v>#REF!</v>
      </c>
      <c r="S207" s="2723" t="e">
        <f t="shared" si="66"/>
        <v>#REF!</v>
      </c>
      <c r="T207" s="1034" t="e">
        <f t="shared" si="66"/>
        <v>#REF!</v>
      </c>
      <c r="U207" s="1035" t="e">
        <f t="shared" si="66"/>
        <v>#REF!</v>
      </c>
      <c r="V207" s="1036" t="e">
        <f t="shared" si="66"/>
        <v>#REF!</v>
      </c>
      <c r="W207" s="1034" t="e">
        <f t="shared" si="66"/>
        <v>#REF!</v>
      </c>
      <c r="X207" s="1035" t="e">
        <f t="shared" si="66"/>
        <v>#REF!</v>
      </c>
      <c r="Y207" s="1036" t="e">
        <f t="shared" si="66"/>
        <v>#REF!</v>
      </c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</row>
    <row r="208" spans="1:61" s="16" customFormat="1" ht="15.75" customHeight="1" x14ac:dyDescent="0.2">
      <c r="A208" s="3185" t="s">
        <v>62</v>
      </c>
      <c r="B208" s="3186"/>
      <c r="C208" s="3186"/>
      <c r="D208" s="3186"/>
      <c r="E208" s="3186"/>
      <c r="F208" s="3186"/>
      <c r="G208" s="3186"/>
      <c r="H208" s="3186"/>
      <c r="I208" s="3186"/>
      <c r="J208" s="3186"/>
      <c r="K208" s="3186"/>
      <c r="L208" s="3186"/>
      <c r="M208" s="3187"/>
      <c r="N208" s="49">
        <f>'вспом (2)'!AC269</f>
        <v>3</v>
      </c>
      <c r="O208" s="49">
        <f>'вспом (2)'!AD269</f>
        <v>1</v>
      </c>
      <c r="P208" s="49">
        <f>'вспом (2)'!AE269</f>
        <v>3</v>
      </c>
      <c r="Q208" s="49">
        <f>'вспом (2)'!AF269</f>
        <v>4</v>
      </c>
      <c r="R208" s="49">
        <f>'вспом (2)'!AG269</f>
        <v>2</v>
      </c>
      <c r="S208" s="49">
        <f>'вспом (2)'!AH269</f>
        <v>3</v>
      </c>
      <c r="T208" s="49">
        <f>'вспом (2)'!AI269</f>
        <v>2</v>
      </c>
      <c r="U208" s="49">
        <f>'вспом (2)'!AJ269</f>
        <v>2</v>
      </c>
      <c r="V208" s="49">
        <f>'вспом (2)'!AK269</f>
        <v>2</v>
      </c>
      <c r="W208" s="49">
        <f>'вспом (2)'!AL269</f>
        <v>2</v>
      </c>
      <c r="X208" s="49">
        <f>'вспом (2)'!AM269</f>
        <v>3</v>
      </c>
      <c r="Y208" s="49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</row>
    <row r="209" spans="1:61" s="16" customFormat="1" ht="15.75" customHeight="1" x14ac:dyDescent="0.2">
      <c r="A209" s="3185" t="s">
        <v>63</v>
      </c>
      <c r="B209" s="3186"/>
      <c r="C209" s="3186"/>
      <c r="D209" s="3186"/>
      <c r="E209" s="3186"/>
      <c r="F209" s="3186"/>
      <c r="G209" s="3186"/>
      <c r="H209" s="3186"/>
      <c r="I209" s="3186"/>
      <c r="J209" s="3186"/>
      <c r="K209" s="3186"/>
      <c r="L209" s="3186"/>
      <c r="M209" s="3187"/>
      <c r="N209" s="49">
        <f>'вспом (2)'!AC270</f>
        <v>5</v>
      </c>
      <c r="O209" s="49">
        <f>'вспом (2)'!AD270</f>
        <v>2</v>
      </c>
      <c r="P209" s="49">
        <f>'вспом (2)'!AE270</f>
        <v>3</v>
      </c>
      <c r="Q209" s="49">
        <f>'вспом (2)'!AF270</f>
        <v>4</v>
      </c>
      <c r="R209" s="49">
        <f>'вспом (2)'!AG270</f>
        <v>2</v>
      </c>
      <c r="S209" s="49">
        <f>'вспом (2)'!AH270</f>
        <v>6</v>
      </c>
      <c r="T209" s="49">
        <f>'вспом (2)'!AI270</f>
        <v>6</v>
      </c>
      <c r="U209" s="49">
        <f>'вспом (2)'!AJ270</f>
        <v>1</v>
      </c>
      <c r="V209" s="49">
        <f>'вспом (2)'!AK270</f>
        <v>4</v>
      </c>
      <c r="W209" s="49">
        <f>'вспом (2)'!AL270</f>
        <v>2</v>
      </c>
      <c r="X209" s="49">
        <f>'вспом (2)'!AM270</f>
        <v>2</v>
      </c>
      <c r="Y209" s="49">
        <f>'вспом (2)'!AN270</f>
        <v>6</v>
      </c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</row>
    <row r="210" spans="1:61" s="16" customFormat="1" ht="15.75" customHeight="1" x14ac:dyDescent="0.2">
      <c r="A210" s="3185" t="s">
        <v>77</v>
      </c>
      <c r="B210" s="3186"/>
      <c r="C210" s="3186"/>
      <c r="D210" s="3186"/>
      <c r="E210" s="3186"/>
      <c r="F210" s="3186"/>
      <c r="G210" s="3186"/>
      <c r="H210" s="3186"/>
      <c r="I210" s="3186"/>
      <c r="J210" s="3186"/>
      <c r="K210" s="3186"/>
      <c r="L210" s="3186"/>
      <c r="M210" s="3187"/>
      <c r="N210" s="49"/>
      <c r="O210" s="49"/>
      <c r="P210" s="49"/>
      <c r="Q210" s="49"/>
      <c r="R210" s="49"/>
      <c r="S210" s="49"/>
      <c r="T210" s="49"/>
      <c r="U210" s="49"/>
      <c r="V210" s="49">
        <f>'вспом (2)'!AK272</f>
        <v>1</v>
      </c>
      <c r="W210" s="49">
        <f>'вспом (2)'!AL272</f>
        <v>1</v>
      </c>
      <c r="X210" s="49"/>
      <c r="Y210" s="49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</row>
    <row r="211" spans="1:61" s="16" customFormat="1" ht="15.75" customHeight="1" thickBot="1" x14ac:dyDescent="0.25">
      <c r="A211" s="3179" t="s">
        <v>76</v>
      </c>
      <c r="B211" s="3180"/>
      <c r="C211" s="3180"/>
      <c r="D211" s="3180"/>
      <c r="E211" s="3180"/>
      <c r="F211" s="3180"/>
      <c r="G211" s="3180"/>
      <c r="H211" s="3180"/>
      <c r="I211" s="3180"/>
      <c r="J211" s="3180"/>
      <c r="K211" s="3180"/>
      <c r="L211" s="3180"/>
      <c r="M211" s="3181"/>
      <c r="N211" s="49"/>
      <c r="O211" s="49"/>
      <c r="P211" s="49"/>
      <c r="Q211" s="49"/>
      <c r="R211" s="49"/>
      <c r="S211" s="49"/>
      <c r="T211" s="49">
        <f>'вспом (2)'!AI273</f>
        <v>1</v>
      </c>
      <c r="U211" s="49">
        <f>'вспом (2)'!AJ273</f>
        <v>1</v>
      </c>
      <c r="V211" s="49"/>
      <c r="W211" s="49"/>
      <c r="X211" s="49">
        <f>'вспом (2)'!AM273</f>
        <v>1</v>
      </c>
      <c r="Y211" s="49">
        <f>'вспом (2)'!AN273</f>
        <v>1</v>
      </c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</row>
    <row r="212" spans="1:61" s="16" customFormat="1" ht="15.75" customHeight="1" thickBot="1" x14ac:dyDescent="0.25">
      <c r="A212" s="433"/>
      <c r="B212" s="2757"/>
      <c r="C212" s="2757"/>
      <c r="D212" s="2757"/>
      <c r="E212" s="2757"/>
      <c r="F212" s="2757"/>
      <c r="G212" s="2757"/>
      <c r="H212" s="2757"/>
      <c r="I212" s="2757"/>
      <c r="J212" s="2757"/>
      <c r="K212" s="2757"/>
      <c r="L212" s="2757"/>
      <c r="M212" s="2757"/>
      <c r="N212" s="3176">
        <f>G12+G13+G14+G17+G23+G24+G25+G36+G37+G38+G40+G51+G52+G53+G57+G58+G59+G65+G69+G78+G79+G81</f>
        <v>60</v>
      </c>
      <c r="O212" s="3197"/>
      <c r="P212" s="3198"/>
      <c r="Q212" s="3195" t="e">
        <f>#REF!+G18+G19+G20+G26+G27+G28+G39+G46+G54+G61+G62+G63+G70+G71+G73+G74+G75+G76+G80+G141+G87+G88+G89</f>
        <v>#REF!</v>
      </c>
      <c r="R212" s="3177"/>
      <c r="S212" s="3178"/>
      <c r="T212" s="3195" t="e">
        <f>G152+G153+G154+G157+G158+G34+G126+G41+G43+G44+G45+G48+G49+G140+G144++G118+G127+#REF!+G90+G91+G92+G117</f>
        <v>#REF!</v>
      </c>
      <c r="U212" s="3177"/>
      <c r="V212" s="3178"/>
      <c r="W212" s="3195" t="e">
        <f>G16+G55+G66+G67+G123+G124+G128+G129+G130+G136+G137+G138+G139+G143+G148+G155+G159+G161+G163+G165+#REF!+#REF!+#REF!</f>
        <v>#REF!</v>
      </c>
      <c r="X212" s="3177"/>
      <c r="Y212" s="3196"/>
      <c r="Z212" s="2761"/>
      <c r="AA212" s="2763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</row>
    <row r="213" spans="1:61" s="16" customFormat="1" ht="15.75" customHeight="1" thickBot="1" x14ac:dyDescent="0.25">
      <c r="A213" s="433"/>
      <c r="B213" s="2757"/>
      <c r="C213" s="2757"/>
      <c r="D213" s="2757"/>
      <c r="E213" s="2757"/>
      <c r="F213" s="2757"/>
      <c r="G213" s="2757"/>
      <c r="H213" s="2757"/>
      <c r="I213" s="2757"/>
      <c r="J213" s="2757"/>
      <c r="K213" s="2757"/>
      <c r="L213" s="2757"/>
      <c r="M213" s="2757"/>
      <c r="N213" s="3176" t="e">
        <f>N212+Q212+T212+W212</f>
        <v>#REF!</v>
      </c>
      <c r="O213" s="3191"/>
      <c r="P213" s="3191"/>
      <c r="Q213" s="3191"/>
      <c r="R213" s="3191"/>
      <c r="S213" s="3191"/>
      <c r="T213" s="3191"/>
      <c r="U213" s="3191"/>
      <c r="V213" s="3191"/>
      <c r="W213" s="3191"/>
      <c r="X213" s="3191"/>
      <c r="Y213" s="3192"/>
      <c r="Z213" s="2761"/>
      <c r="AA213" s="2763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</row>
    <row r="214" spans="1:61" s="16" customFormat="1" ht="15.75" customHeight="1" thickBot="1" x14ac:dyDescent="0.25">
      <c r="A214" s="433"/>
      <c r="B214" s="2757"/>
      <c r="C214" s="2757"/>
      <c r="D214" s="2757"/>
      <c r="E214" s="2757"/>
      <c r="F214" s="2757"/>
      <c r="G214" s="2757"/>
      <c r="H214" s="2757"/>
      <c r="I214" s="2757"/>
      <c r="J214" s="2757"/>
      <c r="K214" s="2757"/>
      <c r="L214" s="2757"/>
      <c r="M214" s="2757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435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</row>
    <row r="215" spans="1:61" s="16" customFormat="1" ht="27.75" customHeight="1" thickBot="1" x14ac:dyDescent="0.25">
      <c r="A215" s="3199" t="s">
        <v>324</v>
      </c>
      <c r="B215" s="3200"/>
      <c r="C215" s="3200"/>
      <c r="D215" s="3200"/>
      <c r="E215" s="3200"/>
      <c r="F215" s="3200"/>
      <c r="G215" s="3200"/>
      <c r="H215" s="3200"/>
      <c r="I215" s="3200"/>
      <c r="J215" s="3200"/>
      <c r="K215" s="3200"/>
      <c r="L215" s="3200"/>
      <c r="M215" s="3200"/>
      <c r="N215" s="3200"/>
      <c r="O215" s="3200"/>
      <c r="P215" s="3200"/>
      <c r="Q215" s="3200"/>
      <c r="R215" s="3200"/>
      <c r="S215" s="3200"/>
      <c r="T215" s="3200"/>
      <c r="U215" s="3200"/>
      <c r="V215" s="3200"/>
      <c r="W215" s="3200"/>
      <c r="X215" s="3200"/>
      <c r="Y215" s="3201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</row>
    <row r="216" spans="1:61" s="16" customFormat="1" ht="15.75" customHeight="1" thickBot="1" x14ac:dyDescent="0.25">
      <c r="A216" s="3188" t="s">
        <v>75</v>
      </c>
      <c r="B216" s="3189"/>
      <c r="C216" s="3189"/>
      <c r="D216" s="3189"/>
      <c r="E216" s="3189"/>
      <c r="F216" s="3190"/>
      <c r="G216" s="2724" t="e">
        <f>G83+G93+#REF!+#REF!+#REF!</f>
        <v>#REF!</v>
      </c>
      <c r="H216" s="2724" t="e">
        <f>H83+H93+#REF!+#REF!+#REF!</f>
        <v>#REF!</v>
      </c>
      <c r="I216" s="2724" t="e">
        <f>I83+I93+#REF!+#REF!+#REF!</f>
        <v>#REF!</v>
      </c>
      <c r="J216" s="2724" t="e">
        <f>J83+J93+#REF!+#REF!+#REF!</f>
        <v>#REF!</v>
      </c>
      <c r="K216" s="2724" t="e">
        <f>K83+K93+#REF!+#REF!+#REF!</f>
        <v>#REF!</v>
      </c>
      <c r="L216" s="2724" t="e">
        <f>L83+L93+#REF!+#REF!+#REF!</f>
        <v>#REF!</v>
      </c>
      <c r="M216" s="2724" t="e">
        <f>M83+M93+#REF!+#REF!+#REF!</f>
        <v>#REF!</v>
      </c>
      <c r="N216" s="2724" t="e">
        <f>N83+N93+#REF!+#REF!+#REF!</f>
        <v>#REF!</v>
      </c>
      <c r="O216" s="2724" t="e">
        <f>O83+O93+#REF!+#REF!+#REF!</f>
        <v>#REF!</v>
      </c>
      <c r="P216" s="2724" t="e">
        <f>P83+P93+#REF!+#REF!+#REF!</f>
        <v>#REF!</v>
      </c>
      <c r="Q216" s="2724" t="e">
        <f>Q83+Q93+#REF!+#REF!+#REF!</f>
        <v>#REF!</v>
      </c>
      <c r="R216" s="2724" t="e">
        <f>R83+R93+#REF!+#REF!+#REF!</f>
        <v>#REF!</v>
      </c>
      <c r="S216" s="2724" t="e">
        <f>S83+S93+#REF!+#REF!+#REF!</f>
        <v>#REF!</v>
      </c>
      <c r="T216" s="2724" t="e">
        <f>T83+T93+#REF!+#REF!+#REF!</f>
        <v>#REF!</v>
      </c>
      <c r="U216" s="2724" t="e">
        <f>U83+U93+#REF!+#REF!+#REF!</f>
        <v>#REF!</v>
      </c>
      <c r="V216" s="2724" t="e">
        <f>V83+V93+#REF!+#REF!+#REF!</f>
        <v>#REF!</v>
      </c>
      <c r="W216" s="2724" t="e">
        <f>W83+W93+#REF!+#REF!+#REF!</f>
        <v>#REF!</v>
      </c>
      <c r="X216" s="2724" t="e">
        <f>X83+X93+#REF!+#REF!+#REF!</f>
        <v>#REF!</v>
      </c>
      <c r="Y216" s="2724" t="e">
        <f>Y83+Y93+#REF!+#REF!+#REF!</f>
        <v>#REF!</v>
      </c>
      <c r="AT216" s="16" t="s">
        <v>34</v>
      </c>
      <c r="AU216" s="47" t="e">
        <f>AU41+AU87+#REF!+#REF!</f>
        <v>#REF!</v>
      </c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</row>
    <row r="217" spans="1:61" s="16" customFormat="1" ht="15.75" customHeight="1" thickBot="1" x14ac:dyDescent="0.25">
      <c r="A217" s="3202" t="s">
        <v>74</v>
      </c>
      <c r="B217" s="3203"/>
      <c r="C217" s="3203"/>
      <c r="D217" s="3203"/>
      <c r="E217" s="3203"/>
      <c r="F217" s="3203"/>
      <c r="G217" s="3203"/>
      <c r="H217" s="3203"/>
      <c r="I217" s="3203"/>
      <c r="J217" s="3203"/>
      <c r="K217" s="3203"/>
      <c r="L217" s="3203"/>
      <c r="M217" s="3204"/>
      <c r="N217" s="2724" t="e">
        <f t="shared" ref="N217:X217" si="67">N216</f>
        <v>#REF!</v>
      </c>
      <c r="O217" s="2724" t="e">
        <f t="shared" si="67"/>
        <v>#REF!</v>
      </c>
      <c r="P217" s="2724" t="e">
        <f t="shared" si="67"/>
        <v>#REF!</v>
      </c>
      <c r="Q217" s="2724" t="e">
        <f t="shared" si="67"/>
        <v>#REF!</v>
      </c>
      <c r="R217" s="2724" t="e">
        <f t="shared" si="67"/>
        <v>#REF!</v>
      </c>
      <c r="S217" s="2724" t="e">
        <f t="shared" si="67"/>
        <v>#REF!</v>
      </c>
      <c r="T217" s="2725" t="e">
        <f t="shared" si="67"/>
        <v>#REF!</v>
      </c>
      <c r="U217" s="2725" t="e">
        <f t="shared" si="67"/>
        <v>#REF!</v>
      </c>
      <c r="V217" s="2725" t="e">
        <f t="shared" si="67"/>
        <v>#REF!</v>
      </c>
      <c r="W217" s="2725" t="e">
        <f t="shared" si="67"/>
        <v>#REF!</v>
      </c>
      <c r="X217" s="2725" t="e">
        <f t="shared" si="67"/>
        <v>#REF!</v>
      </c>
      <c r="Y217" s="2726">
        <v>18</v>
      </c>
      <c r="AT217" s="16" t="s">
        <v>35</v>
      </c>
      <c r="AU217" s="47" t="e">
        <f>AU42+AU88+#REF!+#REF!+#REF!</f>
        <v>#REF!</v>
      </c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</row>
    <row r="218" spans="1:61" s="16" customFormat="1" ht="15.75" customHeight="1" thickBot="1" x14ac:dyDescent="0.25">
      <c r="A218" s="3185" t="s">
        <v>62</v>
      </c>
      <c r="B218" s="3186"/>
      <c r="C218" s="3186"/>
      <c r="D218" s="3186"/>
      <c r="E218" s="3186"/>
      <c r="F218" s="3186"/>
      <c r="G218" s="3186"/>
      <c r="H218" s="3186"/>
      <c r="I218" s="3186"/>
      <c r="J218" s="3186"/>
      <c r="K218" s="3186"/>
      <c r="L218" s="3186"/>
      <c r="M218" s="3187"/>
      <c r="N218" s="2727" t="e">
        <f>D280</f>
        <v>#REF!</v>
      </c>
      <c r="O218" s="2727" t="e">
        <f t="shared" ref="O218:Q221" si="68">E280</f>
        <v>#REF!</v>
      </c>
      <c r="P218" s="2727" t="e">
        <f t="shared" si="68"/>
        <v>#REF!</v>
      </c>
      <c r="Q218" s="2727" t="e">
        <f>G280</f>
        <v>#REF!</v>
      </c>
      <c r="R218" s="2727" t="e">
        <f t="shared" ref="R218:Y221" si="69">H280</f>
        <v>#REF!</v>
      </c>
      <c r="S218" s="2727" t="e">
        <f t="shared" si="69"/>
        <v>#REF!</v>
      </c>
      <c r="T218" s="2727" t="e">
        <f t="shared" si="69"/>
        <v>#REF!</v>
      </c>
      <c r="U218" s="2727" t="e">
        <f t="shared" si="69"/>
        <v>#REF!</v>
      </c>
      <c r="V218" s="2727" t="e">
        <f t="shared" si="69"/>
        <v>#REF!</v>
      </c>
      <c r="W218" s="2727" t="e">
        <f t="shared" si="69"/>
        <v>#REF!</v>
      </c>
      <c r="X218" s="2727" t="e">
        <f t="shared" si="69"/>
        <v>#REF!</v>
      </c>
      <c r="Y218" s="2727" t="e">
        <f t="shared" si="69"/>
        <v>#REF!</v>
      </c>
      <c r="AT218" s="16" t="s">
        <v>36</v>
      </c>
      <c r="AU218" s="47" t="e">
        <f>AU43+AU89+#REF!+#REF!+#REF!</f>
        <v>#REF!</v>
      </c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</row>
    <row r="219" spans="1:61" s="16" customFormat="1" ht="15.75" customHeight="1" thickBot="1" x14ac:dyDescent="0.25">
      <c r="A219" s="3185" t="s">
        <v>63</v>
      </c>
      <c r="B219" s="3186"/>
      <c r="C219" s="3186"/>
      <c r="D219" s="3186"/>
      <c r="E219" s="3186"/>
      <c r="F219" s="3186"/>
      <c r="G219" s="3186"/>
      <c r="H219" s="3186"/>
      <c r="I219" s="3186"/>
      <c r="J219" s="3186"/>
      <c r="K219" s="3186"/>
      <c r="L219" s="3186"/>
      <c r="M219" s="3187"/>
      <c r="N219" s="2727" t="e">
        <f t="shared" ref="N219:N221" si="70">D281</f>
        <v>#REF!</v>
      </c>
      <c r="O219" s="2727" t="e">
        <f t="shared" si="68"/>
        <v>#REF!</v>
      </c>
      <c r="P219" s="2727" t="e">
        <f t="shared" si="68"/>
        <v>#REF!</v>
      </c>
      <c r="Q219" s="2727" t="e">
        <f t="shared" si="68"/>
        <v>#REF!</v>
      </c>
      <c r="R219" s="2727" t="e">
        <f t="shared" si="69"/>
        <v>#REF!</v>
      </c>
      <c r="S219" s="2727" t="e">
        <f t="shared" si="69"/>
        <v>#REF!</v>
      </c>
      <c r="T219" s="2727" t="e">
        <f t="shared" si="69"/>
        <v>#REF!</v>
      </c>
      <c r="U219" s="2727" t="e">
        <f t="shared" si="69"/>
        <v>#REF!</v>
      </c>
      <c r="V219" s="2727" t="e">
        <f t="shared" si="69"/>
        <v>#REF!</v>
      </c>
      <c r="W219" s="2727" t="e">
        <f t="shared" si="69"/>
        <v>#REF!</v>
      </c>
      <c r="X219" s="2727" t="e">
        <f t="shared" si="69"/>
        <v>#REF!</v>
      </c>
      <c r="Y219" s="2727" t="e">
        <f t="shared" si="69"/>
        <v>#REF!</v>
      </c>
      <c r="AT219" s="16" t="s">
        <v>37</v>
      </c>
      <c r="AU219" s="47" t="e">
        <f>AU44+AU90+#REF!+#REF!+#REF!+#REF!+#REF!</f>
        <v>#REF!</v>
      </c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</row>
    <row r="220" spans="1:61" s="16" customFormat="1" ht="15.75" customHeight="1" thickBot="1" x14ac:dyDescent="0.25">
      <c r="A220" s="3185" t="s">
        <v>77</v>
      </c>
      <c r="B220" s="3186"/>
      <c r="C220" s="3186"/>
      <c r="D220" s="3186"/>
      <c r="E220" s="3186"/>
      <c r="F220" s="3186"/>
      <c r="G220" s="3186"/>
      <c r="H220" s="3186"/>
      <c r="I220" s="3186"/>
      <c r="J220" s="3186"/>
      <c r="K220" s="3186"/>
      <c r="L220" s="3186"/>
      <c r="M220" s="3187"/>
      <c r="N220" s="2727">
        <f t="shared" si="70"/>
        <v>0</v>
      </c>
      <c r="O220" s="2727">
        <f t="shared" si="68"/>
        <v>0</v>
      </c>
      <c r="P220" s="2727">
        <f t="shared" si="68"/>
        <v>0</v>
      </c>
      <c r="Q220" s="2727">
        <f t="shared" si="68"/>
        <v>0</v>
      </c>
      <c r="R220" s="2727">
        <f t="shared" si="69"/>
        <v>0</v>
      </c>
      <c r="S220" s="2727">
        <f t="shared" si="69"/>
        <v>0</v>
      </c>
      <c r="T220" s="2727">
        <f t="shared" si="69"/>
        <v>0</v>
      </c>
      <c r="U220" s="2727">
        <f t="shared" si="69"/>
        <v>0</v>
      </c>
      <c r="V220" s="2727">
        <v>1</v>
      </c>
      <c r="W220" s="2727">
        <f t="shared" si="69"/>
        <v>1</v>
      </c>
      <c r="X220" s="2727">
        <f t="shared" si="69"/>
        <v>0</v>
      </c>
      <c r="Y220" s="2727">
        <f t="shared" si="69"/>
        <v>0</v>
      </c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</row>
    <row r="221" spans="1:61" s="16" customFormat="1" ht="15.75" customHeight="1" thickBot="1" x14ac:dyDescent="0.25">
      <c r="A221" s="3179" t="s">
        <v>76</v>
      </c>
      <c r="B221" s="3180"/>
      <c r="C221" s="3180"/>
      <c r="D221" s="3180"/>
      <c r="E221" s="3180"/>
      <c r="F221" s="3180"/>
      <c r="G221" s="3180"/>
      <c r="H221" s="3180"/>
      <c r="I221" s="3180"/>
      <c r="J221" s="3180"/>
      <c r="K221" s="3180"/>
      <c r="L221" s="3180"/>
      <c r="M221" s="3181"/>
      <c r="N221" s="2727">
        <f t="shared" si="70"/>
        <v>0</v>
      </c>
      <c r="O221" s="2727">
        <f t="shared" si="68"/>
        <v>0</v>
      </c>
      <c r="P221" s="2727">
        <f t="shared" si="68"/>
        <v>0</v>
      </c>
      <c r="Q221" s="2727">
        <f t="shared" si="68"/>
        <v>0</v>
      </c>
      <c r="R221" s="2727">
        <f t="shared" si="69"/>
        <v>0</v>
      </c>
      <c r="S221" s="2727">
        <f t="shared" si="69"/>
        <v>0</v>
      </c>
      <c r="T221" s="2727">
        <f t="shared" si="69"/>
        <v>0</v>
      </c>
      <c r="U221" s="2727">
        <f t="shared" si="69"/>
        <v>0</v>
      </c>
      <c r="V221" s="2727">
        <f t="shared" si="69"/>
        <v>1</v>
      </c>
      <c r="W221" s="2727">
        <f t="shared" si="69"/>
        <v>0</v>
      </c>
      <c r="X221" s="2727">
        <f t="shared" si="69"/>
        <v>1</v>
      </c>
      <c r="Y221" s="2727">
        <f t="shared" si="69"/>
        <v>0</v>
      </c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</row>
    <row r="222" spans="1:61" s="16" customFormat="1" ht="15.75" customHeight="1" thickBot="1" x14ac:dyDescent="0.25">
      <c r="A222" s="433"/>
      <c r="B222" s="2757"/>
      <c r="C222" s="2757"/>
      <c r="D222" s="2757"/>
      <c r="E222" s="2757"/>
      <c r="F222" s="2757"/>
      <c r="G222" s="2757"/>
      <c r="H222" s="2728"/>
      <c r="I222" s="2757"/>
      <c r="J222" s="2757"/>
      <c r="K222" s="2757"/>
      <c r="L222" s="2757"/>
      <c r="M222" s="2757"/>
      <c r="N222" s="3176" t="e">
        <f>AU216</f>
        <v>#REF!</v>
      </c>
      <c r="O222" s="3177"/>
      <c r="P222" s="3178"/>
      <c r="Q222" s="3195" t="e">
        <f>AU217</f>
        <v>#REF!</v>
      </c>
      <c r="R222" s="3177"/>
      <c r="S222" s="3178"/>
      <c r="T222" s="3195" t="e">
        <f>AU218</f>
        <v>#REF!</v>
      </c>
      <c r="U222" s="3177"/>
      <c r="V222" s="3178"/>
      <c r="W222" s="3195" t="e">
        <f>AU219</f>
        <v>#REF!</v>
      </c>
      <c r="X222" s="3177"/>
      <c r="Y222" s="3196"/>
      <c r="Z222" s="3205"/>
      <c r="AA222" s="3206"/>
      <c r="AU222" s="16" t="e">
        <f>AU45+AU88+AU89+#REF!+#REF!+#REF!+#REF!</f>
        <v>#REF!</v>
      </c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</row>
    <row r="223" spans="1:61" s="16" customFormat="1" ht="15.75" customHeight="1" thickBot="1" x14ac:dyDescent="0.25">
      <c r="A223" s="433"/>
      <c r="B223" s="2757"/>
      <c r="C223" s="2757"/>
      <c r="D223" s="2757"/>
      <c r="E223" s="2757"/>
      <c r="F223" s="2757"/>
      <c r="G223" s="2757"/>
      <c r="H223" s="2757"/>
      <c r="I223" s="2757"/>
      <c r="J223" s="2757"/>
      <c r="K223" s="2757"/>
      <c r="L223" s="2757"/>
      <c r="M223" s="2757"/>
      <c r="N223" s="3176" t="e">
        <f>N222+Q222+T222+W222</f>
        <v>#REF!</v>
      </c>
      <c r="O223" s="3177"/>
      <c r="P223" s="3177"/>
      <c r="Q223" s="3177"/>
      <c r="R223" s="3177"/>
      <c r="S223" s="3177"/>
      <c r="T223" s="3177"/>
      <c r="U223" s="3177"/>
      <c r="V223" s="3177"/>
      <c r="W223" s="3177"/>
      <c r="X223" s="3177"/>
      <c r="Y223" s="3196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</row>
    <row r="224" spans="1:61" s="16" customFormat="1" ht="15.75" customHeight="1" x14ac:dyDescent="0.2">
      <c r="A224" s="433"/>
      <c r="B224" s="2757"/>
      <c r="C224" s="2757"/>
      <c r="D224" s="2757"/>
      <c r="E224" s="2757"/>
      <c r="F224" s="2757"/>
      <c r="G224" s="2757"/>
      <c r="H224" s="2757"/>
      <c r="I224" s="2757"/>
      <c r="J224" s="2757"/>
      <c r="K224" s="2757"/>
      <c r="L224" s="2757"/>
      <c r="M224" s="2757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435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</row>
    <row r="225" spans="1:61" s="16" customFormat="1" x14ac:dyDescent="0.2">
      <c r="A225" s="436"/>
      <c r="B225" s="2759" t="s">
        <v>204</v>
      </c>
      <c r="C225" s="2757"/>
      <c r="D225" s="3182" t="s">
        <v>203</v>
      </c>
      <c r="E225" s="3183"/>
      <c r="F225" s="3183"/>
      <c r="G225" s="2757"/>
      <c r="H225" s="3193" t="s">
        <v>587</v>
      </c>
      <c r="I225" s="3194"/>
      <c r="J225" s="3194"/>
      <c r="Y225" s="438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</row>
    <row r="226" spans="1:61" s="16" customFormat="1" x14ac:dyDescent="0.2">
      <c r="A226" s="436"/>
      <c r="B226" s="2759"/>
      <c r="C226" s="2757"/>
      <c r="D226" s="2757"/>
      <c r="E226" s="2758"/>
      <c r="F226" s="2758"/>
      <c r="G226" s="2757"/>
      <c r="H226" s="2759"/>
      <c r="I226" s="2760"/>
      <c r="J226" s="2760"/>
      <c r="Y226" s="438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</row>
    <row r="227" spans="1:61" s="16" customFormat="1" x14ac:dyDescent="0.2">
      <c r="A227" s="436"/>
      <c r="B227" s="2759" t="s">
        <v>487</v>
      </c>
      <c r="C227" s="2757"/>
      <c r="D227" s="3182" t="s">
        <v>203</v>
      </c>
      <c r="E227" s="3183"/>
      <c r="F227" s="3183"/>
      <c r="G227" s="2757"/>
      <c r="H227" s="3193" t="s">
        <v>489</v>
      </c>
      <c r="I227" s="3194"/>
      <c r="J227" s="3194"/>
      <c r="Y227" s="438"/>
      <c r="AU227" s="47">
        <v>58.5</v>
      </c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</row>
    <row r="228" spans="1:61" s="16" customFormat="1" x14ac:dyDescent="0.2">
      <c r="A228" s="436"/>
      <c r="B228" s="2759"/>
      <c r="C228" s="2757"/>
      <c r="D228" s="2757"/>
      <c r="E228" s="2758"/>
      <c r="F228" s="2758"/>
      <c r="G228" s="2757"/>
      <c r="H228" s="2759"/>
      <c r="I228" s="2760"/>
      <c r="J228" s="2760"/>
      <c r="Y228" s="438"/>
      <c r="AU228" s="47">
        <v>15.5</v>
      </c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</row>
    <row r="229" spans="1:61" s="16" customFormat="1" x14ac:dyDescent="0.2">
      <c r="A229" s="436"/>
      <c r="B229" s="2759" t="s">
        <v>488</v>
      </c>
      <c r="C229" s="2757"/>
      <c r="D229" s="3182" t="s">
        <v>203</v>
      </c>
      <c r="E229" s="3183"/>
      <c r="F229" s="3183"/>
      <c r="G229" s="2757"/>
      <c r="H229" s="3193" t="s">
        <v>490</v>
      </c>
      <c r="I229" s="3194"/>
      <c r="J229" s="3194"/>
      <c r="Y229" s="438"/>
      <c r="AU229" s="47">
        <v>14.5</v>
      </c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</row>
    <row r="230" spans="1:61" s="16" customFormat="1" x14ac:dyDescent="0.2">
      <c r="A230" s="436"/>
      <c r="B230" s="2757"/>
      <c r="C230" s="2757"/>
      <c r="D230" s="2757"/>
      <c r="E230" s="2757"/>
      <c r="F230" s="2757"/>
      <c r="G230" s="2757"/>
      <c r="H230" s="2757"/>
      <c r="I230" s="2757"/>
      <c r="J230" s="2757"/>
      <c r="Y230" s="438"/>
      <c r="AU230" s="47">
        <v>1.5</v>
      </c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</row>
    <row r="231" spans="1:61" s="16" customFormat="1" ht="16.5" thickBot="1" x14ac:dyDescent="0.25">
      <c r="A231" s="439"/>
      <c r="B231" s="400" t="s">
        <v>200</v>
      </c>
      <c r="C231" s="400"/>
      <c r="D231" s="3174" t="s">
        <v>203</v>
      </c>
      <c r="E231" s="3175"/>
      <c r="F231" s="3175"/>
      <c r="G231" s="400"/>
      <c r="H231" s="3172" t="s">
        <v>201</v>
      </c>
      <c r="I231" s="3173"/>
      <c r="J231" s="3173"/>
      <c r="K231" s="440"/>
      <c r="L231" s="440"/>
      <c r="M231" s="440"/>
      <c r="N231" s="440"/>
      <c r="O231" s="440"/>
      <c r="P231" s="440"/>
      <c r="Q231" s="440"/>
      <c r="R231" s="440"/>
      <c r="S231" s="440"/>
      <c r="T231" s="440"/>
      <c r="U231" s="440"/>
      <c r="V231" s="440"/>
      <c r="W231" s="440"/>
      <c r="X231" s="440"/>
      <c r="Y231" s="441"/>
      <c r="AU231" s="16">
        <v>142</v>
      </c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</row>
    <row r="232" spans="1:61" s="16" customFormat="1" x14ac:dyDescent="0.2">
      <c r="A232" s="12"/>
      <c r="AU232" s="16">
        <v>10</v>
      </c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</row>
    <row r="233" spans="1:61" s="16" customFormat="1" ht="22.5" x14ac:dyDescent="0.2">
      <c r="A233" s="12"/>
      <c r="B233" s="442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AU233" s="47">
        <f>SUM(AU227:AU232)</f>
        <v>242</v>
      </c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</row>
    <row r="235" spans="1:61" x14ac:dyDescent="0.2">
      <c r="L235" s="13">
        <f>G83+G93</f>
        <v>152</v>
      </c>
      <c r="O235" s="13">
        <f>AU45+AU88+AU89</f>
        <v>152</v>
      </c>
    </row>
    <row r="236" spans="1:61" x14ac:dyDescent="0.2">
      <c r="L236" s="2730" t="e">
        <f>G83+G93+#REF!</f>
        <v>#REF!</v>
      </c>
      <c r="M236" s="2730"/>
      <c r="N236" s="2730"/>
      <c r="O236" s="2730" t="e">
        <f>AU45+AU88+AU89+#REF!</f>
        <v>#REF!</v>
      </c>
    </row>
    <row r="237" spans="1:61" x14ac:dyDescent="0.2">
      <c r="O237" s="2730" t="e">
        <f>O235-O236</f>
        <v>#REF!</v>
      </c>
    </row>
    <row r="244" spans="2:15" x14ac:dyDescent="0.2">
      <c r="B244" s="2297"/>
      <c r="C244" s="2731"/>
      <c r="D244" s="2732">
        <f t="shared" ref="D244:O244" si="71">N5</f>
        <v>1</v>
      </c>
      <c r="E244" s="2732" t="str">
        <f t="shared" si="71"/>
        <v>2а</v>
      </c>
      <c r="F244" s="2732" t="str">
        <f t="shared" si="71"/>
        <v>2б</v>
      </c>
      <c r="G244" s="2731">
        <f t="shared" si="71"/>
        <v>3</v>
      </c>
      <c r="H244" s="2731" t="str">
        <f t="shared" si="71"/>
        <v>4а</v>
      </c>
      <c r="I244" s="2731" t="str">
        <f t="shared" si="71"/>
        <v>4б</v>
      </c>
      <c r="J244" s="2731">
        <f t="shared" si="71"/>
        <v>5</v>
      </c>
      <c r="K244" s="2731" t="str">
        <f t="shared" si="71"/>
        <v>6а</v>
      </c>
      <c r="L244" s="2731" t="str">
        <f t="shared" si="71"/>
        <v>6б</v>
      </c>
      <c r="M244" s="2731">
        <f t="shared" si="71"/>
        <v>7</v>
      </c>
      <c r="N244" s="2731" t="str">
        <f t="shared" si="71"/>
        <v>8а</v>
      </c>
      <c r="O244" s="2731" t="str">
        <f t="shared" si="71"/>
        <v>8б</v>
      </c>
    </row>
    <row r="245" spans="2:15" x14ac:dyDescent="0.2">
      <c r="B245" s="2297" t="s">
        <v>632</v>
      </c>
      <c r="C245" s="2731"/>
      <c r="D245" s="2733"/>
      <c r="E245" s="2733"/>
      <c r="F245" s="2731"/>
      <c r="G245" s="2731"/>
      <c r="H245" s="2731"/>
      <c r="I245" s="2297"/>
      <c r="J245" s="2297"/>
      <c r="K245" s="2297"/>
      <c r="L245" s="2297"/>
      <c r="M245" s="2297"/>
      <c r="N245" s="2297"/>
      <c r="O245" s="2297"/>
    </row>
    <row r="246" spans="2:15" x14ac:dyDescent="0.2">
      <c r="B246" s="2297" t="s">
        <v>114</v>
      </c>
      <c r="C246" s="2731"/>
      <c r="D246" s="2733">
        <f>COUNTIF($C11:$C29,N5)</f>
        <v>1</v>
      </c>
      <c r="E246" s="2733">
        <f>COUNTIF($C11:$C29,O5)</f>
        <v>0</v>
      </c>
      <c r="F246" s="2733">
        <f t="shared" ref="F246:O246" si="72">COUNTIF($C11:$C29,F244)</f>
        <v>1</v>
      </c>
      <c r="G246" s="2733">
        <f t="shared" si="72"/>
        <v>2</v>
      </c>
      <c r="H246" s="2733">
        <f t="shared" si="72"/>
        <v>0</v>
      </c>
      <c r="I246" s="2733">
        <f t="shared" si="72"/>
        <v>0</v>
      </c>
      <c r="J246" s="2733">
        <f t="shared" si="72"/>
        <v>0</v>
      </c>
      <c r="K246" s="2733">
        <f t="shared" si="72"/>
        <v>0</v>
      </c>
      <c r="L246" s="2733">
        <f t="shared" si="72"/>
        <v>0</v>
      </c>
      <c r="M246" s="2733">
        <f t="shared" si="72"/>
        <v>0</v>
      </c>
      <c r="N246" s="2733">
        <f t="shared" si="72"/>
        <v>0</v>
      </c>
      <c r="O246" s="2733">
        <f t="shared" si="72"/>
        <v>0</v>
      </c>
    </row>
    <row r="247" spans="2:15" x14ac:dyDescent="0.2">
      <c r="B247" s="2297" t="s">
        <v>115</v>
      </c>
      <c r="C247" s="2731"/>
      <c r="D247" s="2733">
        <f>COUNTIF($D11:$D29,D$244)</f>
        <v>2</v>
      </c>
      <c r="E247" s="2733">
        <f>COUNTIF($D11:$D29,E$244)</f>
        <v>0</v>
      </c>
      <c r="F247" s="2733">
        <f>COUNTIF($D11:$D29,F$244)+1</f>
        <v>1</v>
      </c>
      <c r="G247" s="2733">
        <f>COUNTIF($D11:$D29,G$244)</f>
        <v>1</v>
      </c>
      <c r="H247" s="2733">
        <f>COUNTIF($D11:$D29,H$244)</f>
        <v>0</v>
      </c>
      <c r="I247" s="2733">
        <f>COUNTIF($D11:$D29,I$244)+1</f>
        <v>2</v>
      </c>
      <c r="J247" s="2733">
        <f t="shared" ref="J247:O247" si="73">COUNTIF($D11:$D29,J$244)</f>
        <v>0</v>
      </c>
      <c r="K247" s="2733">
        <f t="shared" si="73"/>
        <v>0</v>
      </c>
      <c r="L247" s="2733">
        <f t="shared" si="73"/>
        <v>0</v>
      </c>
      <c r="M247" s="2733">
        <f t="shared" si="73"/>
        <v>0</v>
      </c>
      <c r="N247" s="2733">
        <f t="shared" si="73"/>
        <v>0</v>
      </c>
      <c r="O247" s="2733">
        <f t="shared" si="73"/>
        <v>1</v>
      </c>
    </row>
    <row r="248" spans="2:15" x14ac:dyDescent="0.2">
      <c r="B248" s="2297"/>
      <c r="C248" s="2731"/>
      <c r="D248" s="2733"/>
      <c r="E248" s="2733"/>
      <c r="F248" s="2733"/>
      <c r="G248" s="2733"/>
      <c r="H248" s="2733"/>
      <c r="I248" s="2733"/>
      <c r="J248" s="2733"/>
      <c r="K248" s="2733"/>
      <c r="L248" s="2733"/>
      <c r="M248" s="2733"/>
      <c r="N248" s="2733"/>
      <c r="O248" s="2733"/>
    </row>
    <row r="249" spans="2:15" x14ac:dyDescent="0.2">
      <c r="B249" s="2297"/>
      <c r="C249" s="2731"/>
      <c r="D249" s="2733"/>
      <c r="E249" s="2733"/>
      <c r="F249" s="2733"/>
      <c r="G249" s="2733"/>
      <c r="H249" s="2733"/>
      <c r="I249" s="2733"/>
      <c r="J249" s="2733"/>
      <c r="K249" s="2733"/>
      <c r="L249" s="2733"/>
      <c r="M249" s="2733"/>
      <c r="N249" s="2733"/>
      <c r="O249" s="2733"/>
    </row>
    <row r="250" spans="2:15" x14ac:dyDescent="0.2">
      <c r="B250" s="2297"/>
      <c r="C250" s="2731"/>
      <c r="D250" s="2733"/>
      <c r="E250" s="2733"/>
      <c r="F250" s="2731"/>
      <c r="G250" s="2731"/>
      <c r="H250" s="2731"/>
      <c r="I250" s="2297"/>
      <c r="J250" s="2297"/>
      <c r="K250" s="2297"/>
      <c r="L250" s="2297"/>
      <c r="M250" s="2297"/>
      <c r="N250" s="2297"/>
      <c r="O250" s="2297"/>
    </row>
    <row r="251" spans="2:15" x14ac:dyDescent="0.2">
      <c r="B251" s="2297" t="s">
        <v>633</v>
      </c>
      <c r="C251" s="2731"/>
      <c r="D251" s="2733"/>
      <c r="E251" s="2733"/>
      <c r="F251" s="2731"/>
      <c r="G251" s="2731"/>
      <c r="H251" s="2731"/>
      <c r="I251" s="2297"/>
      <c r="J251" s="2297"/>
      <c r="K251" s="2297"/>
      <c r="L251" s="2297"/>
      <c r="M251" s="2297"/>
      <c r="N251" s="2297"/>
      <c r="O251" s="2297"/>
    </row>
    <row r="252" spans="2:15" x14ac:dyDescent="0.2">
      <c r="B252" s="2297" t="s">
        <v>114</v>
      </c>
      <c r="C252" s="2731"/>
      <c r="D252" s="2733">
        <f t="shared" ref="D252:O252" si="74">COUNTIF($C34:$C81,D$244)</f>
        <v>2</v>
      </c>
      <c r="E252" s="2733">
        <f t="shared" si="74"/>
        <v>1</v>
      </c>
      <c r="F252" s="2733">
        <f t="shared" si="74"/>
        <v>2</v>
      </c>
      <c r="G252" s="2733">
        <f t="shared" si="74"/>
        <v>2</v>
      </c>
      <c r="H252" s="2733">
        <f t="shared" si="74"/>
        <v>2</v>
      </c>
      <c r="I252" s="2733">
        <f t="shared" si="74"/>
        <v>3</v>
      </c>
      <c r="J252" s="2733">
        <f t="shared" si="74"/>
        <v>2</v>
      </c>
      <c r="K252" s="2733">
        <f t="shared" si="74"/>
        <v>2</v>
      </c>
      <c r="L252" s="2733">
        <f t="shared" si="74"/>
        <v>0</v>
      </c>
      <c r="M252" s="2733">
        <f t="shared" si="74"/>
        <v>1</v>
      </c>
      <c r="N252" s="2733">
        <f t="shared" si="74"/>
        <v>1</v>
      </c>
      <c r="O252" s="2733">
        <f t="shared" si="74"/>
        <v>0</v>
      </c>
    </row>
    <row r="253" spans="2:15" x14ac:dyDescent="0.2">
      <c r="B253" s="2297" t="s">
        <v>115</v>
      </c>
      <c r="C253" s="2731"/>
      <c r="D253" s="2733">
        <f>COUNTIF($D34:$D81,D$244)</f>
        <v>3</v>
      </c>
      <c r="E253" s="2733">
        <f>COUNTIF($D34:$D81,E$244)</f>
        <v>2</v>
      </c>
      <c r="F253" s="2731">
        <f>COUNTIF($D34:$D81,F$244)+1</f>
        <v>3</v>
      </c>
      <c r="G253" s="2733">
        <f t="shared" ref="G253:O253" si="75">COUNTIF($D34:$D81,G$244)</f>
        <v>2</v>
      </c>
      <c r="H253" s="2733">
        <f t="shared" si="75"/>
        <v>1</v>
      </c>
      <c r="I253" s="2733">
        <f t="shared" si="75"/>
        <v>1</v>
      </c>
      <c r="J253" s="2733">
        <f t="shared" si="75"/>
        <v>1</v>
      </c>
      <c r="K253" s="2733">
        <f t="shared" si="75"/>
        <v>0</v>
      </c>
      <c r="L253" s="2733">
        <f t="shared" si="75"/>
        <v>0</v>
      </c>
      <c r="M253" s="2733">
        <f t="shared" si="75"/>
        <v>0</v>
      </c>
      <c r="N253" s="2733">
        <f t="shared" si="75"/>
        <v>0</v>
      </c>
      <c r="O253" s="2733">
        <f t="shared" si="75"/>
        <v>1</v>
      </c>
    </row>
    <row r="254" spans="2:15" x14ac:dyDescent="0.2">
      <c r="B254" s="2297" t="s">
        <v>704</v>
      </c>
      <c r="C254" s="2731"/>
      <c r="D254" s="2733"/>
      <c r="E254" s="2733"/>
      <c r="F254" s="2731"/>
      <c r="G254" s="2731"/>
      <c r="H254" s="2731"/>
      <c r="I254" s="2297"/>
      <c r="J254" s="2297"/>
      <c r="K254" s="2297"/>
      <c r="L254" s="2297">
        <v>1</v>
      </c>
      <c r="M254" s="2297"/>
      <c r="N254" s="2297"/>
      <c r="O254" s="2297"/>
    </row>
    <row r="255" spans="2:15" x14ac:dyDescent="0.2">
      <c r="B255" s="2297" t="s">
        <v>705</v>
      </c>
      <c r="C255" s="2731"/>
      <c r="D255" s="2733"/>
      <c r="E255" s="2733"/>
      <c r="F255" s="2731"/>
      <c r="G255" s="2731"/>
      <c r="H255" s="2731"/>
      <c r="I255" s="2297"/>
      <c r="J255" s="2297"/>
      <c r="K255" s="2297"/>
      <c r="L255" s="2297"/>
      <c r="M255" s="2297"/>
      <c r="N255" s="2297"/>
      <c r="O255" s="2297"/>
    </row>
    <row r="256" spans="2:15" x14ac:dyDescent="0.2">
      <c r="B256" s="2297"/>
      <c r="C256" s="2731"/>
      <c r="D256" s="2733"/>
      <c r="E256" s="2733"/>
      <c r="F256" s="2731"/>
      <c r="G256" s="2731"/>
      <c r="H256" s="2731"/>
      <c r="I256" s="2297"/>
      <c r="J256" s="2297"/>
      <c r="K256" s="2297"/>
      <c r="L256" s="2297"/>
      <c r="M256" s="2297"/>
      <c r="N256" s="2297"/>
      <c r="O256" s="2297"/>
    </row>
    <row r="257" spans="2:15" x14ac:dyDescent="0.2">
      <c r="B257" s="2297" t="s">
        <v>790</v>
      </c>
      <c r="C257" s="2731"/>
      <c r="D257" s="2733"/>
      <c r="E257" s="2733"/>
      <c r="F257" s="2731"/>
      <c r="G257" s="2731"/>
      <c r="H257" s="2731"/>
      <c r="I257" s="2297"/>
      <c r="J257" s="2297"/>
      <c r="K257" s="2297"/>
      <c r="L257" s="2297"/>
      <c r="M257" s="2297"/>
      <c r="N257" s="2297"/>
      <c r="O257" s="2297"/>
    </row>
    <row r="258" spans="2:15" x14ac:dyDescent="0.2">
      <c r="B258" s="2297"/>
      <c r="C258" s="2731"/>
      <c r="D258" s="2733"/>
      <c r="E258" s="2733"/>
      <c r="F258" s="2731"/>
      <c r="G258" s="2731"/>
      <c r="H258" s="2731"/>
      <c r="I258" s="2297"/>
      <c r="J258" s="2297"/>
      <c r="K258" s="2297"/>
      <c r="L258" s="2297"/>
      <c r="M258" s="2297"/>
      <c r="N258" s="2297"/>
      <c r="O258" s="2297"/>
    </row>
    <row r="259" spans="2:15" x14ac:dyDescent="0.2">
      <c r="B259" s="2297" t="s">
        <v>115</v>
      </c>
      <c r="C259" s="2731"/>
      <c r="D259" s="2733"/>
      <c r="E259" s="2733"/>
      <c r="F259" s="2731"/>
      <c r="G259" s="2731">
        <v>1</v>
      </c>
      <c r="H259" s="2731">
        <v>1</v>
      </c>
      <c r="I259" s="2297">
        <v>1</v>
      </c>
      <c r="J259" s="2297">
        <v>2</v>
      </c>
      <c r="K259" s="2297">
        <v>1</v>
      </c>
      <c r="L259" s="2297">
        <v>1</v>
      </c>
      <c r="M259" s="2297"/>
      <c r="N259" s="2297"/>
      <c r="O259" s="2297"/>
    </row>
    <row r="260" spans="2:15" x14ac:dyDescent="0.2">
      <c r="B260" s="2297"/>
      <c r="C260" s="2731"/>
      <c r="D260" s="2733"/>
      <c r="E260" s="2733"/>
      <c r="F260" s="2731"/>
      <c r="G260" s="2731"/>
      <c r="H260" s="2731"/>
      <c r="I260" s="2297"/>
      <c r="J260" s="2297"/>
      <c r="K260" s="2297"/>
      <c r="L260" s="2297"/>
      <c r="M260" s="2297"/>
      <c r="N260" s="2297"/>
      <c r="O260" s="2297"/>
    </row>
    <row r="261" spans="2:15" x14ac:dyDescent="0.2">
      <c r="B261" s="2297"/>
      <c r="C261" s="2731"/>
      <c r="D261" s="2733"/>
      <c r="E261" s="2733"/>
      <c r="F261" s="2731"/>
      <c r="G261" s="2731"/>
      <c r="H261" s="2731"/>
      <c r="I261" s="2297"/>
      <c r="J261" s="2297"/>
      <c r="K261" s="2297"/>
      <c r="L261" s="2297"/>
      <c r="M261" s="2297"/>
      <c r="N261" s="2297"/>
      <c r="O261" s="2297"/>
    </row>
    <row r="262" spans="2:15" x14ac:dyDescent="0.2">
      <c r="B262" s="2297" t="s">
        <v>793</v>
      </c>
      <c r="C262" s="2731"/>
      <c r="D262" s="2733"/>
      <c r="E262" s="2733"/>
      <c r="F262" s="2731"/>
      <c r="G262" s="2731"/>
      <c r="H262" s="2731"/>
      <c r="I262" s="2297"/>
      <c r="J262" s="2297"/>
      <c r="K262" s="2297"/>
      <c r="L262" s="2297"/>
      <c r="M262" s="2297"/>
      <c r="N262" s="2297"/>
      <c r="O262" s="2297"/>
    </row>
    <row r="263" spans="2:15" x14ac:dyDescent="0.2">
      <c r="B263" s="2297" t="s">
        <v>791</v>
      </c>
      <c r="C263" s="2731"/>
      <c r="D263" s="2733"/>
      <c r="E263" s="2733"/>
      <c r="F263" s="2731"/>
      <c r="G263" s="2731"/>
      <c r="H263" s="2731"/>
      <c r="I263" s="2297"/>
      <c r="J263" s="2297"/>
      <c r="K263" s="2297"/>
      <c r="L263" s="2297"/>
      <c r="M263" s="2297"/>
      <c r="N263" s="2297"/>
      <c r="O263" s="2297"/>
    </row>
    <row r="264" spans="2:15" x14ac:dyDescent="0.2">
      <c r="B264" s="2297" t="s">
        <v>114</v>
      </c>
      <c r="C264" s="2731"/>
      <c r="D264" s="2733" t="e">
        <f>COUNTIF(#REF!,D$244)</f>
        <v>#REF!</v>
      </c>
      <c r="E264" s="2733" t="e">
        <f>COUNTIF(#REF!,E$244)</f>
        <v>#REF!</v>
      </c>
      <c r="F264" s="2733" t="e">
        <f>COUNTIF(#REF!,F$244)</f>
        <v>#REF!</v>
      </c>
      <c r="G264" s="2733" t="e">
        <f>COUNTIF(#REF!,G$244)</f>
        <v>#REF!</v>
      </c>
      <c r="H264" s="2733" t="e">
        <f>COUNTIF(#REF!,H$244)</f>
        <v>#REF!</v>
      </c>
      <c r="I264" s="2733" t="e">
        <f>COUNTIF(#REF!,I$244)</f>
        <v>#REF!</v>
      </c>
      <c r="J264" s="2733" t="e">
        <f>COUNTIF(#REF!,J$244)</f>
        <v>#REF!</v>
      </c>
      <c r="K264" s="2733" t="e">
        <f>COUNTIF(#REF!,K$244)</f>
        <v>#REF!</v>
      </c>
      <c r="L264" s="2733" t="e">
        <f>COUNTIF(#REF!,L$244)</f>
        <v>#REF!</v>
      </c>
      <c r="M264" s="2733" t="e">
        <f>COUNTIF(#REF!,M$244)</f>
        <v>#REF!</v>
      </c>
      <c r="N264" s="2733" t="e">
        <f>COUNTIF(#REF!,N$244)</f>
        <v>#REF!</v>
      </c>
      <c r="O264" s="2733" t="e">
        <f>COUNTIF(#REF!,O$244)</f>
        <v>#REF!</v>
      </c>
    </row>
    <row r="265" spans="2:15" x14ac:dyDescent="0.2">
      <c r="B265" s="2297" t="s">
        <v>115</v>
      </c>
      <c r="C265" s="2731"/>
      <c r="D265" s="2733" t="e">
        <f>COUNTIF(#REF!,D$244)</f>
        <v>#REF!</v>
      </c>
      <c r="E265" s="2733" t="e">
        <f>COUNTIF(#REF!,E$244)</f>
        <v>#REF!</v>
      </c>
      <c r="F265" s="2733" t="e">
        <f>COUNTIF(#REF!,F$244)</f>
        <v>#REF!</v>
      </c>
      <c r="G265" s="2733" t="e">
        <f>COUNTIF(#REF!,G$244)</f>
        <v>#REF!</v>
      </c>
      <c r="H265" s="2733" t="e">
        <f>COUNTIF(#REF!,H$244)</f>
        <v>#REF!</v>
      </c>
      <c r="I265" s="2733" t="e">
        <f>COUNTIF(#REF!,I$244)</f>
        <v>#REF!</v>
      </c>
      <c r="J265" s="2733" t="e">
        <f>COUNTIF(#REF!,J$244)</f>
        <v>#REF!</v>
      </c>
      <c r="K265" s="2733" t="e">
        <f>COUNTIF(#REF!,K$244)</f>
        <v>#REF!</v>
      </c>
      <c r="L265" s="2733" t="e">
        <f>COUNTIF(#REF!,L$244)</f>
        <v>#REF!</v>
      </c>
      <c r="M265" s="2733" t="e">
        <f>COUNTIF(#REF!,M$244)</f>
        <v>#REF!</v>
      </c>
      <c r="N265" s="2733" t="e">
        <f>COUNTIF(#REF!,N$244)</f>
        <v>#REF!</v>
      </c>
      <c r="O265" s="2733" t="e">
        <f>COUNTIF(#REF!,O$244)</f>
        <v>#REF!</v>
      </c>
    </row>
    <row r="266" spans="2:15" x14ac:dyDescent="0.2">
      <c r="B266" s="2297" t="s">
        <v>704</v>
      </c>
      <c r="C266" s="2731"/>
      <c r="D266" s="2733"/>
      <c r="E266" s="2733"/>
      <c r="F266" s="2731"/>
      <c r="G266" s="2731"/>
      <c r="H266" s="2731"/>
      <c r="I266" s="2297"/>
      <c r="J266" s="2297"/>
      <c r="K266" s="2297"/>
      <c r="L266" s="2297"/>
      <c r="M266" s="2297">
        <v>1</v>
      </c>
      <c r="N266" s="2297"/>
      <c r="O266" s="2297"/>
    </row>
    <row r="267" spans="2:15" x14ac:dyDescent="0.2">
      <c r="B267" s="2297" t="s">
        <v>705</v>
      </c>
      <c r="C267" s="2731"/>
      <c r="D267" s="2733"/>
      <c r="E267" s="2733"/>
      <c r="F267" s="2731"/>
      <c r="G267" s="2731"/>
      <c r="H267" s="2731"/>
      <c r="I267" s="2297"/>
      <c r="J267" s="2297"/>
      <c r="K267" s="2297"/>
      <c r="L267" s="2297"/>
      <c r="M267" s="2297"/>
      <c r="N267" s="2297">
        <v>1</v>
      </c>
      <c r="O267" s="2297"/>
    </row>
    <row r="268" spans="2:15" x14ac:dyDescent="0.2">
      <c r="B268" s="2297" t="s">
        <v>793</v>
      </c>
      <c r="C268" s="2731"/>
      <c r="D268" s="2733"/>
      <c r="E268" s="2733"/>
      <c r="F268" s="2731"/>
      <c r="G268" s="2731"/>
      <c r="H268" s="2731"/>
      <c r="I268" s="2297"/>
      <c r="J268" s="2297"/>
      <c r="K268" s="2297"/>
      <c r="L268" s="2297"/>
      <c r="M268" s="2297"/>
      <c r="N268" s="2297"/>
      <c r="O268" s="2297"/>
    </row>
    <row r="269" spans="2:15" x14ac:dyDescent="0.2">
      <c r="B269" s="2297" t="s">
        <v>792</v>
      </c>
      <c r="C269" s="2731"/>
      <c r="D269" s="2733"/>
      <c r="E269" s="2733"/>
      <c r="F269" s="2731"/>
      <c r="G269" s="2731"/>
      <c r="H269" s="2731"/>
      <c r="I269" s="2297"/>
      <c r="J269" s="2297"/>
      <c r="K269" s="2297"/>
      <c r="L269" s="2297"/>
      <c r="M269" s="2297"/>
      <c r="N269" s="2297"/>
      <c r="O269" s="2297"/>
    </row>
    <row r="270" spans="2:15" x14ac:dyDescent="0.2">
      <c r="B270" s="2297" t="s">
        <v>114</v>
      </c>
      <c r="C270" s="2731"/>
      <c r="D270" s="2733" t="e">
        <f>COUNTIF(#REF!,D$244)</f>
        <v>#REF!</v>
      </c>
      <c r="E270" s="2733" t="e">
        <f>COUNTIF(#REF!,E$244)</f>
        <v>#REF!</v>
      </c>
      <c r="F270" s="2733" t="e">
        <f>COUNTIF(#REF!,F$244)</f>
        <v>#REF!</v>
      </c>
      <c r="G270" s="2733" t="e">
        <f>COUNTIF(#REF!,G$244)</f>
        <v>#REF!</v>
      </c>
      <c r="H270" s="2733" t="e">
        <f>COUNTIF(#REF!,H$244)</f>
        <v>#REF!</v>
      </c>
      <c r="I270" s="2733" t="e">
        <f>COUNTIF(#REF!,I$244)</f>
        <v>#REF!</v>
      </c>
      <c r="J270" s="2733" t="e">
        <f>COUNTIF(#REF!,J$244)</f>
        <v>#REF!</v>
      </c>
      <c r="K270" s="2733" t="e">
        <f>COUNTIF(#REF!,K$244)</f>
        <v>#REF!</v>
      </c>
      <c r="L270" s="2733" t="e">
        <f>COUNTIF(#REF!,L$244)</f>
        <v>#REF!</v>
      </c>
      <c r="M270" s="2733" t="e">
        <f>COUNTIF(#REF!,M$244)</f>
        <v>#REF!</v>
      </c>
      <c r="N270" s="2733" t="e">
        <f>COUNTIF(#REF!,N$244)</f>
        <v>#REF!</v>
      </c>
      <c r="O270" s="2733" t="e">
        <f>COUNTIF(#REF!,O$244)</f>
        <v>#REF!</v>
      </c>
    </row>
    <row r="271" spans="2:15" x14ac:dyDescent="0.2">
      <c r="B271" s="2297" t="s">
        <v>115</v>
      </c>
      <c r="C271" s="2731"/>
      <c r="D271" s="2733" t="e">
        <f>COUNTIF(#REF!,D$244)</f>
        <v>#REF!</v>
      </c>
      <c r="E271" s="2733" t="e">
        <f>COUNTIF(#REF!,E$244)</f>
        <v>#REF!</v>
      </c>
      <c r="F271" s="2733" t="e">
        <f>COUNTIF(#REF!,F$244)</f>
        <v>#REF!</v>
      </c>
      <c r="G271" s="2733" t="e">
        <f>COUNTIF(#REF!,G$244)</f>
        <v>#REF!</v>
      </c>
      <c r="H271" s="2733" t="e">
        <f>COUNTIF(#REF!,H$244)</f>
        <v>#REF!</v>
      </c>
      <c r="I271" s="2733" t="e">
        <f>COUNTIF(#REF!,I$244)</f>
        <v>#REF!</v>
      </c>
      <c r="J271" s="2733" t="e">
        <f>COUNTIF(#REF!,J$244)</f>
        <v>#REF!</v>
      </c>
      <c r="K271" s="2733" t="e">
        <f>COUNTIF(#REF!,K$244)</f>
        <v>#REF!</v>
      </c>
      <c r="L271" s="2733" t="e">
        <f>COUNTIF(#REF!,L$244)</f>
        <v>#REF!</v>
      </c>
      <c r="M271" s="2733" t="e">
        <f>COUNTIF(#REF!,M$244)</f>
        <v>#REF!</v>
      </c>
      <c r="N271" s="2733" t="e">
        <f>COUNTIF(#REF!,N$244)</f>
        <v>#REF!</v>
      </c>
      <c r="O271" s="2733" t="e">
        <f>COUNTIF(#REF!,O$244)</f>
        <v>#REF!</v>
      </c>
    </row>
    <row r="272" spans="2:15" x14ac:dyDescent="0.2">
      <c r="B272" s="2297" t="s">
        <v>704</v>
      </c>
      <c r="C272" s="2731"/>
      <c r="D272" s="2733"/>
      <c r="E272" s="2733"/>
      <c r="F272" s="2731"/>
      <c r="G272" s="2731"/>
      <c r="H272" s="2731"/>
      <c r="I272" s="2297"/>
      <c r="J272" s="2297"/>
      <c r="K272" s="2297"/>
      <c r="L272" s="2297"/>
      <c r="M272" s="2297"/>
      <c r="N272" s="2297"/>
      <c r="O272" s="2297"/>
    </row>
    <row r="273" spans="2:15" x14ac:dyDescent="0.2">
      <c r="B273" s="2297" t="s">
        <v>705</v>
      </c>
      <c r="C273" s="2731"/>
      <c r="D273" s="2733"/>
      <c r="E273" s="2733"/>
      <c r="F273" s="2731"/>
      <c r="G273" s="2731"/>
      <c r="H273" s="2731"/>
      <c r="I273" s="2297"/>
      <c r="J273" s="2297"/>
      <c r="K273" s="2297"/>
      <c r="L273" s="2297">
        <v>1</v>
      </c>
      <c r="M273" s="2297"/>
      <c r="N273" s="2297"/>
      <c r="O273" s="2297"/>
    </row>
    <row r="274" spans="2:15" x14ac:dyDescent="0.2">
      <c r="B274" s="2297"/>
      <c r="C274" s="2731"/>
      <c r="D274" s="2733"/>
      <c r="E274" s="2733"/>
      <c r="F274" s="2731"/>
      <c r="G274" s="2731"/>
      <c r="H274" s="2731"/>
      <c r="I274" s="2297"/>
      <c r="J274" s="2297"/>
      <c r="K274" s="2297"/>
      <c r="L274" s="2297"/>
      <c r="M274" s="2297"/>
      <c r="N274" s="2297"/>
      <c r="O274" s="2297"/>
    </row>
    <row r="275" spans="2:15" x14ac:dyDescent="0.2">
      <c r="B275" s="2297"/>
      <c r="C275" s="2731"/>
      <c r="D275" s="2733"/>
      <c r="E275" s="2733"/>
      <c r="F275" s="2731"/>
      <c r="G275" s="2731"/>
      <c r="H275" s="2731"/>
      <c r="I275" s="2297"/>
      <c r="J275" s="2297"/>
      <c r="K275" s="2297"/>
      <c r="L275" s="2297"/>
      <c r="M275" s="2297"/>
      <c r="N275" s="2297"/>
      <c r="O275" s="2297"/>
    </row>
    <row r="276" spans="2:15" x14ac:dyDescent="0.2">
      <c r="B276" s="2297" t="s">
        <v>647</v>
      </c>
      <c r="C276" s="2731"/>
      <c r="D276" s="2733"/>
      <c r="E276" s="2733"/>
      <c r="F276" s="2731"/>
      <c r="G276" s="2731"/>
      <c r="H276" s="2731"/>
      <c r="I276" s="2297">
        <v>1</v>
      </c>
      <c r="J276" s="2297"/>
      <c r="K276" s="2297"/>
      <c r="L276" s="2297">
        <v>1</v>
      </c>
      <c r="M276" s="2297"/>
      <c r="N276" s="2297"/>
      <c r="O276" s="2297">
        <v>1</v>
      </c>
    </row>
    <row r="277" spans="2:15" x14ac:dyDescent="0.2">
      <c r="B277" s="2297"/>
      <c r="C277" s="2731"/>
      <c r="D277" s="2733"/>
      <c r="E277" s="2733"/>
      <c r="F277" s="2731"/>
      <c r="G277" s="2731"/>
      <c r="H277" s="2731"/>
      <c r="I277" s="2297"/>
      <c r="J277" s="2297"/>
      <c r="K277" s="2297"/>
      <c r="L277" s="2297"/>
      <c r="M277" s="2297"/>
      <c r="N277" s="2297"/>
      <c r="O277" s="2297"/>
    </row>
    <row r="278" spans="2:15" x14ac:dyDescent="0.2">
      <c r="B278" s="2297"/>
      <c r="C278" s="2731"/>
      <c r="D278" s="2733"/>
      <c r="E278" s="2733"/>
      <c r="F278" s="2731"/>
      <c r="G278" s="2731"/>
      <c r="H278" s="2731"/>
      <c r="I278" s="2297"/>
      <c r="J278" s="2297"/>
      <c r="K278" s="2297"/>
      <c r="L278" s="2297"/>
      <c r="M278" s="2297"/>
      <c r="N278" s="2297"/>
      <c r="O278" s="2297"/>
    </row>
    <row r="279" spans="2:15" x14ac:dyDescent="0.2">
      <c r="B279" s="2297" t="s">
        <v>793</v>
      </c>
      <c r="C279" s="2731"/>
      <c r="D279" s="2733"/>
      <c r="E279" s="2733"/>
      <c r="F279" s="2731"/>
      <c r="G279" s="2731"/>
      <c r="H279" s="2731"/>
      <c r="I279" s="2297"/>
      <c r="J279" s="2297"/>
      <c r="K279" s="2297"/>
      <c r="L279" s="2297"/>
      <c r="M279" s="2297"/>
      <c r="N279" s="2297"/>
      <c r="O279" s="2297"/>
    </row>
    <row r="280" spans="2:15" x14ac:dyDescent="0.2">
      <c r="B280" s="2297" t="s">
        <v>114</v>
      </c>
      <c r="C280" s="2731"/>
      <c r="D280" s="2733" t="e">
        <f>D246+D252+D258+D264+D270</f>
        <v>#REF!</v>
      </c>
      <c r="E280" s="2733" t="e">
        <f t="shared" ref="E280:O280" si="76">E246+E252+E258+E264+E270</f>
        <v>#REF!</v>
      </c>
      <c r="F280" s="2733" t="e">
        <f t="shared" si="76"/>
        <v>#REF!</v>
      </c>
      <c r="G280" s="2733" t="e">
        <f t="shared" si="76"/>
        <v>#REF!</v>
      </c>
      <c r="H280" s="2733" t="e">
        <f t="shared" si="76"/>
        <v>#REF!</v>
      </c>
      <c r="I280" s="2733" t="e">
        <f t="shared" si="76"/>
        <v>#REF!</v>
      </c>
      <c r="J280" s="2733" t="e">
        <f t="shared" si="76"/>
        <v>#REF!</v>
      </c>
      <c r="K280" s="2733" t="e">
        <f t="shared" si="76"/>
        <v>#REF!</v>
      </c>
      <c r="L280" s="2733" t="e">
        <f t="shared" si="76"/>
        <v>#REF!</v>
      </c>
      <c r="M280" s="2733" t="e">
        <f t="shared" si="76"/>
        <v>#REF!</v>
      </c>
      <c r="N280" s="2733" t="e">
        <f t="shared" si="76"/>
        <v>#REF!</v>
      </c>
      <c r="O280" s="2733" t="e">
        <f t="shared" si="76"/>
        <v>#REF!</v>
      </c>
    </row>
    <row r="281" spans="2:15" x14ac:dyDescent="0.2">
      <c r="B281" s="2297" t="s">
        <v>115</v>
      </c>
      <c r="C281" s="2731"/>
      <c r="D281" s="2733" t="e">
        <f>D247+D253+D259+D265+D271+D276</f>
        <v>#REF!</v>
      </c>
      <c r="E281" s="2733" t="e">
        <f t="shared" ref="E281:O281" si="77">E247+E253+E259+E265+E271+E276</f>
        <v>#REF!</v>
      </c>
      <c r="F281" s="2733" t="e">
        <f t="shared" si="77"/>
        <v>#REF!</v>
      </c>
      <c r="G281" s="2733" t="e">
        <f t="shared" si="77"/>
        <v>#REF!</v>
      </c>
      <c r="H281" s="2733" t="e">
        <f t="shared" si="77"/>
        <v>#REF!</v>
      </c>
      <c r="I281" s="2733" t="e">
        <f t="shared" si="77"/>
        <v>#REF!</v>
      </c>
      <c r="J281" s="2733" t="e">
        <f t="shared" si="77"/>
        <v>#REF!</v>
      </c>
      <c r="K281" s="2733" t="e">
        <f t="shared" si="77"/>
        <v>#REF!</v>
      </c>
      <c r="L281" s="2733" t="e">
        <f t="shared" si="77"/>
        <v>#REF!</v>
      </c>
      <c r="M281" s="2733" t="e">
        <f t="shared" si="77"/>
        <v>#REF!</v>
      </c>
      <c r="N281" s="2733" t="e">
        <f t="shared" si="77"/>
        <v>#REF!</v>
      </c>
      <c r="O281" s="2733" t="e">
        <f t="shared" si="77"/>
        <v>#REF!</v>
      </c>
    </row>
    <row r="282" spans="2:15" x14ac:dyDescent="0.2">
      <c r="B282" s="2297" t="s">
        <v>704</v>
      </c>
      <c r="C282" s="2731"/>
      <c r="D282" s="2733">
        <f>D266+D272</f>
        <v>0</v>
      </c>
      <c r="E282" s="2733">
        <f t="shared" ref="E282:O283" si="78">E266+E272</f>
        <v>0</v>
      </c>
      <c r="F282" s="2733">
        <f t="shared" si="78"/>
        <v>0</v>
      </c>
      <c r="G282" s="2733">
        <f t="shared" si="78"/>
        <v>0</v>
      </c>
      <c r="H282" s="2733">
        <f t="shared" si="78"/>
        <v>0</v>
      </c>
      <c r="I282" s="2733">
        <f t="shared" si="78"/>
        <v>0</v>
      </c>
      <c r="J282" s="2733">
        <f t="shared" si="78"/>
        <v>0</v>
      </c>
      <c r="K282" s="2733">
        <f t="shared" si="78"/>
        <v>0</v>
      </c>
      <c r="L282" s="2733">
        <f t="shared" si="78"/>
        <v>0</v>
      </c>
      <c r="M282" s="2733">
        <f t="shared" si="78"/>
        <v>1</v>
      </c>
      <c r="N282" s="2733">
        <f t="shared" si="78"/>
        <v>0</v>
      </c>
      <c r="O282" s="2733">
        <f t="shared" si="78"/>
        <v>0</v>
      </c>
    </row>
    <row r="283" spans="2:15" x14ac:dyDescent="0.2">
      <c r="B283" s="2297" t="s">
        <v>705</v>
      </c>
      <c r="C283" s="2731"/>
      <c r="D283" s="2733">
        <f>D267+D273</f>
        <v>0</v>
      </c>
      <c r="E283" s="2733">
        <f t="shared" si="78"/>
        <v>0</v>
      </c>
      <c r="F283" s="2733">
        <f t="shared" si="78"/>
        <v>0</v>
      </c>
      <c r="G283" s="2733">
        <f t="shared" si="78"/>
        <v>0</v>
      </c>
      <c r="H283" s="2733">
        <f t="shared" si="78"/>
        <v>0</v>
      </c>
      <c r="I283" s="2733">
        <f t="shared" si="78"/>
        <v>0</v>
      </c>
      <c r="J283" s="2733">
        <f t="shared" si="78"/>
        <v>0</v>
      </c>
      <c r="K283" s="2733">
        <f t="shared" si="78"/>
        <v>0</v>
      </c>
      <c r="L283" s="2733">
        <f t="shared" si="78"/>
        <v>1</v>
      </c>
      <c r="M283" s="2733">
        <f t="shared" si="78"/>
        <v>0</v>
      </c>
      <c r="N283" s="2733">
        <f t="shared" si="78"/>
        <v>1</v>
      </c>
      <c r="O283" s="2733">
        <f t="shared" si="78"/>
        <v>0</v>
      </c>
    </row>
    <row r="284" spans="2:15" x14ac:dyDescent="0.2">
      <c r="B284" s="2297"/>
      <c r="C284" s="2731"/>
      <c r="D284" s="2733"/>
      <c r="E284" s="2733"/>
      <c r="F284" s="2731"/>
      <c r="G284" s="2731"/>
      <c r="H284" s="2731"/>
      <c r="I284" s="2297"/>
      <c r="J284" s="2297"/>
      <c r="K284" s="2297"/>
      <c r="L284" s="2297"/>
      <c r="M284" s="2297"/>
      <c r="N284" s="2297"/>
      <c r="O284" s="2297"/>
    </row>
    <row r="285" spans="2:15" x14ac:dyDescent="0.2">
      <c r="B285" s="2297"/>
      <c r="C285" s="2731"/>
      <c r="D285" s="2733"/>
      <c r="E285" s="2733"/>
      <c r="F285" s="2731"/>
      <c r="G285" s="2731"/>
      <c r="H285" s="2731"/>
      <c r="I285" s="2297"/>
      <c r="J285" s="2297"/>
      <c r="K285" s="2297"/>
      <c r="L285" s="2297"/>
      <c r="M285" s="2297"/>
      <c r="N285" s="2297"/>
      <c r="O285" s="2297"/>
    </row>
    <row r="286" spans="2:15" x14ac:dyDescent="0.2">
      <c r="B286" s="2297"/>
      <c r="C286" s="2731"/>
      <c r="D286" s="2733"/>
      <c r="E286" s="2733"/>
      <c r="F286" s="2731"/>
      <c r="G286" s="2731"/>
      <c r="H286" s="2731"/>
      <c r="I286" s="2297"/>
      <c r="J286" s="2297"/>
      <c r="K286" s="2297"/>
      <c r="L286" s="2297"/>
      <c r="M286" s="2297"/>
      <c r="N286" s="2297"/>
      <c r="O286" s="2297"/>
    </row>
    <row r="287" spans="2:15" x14ac:dyDescent="0.2">
      <c r="B287" s="2297"/>
      <c r="C287" s="2731"/>
      <c r="D287" s="2733"/>
      <c r="E287" s="2733"/>
      <c r="F287" s="2731"/>
      <c r="G287" s="2731"/>
      <c r="H287" s="2731"/>
      <c r="I287" s="2297"/>
      <c r="J287" s="2297"/>
      <c r="K287" s="2297"/>
      <c r="L287" s="2297"/>
      <c r="M287" s="2297"/>
      <c r="N287" s="2297"/>
      <c r="O287" s="2297"/>
    </row>
  </sheetData>
  <sheetProtection selectLockedCells="1" selectUnlockedCells="1"/>
  <mergeCells count="146"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  <mergeCell ref="AI10:AK11"/>
    <mergeCell ref="AL10:AN11"/>
    <mergeCell ref="A21:F21"/>
    <mergeCell ref="F5:F7"/>
    <mergeCell ref="J5:J7"/>
    <mergeCell ref="K5:K7"/>
    <mergeCell ref="L5:L7"/>
    <mergeCell ref="N6:Y6"/>
    <mergeCell ref="A9:Y9"/>
    <mergeCell ref="A30:F30"/>
    <mergeCell ref="A31:F31"/>
    <mergeCell ref="A32:Y32"/>
    <mergeCell ref="A33:Y33"/>
    <mergeCell ref="AC34:AE35"/>
    <mergeCell ref="AF34:AH35"/>
    <mergeCell ref="A10:Y10"/>
    <mergeCell ref="AC10:AE11"/>
    <mergeCell ref="AF10:AH11"/>
    <mergeCell ref="A86:Y86"/>
    <mergeCell ref="AC87:AE88"/>
    <mergeCell ref="AF87:AH88"/>
    <mergeCell ref="AI87:AK88"/>
    <mergeCell ref="AL87:AN88"/>
    <mergeCell ref="A93:F93"/>
    <mergeCell ref="AI34:AK35"/>
    <mergeCell ref="AL34:AN35"/>
    <mergeCell ref="A82:F82"/>
    <mergeCell ref="A83:F83"/>
    <mergeCell ref="A84:Y84"/>
    <mergeCell ref="A85:Y85"/>
    <mergeCell ref="AI118:AK119"/>
    <mergeCell ref="AL118:AN119"/>
    <mergeCell ref="A119:F119"/>
    <mergeCell ref="A120:Y120"/>
    <mergeCell ref="AC96:AE97"/>
    <mergeCell ref="AF96:AH97"/>
    <mergeCell ref="AI96:AK97"/>
    <mergeCell ref="AL96:AN97"/>
    <mergeCell ref="A115:Y115"/>
    <mergeCell ref="A116:Y116"/>
    <mergeCell ref="A149:F149"/>
    <mergeCell ref="A150:Y150"/>
    <mergeCell ref="A166:F166"/>
    <mergeCell ref="A121:Y121"/>
    <mergeCell ref="A122:Y122"/>
    <mergeCell ref="A145:F145"/>
    <mergeCell ref="A147:Y147"/>
    <mergeCell ref="AC118:AE119"/>
    <mergeCell ref="AF118:AH119"/>
    <mergeCell ref="Z177:AA177"/>
    <mergeCell ref="A170:F170"/>
    <mergeCell ref="A171:M171"/>
    <mergeCell ref="A172:M172"/>
    <mergeCell ref="A173:M173"/>
    <mergeCell ref="A174:M174"/>
    <mergeCell ref="A175:M175"/>
    <mergeCell ref="A168:Y168"/>
    <mergeCell ref="A169:F169"/>
    <mergeCell ref="N178:Y178"/>
    <mergeCell ref="A180:Y180"/>
    <mergeCell ref="A181:F181"/>
    <mergeCell ref="A182:F182"/>
    <mergeCell ref="A183:M183"/>
    <mergeCell ref="A184:M184"/>
    <mergeCell ref="A176:M176"/>
    <mergeCell ref="N177:P177"/>
    <mergeCell ref="Q177:S177"/>
    <mergeCell ref="T177:V177"/>
    <mergeCell ref="W177:Y177"/>
    <mergeCell ref="T189:V189"/>
    <mergeCell ref="W189:Y189"/>
    <mergeCell ref="N190:Y190"/>
    <mergeCell ref="A192:Y192"/>
    <mergeCell ref="A193:F193"/>
    <mergeCell ref="A194:F194"/>
    <mergeCell ref="A185:M185"/>
    <mergeCell ref="A186:M186"/>
    <mergeCell ref="A187:M187"/>
    <mergeCell ref="A188:M188"/>
    <mergeCell ref="N189:P189"/>
    <mergeCell ref="Q189:S189"/>
    <mergeCell ref="N201:P201"/>
    <mergeCell ref="Q201:S201"/>
    <mergeCell ref="T201:V201"/>
    <mergeCell ref="W201:Y201"/>
    <mergeCell ref="N202:Y202"/>
    <mergeCell ref="A204:Y204"/>
    <mergeCell ref="A195:M195"/>
    <mergeCell ref="A196:M196"/>
    <mergeCell ref="A197:M197"/>
    <mergeCell ref="A198:M198"/>
    <mergeCell ref="A199:M199"/>
    <mergeCell ref="A200:M200"/>
    <mergeCell ref="A211:M211"/>
    <mergeCell ref="N212:P212"/>
    <mergeCell ref="Q212:S212"/>
    <mergeCell ref="T212:V212"/>
    <mergeCell ref="W212:Y212"/>
    <mergeCell ref="N213:Y213"/>
    <mergeCell ref="A205:Y205"/>
    <mergeCell ref="A206:F206"/>
    <mergeCell ref="A207:M207"/>
    <mergeCell ref="A208:M208"/>
    <mergeCell ref="A209:M209"/>
    <mergeCell ref="A210:M210"/>
    <mergeCell ref="A221:M221"/>
    <mergeCell ref="N222:P222"/>
    <mergeCell ref="Q222:S222"/>
    <mergeCell ref="T222:V222"/>
    <mergeCell ref="W222:Y222"/>
    <mergeCell ref="Z222:AA222"/>
    <mergeCell ref="A215:Y215"/>
    <mergeCell ref="A216:F216"/>
    <mergeCell ref="A217:M217"/>
    <mergeCell ref="A218:M218"/>
    <mergeCell ref="A219:M219"/>
    <mergeCell ref="A220:M220"/>
    <mergeCell ref="D231:F231"/>
    <mergeCell ref="H231:J231"/>
    <mergeCell ref="N223:Y223"/>
    <mergeCell ref="D225:F225"/>
    <mergeCell ref="H225:J225"/>
    <mergeCell ref="D227:F227"/>
    <mergeCell ref="H227:J227"/>
    <mergeCell ref="D229:F229"/>
    <mergeCell ref="H229:J229"/>
  </mergeCells>
  <conditionalFormatting sqref="C154:C155 D155:E155 D152:E153 B151:E151 F151:F155 C156:F165 B123:F123 B139:F143 B126:F129 B148:F148 B130:E132 B152:B165 B135:E138 C133:E134">
    <cfRule type="cellIs" dxfId="37" priority="5" stopIfTrue="1" operator="lessThan">
      <formula>0</formula>
    </cfRule>
    <cfRule type="cellIs" dxfId="36" priority="6" stopIfTrue="1" operator="equal">
      <formula>0</formula>
    </cfRule>
  </conditionalFormatting>
  <conditionalFormatting sqref="B133">
    <cfRule type="cellIs" dxfId="35" priority="3" stopIfTrue="1" operator="lessThan">
      <formula>0</formula>
    </cfRule>
    <cfRule type="cellIs" dxfId="34" priority="4" stopIfTrue="1" operator="equal">
      <formula>0</formula>
    </cfRule>
  </conditionalFormatting>
  <conditionalFormatting sqref="B134">
    <cfRule type="cellIs" dxfId="33" priority="1" stopIfTrue="1" operator="lessThan">
      <formula>0</formula>
    </cfRule>
    <cfRule type="cellIs" dxfId="32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48" firstPageNumber="0" fitToHeight="1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35"/>
  <sheetViews>
    <sheetView view="pageBreakPreview" topLeftCell="A228" zoomScale="70" zoomScaleNormal="50" zoomScaleSheetLayoutView="70" workbookViewId="0">
      <selection activeCell="A238" sqref="A238:M238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0.57031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4" width="6.7109375" style="13" customWidth="1"/>
    <col min="15" max="17" width="8.85546875" style="13" customWidth="1"/>
    <col min="18" max="18" width="9.42578125" style="13" customWidth="1"/>
    <col min="19" max="19" width="12" style="13" customWidth="1"/>
    <col min="20" max="20" width="9.42578125" style="13" customWidth="1"/>
    <col min="21" max="21" width="7.42578125" style="13" customWidth="1"/>
    <col min="22" max="22" width="10.28515625" style="13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hidden="1" customWidth="1"/>
    <col min="27" max="27" width="11.28515625" style="13" hidden="1" customWidth="1"/>
    <col min="28" max="48" width="0" style="13" hidden="1" customWidth="1"/>
    <col min="49" max="49" width="9.140625" style="13"/>
    <col min="50" max="61" width="9.140625" style="2297"/>
    <col min="62" max="16384" width="9.140625" style="13"/>
  </cols>
  <sheetData>
    <row r="1" spans="1:61" s="16" customFormat="1" ht="21" thickBot="1" x14ac:dyDescent="0.25">
      <c r="A1" s="3115" t="s">
        <v>759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</row>
    <row r="2" spans="1:61" s="16" customFormat="1" ht="16.5" customHeight="1" thickBot="1" x14ac:dyDescent="0.25">
      <c r="A2" s="3152" t="s">
        <v>32</v>
      </c>
      <c r="B2" s="3159" t="s">
        <v>112</v>
      </c>
      <c r="C2" s="3161" t="s">
        <v>727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130"/>
      <c r="N2" s="3155" t="s">
        <v>726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</row>
    <row r="3" spans="1:61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</row>
    <row r="4" spans="1:61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127"/>
      <c r="G4" s="3135"/>
      <c r="H4" s="3140"/>
      <c r="I4" s="3137" t="s">
        <v>121</v>
      </c>
      <c r="J4" s="3124" t="s">
        <v>122</v>
      </c>
      <c r="K4" s="3125"/>
      <c r="L4" s="3126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</row>
    <row r="5" spans="1:61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 t="s">
        <v>728</v>
      </c>
      <c r="P5" s="517" t="s">
        <v>729</v>
      </c>
      <c r="Q5" s="515">
        <v>3</v>
      </c>
      <c r="R5" s="516" t="s">
        <v>730</v>
      </c>
      <c r="S5" s="517" t="s">
        <v>731</v>
      </c>
      <c r="T5" s="515">
        <v>5</v>
      </c>
      <c r="U5" s="516" t="s">
        <v>732</v>
      </c>
      <c r="V5" s="517" t="s">
        <v>733</v>
      </c>
      <c r="W5" s="515">
        <v>7</v>
      </c>
      <c r="X5" s="516" t="s">
        <v>734</v>
      </c>
      <c r="Y5" s="517" t="s">
        <v>735</v>
      </c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</row>
    <row r="6" spans="1:61" s="16" customFormat="1" ht="16.5" thickBot="1" x14ac:dyDescent="0.25">
      <c r="A6" s="3153"/>
      <c r="B6" s="3160"/>
      <c r="C6" s="3151"/>
      <c r="D6" s="3158"/>
      <c r="E6" s="3145"/>
      <c r="F6" s="3142"/>
      <c r="G6" s="3135"/>
      <c r="H6" s="3140"/>
      <c r="I6" s="3143"/>
      <c r="J6" s="3138"/>
      <c r="K6" s="3138"/>
      <c r="L6" s="3138"/>
      <c r="M6" s="3147"/>
      <c r="N6" s="3169" t="s">
        <v>757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</row>
    <row r="7" spans="1:61" s="16" customFormat="1" ht="50.25" customHeight="1" thickBot="1" x14ac:dyDescent="0.25">
      <c r="A7" s="3154"/>
      <c r="B7" s="3160"/>
      <c r="C7" s="3139"/>
      <c r="D7" s="3137"/>
      <c r="E7" s="3145"/>
      <c r="F7" s="3142"/>
      <c r="G7" s="3136"/>
      <c r="H7" s="3140"/>
      <c r="I7" s="3143"/>
      <c r="J7" s="3138"/>
      <c r="K7" s="3138"/>
      <c r="L7" s="3138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</row>
    <row r="8" spans="1:61" s="16" customFormat="1" ht="18.75" customHeight="1" thickBot="1" x14ac:dyDescent="0.25">
      <c r="A8" s="522">
        <v>1</v>
      </c>
      <c r="B8" s="523" t="s">
        <v>612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</row>
    <row r="9" spans="1:61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  <c r="AX9" s="353">
        <v>1</v>
      </c>
      <c r="AY9" s="353" t="s">
        <v>728</v>
      </c>
      <c r="AZ9" s="353" t="s">
        <v>729</v>
      </c>
      <c r="BA9" s="353">
        <v>3</v>
      </c>
      <c r="BB9" s="353" t="s">
        <v>730</v>
      </c>
      <c r="BC9" s="353" t="s">
        <v>731</v>
      </c>
      <c r="BD9" s="353">
        <v>5</v>
      </c>
      <c r="BE9" s="353" t="s">
        <v>732</v>
      </c>
      <c r="BF9" s="353" t="s">
        <v>733</v>
      </c>
      <c r="BG9" s="353">
        <v>7</v>
      </c>
      <c r="BH9" s="353" t="s">
        <v>734</v>
      </c>
      <c r="BI9" s="353" t="s">
        <v>735</v>
      </c>
    </row>
    <row r="10" spans="1:61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  <c r="AB10" s="2299"/>
      <c r="AC10" s="3013" t="s">
        <v>34</v>
      </c>
      <c r="AD10" s="3014"/>
      <c r="AE10" s="3014"/>
      <c r="AF10" s="3013" t="s">
        <v>35</v>
      </c>
      <c r="AG10" s="3013"/>
      <c r="AH10" s="3013"/>
      <c r="AI10" s="3013" t="s">
        <v>36</v>
      </c>
      <c r="AJ10" s="3013"/>
      <c r="AK10" s="3013"/>
      <c r="AL10" s="3013" t="s">
        <v>37</v>
      </c>
      <c r="AM10" s="3013"/>
      <c r="AN10" s="3013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</row>
    <row r="11" spans="1:61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  <c r="AB11" s="2299"/>
      <c r="AC11" s="3014"/>
      <c r="AD11" s="3014"/>
      <c r="AE11" s="3014"/>
      <c r="AF11" s="3013"/>
      <c r="AG11" s="3013"/>
      <c r="AH11" s="3013"/>
      <c r="AI11" s="3013"/>
      <c r="AJ11" s="3013"/>
      <c r="AK11" s="3013"/>
      <c r="AL11" s="3013"/>
      <c r="AM11" s="3013"/>
      <c r="AN11" s="3013"/>
      <c r="AX11" s="44" t="str">
        <f t="shared" ref="AX11:BI26" si="0">IF(N11&lt;&gt;"","так","")</f>
        <v/>
      </c>
      <c r="AY11" s="44" t="str">
        <f t="shared" si="0"/>
        <v/>
      </c>
      <c r="AZ11" s="44" t="str">
        <f t="shared" si="0"/>
        <v/>
      </c>
      <c r="BA11" s="44" t="str">
        <f t="shared" si="0"/>
        <v/>
      </c>
      <c r="BB11" s="44" t="str">
        <f t="shared" si="0"/>
        <v/>
      </c>
      <c r="BC11" s="44" t="str">
        <f t="shared" si="0"/>
        <v/>
      </c>
      <c r="BD11" s="44" t="str">
        <f t="shared" si="0"/>
        <v/>
      </c>
      <c r="BE11" s="44" t="str">
        <f t="shared" si="0"/>
        <v/>
      </c>
      <c r="BF11" s="44" t="str">
        <f t="shared" si="0"/>
        <v/>
      </c>
      <c r="BG11" s="44" t="str">
        <f t="shared" si="0"/>
        <v/>
      </c>
      <c r="BH11" s="44" t="str">
        <f t="shared" si="0"/>
        <v/>
      </c>
      <c r="BI11" s="44" t="str">
        <f t="shared" si="0"/>
        <v/>
      </c>
    </row>
    <row r="12" spans="1:61" s="16" customFormat="1" ht="36" customHeight="1" x14ac:dyDescent="0.2">
      <c r="A12" s="541" t="s">
        <v>135</v>
      </c>
      <c r="B12" s="542" t="s">
        <v>38</v>
      </c>
      <c r="C12" s="82"/>
      <c r="D12" s="543">
        <v>1</v>
      </c>
      <c r="E12" s="544"/>
      <c r="F12" s="2776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  <c r="Z12" s="16">
        <v>1</v>
      </c>
      <c r="AB12" s="2299"/>
      <c r="AC12" s="2304">
        <v>1</v>
      </c>
      <c r="AD12" s="2304" t="s">
        <v>728</v>
      </c>
      <c r="AE12" s="2304" t="s">
        <v>729</v>
      </c>
      <c r="AF12" s="2304">
        <v>3</v>
      </c>
      <c r="AG12" s="2304" t="s">
        <v>730</v>
      </c>
      <c r="AH12" s="2304" t="s">
        <v>731</v>
      </c>
      <c r="AI12" s="2304">
        <v>5</v>
      </c>
      <c r="AJ12" s="2304" t="s">
        <v>732</v>
      </c>
      <c r="AK12" s="2304" t="s">
        <v>733</v>
      </c>
      <c r="AL12" s="2304">
        <v>7</v>
      </c>
      <c r="AM12" s="2304" t="s">
        <v>734</v>
      </c>
      <c r="AN12" s="2304" t="s">
        <v>735</v>
      </c>
      <c r="AT12" s="16" t="s">
        <v>34</v>
      </c>
      <c r="AU12" s="47">
        <f>SUMIF(Z12:Z28,1,G12:G28)</f>
        <v>16</v>
      </c>
      <c r="AX12" s="44" t="str">
        <f t="shared" si="0"/>
        <v>так</v>
      </c>
      <c r="AY12" s="44" t="str">
        <f t="shared" si="0"/>
        <v/>
      </c>
      <c r="AZ12" s="44" t="str">
        <f t="shared" si="0"/>
        <v/>
      </c>
      <c r="BA12" s="44" t="str">
        <f t="shared" si="0"/>
        <v/>
      </c>
      <c r="BB12" s="44" t="str">
        <f t="shared" si="0"/>
        <v/>
      </c>
      <c r="BC12" s="44" t="str">
        <f t="shared" si="0"/>
        <v/>
      </c>
      <c r="BD12" s="44" t="str">
        <f t="shared" si="0"/>
        <v/>
      </c>
      <c r="BE12" s="44" t="str">
        <f t="shared" si="0"/>
        <v/>
      </c>
      <c r="BF12" s="44" t="str">
        <f t="shared" si="0"/>
        <v/>
      </c>
      <c r="BG12" s="44" t="str">
        <f t="shared" si="0"/>
        <v/>
      </c>
      <c r="BH12" s="44" t="str">
        <f t="shared" si="0"/>
        <v/>
      </c>
      <c r="BI12" s="44" t="str">
        <f t="shared" si="0"/>
        <v/>
      </c>
    </row>
    <row r="13" spans="1:61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2776"/>
      <c r="G13" s="165">
        <v>1.5</v>
      </c>
      <c r="H13" s="83">
        <f t="shared" ref="H13:H20" si="1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2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  <c r="Z13" s="16">
        <v>1</v>
      </c>
      <c r="AB13" s="2299" t="s">
        <v>698</v>
      </c>
      <c r="AC13" s="2299">
        <f>COUNTIF($C$11:$C$21,AC12)</f>
        <v>1</v>
      </c>
      <c r="AD13" s="2299">
        <f t="shared" ref="AD13:AN13" si="3">COUNTIF($C$11:$C$21,AD12)</f>
        <v>0</v>
      </c>
      <c r="AE13" s="2299">
        <f t="shared" si="3"/>
        <v>1</v>
      </c>
      <c r="AF13" s="2299">
        <f t="shared" si="3"/>
        <v>2</v>
      </c>
      <c r="AG13" s="2299">
        <f t="shared" si="3"/>
        <v>0</v>
      </c>
      <c r="AH13" s="2299">
        <f t="shared" si="3"/>
        <v>0</v>
      </c>
      <c r="AI13" s="2299">
        <f t="shared" si="3"/>
        <v>0</v>
      </c>
      <c r="AJ13" s="2299">
        <f t="shared" si="3"/>
        <v>0</v>
      </c>
      <c r="AK13" s="2299">
        <f t="shared" si="3"/>
        <v>0</v>
      </c>
      <c r="AL13" s="2299">
        <f t="shared" si="3"/>
        <v>0</v>
      </c>
      <c r="AM13" s="2299">
        <f t="shared" si="3"/>
        <v>0</v>
      </c>
      <c r="AN13" s="2299">
        <f t="shared" si="3"/>
        <v>0</v>
      </c>
      <c r="AT13" s="16" t="s">
        <v>35</v>
      </c>
      <c r="AU13" s="47">
        <f>SUMIF(Z12:Z28,2,G12:G28)</f>
        <v>14</v>
      </c>
      <c r="AX13" s="44" t="str">
        <f t="shared" si="0"/>
        <v/>
      </c>
      <c r="AY13" s="44" t="str">
        <f t="shared" si="0"/>
        <v>так</v>
      </c>
      <c r="AZ13" s="44" t="str">
        <f t="shared" si="0"/>
        <v/>
      </c>
      <c r="BA13" s="44" t="str">
        <f t="shared" si="0"/>
        <v/>
      </c>
      <c r="BB13" s="44" t="str">
        <f t="shared" si="0"/>
        <v/>
      </c>
      <c r="BC13" s="44" t="str">
        <f t="shared" si="0"/>
        <v/>
      </c>
      <c r="BD13" s="44" t="str">
        <f t="shared" si="0"/>
        <v/>
      </c>
      <c r="BE13" s="44" t="str">
        <f t="shared" si="0"/>
        <v/>
      </c>
      <c r="BF13" s="44" t="str">
        <f t="shared" si="0"/>
        <v/>
      </c>
      <c r="BG13" s="44" t="str">
        <f t="shared" si="0"/>
        <v/>
      </c>
      <c r="BH13" s="44" t="str">
        <f t="shared" si="0"/>
        <v/>
      </c>
      <c r="BI13" s="44" t="str">
        <f t="shared" si="0"/>
        <v/>
      </c>
    </row>
    <row r="14" spans="1:61" s="16" customFormat="1" ht="36" customHeight="1" x14ac:dyDescent="0.2">
      <c r="A14" s="541" t="s">
        <v>137</v>
      </c>
      <c r="B14" s="542" t="s">
        <v>38</v>
      </c>
      <c r="C14" s="82" t="s">
        <v>729</v>
      </c>
      <c r="D14" s="544"/>
      <c r="E14" s="544"/>
      <c r="F14" s="2776"/>
      <c r="G14" s="165">
        <v>1.5</v>
      </c>
      <c r="H14" s="83">
        <f t="shared" si="1"/>
        <v>45</v>
      </c>
      <c r="I14" s="84">
        <f>J14+K14+L14</f>
        <v>18</v>
      </c>
      <c r="J14" s="85"/>
      <c r="K14" s="85"/>
      <c r="L14" s="85">
        <v>18</v>
      </c>
      <c r="M14" s="545">
        <f t="shared" si="2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  <c r="Z14" s="16">
        <v>1</v>
      </c>
      <c r="AB14" s="2299" t="s">
        <v>699</v>
      </c>
      <c r="AC14" s="2299">
        <f>COUNTIF($D$11:$D$21,AC12)+1</f>
        <v>2</v>
      </c>
      <c r="AD14" s="2299">
        <f t="shared" ref="AD14:AN14" si="4">COUNTIF($D$11:$D$21,AD12)</f>
        <v>0</v>
      </c>
      <c r="AE14" s="2299">
        <v>1</v>
      </c>
      <c r="AF14" s="2299">
        <f>COUNTIF($D$11:$D$21,AF12)+1</f>
        <v>1</v>
      </c>
      <c r="AG14" s="2299">
        <f t="shared" si="4"/>
        <v>0</v>
      </c>
      <c r="AH14" s="2299">
        <f>COUNTIF($D$11:$D$21,AH12)+1</f>
        <v>2</v>
      </c>
      <c r="AI14" s="2299">
        <f t="shared" si="4"/>
        <v>0</v>
      </c>
      <c r="AJ14" s="2299">
        <f t="shared" si="4"/>
        <v>0</v>
      </c>
      <c r="AK14" s="2299">
        <f t="shared" si="4"/>
        <v>0</v>
      </c>
      <c r="AL14" s="2299">
        <f t="shared" si="4"/>
        <v>0</v>
      </c>
      <c r="AM14" s="2299">
        <f t="shared" si="4"/>
        <v>0</v>
      </c>
      <c r="AN14" s="2299">
        <f t="shared" si="4"/>
        <v>1</v>
      </c>
      <c r="AT14" s="16" t="s">
        <v>36</v>
      </c>
      <c r="AU14" s="47">
        <f>SUMIF(Z12:Z28,3,G12:G28)</f>
        <v>0</v>
      </c>
      <c r="AX14" s="44" t="str">
        <f t="shared" si="0"/>
        <v/>
      </c>
      <c r="AY14" s="44" t="str">
        <f t="shared" si="0"/>
        <v/>
      </c>
      <c r="AZ14" s="44" t="str">
        <f t="shared" si="0"/>
        <v>так</v>
      </c>
      <c r="BA14" s="44" t="str">
        <f t="shared" si="0"/>
        <v/>
      </c>
      <c r="BB14" s="44" t="str">
        <f t="shared" si="0"/>
        <v/>
      </c>
      <c r="BC14" s="44" t="str">
        <f t="shared" si="0"/>
        <v/>
      </c>
      <c r="BD14" s="44" t="str">
        <f t="shared" si="0"/>
        <v/>
      </c>
      <c r="BE14" s="44" t="str">
        <f t="shared" si="0"/>
        <v/>
      </c>
      <c r="BF14" s="44" t="str">
        <f t="shared" si="0"/>
        <v/>
      </c>
      <c r="BG14" s="44" t="str">
        <f t="shared" si="0"/>
        <v/>
      </c>
      <c r="BH14" s="44" t="str">
        <f t="shared" si="0"/>
        <v/>
      </c>
      <c r="BI14" s="44" t="str">
        <f t="shared" si="0"/>
        <v/>
      </c>
    </row>
    <row r="15" spans="1:61" s="2303" customFormat="1" ht="36" customHeight="1" x14ac:dyDescent="0.2">
      <c r="A15" s="2309" t="s">
        <v>276</v>
      </c>
      <c r="B15" s="2310" t="s">
        <v>277</v>
      </c>
      <c r="C15" s="2311"/>
      <c r="D15" s="2312" t="s">
        <v>764</v>
      </c>
      <c r="E15" s="2312"/>
      <c r="F15" s="2313"/>
      <c r="G15" s="2314"/>
      <c r="H15" s="2311"/>
      <c r="I15" s="251"/>
      <c r="J15" s="251"/>
      <c r="K15" s="251"/>
      <c r="L15" s="251"/>
      <c r="M15" s="2315"/>
      <c r="N15" s="2316"/>
      <c r="O15" s="2317"/>
      <c r="P15" s="2318"/>
      <c r="Q15" s="2316" t="s">
        <v>278</v>
      </c>
      <c r="R15" s="2317" t="s">
        <v>278</v>
      </c>
      <c r="S15" s="2318" t="s">
        <v>278</v>
      </c>
      <c r="T15" s="2311" t="s">
        <v>278</v>
      </c>
      <c r="U15" s="251" t="s">
        <v>278</v>
      </c>
      <c r="V15" s="2315" t="s">
        <v>278</v>
      </c>
      <c r="W15" s="2319" t="s">
        <v>278</v>
      </c>
      <c r="X15" s="2320" t="s">
        <v>278</v>
      </c>
      <c r="Y15" s="2321"/>
      <c r="AB15" s="2305"/>
      <c r="AC15" s="2305"/>
      <c r="AD15" s="2305"/>
      <c r="AE15" s="2305"/>
      <c r="AF15" s="2305"/>
      <c r="AG15" s="2305"/>
      <c r="AH15" s="2305"/>
      <c r="AI15" s="2305"/>
      <c r="AJ15" s="2305"/>
      <c r="AK15" s="2305"/>
      <c r="AL15" s="2305"/>
      <c r="AM15" s="2305"/>
      <c r="AN15" s="2305"/>
      <c r="AT15" s="16" t="s">
        <v>37</v>
      </c>
      <c r="AU15" s="2482">
        <f>SUMIF(Z12:Z28,4,G12:G28)</f>
        <v>1.5</v>
      </c>
      <c r="AX15" s="44" t="str">
        <f t="shared" si="0"/>
        <v/>
      </c>
      <c r="AY15" s="44" t="str">
        <f t="shared" si="0"/>
        <v/>
      </c>
      <c r="AZ15" s="44" t="str">
        <f t="shared" si="0"/>
        <v/>
      </c>
      <c r="BA15" s="44" t="str">
        <f t="shared" si="0"/>
        <v>так</v>
      </c>
      <c r="BB15" s="44" t="str">
        <f t="shared" si="0"/>
        <v>так</v>
      </c>
      <c r="BC15" s="44" t="str">
        <f t="shared" si="0"/>
        <v>так</v>
      </c>
      <c r="BD15" s="44" t="str">
        <f t="shared" si="0"/>
        <v>так</v>
      </c>
      <c r="BE15" s="44" t="str">
        <f t="shared" si="0"/>
        <v>так</v>
      </c>
      <c r="BF15" s="44" t="str">
        <f t="shared" si="0"/>
        <v>так</v>
      </c>
      <c r="BG15" s="44" t="str">
        <f t="shared" si="0"/>
        <v>так</v>
      </c>
      <c r="BH15" s="44" t="str">
        <f t="shared" si="0"/>
        <v>так</v>
      </c>
      <c r="BI15" s="44" t="str">
        <f t="shared" si="0"/>
        <v/>
      </c>
    </row>
    <row r="16" spans="1:61" s="16" customFormat="1" ht="36" customHeight="1" x14ac:dyDescent="0.2">
      <c r="A16" s="2322" t="s">
        <v>287</v>
      </c>
      <c r="B16" s="2323" t="s">
        <v>277</v>
      </c>
      <c r="C16" s="2324"/>
      <c r="D16" s="2325" t="s">
        <v>735</v>
      </c>
      <c r="E16" s="2325"/>
      <c r="F16" s="2326"/>
      <c r="G16" s="2314">
        <v>1.5</v>
      </c>
      <c r="H16" s="2327">
        <f>G16*30</f>
        <v>45</v>
      </c>
      <c r="I16" s="2328">
        <f>J16+K16+L16</f>
        <v>16</v>
      </c>
      <c r="J16" s="2328"/>
      <c r="K16" s="2328"/>
      <c r="L16" s="2328">
        <v>16</v>
      </c>
      <c r="M16" s="2329">
        <f>H16-I16</f>
        <v>29</v>
      </c>
      <c r="N16" s="2330"/>
      <c r="O16" s="2331"/>
      <c r="P16" s="2332"/>
      <c r="Q16" s="2333"/>
      <c r="R16" s="2334"/>
      <c r="S16" s="2335"/>
      <c r="T16" s="2324"/>
      <c r="U16" s="2328"/>
      <c r="V16" s="2329"/>
      <c r="W16" s="2319"/>
      <c r="X16" s="2320"/>
      <c r="Y16" s="2321">
        <v>2</v>
      </c>
      <c r="Z16" s="16">
        <v>4</v>
      </c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U16" s="47">
        <f>SUM(AU12:AU15)</f>
        <v>31.5</v>
      </c>
      <c r="AX16" s="44" t="str">
        <f t="shared" si="0"/>
        <v/>
      </c>
      <c r="AY16" s="44" t="str">
        <f t="shared" si="0"/>
        <v/>
      </c>
      <c r="AZ16" s="44" t="str">
        <f t="shared" si="0"/>
        <v/>
      </c>
      <c r="BA16" s="44" t="str">
        <f t="shared" si="0"/>
        <v/>
      </c>
      <c r="BB16" s="44" t="str">
        <f t="shared" si="0"/>
        <v/>
      </c>
      <c r="BC16" s="44" t="str">
        <f t="shared" si="0"/>
        <v/>
      </c>
      <c r="BD16" s="44" t="str">
        <f t="shared" si="0"/>
        <v/>
      </c>
      <c r="BE16" s="44" t="str">
        <f t="shared" si="0"/>
        <v/>
      </c>
      <c r="BF16" s="44" t="str">
        <f t="shared" si="0"/>
        <v/>
      </c>
      <c r="BG16" s="44" t="str">
        <f t="shared" si="0"/>
        <v/>
      </c>
      <c r="BH16" s="44" t="str">
        <f t="shared" si="0"/>
        <v/>
      </c>
      <c r="BI16" s="44" t="str">
        <f t="shared" si="0"/>
        <v>так</v>
      </c>
    </row>
    <row r="17" spans="1:61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90">
        <v>4</v>
      </c>
      <c r="H17" s="91">
        <f t="shared" si="1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2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  <c r="Z17" s="16">
        <v>1</v>
      </c>
      <c r="AX17" s="44" t="str">
        <f t="shared" si="0"/>
        <v>так</v>
      </c>
      <c r="AY17" s="44" t="str">
        <f t="shared" si="0"/>
        <v/>
      </c>
      <c r="AZ17" s="44" t="str">
        <f t="shared" si="0"/>
        <v/>
      </c>
      <c r="BA17" s="44" t="str">
        <f t="shared" si="0"/>
        <v/>
      </c>
      <c r="BB17" s="44" t="str">
        <f t="shared" si="0"/>
        <v/>
      </c>
      <c r="BC17" s="44" t="str">
        <f t="shared" si="0"/>
        <v/>
      </c>
      <c r="BD17" s="44" t="str">
        <f t="shared" si="0"/>
        <v/>
      </c>
      <c r="BE17" s="44" t="str">
        <f t="shared" si="0"/>
        <v/>
      </c>
      <c r="BF17" s="44" t="str">
        <f t="shared" si="0"/>
        <v/>
      </c>
      <c r="BG17" s="44" t="str">
        <f t="shared" si="0"/>
        <v/>
      </c>
      <c r="BH17" s="44" t="str">
        <f t="shared" si="0"/>
        <v/>
      </c>
      <c r="BI17" s="44" t="str">
        <f t="shared" si="0"/>
        <v/>
      </c>
    </row>
    <row r="18" spans="1:61" s="16" customFormat="1" ht="24" customHeight="1" x14ac:dyDescent="0.2">
      <c r="A18" s="576" t="s">
        <v>139</v>
      </c>
      <c r="B18" s="542" t="s">
        <v>589</v>
      </c>
      <c r="C18" s="82"/>
      <c r="D18" s="85" t="s">
        <v>731</v>
      </c>
      <c r="E18" s="85"/>
      <c r="F18" s="577"/>
      <c r="G18" s="90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  <c r="Z18" s="16">
        <v>2</v>
      </c>
      <c r="AX18" s="44" t="str">
        <f t="shared" si="0"/>
        <v/>
      </c>
      <c r="AY18" s="44" t="str">
        <f t="shared" si="0"/>
        <v/>
      </c>
      <c r="AZ18" s="44" t="str">
        <f t="shared" si="0"/>
        <v/>
      </c>
      <c r="BA18" s="44" t="str">
        <f t="shared" si="0"/>
        <v/>
      </c>
      <c r="BB18" s="44" t="str">
        <f t="shared" si="0"/>
        <v/>
      </c>
      <c r="BC18" s="44" t="str">
        <f t="shared" si="0"/>
        <v>так</v>
      </c>
      <c r="BD18" s="44" t="str">
        <f t="shared" si="0"/>
        <v/>
      </c>
      <c r="BE18" s="44" t="str">
        <f t="shared" si="0"/>
        <v/>
      </c>
      <c r="BF18" s="44" t="str">
        <f t="shared" si="0"/>
        <v/>
      </c>
      <c r="BG18" s="44" t="str">
        <f t="shared" si="0"/>
        <v/>
      </c>
      <c r="BH18" s="44" t="str">
        <f t="shared" si="0"/>
        <v/>
      </c>
      <c r="BI18" s="44" t="str">
        <f t="shared" si="0"/>
        <v/>
      </c>
    </row>
    <row r="19" spans="1:61" s="16" customFormat="1" ht="36.75" customHeight="1" x14ac:dyDescent="0.2">
      <c r="A19" s="578" t="s">
        <v>140</v>
      </c>
      <c r="B19" s="542" t="s">
        <v>40</v>
      </c>
      <c r="C19" s="97">
        <v>3</v>
      </c>
      <c r="D19" s="98"/>
      <c r="E19" s="98"/>
      <c r="F19" s="579"/>
      <c r="G19" s="90">
        <v>3</v>
      </c>
      <c r="H19" s="91">
        <f t="shared" si="1"/>
        <v>90</v>
      </c>
      <c r="I19" s="92">
        <f>J19+K19+L19</f>
        <v>30</v>
      </c>
      <c r="J19" s="92"/>
      <c r="K19" s="92"/>
      <c r="L19" s="92">
        <v>30</v>
      </c>
      <c r="M19" s="93">
        <f t="shared" si="2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  <c r="Z19" s="16">
        <v>2</v>
      </c>
      <c r="AX19" s="44" t="str">
        <f t="shared" si="0"/>
        <v/>
      </c>
      <c r="AY19" s="44" t="str">
        <f t="shared" si="0"/>
        <v/>
      </c>
      <c r="AZ19" s="44" t="str">
        <f t="shared" si="0"/>
        <v/>
      </c>
      <c r="BA19" s="44" t="str">
        <f t="shared" si="0"/>
        <v>так</v>
      </c>
      <c r="BB19" s="44" t="str">
        <f t="shared" si="0"/>
        <v/>
      </c>
      <c r="BC19" s="44" t="str">
        <f t="shared" si="0"/>
        <v/>
      </c>
      <c r="BD19" s="44" t="str">
        <f t="shared" si="0"/>
        <v/>
      </c>
      <c r="BE19" s="44" t="str">
        <f t="shared" si="0"/>
        <v/>
      </c>
      <c r="BF19" s="44" t="str">
        <f t="shared" si="0"/>
        <v/>
      </c>
      <c r="BG19" s="44" t="str">
        <f t="shared" si="0"/>
        <v/>
      </c>
      <c r="BH19" s="44" t="str">
        <f t="shared" si="0"/>
        <v/>
      </c>
      <c r="BI19" s="44" t="str">
        <f t="shared" si="0"/>
        <v/>
      </c>
    </row>
    <row r="20" spans="1:61" s="2229" customFormat="1" ht="23.25" customHeight="1" thickBot="1" x14ac:dyDescent="0.25">
      <c r="A20" s="581" t="s">
        <v>141</v>
      </c>
      <c r="B20" s="582" t="s">
        <v>41</v>
      </c>
      <c r="C20" s="97">
        <v>3</v>
      </c>
      <c r="D20" s="98"/>
      <c r="E20" s="98"/>
      <c r="F20" s="583"/>
      <c r="G20" s="103">
        <v>3</v>
      </c>
      <c r="H20" s="91">
        <f t="shared" si="1"/>
        <v>90</v>
      </c>
      <c r="I20" s="104">
        <f>J20+K20+L20</f>
        <v>45</v>
      </c>
      <c r="J20" s="105">
        <v>30</v>
      </c>
      <c r="K20" s="105"/>
      <c r="L20" s="105">
        <v>15</v>
      </c>
      <c r="M20" s="93">
        <f t="shared" si="2"/>
        <v>45</v>
      </c>
      <c r="N20" s="584"/>
      <c r="O20" s="98"/>
      <c r="P20" s="106"/>
      <c r="Q20" s="100">
        <v>3</v>
      </c>
      <c r="R20" s="99"/>
      <c r="S20" s="106"/>
      <c r="T20" s="100"/>
      <c r="U20" s="98"/>
      <c r="V20" s="101"/>
      <c r="W20" s="97"/>
      <c r="X20" s="98"/>
      <c r="Y20" s="101"/>
      <c r="Z20" s="2229">
        <v>2</v>
      </c>
      <c r="AX20" s="44" t="str">
        <f t="shared" si="0"/>
        <v/>
      </c>
      <c r="AY20" s="44" t="str">
        <f t="shared" si="0"/>
        <v/>
      </c>
      <c r="AZ20" s="44" t="str">
        <f t="shared" si="0"/>
        <v/>
      </c>
      <c r="BA20" s="44" t="str">
        <f t="shared" si="0"/>
        <v>так</v>
      </c>
      <c r="BB20" s="44" t="str">
        <f t="shared" si="0"/>
        <v/>
      </c>
      <c r="BC20" s="44" t="str">
        <f t="shared" si="0"/>
        <v/>
      </c>
      <c r="BD20" s="44" t="str">
        <f t="shared" si="0"/>
        <v/>
      </c>
      <c r="BE20" s="44" t="str">
        <f t="shared" si="0"/>
        <v/>
      </c>
      <c r="BF20" s="44" t="str">
        <f t="shared" si="0"/>
        <v/>
      </c>
      <c r="BG20" s="44" t="str">
        <f t="shared" si="0"/>
        <v/>
      </c>
      <c r="BH20" s="44" t="str">
        <f t="shared" si="0"/>
        <v/>
      </c>
      <c r="BI20" s="44" t="str">
        <f t="shared" si="0"/>
        <v/>
      </c>
    </row>
    <row r="21" spans="1:61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5">H11+H17+H18+H19+H20</f>
        <v>555</v>
      </c>
      <c r="I21" s="587">
        <f t="shared" si="5"/>
        <v>232</v>
      </c>
      <c r="J21" s="587">
        <f>J11+J17+J18+J19+J20</f>
        <v>80</v>
      </c>
      <c r="K21" s="587"/>
      <c r="L21" s="587">
        <f t="shared" si="5"/>
        <v>152</v>
      </c>
      <c r="M21" s="588">
        <f t="shared" si="5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5</v>
      </c>
      <c r="R21" s="587"/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</row>
    <row r="22" spans="1:61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6">G23+G24+G25+G26+G27+G28</f>
        <v>13</v>
      </c>
      <c r="H22" s="591">
        <f t="shared" si="6"/>
        <v>390</v>
      </c>
      <c r="I22" s="27">
        <f t="shared" si="6"/>
        <v>252</v>
      </c>
      <c r="J22" s="27">
        <f t="shared" si="6"/>
        <v>12</v>
      </c>
      <c r="K22" s="27">
        <f t="shared" si="6"/>
        <v>0</v>
      </c>
      <c r="L22" s="27">
        <f t="shared" si="6"/>
        <v>240</v>
      </c>
      <c r="M22" s="27">
        <f t="shared" si="6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  <c r="AX22" s="44" t="str">
        <f t="shared" si="0"/>
        <v/>
      </c>
      <c r="AY22" s="44" t="str">
        <f t="shared" si="0"/>
        <v/>
      </c>
      <c r="AZ22" s="44" t="str">
        <f t="shared" si="0"/>
        <v/>
      </c>
      <c r="BA22" s="44" t="str">
        <f t="shared" si="0"/>
        <v/>
      </c>
      <c r="BB22" s="44" t="str">
        <f t="shared" si="0"/>
        <v/>
      </c>
      <c r="BC22" s="44" t="str">
        <f t="shared" si="0"/>
        <v/>
      </c>
      <c r="BD22" s="44" t="str">
        <f t="shared" si="0"/>
        <v/>
      </c>
      <c r="BE22" s="44" t="str">
        <f t="shared" si="0"/>
        <v/>
      </c>
      <c r="BF22" s="44" t="str">
        <f t="shared" si="0"/>
        <v/>
      </c>
      <c r="BG22" s="44" t="str">
        <f t="shared" si="0"/>
        <v/>
      </c>
      <c r="BH22" s="44" t="str">
        <f t="shared" si="0"/>
        <v/>
      </c>
      <c r="BI22" s="44" t="str">
        <f t="shared" si="0"/>
        <v/>
      </c>
    </row>
    <row r="23" spans="1:61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2776"/>
      <c r="G23" s="601">
        <v>3</v>
      </c>
      <c r="H23" s="602">
        <f t="shared" ref="H23:H28" si="7">G23*30</f>
        <v>90</v>
      </c>
      <c r="I23" s="168">
        <f t="shared" ref="I23:I28" si="8">J23+K23+L23</f>
        <v>60</v>
      </c>
      <c r="J23" s="85">
        <v>8</v>
      </c>
      <c r="K23" s="85"/>
      <c r="L23" s="85">
        <v>52</v>
      </c>
      <c r="M23" s="545">
        <f t="shared" ref="M23:M28" si="9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  <c r="Z23" s="16">
        <v>1</v>
      </c>
      <c r="AX23" s="44" t="str">
        <f t="shared" si="0"/>
        <v>так</v>
      </c>
      <c r="AY23" s="44" t="str">
        <f t="shared" si="0"/>
        <v/>
      </c>
      <c r="AZ23" s="44" t="str">
        <f t="shared" si="0"/>
        <v/>
      </c>
      <c r="BA23" s="44" t="str">
        <f t="shared" si="0"/>
        <v/>
      </c>
      <c r="BB23" s="44" t="str">
        <f t="shared" si="0"/>
        <v/>
      </c>
      <c r="BC23" s="44" t="str">
        <f t="shared" si="0"/>
        <v/>
      </c>
      <c r="BD23" s="44" t="str">
        <f t="shared" si="0"/>
        <v/>
      </c>
      <c r="BE23" s="44" t="str">
        <f t="shared" si="0"/>
        <v/>
      </c>
      <c r="BF23" s="44" t="str">
        <f t="shared" si="0"/>
        <v/>
      </c>
      <c r="BG23" s="44" t="str">
        <f t="shared" si="0"/>
        <v/>
      </c>
      <c r="BH23" s="44" t="str">
        <f t="shared" si="0"/>
        <v/>
      </c>
      <c r="BI23" s="44" t="str">
        <f t="shared" si="0"/>
        <v/>
      </c>
    </row>
    <row r="24" spans="1:61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2776"/>
      <c r="G24" s="601">
        <v>2</v>
      </c>
      <c r="H24" s="602">
        <f t="shared" si="7"/>
        <v>60</v>
      </c>
      <c r="I24" s="168">
        <f t="shared" si="8"/>
        <v>36</v>
      </c>
      <c r="J24" s="85"/>
      <c r="K24" s="85"/>
      <c r="L24" s="85">
        <v>36</v>
      </c>
      <c r="M24" s="545">
        <f t="shared" si="9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  <c r="Z24" s="16">
        <v>1</v>
      </c>
      <c r="AX24" s="44" t="str">
        <f t="shared" si="0"/>
        <v/>
      </c>
      <c r="AY24" s="44" t="str">
        <f t="shared" si="0"/>
        <v>так</v>
      </c>
      <c r="AZ24" s="44" t="str">
        <f t="shared" si="0"/>
        <v/>
      </c>
      <c r="BA24" s="44" t="str">
        <f t="shared" si="0"/>
        <v/>
      </c>
      <c r="BB24" s="44" t="str">
        <f t="shared" si="0"/>
        <v/>
      </c>
      <c r="BC24" s="44" t="str">
        <f t="shared" si="0"/>
        <v/>
      </c>
      <c r="BD24" s="44" t="str">
        <f t="shared" si="0"/>
        <v/>
      </c>
      <c r="BE24" s="44" t="str">
        <f t="shared" si="0"/>
        <v/>
      </c>
      <c r="BF24" s="44" t="str">
        <f t="shared" si="0"/>
        <v/>
      </c>
      <c r="BG24" s="44" t="str">
        <f t="shared" si="0"/>
        <v/>
      </c>
      <c r="BH24" s="44" t="str">
        <f t="shared" si="0"/>
        <v/>
      </c>
      <c r="BI24" s="44" t="str">
        <f t="shared" si="0"/>
        <v/>
      </c>
    </row>
    <row r="25" spans="1:61" s="16" customFormat="1" ht="35.25" customHeight="1" x14ac:dyDescent="0.2">
      <c r="A25" s="541" t="s">
        <v>145</v>
      </c>
      <c r="B25" s="542" t="s">
        <v>42</v>
      </c>
      <c r="C25" s="82"/>
      <c r="D25" s="543" t="s">
        <v>765</v>
      </c>
      <c r="E25" s="544"/>
      <c r="F25" s="2776"/>
      <c r="G25" s="601">
        <v>2</v>
      </c>
      <c r="H25" s="602">
        <f t="shared" si="7"/>
        <v>60</v>
      </c>
      <c r="I25" s="168">
        <f t="shared" si="8"/>
        <v>36</v>
      </c>
      <c r="J25" s="85"/>
      <c r="K25" s="85"/>
      <c r="L25" s="85">
        <v>36</v>
      </c>
      <c r="M25" s="545">
        <f t="shared" si="9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  <c r="Z25" s="16">
        <v>1</v>
      </c>
      <c r="AX25" s="44" t="str">
        <f t="shared" si="0"/>
        <v/>
      </c>
      <c r="AY25" s="44" t="str">
        <f t="shared" si="0"/>
        <v/>
      </c>
      <c r="AZ25" s="44" t="str">
        <f t="shared" si="0"/>
        <v>так</v>
      </c>
      <c r="BA25" s="44" t="str">
        <f t="shared" si="0"/>
        <v/>
      </c>
      <c r="BB25" s="44" t="str">
        <f t="shared" si="0"/>
        <v/>
      </c>
      <c r="BC25" s="44" t="str">
        <f t="shared" si="0"/>
        <v/>
      </c>
      <c r="BD25" s="44" t="str">
        <f t="shared" si="0"/>
        <v/>
      </c>
      <c r="BE25" s="44" t="str">
        <f t="shared" si="0"/>
        <v/>
      </c>
      <c r="BF25" s="44" t="str">
        <f t="shared" si="0"/>
        <v/>
      </c>
      <c r="BG25" s="44" t="str">
        <f t="shared" si="0"/>
        <v/>
      </c>
      <c r="BH25" s="44" t="str">
        <f t="shared" si="0"/>
        <v/>
      </c>
      <c r="BI25" s="44" t="str">
        <f t="shared" si="0"/>
        <v/>
      </c>
    </row>
    <row r="26" spans="1:61" s="16" customFormat="1" ht="18.75" customHeight="1" x14ac:dyDescent="0.2">
      <c r="A26" s="541" t="s">
        <v>146</v>
      </c>
      <c r="B26" s="542" t="s">
        <v>42</v>
      </c>
      <c r="C26" s="82"/>
      <c r="D26" s="543">
        <v>3</v>
      </c>
      <c r="E26" s="544"/>
      <c r="F26" s="2776"/>
      <c r="G26" s="601">
        <v>3</v>
      </c>
      <c r="H26" s="602">
        <f t="shared" si="7"/>
        <v>90</v>
      </c>
      <c r="I26" s="168">
        <f t="shared" si="8"/>
        <v>60</v>
      </c>
      <c r="J26" s="85">
        <v>4</v>
      </c>
      <c r="K26" s="85"/>
      <c r="L26" s="85">
        <v>56</v>
      </c>
      <c r="M26" s="545">
        <f t="shared" si="9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  <c r="Z26" s="16">
        <v>2</v>
      </c>
      <c r="AX26" s="44" t="str">
        <f t="shared" si="0"/>
        <v/>
      </c>
      <c r="AY26" s="44" t="str">
        <f t="shared" si="0"/>
        <v/>
      </c>
      <c r="AZ26" s="44" t="str">
        <f t="shared" si="0"/>
        <v/>
      </c>
      <c r="BA26" s="44" t="str">
        <f t="shared" si="0"/>
        <v>так</v>
      </c>
      <c r="BB26" s="44" t="str">
        <f t="shared" si="0"/>
        <v/>
      </c>
      <c r="BC26" s="44" t="str">
        <f t="shared" si="0"/>
        <v/>
      </c>
      <c r="BD26" s="44" t="str">
        <f t="shared" si="0"/>
        <v/>
      </c>
      <c r="BE26" s="44" t="str">
        <f t="shared" si="0"/>
        <v/>
      </c>
      <c r="BF26" s="44" t="str">
        <f t="shared" si="0"/>
        <v/>
      </c>
      <c r="BG26" s="44" t="str">
        <f t="shared" si="0"/>
        <v/>
      </c>
      <c r="BH26" s="44" t="str">
        <f t="shared" si="0"/>
        <v/>
      </c>
      <c r="BI26" s="44" t="str">
        <f t="shared" si="0"/>
        <v/>
      </c>
    </row>
    <row r="27" spans="1:61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2776"/>
      <c r="G27" s="601">
        <v>1.5</v>
      </c>
      <c r="H27" s="602">
        <f t="shared" si="7"/>
        <v>45</v>
      </c>
      <c r="I27" s="168">
        <f t="shared" si="8"/>
        <v>30</v>
      </c>
      <c r="J27" s="85"/>
      <c r="K27" s="85"/>
      <c r="L27" s="85">
        <v>30</v>
      </c>
      <c r="M27" s="545">
        <f t="shared" si="9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  <c r="Z27" s="16">
        <v>2</v>
      </c>
      <c r="AX27" s="44" t="str">
        <f t="shared" ref="AX27:BI50" si="10">IF(N27&lt;&gt;"","так","")</f>
        <v/>
      </c>
      <c r="AY27" s="44" t="str">
        <f t="shared" si="10"/>
        <v/>
      </c>
      <c r="AZ27" s="44" t="str">
        <f t="shared" si="10"/>
        <v/>
      </c>
      <c r="BA27" s="44" t="str">
        <f t="shared" si="10"/>
        <v/>
      </c>
      <c r="BB27" s="44" t="str">
        <f t="shared" si="10"/>
        <v>так</v>
      </c>
      <c r="BC27" s="44" t="str">
        <f t="shared" si="10"/>
        <v/>
      </c>
      <c r="BD27" s="44" t="str">
        <f t="shared" si="10"/>
        <v/>
      </c>
      <c r="BE27" s="44" t="str">
        <f t="shared" si="10"/>
        <v/>
      </c>
      <c r="BF27" s="44" t="str">
        <f t="shared" si="10"/>
        <v/>
      </c>
      <c r="BG27" s="44" t="str">
        <f t="shared" si="10"/>
        <v/>
      </c>
      <c r="BH27" s="44" t="str">
        <f t="shared" si="10"/>
        <v/>
      </c>
      <c r="BI27" s="44" t="str">
        <f t="shared" si="10"/>
        <v/>
      </c>
    </row>
    <row r="28" spans="1:61" s="16" customFormat="1" ht="31.5" x14ac:dyDescent="0.2">
      <c r="A28" s="541" t="s">
        <v>148</v>
      </c>
      <c r="B28" s="542" t="s">
        <v>42</v>
      </c>
      <c r="C28" s="82"/>
      <c r="D28" s="543" t="s">
        <v>736</v>
      </c>
      <c r="E28" s="544"/>
      <c r="F28" s="2776"/>
      <c r="G28" s="601">
        <v>1.5</v>
      </c>
      <c r="H28" s="602">
        <f t="shared" si="7"/>
        <v>45</v>
      </c>
      <c r="I28" s="168">
        <f t="shared" si="8"/>
        <v>30</v>
      </c>
      <c r="J28" s="85"/>
      <c r="K28" s="85"/>
      <c r="L28" s="85">
        <v>30</v>
      </c>
      <c r="M28" s="545">
        <f t="shared" si="9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  <c r="Z28" s="16">
        <v>2</v>
      </c>
      <c r="AX28" s="44" t="str">
        <f t="shared" si="10"/>
        <v/>
      </c>
      <c r="AY28" s="44" t="str">
        <f t="shared" si="10"/>
        <v/>
      </c>
      <c r="AZ28" s="44" t="str">
        <f t="shared" si="10"/>
        <v/>
      </c>
      <c r="BA28" s="44" t="str">
        <f t="shared" si="10"/>
        <v/>
      </c>
      <c r="BB28" s="44" t="str">
        <f t="shared" si="10"/>
        <v/>
      </c>
      <c r="BC28" s="44" t="str">
        <f t="shared" si="10"/>
        <v>так</v>
      </c>
      <c r="BD28" s="44" t="str">
        <f t="shared" si="10"/>
        <v/>
      </c>
      <c r="BE28" s="44" t="str">
        <f t="shared" si="10"/>
        <v/>
      </c>
      <c r="BF28" s="44" t="str">
        <f t="shared" si="10"/>
        <v/>
      </c>
      <c r="BG28" s="44" t="str">
        <f t="shared" si="10"/>
        <v/>
      </c>
      <c r="BH28" s="44" t="str">
        <f t="shared" si="10"/>
        <v/>
      </c>
      <c r="BI28" s="44" t="str">
        <f t="shared" si="10"/>
        <v/>
      </c>
    </row>
    <row r="29" spans="1:61" s="16" customFormat="1" ht="79.5" customHeight="1" thickBot="1" x14ac:dyDescent="0.25">
      <c r="A29" s="607" t="s">
        <v>149</v>
      </c>
      <c r="B29" s="2336" t="s">
        <v>42</v>
      </c>
      <c r="C29" s="2311"/>
      <c r="D29" s="544" t="s">
        <v>766</v>
      </c>
      <c r="E29" s="544"/>
      <c r="F29" s="2776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2337" t="s">
        <v>43</v>
      </c>
      <c r="U29" s="2337" t="s">
        <v>43</v>
      </c>
      <c r="V29" s="2338" t="s">
        <v>43</v>
      </c>
      <c r="W29" s="2337" t="s">
        <v>43</v>
      </c>
      <c r="X29" s="2337" t="s">
        <v>43</v>
      </c>
      <c r="Y29" s="2339"/>
      <c r="AX29" s="44" t="str">
        <f t="shared" si="10"/>
        <v/>
      </c>
      <c r="AY29" s="44" t="str">
        <f t="shared" si="10"/>
        <v/>
      </c>
      <c r="AZ29" s="44" t="str">
        <f t="shared" si="10"/>
        <v/>
      </c>
      <c r="BA29" s="44" t="str">
        <f t="shared" si="10"/>
        <v/>
      </c>
      <c r="BB29" s="44" t="str">
        <f t="shared" si="10"/>
        <v/>
      </c>
      <c r="BC29" s="44" t="str">
        <f t="shared" si="10"/>
        <v/>
      </c>
      <c r="BD29" s="44" t="str">
        <f t="shared" si="10"/>
        <v>так</v>
      </c>
      <c r="BE29" s="44" t="str">
        <f t="shared" si="10"/>
        <v>так</v>
      </c>
      <c r="BF29" s="44" t="str">
        <f t="shared" si="10"/>
        <v>так</v>
      </c>
      <c r="BG29" s="44" t="str">
        <f t="shared" si="10"/>
        <v>так</v>
      </c>
      <c r="BH29" s="44" t="str">
        <f t="shared" si="10"/>
        <v>так</v>
      </c>
      <c r="BI29" s="44" t="str">
        <f t="shared" si="10"/>
        <v/>
      </c>
    </row>
    <row r="30" spans="1:61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11">H22</f>
        <v>390</v>
      </c>
      <c r="I30" s="587">
        <f t="shared" si="11"/>
        <v>252</v>
      </c>
      <c r="J30" s="587">
        <f t="shared" si="11"/>
        <v>12</v>
      </c>
      <c r="K30" s="587"/>
      <c r="L30" s="587">
        <f t="shared" si="11"/>
        <v>240</v>
      </c>
      <c r="M30" s="588">
        <f t="shared" si="11"/>
        <v>138</v>
      </c>
      <c r="N30" s="614">
        <f t="shared" ref="N30:S30" si="12">SUM(N22:N29)</f>
        <v>4</v>
      </c>
      <c r="O30" s="615">
        <f t="shared" si="12"/>
        <v>4</v>
      </c>
      <c r="P30" s="616">
        <f t="shared" si="12"/>
        <v>4</v>
      </c>
      <c r="Q30" s="614">
        <f t="shared" si="12"/>
        <v>4</v>
      </c>
      <c r="R30" s="615">
        <f t="shared" si="12"/>
        <v>4</v>
      </c>
      <c r="S30" s="616">
        <f t="shared" si="12"/>
        <v>4</v>
      </c>
      <c r="T30" s="617"/>
      <c r="U30" s="618"/>
      <c r="V30" s="619"/>
      <c r="W30" s="617"/>
      <c r="X30" s="618"/>
      <c r="Y30" s="619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</row>
    <row r="31" spans="1:61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13">H21+H30</f>
        <v>945</v>
      </c>
      <c r="I31" s="587">
        <f t="shared" si="13"/>
        <v>484</v>
      </c>
      <c r="J31" s="587">
        <f t="shared" si="13"/>
        <v>92</v>
      </c>
      <c r="K31" s="587"/>
      <c r="L31" s="587">
        <f t="shared" si="13"/>
        <v>392</v>
      </c>
      <c r="M31" s="588">
        <f t="shared" si="13"/>
        <v>461</v>
      </c>
      <c r="N31" s="586">
        <f>N21+N30</f>
        <v>9</v>
      </c>
      <c r="O31" s="587">
        <f t="shared" ref="O31:Y31" si="14">O21+O30</f>
        <v>6</v>
      </c>
      <c r="P31" s="588">
        <f t="shared" si="14"/>
        <v>6</v>
      </c>
      <c r="Q31" s="620">
        <f t="shared" si="14"/>
        <v>9</v>
      </c>
      <c r="R31" s="587">
        <f t="shared" si="14"/>
        <v>4</v>
      </c>
      <c r="S31" s="588">
        <f t="shared" si="14"/>
        <v>7</v>
      </c>
      <c r="T31" s="586"/>
      <c r="U31" s="587"/>
      <c r="V31" s="588"/>
      <c r="W31" s="586"/>
      <c r="X31" s="587"/>
      <c r="Y31" s="588">
        <f t="shared" si="14"/>
        <v>2</v>
      </c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</row>
    <row r="32" spans="1:61" s="16" customFormat="1" ht="24" customHeight="1" thickBot="1" x14ac:dyDescent="0.25">
      <c r="A32" s="3076" t="s">
        <v>600</v>
      </c>
      <c r="B32" s="3077"/>
      <c r="C32" s="3077"/>
      <c r="D32" s="3077"/>
      <c r="E32" s="3077"/>
      <c r="F32" s="3077"/>
      <c r="G32" s="3077"/>
      <c r="H32" s="3077"/>
      <c r="I32" s="3077"/>
      <c r="J32" s="3077"/>
      <c r="K32" s="3077"/>
      <c r="L32" s="3077"/>
      <c r="M32" s="3077"/>
      <c r="N32" s="3077"/>
      <c r="O32" s="3077"/>
      <c r="P32" s="3077"/>
      <c r="Q32" s="3077"/>
      <c r="R32" s="3077"/>
      <c r="S32" s="3077"/>
      <c r="T32" s="3077"/>
      <c r="U32" s="3077"/>
      <c r="V32" s="3077"/>
      <c r="W32" s="3077"/>
      <c r="X32" s="3077"/>
      <c r="Y32" s="3078"/>
      <c r="AX32" s="44" t="str">
        <f t="shared" si="10"/>
        <v/>
      </c>
      <c r="AY32" s="44" t="str">
        <f t="shared" si="10"/>
        <v/>
      </c>
      <c r="AZ32" s="44" t="str">
        <f t="shared" si="10"/>
        <v/>
      </c>
      <c r="BA32" s="44" t="str">
        <f t="shared" si="10"/>
        <v/>
      </c>
      <c r="BB32" s="44" t="str">
        <f t="shared" si="10"/>
        <v/>
      </c>
      <c r="BC32" s="44" t="str">
        <f t="shared" si="10"/>
        <v/>
      </c>
      <c r="BD32" s="44" t="str">
        <f t="shared" si="10"/>
        <v/>
      </c>
      <c r="BE32" s="44" t="str">
        <f t="shared" si="10"/>
        <v/>
      </c>
      <c r="BF32" s="44" t="str">
        <f t="shared" si="10"/>
        <v/>
      </c>
      <c r="BG32" s="44" t="str">
        <f t="shared" si="10"/>
        <v/>
      </c>
      <c r="BH32" s="44" t="str">
        <f t="shared" si="10"/>
        <v/>
      </c>
      <c r="BI32" s="44" t="str">
        <f t="shared" si="10"/>
        <v/>
      </c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  <c r="AX33" s="44" t="str">
        <f t="shared" si="10"/>
        <v/>
      </c>
      <c r="AY33" s="44" t="str">
        <f t="shared" si="10"/>
        <v/>
      </c>
      <c r="AZ33" s="44" t="str">
        <f t="shared" si="10"/>
        <v/>
      </c>
      <c r="BA33" s="44" t="str">
        <f t="shared" si="10"/>
        <v/>
      </c>
      <c r="BB33" s="44" t="str">
        <f t="shared" si="10"/>
        <v/>
      </c>
      <c r="BC33" s="44" t="str">
        <f t="shared" si="10"/>
        <v/>
      </c>
      <c r="BD33" s="44" t="str">
        <f t="shared" si="10"/>
        <v/>
      </c>
      <c r="BE33" s="44" t="str">
        <f t="shared" si="10"/>
        <v/>
      </c>
      <c r="BF33" s="44" t="str">
        <f t="shared" si="10"/>
        <v/>
      </c>
      <c r="BG33" s="44" t="str">
        <f t="shared" si="10"/>
        <v/>
      </c>
      <c r="BH33" s="44" t="str">
        <f t="shared" si="10"/>
        <v/>
      </c>
      <c r="BI33" s="44" t="str">
        <f t="shared" si="10"/>
        <v/>
      </c>
    </row>
    <row r="34" spans="1:65" s="16" customFormat="1" ht="43.5" customHeight="1" x14ac:dyDescent="0.2">
      <c r="A34" s="621" t="s">
        <v>150</v>
      </c>
      <c r="B34" s="622" t="s">
        <v>46</v>
      </c>
      <c r="C34" s="623">
        <v>5</v>
      </c>
      <c r="D34" s="624"/>
      <c r="E34" s="625"/>
      <c r="F34" s="2340"/>
      <c r="G34" s="2341">
        <v>4</v>
      </c>
      <c r="H34" s="2342">
        <f>G34*30</f>
        <v>120</v>
      </c>
      <c r="I34" s="2343">
        <f>J34+K34+L34</f>
        <v>60</v>
      </c>
      <c r="J34" s="2343">
        <v>30</v>
      </c>
      <c r="K34" s="2343">
        <v>15</v>
      </c>
      <c r="L34" s="2343">
        <v>15</v>
      </c>
      <c r="M34" s="2344">
        <f>H34-I34</f>
        <v>60</v>
      </c>
      <c r="N34" s="2345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  <c r="Z34" s="16">
        <v>3</v>
      </c>
      <c r="AB34" s="2299"/>
      <c r="AC34" s="3013" t="s">
        <v>34</v>
      </c>
      <c r="AD34" s="3014"/>
      <c r="AE34" s="3014"/>
      <c r="AF34" s="3013" t="s">
        <v>35</v>
      </c>
      <c r="AG34" s="3013"/>
      <c r="AH34" s="3013"/>
      <c r="AI34" s="3013" t="s">
        <v>36</v>
      </c>
      <c r="AJ34" s="3013"/>
      <c r="AK34" s="3013"/>
      <c r="AL34" s="3013" t="s">
        <v>37</v>
      </c>
      <c r="AM34" s="3013"/>
      <c r="AN34" s="3013"/>
      <c r="AT34" s="16" t="s">
        <v>34</v>
      </c>
      <c r="AU34" s="2483">
        <f>SUMIF(Z34:Z81,1,G34:G81)</f>
        <v>44</v>
      </c>
      <c r="AX34" s="44" t="str">
        <f t="shared" si="10"/>
        <v/>
      </c>
      <c r="AY34" s="44" t="str">
        <f t="shared" si="10"/>
        <v/>
      </c>
      <c r="AZ34" s="44" t="str">
        <f t="shared" si="10"/>
        <v/>
      </c>
      <c r="BA34" s="44" t="str">
        <f t="shared" si="10"/>
        <v/>
      </c>
      <c r="BB34" s="44" t="str">
        <f t="shared" si="10"/>
        <v/>
      </c>
      <c r="BC34" s="44" t="str">
        <f t="shared" si="10"/>
        <v/>
      </c>
      <c r="BD34" s="44" t="str">
        <f t="shared" si="10"/>
        <v>так</v>
      </c>
      <c r="BE34" s="44" t="str">
        <f t="shared" si="10"/>
        <v/>
      </c>
      <c r="BF34" s="44" t="str">
        <f t="shared" si="10"/>
        <v/>
      </c>
      <c r="BG34" s="44" t="str">
        <f t="shared" si="10"/>
        <v/>
      </c>
      <c r="BH34" s="44" t="str">
        <f t="shared" si="10"/>
        <v/>
      </c>
      <c r="BI34" s="44" t="str">
        <f t="shared" si="10"/>
        <v/>
      </c>
    </row>
    <row r="35" spans="1:65" s="16" customFormat="1" ht="21" customHeight="1" x14ac:dyDescent="0.2">
      <c r="A35" s="576" t="s">
        <v>151</v>
      </c>
      <c r="B35" s="112" t="s">
        <v>274</v>
      </c>
      <c r="C35" s="637"/>
      <c r="D35" s="638"/>
      <c r="E35" s="638"/>
      <c r="F35" s="2346"/>
      <c r="G35" s="2347">
        <f>G36+G37+G38+G39</f>
        <v>16</v>
      </c>
      <c r="H35" s="2348">
        <f>H36+H37+H38+H39</f>
        <v>480</v>
      </c>
      <c r="I35" s="2349">
        <f>I36+I37+I38+I39</f>
        <v>258</v>
      </c>
      <c r="J35" s="2349">
        <f>J36+J37+J38+J39</f>
        <v>129</v>
      </c>
      <c r="K35" s="2349"/>
      <c r="L35" s="2349">
        <f>L36+L37+L38+L39</f>
        <v>129</v>
      </c>
      <c r="M35" s="2350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  <c r="AB35" s="2299"/>
      <c r="AC35" s="3014"/>
      <c r="AD35" s="3014"/>
      <c r="AE35" s="3014"/>
      <c r="AF35" s="3013"/>
      <c r="AG35" s="3013"/>
      <c r="AH35" s="3013"/>
      <c r="AI35" s="3013"/>
      <c r="AJ35" s="3013"/>
      <c r="AK35" s="3013"/>
      <c r="AL35" s="3013"/>
      <c r="AM35" s="3013"/>
      <c r="AN35" s="3013"/>
      <c r="AT35" s="16" t="s">
        <v>35</v>
      </c>
      <c r="AU35" s="2483">
        <f>SUMIF(Z34:Z81,2,G34:G81)</f>
        <v>37</v>
      </c>
      <c r="AX35" s="44" t="str">
        <f t="shared" si="10"/>
        <v/>
      </c>
      <c r="AY35" s="44" t="str">
        <f t="shared" si="10"/>
        <v/>
      </c>
      <c r="AZ35" s="44" t="str">
        <f t="shared" si="10"/>
        <v/>
      </c>
      <c r="BA35" s="44" t="str">
        <f t="shared" si="10"/>
        <v/>
      </c>
      <c r="BB35" s="44" t="str">
        <f t="shared" si="10"/>
        <v/>
      </c>
      <c r="BC35" s="44" t="str">
        <f t="shared" si="10"/>
        <v/>
      </c>
      <c r="BD35" s="44" t="str">
        <f t="shared" si="10"/>
        <v/>
      </c>
      <c r="BE35" s="44" t="str">
        <f t="shared" si="10"/>
        <v/>
      </c>
      <c r="BF35" s="44" t="str">
        <f t="shared" si="10"/>
        <v/>
      </c>
      <c r="BG35" s="44" t="str">
        <f t="shared" si="10"/>
        <v/>
      </c>
      <c r="BH35" s="44" t="str">
        <f t="shared" si="10"/>
        <v/>
      </c>
      <c r="BI35" s="44" t="str">
        <f t="shared" si="10"/>
        <v/>
      </c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2346"/>
      <c r="G36" s="2351">
        <v>5.5</v>
      </c>
      <c r="H36" s="2352">
        <f>G36*30</f>
        <v>165</v>
      </c>
      <c r="I36" s="383">
        <f t="shared" ref="I36:I41" si="15">J36+K36+L36</f>
        <v>90</v>
      </c>
      <c r="J36" s="2353">
        <v>45</v>
      </c>
      <c r="K36" s="2354"/>
      <c r="L36" s="2354">
        <v>45</v>
      </c>
      <c r="M36" s="2355">
        <f t="shared" ref="M36:M41" si="16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  <c r="Z36" s="16">
        <v>1</v>
      </c>
      <c r="AB36" s="2299"/>
      <c r="AC36" s="2304">
        <v>1</v>
      </c>
      <c r="AD36" s="2304" t="s">
        <v>728</v>
      </c>
      <c r="AE36" s="2304" t="s">
        <v>729</v>
      </c>
      <c r="AF36" s="2304">
        <v>3</v>
      </c>
      <c r="AG36" s="2304" t="s">
        <v>730</v>
      </c>
      <c r="AH36" s="2304" t="s">
        <v>731</v>
      </c>
      <c r="AI36" s="2304">
        <v>5</v>
      </c>
      <c r="AJ36" s="2304" t="s">
        <v>732</v>
      </c>
      <c r="AK36" s="2304" t="s">
        <v>733</v>
      </c>
      <c r="AL36" s="2304">
        <v>7</v>
      </c>
      <c r="AM36" s="2304" t="s">
        <v>734</v>
      </c>
      <c r="AN36" s="2304" t="s">
        <v>735</v>
      </c>
      <c r="AT36" s="16" t="s">
        <v>36</v>
      </c>
      <c r="AU36" s="2483">
        <f>SUMIF(Z34:Z81,3,G34:G81)</f>
        <v>21.5</v>
      </c>
      <c r="AX36" s="44" t="str">
        <f t="shared" si="10"/>
        <v>так</v>
      </c>
      <c r="AY36" s="44" t="str">
        <f t="shared" si="10"/>
        <v/>
      </c>
      <c r="AZ36" s="44" t="str">
        <f t="shared" si="10"/>
        <v/>
      </c>
      <c r="BA36" s="44" t="str">
        <f t="shared" si="10"/>
        <v/>
      </c>
      <c r="BB36" s="44" t="str">
        <f t="shared" si="10"/>
        <v/>
      </c>
      <c r="BC36" s="44" t="str">
        <f t="shared" si="10"/>
        <v/>
      </c>
      <c r="BD36" s="44" t="str">
        <f t="shared" si="10"/>
        <v/>
      </c>
      <c r="BE36" s="44" t="str">
        <f t="shared" si="10"/>
        <v/>
      </c>
      <c r="BF36" s="44" t="str">
        <f t="shared" si="10"/>
        <v/>
      </c>
      <c r="BG36" s="44" t="str">
        <f t="shared" si="10"/>
        <v/>
      </c>
      <c r="BH36" s="44" t="str">
        <f t="shared" si="10"/>
        <v/>
      </c>
      <c r="BI36" s="44" t="str">
        <f t="shared" si="10"/>
        <v/>
      </c>
    </row>
    <row r="37" spans="1:65" s="16" customFormat="1" ht="21" customHeight="1" x14ac:dyDescent="0.2">
      <c r="A37" s="541" t="s">
        <v>492</v>
      </c>
      <c r="B37" s="112" t="s">
        <v>274</v>
      </c>
      <c r="C37" s="646" t="s">
        <v>728</v>
      </c>
      <c r="D37" s="638"/>
      <c r="E37" s="638"/>
      <c r="F37" s="2346"/>
      <c r="G37" s="2351">
        <v>3.5</v>
      </c>
      <c r="H37" s="2352">
        <f>G37*30</f>
        <v>105</v>
      </c>
      <c r="I37" s="383">
        <f t="shared" si="15"/>
        <v>54</v>
      </c>
      <c r="J37" s="2353">
        <v>27</v>
      </c>
      <c r="K37" s="2354"/>
      <c r="L37" s="2354">
        <v>27</v>
      </c>
      <c r="M37" s="2355">
        <f t="shared" si="16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  <c r="Z37" s="16">
        <v>1</v>
      </c>
      <c r="AB37" s="2299" t="s">
        <v>698</v>
      </c>
      <c r="AC37" s="2299">
        <f>COUNTIF($C$34:$C$81,AC36)</f>
        <v>2</v>
      </c>
      <c r="AD37" s="2299">
        <f t="shared" ref="AD37:AN37" si="17">COUNTIF($C$34:$C$81,AD36)</f>
        <v>1</v>
      </c>
      <c r="AE37" s="2299">
        <f t="shared" si="17"/>
        <v>2</v>
      </c>
      <c r="AF37" s="2299">
        <f t="shared" si="17"/>
        <v>2</v>
      </c>
      <c r="AG37" s="2299">
        <f t="shared" si="17"/>
        <v>2</v>
      </c>
      <c r="AH37" s="2299">
        <f t="shared" si="17"/>
        <v>3</v>
      </c>
      <c r="AI37" s="2299">
        <f t="shared" si="17"/>
        <v>2</v>
      </c>
      <c r="AJ37" s="2299">
        <f t="shared" si="17"/>
        <v>2</v>
      </c>
      <c r="AK37" s="2299">
        <f t="shared" si="17"/>
        <v>0</v>
      </c>
      <c r="AL37" s="2299">
        <f t="shared" si="17"/>
        <v>1</v>
      </c>
      <c r="AM37" s="2299">
        <f t="shared" si="17"/>
        <v>1</v>
      </c>
      <c r="AN37" s="2299">
        <f t="shared" si="17"/>
        <v>0</v>
      </c>
      <c r="AT37" s="16" t="s">
        <v>37</v>
      </c>
      <c r="AU37" s="2484">
        <f>SUMIF(Z34:Z81,4,G34:G81)</f>
        <v>8</v>
      </c>
      <c r="AX37" s="44" t="str">
        <f t="shared" si="10"/>
        <v/>
      </c>
      <c r="AY37" s="44" t="str">
        <f t="shared" si="10"/>
        <v>так</v>
      </c>
      <c r="AZ37" s="44" t="str">
        <f t="shared" si="10"/>
        <v/>
      </c>
      <c r="BA37" s="44" t="str">
        <f t="shared" si="10"/>
        <v/>
      </c>
      <c r="BB37" s="44" t="str">
        <f t="shared" si="10"/>
        <v/>
      </c>
      <c r="BC37" s="44" t="str">
        <f t="shared" si="10"/>
        <v/>
      </c>
      <c r="BD37" s="44" t="str">
        <f t="shared" si="10"/>
        <v/>
      </c>
      <c r="BE37" s="44" t="str">
        <f t="shared" si="10"/>
        <v/>
      </c>
      <c r="BF37" s="44" t="str">
        <f t="shared" si="10"/>
        <v/>
      </c>
      <c r="BG37" s="44" t="str">
        <f t="shared" si="10"/>
        <v/>
      </c>
      <c r="BH37" s="44" t="str">
        <f t="shared" si="10"/>
        <v/>
      </c>
      <c r="BI37" s="44" t="str">
        <f t="shared" si="10"/>
        <v/>
      </c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 t="s">
        <v>729</v>
      </c>
      <c r="E38" s="638"/>
      <c r="F38" s="2346"/>
      <c r="G38" s="2351">
        <v>3.5</v>
      </c>
      <c r="H38" s="2352">
        <f>G38*30</f>
        <v>105</v>
      </c>
      <c r="I38" s="383">
        <f t="shared" si="15"/>
        <v>54</v>
      </c>
      <c r="J38" s="2353">
        <v>27</v>
      </c>
      <c r="K38" s="2354"/>
      <c r="L38" s="2354">
        <v>27</v>
      </c>
      <c r="M38" s="2355">
        <f t="shared" si="16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  <c r="Z38" s="16">
        <v>1</v>
      </c>
      <c r="AB38" s="2299" t="s">
        <v>699</v>
      </c>
      <c r="AC38" s="2299">
        <f>COUNTIF($D$34:$D$81,AC36)</f>
        <v>3</v>
      </c>
      <c r="AD38" s="2299">
        <f t="shared" ref="AD38:AN38" si="18">COUNTIF($D$34:$D$81,AD36)</f>
        <v>2</v>
      </c>
      <c r="AE38" s="2300">
        <f>COUNTIF($D$34:$D$81,AE36)+1</f>
        <v>3</v>
      </c>
      <c r="AF38" s="2299">
        <f t="shared" si="18"/>
        <v>2</v>
      </c>
      <c r="AG38" s="2299">
        <f t="shared" si="18"/>
        <v>1</v>
      </c>
      <c r="AH38" s="2299">
        <f t="shared" si="18"/>
        <v>1</v>
      </c>
      <c r="AI38" s="2299">
        <f t="shared" si="18"/>
        <v>1</v>
      </c>
      <c r="AJ38" s="2299">
        <f t="shared" si="18"/>
        <v>0</v>
      </c>
      <c r="AK38" s="2299">
        <f t="shared" si="18"/>
        <v>0</v>
      </c>
      <c r="AL38" s="2299">
        <f t="shared" si="18"/>
        <v>0</v>
      </c>
      <c r="AM38" s="2299">
        <f t="shared" si="18"/>
        <v>0</v>
      </c>
      <c r="AN38" s="2299">
        <f t="shared" si="18"/>
        <v>1</v>
      </c>
      <c r="AU38" s="2483">
        <f>SUM(AU34:AU37)</f>
        <v>110.5</v>
      </c>
      <c r="AX38" s="44" t="str">
        <f t="shared" si="10"/>
        <v/>
      </c>
      <c r="AY38" s="44" t="str">
        <f t="shared" si="10"/>
        <v/>
      </c>
      <c r="AZ38" s="44" t="str">
        <f t="shared" si="10"/>
        <v>так</v>
      </c>
      <c r="BA38" s="44" t="str">
        <f t="shared" si="10"/>
        <v/>
      </c>
      <c r="BB38" s="44" t="str">
        <f t="shared" si="10"/>
        <v/>
      </c>
      <c r="BC38" s="44" t="str">
        <f t="shared" si="10"/>
        <v/>
      </c>
      <c r="BD38" s="44" t="str">
        <f t="shared" si="10"/>
        <v/>
      </c>
      <c r="BE38" s="44" t="str">
        <f t="shared" si="10"/>
        <v/>
      </c>
      <c r="BF38" s="44" t="str">
        <f t="shared" si="10"/>
        <v/>
      </c>
      <c r="BG38" s="44" t="str">
        <f t="shared" si="10"/>
        <v/>
      </c>
      <c r="BH38" s="44" t="str">
        <f t="shared" si="10"/>
        <v/>
      </c>
      <c r="BI38" s="44" t="str">
        <f t="shared" si="10"/>
        <v/>
      </c>
    </row>
    <row r="39" spans="1:65" s="16" customFormat="1" ht="21" customHeight="1" x14ac:dyDescent="0.2">
      <c r="A39" s="541" t="s">
        <v>494</v>
      </c>
      <c r="B39" s="112" t="s">
        <v>274</v>
      </c>
      <c r="C39" s="646">
        <v>3</v>
      </c>
      <c r="D39" s="638"/>
      <c r="E39" s="638"/>
      <c r="F39" s="2346"/>
      <c r="G39" s="2351">
        <v>3.5</v>
      </c>
      <c r="H39" s="2352">
        <f>G39*30</f>
        <v>105</v>
      </c>
      <c r="I39" s="383">
        <f t="shared" si="15"/>
        <v>60</v>
      </c>
      <c r="J39" s="2353">
        <v>30</v>
      </c>
      <c r="K39" s="2354"/>
      <c r="L39" s="2354">
        <v>30</v>
      </c>
      <c r="M39" s="2355">
        <f t="shared" si="16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  <c r="Z39" s="16">
        <v>2</v>
      </c>
      <c r="AB39" s="2305" t="s">
        <v>704</v>
      </c>
      <c r="AC39" s="2299">
        <f>COUNTIF($E$34:$E$81,AC36)</f>
        <v>0</v>
      </c>
      <c r="AD39" s="2299">
        <f t="shared" ref="AD39:AN39" si="19">COUNTIF($E$34:$E$81,AD36)</f>
        <v>0</v>
      </c>
      <c r="AE39" s="2299">
        <f t="shared" si="19"/>
        <v>0</v>
      </c>
      <c r="AF39" s="2299">
        <f t="shared" si="19"/>
        <v>0</v>
      </c>
      <c r="AG39" s="2299">
        <f t="shared" si="19"/>
        <v>0</v>
      </c>
      <c r="AH39" s="2299">
        <f t="shared" si="19"/>
        <v>0</v>
      </c>
      <c r="AI39" s="2299">
        <f t="shared" si="19"/>
        <v>0</v>
      </c>
      <c r="AJ39" s="2299">
        <f t="shared" si="19"/>
        <v>0</v>
      </c>
      <c r="AK39" s="2299">
        <f t="shared" si="19"/>
        <v>1</v>
      </c>
      <c r="AL39" s="2299">
        <f t="shared" si="19"/>
        <v>0</v>
      </c>
      <c r="AM39" s="2299">
        <f t="shared" si="19"/>
        <v>0</v>
      </c>
      <c r="AN39" s="2299">
        <f t="shared" si="19"/>
        <v>0</v>
      </c>
      <c r="AX39" s="44" t="str">
        <f t="shared" si="10"/>
        <v/>
      </c>
      <c r="AY39" s="44" t="str">
        <f t="shared" si="10"/>
        <v/>
      </c>
      <c r="AZ39" s="44" t="str">
        <f t="shared" si="10"/>
        <v/>
      </c>
      <c r="BA39" s="44" t="str">
        <f t="shared" si="10"/>
        <v>так</v>
      </c>
      <c r="BB39" s="44" t="str">
        <f t="shared" si="10"/>
        <v/>
      </c>
      <c r="BC39" s="44" t="str">
        <f t="shared" si="10"/>
        <v/>
      </c>
      <c r="BD39" s="44" t="str">
        <f t="shared" si="10"/>
        <v/>
      </c>
      <c r="BE39" s="44" t="str">
        <f t="shared" si="10"/>
        <v/>
      </c>
      <c r="BF39" s="44" t="str">
        <f t="shared" si="10"/>
        <v/>
      </c>
      <c r="BG39" s="44" t="str">
        <f t="shared" si="10"/>
        <v/>
      </c>
      <c r="BH39" s="44" t="str">
        <f t="shared" si="10"/>
        <v/>
      </c>
      <c r="BI39" s="44" t="str">
        <f t="shared" si="10"/>
        <v/>
      </c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2347">
        <v>2</v>
      </c>
      <c r="H40" s="2348">
        <f>G40*30</f>
        <v>60</v>
      </c>
      <c r="I40" s="2356">
        <f t="shared" si="15"/>
        <v>30</v>
      </c>
      <c r="J40" s="2356">
        <v>15</v>
      </c>
      <c r="K40" s="2356"/>
      <c r="L40" s="2356">
        <v>15</v>
      </c>
      <c r="M40" s="2350">
        <f t="shared" si="16"/>
        <v>30</v>
      </c>
      <c r="N40" s="2357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>
        <v>1</v>
      </c>
      <c r="AA40" s="16"/>
      <c r="AB40" s="44" t="s">
        <v>705</v>
      </c>
      <c r="AO40" s="16"/>
      <c r="AP40" s="16"/>
      <c r="AQ40" s="16"/>
      <c r="AR40" s="16"/>
      <c r="AS40" s="16"/>
      <c r="AT40" s="16" t="s">
        <v>787</v>
      </c>
      <c r="AU40" s="16"/>
      <c r="AV40" s="16"/>
      <c r="AW40" s="16"/>
      <c r="AX40" s="44" t="str">
        <f t="shared" si="10"/>
        <v>так</v>
      </c>
      <c r="AY40" s="44" t="str">
        <f t="shared" si="10"/>
        <v/>
      </c>
      <c r="AZ40" s="44" t="str">
        <f t="shared" si="10"/>
        <v/>
      </c>
      <c r="BA40" s="44" t="str">
        <f t="shared" si="10"/>
        <v/>
      </c>
      <c r="BB40" s="44" t="str">
        <f t="shared" si="10"/>
        <v/>
      </c>
      <c r="BC40" s="44" t="str">
        <f t="shared" si="10"/>
        <v/>
      </c>
      <c r="BD40" s="44" t="str">
        <f t="shared" si="10"/>
        <v/>
      </c>
      <c r="BE40" s="44" t="str">
        <f t="shared" si="10"/>
        <v/>
      </c>
      <c r="BF40" s="44" t="str">
        <f t="shared" si="10"/>
        <v/>
      </c>
      <c r="BG40" s="44" t="str">
        <f t="shared" si="10"/>
        <v/>
      </c>
      <c r="BH40" s="44" t="str">
        <f t="shared" si="10"/>
        <v/>
      </c>
      <c r="BI40" s="44" t="str">
        <f t="shared" si="10"/>
        <v/>
      </c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 t="s">
        <v>732</v>
      </c>
      <c r="D41" s="80"/>
      <c r="E41" s="80"/>
      <c r="F41" s="2358"/>
      <c r="G41" s="2347">
        <v>3</v>
      </c>
      <c r="H41" s="2348">
        <f t="shared" ref="H41:H46" si="20">G41*30</f>
        <v>90</v>
      </c>
      <c r="I41" s="354">
        <f t="shared" si="15"/>
        <v>45</v>
      </c>
      <c r="J41" s="2356">
        <v>27</v>
      </c>
      <c r="K41" s="2356">
        <v>9</v>
      </c>
      <c r="L41" s="2356">
        <v>9</v>
      </c>
      <c r="M41" s="2350">
        <f t="shared" si="16"/>
        <v>45</v>
      </c>
      <c r="N41" s="2357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  <c r="Z41" s="16">
        <v>3</v>
      </c>
      <c r="AT41" s="16" t="s">
        <v>34</v>
      </c>
      <c r="AU41" s="47">
        <f>AU12+AU34</f>
        <v>60</v>
      </c>
      <c r="AX41" s="44" t="str">
        <f t="shared" si="10"/>
        <v/>
      </c>
      <c r="AY41" s="44" t="str">
        <f t="shared" si="10"/>
        <v/>
      </c>
      <c r="AZ41" s="44" t="str">
        <f t="shared" si="10"/>
        <v/>
      </c>
      <c r="BA41" s="44" t="str">
        <f t="shared" si="10"/>
        <v/>
      </c>
      <c r="BB41" s="44" t="str">
        <f t="shared" si="10"/>
        <v/>
      </c>
      <c r="BC41" s="44" t="str">
        <f t="shared" si="10"/>
        <v/>
      </c>
      <c r="BD41" s="44" t="str">
        <f t="shared" si="10"/>
        <v/>
      </c>
      <c r="BE41" s="44" t="str">
        <f t="shared" si="10"/>
        <v>так</v>
      </c>
      <c r="BF41" s="44" t="str">
        <f t="shared" si="10"/>
        <v/>
      </c>
      <c r="BG41" s="44" t="str">
        <f t="shared" si="10"/>
        <v/>
      </c>
      <c r="BH41" s="44" t="str">
        <f t="shared" si="10"/>
        <v/>
      </c>
      <c r="BI41" s="44" t="str">
        <f t="shared" si="10"/>
        <v/>
      </c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79"/>
      <c r="G42" s="2347">
        <f>G43+G44+G45</f>
        <v>7.5</v>
      </c>
      <c r="H42" s="2348">
        <f t="shared" ref="H42:M42" si="21">H43+H44+H45</f>
        <v>225</v>
      </c>
      <c r="I42" s="2356">
        <f t="shared" si="21"/>
        <v>126</v>
      </c>
      <c r="J42" s="2356">
        <f t="shared" si="21"/>
        <v>60</v>
      </c>
      <c r="K42" s="2356">
        <f t="shared" si="21"/>
        <v>15</v>
      </c>
      <c r="L42" s="2356">
        <f t="shared" si="21"/>
        <v>51</v>
      </c>
      <c r="M42" s="2350">
        <f t="shared" si="21"/>
        <v>99</v>
      </c>
      <c r="N42" s="2357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  <c r="AT42" s="16" t="s">
        <v>35</v>
      </c>
      <c r="AU42" s="47">
        <f t="shared" ref="AU42:AU44" si="22">AU13+AU35</f>
        <v>51</v>
      </c>
      <c r="AX42" s="44" t="str">
        <f t="shared" si="10"/>
        <v/>
      </c>
      <c r="AY42" s="44" t="str">
        <f t="shared" si="10"/>
        <v/>
      </c>
      <c r="AZ42" s="44" t="str">
        <f t="shared" si="10"/>
        <v/>
      </c>
      <c r="BA42" s="44" t="str">
        <f t="shared" si="10"/>
        <v/>
      </c>
      <c r="BB42" s="44" t="str">
        <f t="shared" si="10"/>
        <v/>
      </c>
      <c r="BC42" s="44" t="str">
        <f t="shared" si="10"/>
        <v/>
      </c>
      <c r="BD42" s="44" t="str">
        <f t="shared" si="10"/>
        <v/>
      </c>
      <c r="BE42" s="44" t="str">
        <f t="shared" si="10"/>
        <v/>
      </c>
      <c r="BF42" s="44" t="str">
        <f t="shared" si="10"/>
        <v/>
      </c>
      <c r="BG42" s="44" t="str">
        <f t="shared" si="10"/>
        <v/>
      </c>
      <c r="BH42" s="44" t="str">
        <f t="shared" si="10"/>
        <v/>
      </c>
      <c r="BI42" s="44" t="str">
        <f t="shared" si="10"/>
        <v/>
      </c>
    </row>
    <row r="43" spans="1:65" s="16" customFormat="1" ht="22.5" customHeight="1" x14ac:dyDescent="0.2">
      <c r="A43" s="576" t="s">
        <v>495</v>
      </c>
      <c r="B43" s="112" t="s">
        <v>48</v>
      </c>
      <c r="C43" s="646">
        <v>5</v>
      </c>
      <c r="D43" s="638"/>
      <c r="E43" s="638"/>
      <c r="F43" s="2346"/>
      <c r="G43" s="2351">
        <v>5.5</v>
      </c>
      <c r="H43" s="2352">
        <f t="shared" si="20"/>
        <v>165</v>
      </c>
      <c r="I43" s="383">
        <f>J43+K43+L43</f>
        <v>90</v>
      </c>
      <c r="J43" s="2353">
        <v>60</v>
      </c>
      <c r="K43" s="2354">
        <v>15</v>
      </c>
      <c r="L43" s="2354">
        <v>15</v>
      </c>
      <c r="M43" s="2355">
        <f>H43-I43</f>
        <v>75</v>
      </c>
      <c r="N43" s="2357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  <c r="Z43" s="16">
        <v>3</v>
      </c>
      <c r="AT43" s="16" t="s">
        <v>36</v>
      </c>
      <c r="AU43" s="47">
        <f t="shared" si="22"/>
        <v>21.5</v>
      </c>
      <c r="AX43" s="44" t="str">
        <f t="shared" si="10"/>
        <v/>
      </c>
      <c r="AY43" s="44" t="str">
        <f t="shared" si="10"/>
        <v/>
      </c>
      <c r="AZ43" s="44" t="str">
        <f t="shared" si="10"/>
        <v/>
      </c>
      <c r="BA43" s="44" t="str">
        <f t="shared" si="10"/>
        <v/>
      </c>
      <c r="BB43" s="44" t="str">
        <f t="shared" si="10"/>
        <v/>
      </c>
      <c r="BC43" s="44" t="str">
        <f t="shared" si="10"/>
        <v/>
      </c>
      <c r="BD43" s="44" t="str">
        <f t="shared" si="10"/>
        <v>так</v>
      </c>
      <c r="BE43" s="44" t="str">
        <f t="shared" si="10"/>
        <v/>
      </c>
      <c r="BF43" s="44" t="str">
        <f t="shared" si="10"/>
        <v/>
      </c>
      <c r="BG43" s="44" t="str">
        <f t="shared" si="10"/>
        <v/>
      </c>
      <c r="BH43" s="44" t="str">
        <f t="shared" si="10"/>
        <v/>
      </c>
      <c r="BI43" s="44" t="str">
        <f t="shared" si="10"/>
        <v/>
      </c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2346"/>
      <c r="G44" s="2351">
        <v>1</v>
      </c>
      <c r="H44" s="2352">
        <f t="shared" si="20"/>
        <v>30</v>
      </c>
      <c r="I44" s="383">
        <f>J44+K44+L44</f>
        <v>18</v>
      </c>
      <c r="J44" s="2353"/>
      <c r="K44" s="2354"/>
      <c r="L44" s="2354">
        <v>18</v>
      </c>
      <c r="M44" s="2355">
        <f>H44-I44</f>
        <v>12</v>
      </c>
      <c r="N44" s="2357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  <c r="Z44" s="16">
        <v>3</v>
      </c>
      <c r="AT44" s="16" t="s">
        <v>37</v>
      </c>
      <c r="AU44" s="47">
        <f t="shared" si="22"/>
        <v>9.5</v>
      </c>
      <c r="AX44" s="44" t="str">
        <f t="shared" si="10"/>
        <v/>
      </c>
      <c r="AY44" s="44" t="str">
        <f t="shared" si="10"/>
        <v/>
      </c>
      <c r="AZ44" s="44" t="str">
        <f t="shared" si="10"/>
        <v/>
      </c>
      <c r="BA44" s="44" t="str">
        <f t="shared" si="10"/>
        <v/>
      </c>
      <c r="BB44" s="44" t="str">
        <f t="shared" si="10"/>
        <v/>
      </c>
      <c r="BC44" s="44" t="str">
        <f t="shared" si="10"/>
        <v/>
      </c>
      <c r="BD44" s="44" t="str">
        <f t="shared" si="10"/>
        <v/>
      </c>
      <c r="BE44" s="44" t="str">
        <f t="shared" si="10"/>
        <v>так</v>
      </c>
      <c r="BF44" s="44" t="str">
        <f t="shared" si="10"/>
        <v/>
      </c>
      <c r="BG44" s="44" t="str">
        <f t="shared" si="10"/>
        <v/>
      </c>
      <c r="BH44" s="44" t="str">
        <f t="shared" si="10"/>
        <v/>
      </c>
      <c r="BI44" s="44" t="str">
        <f t="shared" si="10"/>
        <v/>
      </c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 t="s">
        <v>733</v>
      </c>
      <c r="F45" s="2346"/>
      <c r="G45" s="2351">
        <v>1</v>
      </c>
      <c r="H45" s="2352">
        <f t="shared" si="20"/>
        <v>30</v>
      </c>
      <c r="I45" s="383">
        <f>J45+K45+L45</f>
        <v>18</v>
      </c>
      <c r="J45" s="2353"/>
      <c r="K45" s="2354"/>
      <c r="L45" s="2354">
        <v>18</v>
      </c>
      <c r="M45" s="2355">
        <f>H45-I45</f>
        <v>12</v>
      </c>
      <c r="N45" s="2357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  <c r="Z45" s="16">
        <v>3</v>
      </c>
      <c r="AU45" s="47">
        <f>SUM(AU41:AU44)</f>
        <v>142</v>
      </c>
      <c r="AX45" s="44" t="str">
        <f t="shared" si="10"/>
        <v/>
      </c>
      <c r="AY45" s="44" t="str">
        <f t="shared" si="10"/>
        <v/>
      </c>
      <c r="AZ45" s="44" t="str">
        <f t="shared" si="10"/>
        <v/>
      </c>
      <c r="BA45" s="44" t="str">
        <f t="shared" si="10"/>
        <v/>
      </c>
      <c r="BB45" s="44" t="str">
        <f t="shared" si="10"/>
        <v/>
      </c>
      <c r="BC45" s="44" t="str">
        <f t="shared" si="10"/>
        <v/>
      </c>
      <c r="BD45" s="44" t="str">
        <f t="shared" si="10"/>
        <v/>
      </c>
      <c r="BE45" s="44" t="str">
        <f t="shared" si="10"/>
        <v/>
      </c>
      <c r="BF45" s="44" t="str">
        <f t="shared" si="10"/>
        <v>так</v>
      </c>
      <c r="BG45" s="44" t="str">
        <f t="shared" si="10"/>
        <v/>
      </c>
      <c r="BH45" s="44" t="str">
        <f t="shared" si="10"/>
        <v/>
      </c>
      <c r="BI45" s="44" t="str">
        <f t="shared" si="10"/>
        <v/>
      </c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 t="s">
        <v>730</v>
      </c>
      <c r="E46" s="642"/>
      <c r="F46" s="179"/>
      <c r="G46" s="2347">
        <v>2</v>
      </c>
      <c r="H46" s="2348">
        <f t="shared" si="20"/>
        <v>60</v>
      </c>
      <c r="I46" s="354">
        <f>J46+K46+L46</f>
        <v>30</v>
      </c>
      <c r="J46" s="2356">
        <v>20</v>
      </c>
      <c r="K46" s="2356"/>
      <c r="L46" s="2356">
        <v>10</v>
      </c>
      <c r="M46" s="2350">
        <f>H46-I46</f>
        <v>30</v>
      </c>
      <c r="N46" s="2357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  <c r="Z46" s="16">
        <v>2</v>
      </c>
      <c r="AX46" s="44" t="str">
        <f t="shared" si="10"/>
        <v/>
      </c>
      <c r="AY46" s="44" t="str">
        <f t="shared" si="10"/>
        <v/>
      </c>
      <c r="AZ46" s="44" t="str">
        <f t="shared" si="10"/>
        <v/>
      </c>
      <c r="BA46" s="44" t="str">
        <f t="shared" si="10"/>
        <v/>
      </c>
      <c r="BB46" s="44" t="str">
        <f t="shared" si="10"/>
        <v>так</v>
      </c>
      <c r="BC46" s="44" t="str">
        <f t="shared" si="10"/>
        <v/>
      </c>
      <c r="BD46" s="44" t="str">
        <f t="shared" si="10"/>
        <v/>
      </c>
      <c r="BE46" s="44" t="str">
        <f t="shared" si="10"/>
        <v/>
      </c>
      <c r="BF46" s="44" t="str">
        <f t="shared" si="10"/>
        <v/>
      </c>
      <c r="BG46" s="44" t="str">
        <f t="shared" si="10"/>
        <v/>
      </c>
      <c r="BH46" s="44" t="str">
        <f t="shared" si="10"/>
        <v/>
      </c>
      <c r="BI46" s="44" t="str">
        <f t="shared" si="10"/>
        <v/>
      </c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2346"/>
      <c r="G47" s="2347">
        <f>G48+G49</f>
        <v>7</v>
      </c>
      <c r="H47" s="2348">
        <f t="shared" ref="H47:M47" si="23">H48+H49</f>
        <v>210</v>
      </c>
      <c r="I47" s="2356">
        <f t="shared" si="23"/>
        <v>105</v>
      </c>
      <c r="J47" s="2356">
        <f t="shared" si="23"/>
        <v>57</v>
      </c>
      <c r="K47" s="2356">
        <f t="shared" si="23"/>
        <v>33</v>
      </c>
      <c r="L47" s="2356">
        <f t="shared" si="23"/>
        <v>15</v>
      </c>
      <c r="M47" s="2350">
        <f t="shared" si="23"/>
        <v>105</v>
      </c>
      <c r="N47" s="2357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  <c r="AX47" s="44" t="str">
        <f t="shared" si="10"/>
        <v/>
      </c>
      <c r="AY47" s="44" t="str">
        <f t="shared" si="10"/>
        <v/>
      </c>
      <c r="AZ47" s="44" t="str">
        <f t="shared" si="10"/>
        <v/>
      </c>
      <c r="BA47" s="44" t="str">
        <f t="shared" si="10"/>
        <v/>
      </c>
      <c r="BB47" s="44" t="str">
        <f t="shared" si="10"/>
        <v/>
      </c>
      <c r="BC47" s="44" t="str">
        <f t="shared" si="10"/>
        <v/>
      </c>
      <c r="BD47" s="44" t="str">
        <f t="shared" si="10"/>
        <v/>
      </c>
      <c r="BE47" s="44" t="str">
        <f t="shared" si="10"/>
        <v/>
      </c>
      <c r="BF47" s="44" t="str">
        <f t="shared" si="10"/>
        <v/>
      </c>
      <c r="BG47" s="44" t="str">
        <f t="shared" si="10"/>
        <v/>
      </c>
      <c r="BH47" s="44" t="str">
        <f t="shared" si="10"/>
        <v/>
      </c>
      <c r="BI47" s="44" t="str">
        <f t="shared" si="10"/>
        <v/>
      </c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5</v>
      </c>
      <c r="E48" s="642"/>
      <c r="F48" s="2346"/>
      <c r="G48" s="2351">
        <v>4</v>
      </c>
      <c r="H48" s="2352">
        <f>G48*30</f>
        <v>120</v>
      </c>
      <c r="I48" s="383">
        <f>J48+K48+L48</f>
        <v>60</v>
      </c>
      <c r="J48" s="2353">
        <v>30</v>
      </c>
      <c r="K48" s="2354">
        <v>15</v>
      </c>
      <c r="L48" s="2354">
        <v>15</v>
      </c>
      <c r="M48" s="2355">
        <f>H48-I48</f>
        <v>60</v>
      </c>
      <c r="N48" s="2357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  <c r="Z48" s="16">
        <v>3</v>
      </c>
      <c r="AX48" s="44" t="str">
        <f t="shared" si="10"/>
        <v/>
      </c>
      <c r="AY48" s="44" t="str">
        <f t="shared" si="10"/>
        <v/>
      </c>
      <c r="AZ48" s="44" t="str">
        <f t="shared" si="10"/>
        <v/>
      </c>
      <c r="BA48" s="44" t="str">
        <f t="shared" si="10"/>
        <v/>
      </c>
      <c r="BB48" s="44" t="str">
        <f t="shared" si="10"/>
        <v/>
      </c>
      <c r="BC48" s="44" t="str">
        <f t="shared" si="10"/>
        <v/>
      </c>
      <c r="BD48" s="44" t="str">
        <f t="shared" si="10"/>
        <v>так</v>
      </c>
      <c r="BE48" s="44" t="str">
        <f t="shared" si="10"/>
        <v/>
      </c>
      <c r="BF48" s="44" t="str">
        <f t="shared" si="10"/>
        <v/>
      </c>
      <c r="BG48" s="44" t="str">
        <f t="shared" si="10"/>
        <v/>
      </c>
      <c r="BH48" s="44" t="str">
        <f t="shared" si="10"/>
        <v/>
      </c>
      <c r="BI48" s="44" t="str">
        <f t="shared" si="10"/>
        <v/>
      </c>
    </row>
    <row r="49" spans="1:61" s="16" customFormat="1" ht="34.5" customHeight="1" x14ac:dyDescent="0.2">
      <c r="A49" s="576" t="s">
        <v>336</v>
      </c>
      <c r="B49" s="112" t="s">
        <v>50</v>
      </c>
      <c r="C49" s="646" t="s">
        <v>732</v>
      </c>
      <c r="D49" s="642"/>
      <c r="E49" s="642"/>
      <c r="F49" s="2346"/>
      <c r="G49" s="2351">
        <v>3</v>
      </c>
      <c r="H49" s="2352">
        <f>G49*30</f>
        <v>90</v>
      </c>
      <c r="I49" s="383">
        <f>J49+K49+L49</f>
        <v>45</v>
      </c>
      <c r="J49" s="2353">
        <v>27</v>
      </c>
      <c r="K49" s="2354">
        <v>18</v>
      </c>
      <c r="L49" s="2354"/>
      <c r="M49" s="2355">
        <f>H49-I49</f>
        <v>45</v>
      </c>
      <c r="N49" s="2357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  <c r="Z49" s="16">
        <v>3</v>
      </c>
      <c r="AX49" s="44" t="str">
        <f t="shared" si="10"/>
        <v/>
      </c>
      <c r="AY49" s="44" t="str">
        <f t="shared" si="10"/>
        <v/>
      </c>
      <c r="AZ49" s="44" t="str">
        <f t="shared" si="10"/>
        <v/>
      </c>
      <c r="BA49" s="44" t="str">
        <f t="shared" si="10"/>
        <v/>
      </c>
      <c r="BB49" s="44" t="str">
        <f t="shared" si="10"/>
        <v/>
      </c>
      <c r="BC49" s="44" t="str">
        <f t="shared" si="10"/>
        <v/>
      </c>
      <c r="BD49" s="44" t="str">
        <f t="shared" si="10"/>
        <v/>
      </c>
      <c r="BE49" s="44" t="str">
        <f t="shared" si="10"/>
        <v>так</v>
      </c>
      <c r="BF49" s="44" t="str">
        <f t="shared" si="10"/>
        <v/>
      </c>
      <c r="BG49" s="44" t="str">
        <f t="shared" si="10"/>
        <v/>
      </c>
      <c r="BH49" s="44" t="str">
        <f t="shared" si="10"/>
        <v/>
      </c>
      <c r="BI49" s="44" t="str">
        <f t="shared" si="10"/>
        <v/>
      </c>
    </row>
    <row r="50" spans="1:61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2346"/>
      <c r="G50" s="2347">
        <f>G51+G52+G53</f>
        <v>6.5</v>
      </c>
      <c r="H50" s="2348">
        <f t="shared" ref="H50:M50" si="24">H51+H52+H53</f>
        <v>195</v>
      </c>
      <c r="I50" s="354">
        <f t="shared" si="24"/>
        <v>99</v>
      </c>
      <c r="J50" s="354">
        <f t="shared" si="24"/>
        <v>33</v>
      </c>
      <c r="K50" s="354">
        <f t="shared" si="24"/>
        <v>66</v>
      </c>
      <c r="L50" s="354">
        <f t="shared" si="24"/>
        <v>0</v>
      </c>
      <c r="M50" s="2350">
        <f t="shared" si="24"/>
        <v>96</v>
      </c>
      <c r="N50" s="2357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  <c r="AX50" s="44" t="str">
        <f t="shared" si="10"/>
        <v/>
      </c>
      <c r="AY50" s="44" t="str">
        <f t="shared" si="10"/>
        <v/>
      </c>
      <c r="AZ50" s="44" t="str">
        <f t="shared" si="10"/>
        <v/>
      </c>
      <c r="BA50" s="44" t="str">
        <f t="shared" ref="AX50:BI71" si="25">IF(Q50&lt;&gt;"","так","")</f>
        <v/>
      </c>
      <c r="BB50" s="44" t="str">
        <f t="shared" si="25"/>
        <v/>
      </c>
      <c r="BC50" s="44" t="str">
        <f t="shared" si="25"/>
        <v/>
      </c>
      <c r="BD50" s="44" t="str">
        <f t="shared" si="25"/>
        <v/>
      </c>
      <c r="BE50" s="44" t="str">
        <f t="shared" si="25"/>
        <v/>
      </c>
      <c r="BF50" s="44" t="str">
        <f t="shared" si="25"/>
        <v/>
      </c>
      <c r="BG50" s="44" t="str">
        <f t="shared" si="25"/>
        <v/>
      </c>
      <c r="BH50" s="44" t="str">
        <f t="shared" si="25"/>
        <v/>
      </c>
      <c r="BI50" s="44" t="str">
        <f t="shared" si="25"/>
        <v/>
      </c>
    </row>
    <row r="51" spans="1:61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2346"/>
      <c r="G51" s="2351">
        <v>3</v>
      </c>
      <c r="H51" s="2352">
        <f>G51*30</f>
        <v>90</v>
      </c>
      <c r="I51" s="383">
        <f>J51+K51+L51</f>
        <v>45</v>
      </c>
      <c r="J51" s="2353">
        <v>15</v>
      </c>
      <c r="K51" s="2354">
        <v>30</v>
      </c>
      <c r="L51" s="2354"/>
      <c r="M51" s="2355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  <c r="Z51" s="16">
        <v>1</v>
      </c>
      <c r="AX51" s="44" t="str">
        <f t="shared" si="25"/>
        <v>так</v>
      </c>
      <c r="AY51" s="44" t="str">
        <f t="shared" si="25"/>
        <v/>
      </c>
      <c r="AZ51" s="44" t="str">
        <f t="shared" si="25"/>
        <v/>
      </c>
      <c r="BA51" s="44" t="str">
        <f t="shared" si="25"/>
        <v/>
      </c>
      <c r="BB51" s="44" t="str">
        <f t="shared" si="25"/>
        <v/>
      </c>
      <c r="BC51" s="44" t="str">
        <f t="shared" si="25"/>
        <v/>
      </c>
      <c r="BD51" s="44" t="str">
        <f t="shared" si="25"/>
        <v/>
      </c>
      <c r="BE51" s="44" t="str">
        <f t="shared" si="25"/>
        <v/>
      </c>
      <c r="BF51" s="44" t="str">
        <f t="shared" si="25"/>
        <v/>
      </c>
      <c r="BG51" s="44" t="str">
        <f t="shared" si="25"/>
        <v/>
      </c>
      <c r="BH51" s="44" t="str">
        <f t="shared" si="25"/>
        <v/>
      </c>
      <c r="BI51" s="44" t="str">
        <f t="shared" si="25"/>
        <v/>
      </c>
    </row>
    <row r="52" spans="1:61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2346"/>
      <c r="G52" s="2351">
        <v>1.5</v>
      </c>
      <c r="H52" s="2352">
        <f>G52*30</f>
        <v>45</v>
      </c>
      <c r="I52" s="383">
        <f>J52+K52+L52</f>
        <v>27</v>
      </c>
      <c r="J52" s="2353">
        <v>9</v>
      </c>
      <c r="K52" s="2354">
        <v>18</v>
      </c>
      <c r="L52" s="2354"/>
      <c r="M52" s="2355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  <c r="Z52" s="16">
        <v>1</v>
      </c>
      <c r="AX52" s="44" t="str">
        <f t="shared" si="25"/>
        <v/>
      </c>
      <c r="AY52" s="44" t="str">
        <f t="shared" si="25"/>
        <v>так</v>
      </c>
      <c r="AZ52" s="44" t="str">
        <f t="shared" si="25"/>
        <v/>
      </c>
      <c r="BA52" s="44" t="str">
        <f t="shared" si="25"/>
        <v/>
      </c>
      <c r="BB52" s="44" t="str">
        <f t="shared" si="25"/>
        <v/>
      </c>
      <c r="BC52" s="44" t="str">
        <f t="shared" si="25"/>
        <v/>
      </c>
      <c r="BD52" s="44" t="str">
        <f t="shared" si="25"/>
        <v/>
      </c>
      <c r="BE52" s="44" t="str">
        <f t="shared" si="25"/>
        <v/>
      </c>
      <c r="BF52" s="44" t="str">
        <f t="shared" si="25"/>
        <v/>
      </c>
      <c r="BG52" s="44" t="str">
        <f t="shared" si="25"/>
        <v/>
      </c>
      <c r="BH52" s="44" t="str">
        <f t="shared" si="25"/>
        <v/>
      </c>
      <c r="BI52" s="44" t="str">
        <f t="shared" si="25"/>
        <v/>
      </c>
    </row>
    <row r="53" spans="1:61" s="16" customFormat="1" ht="21.75" customHeight="1" x14ac:dyDescent="0.2">
      <c r="A53" s="576" t="s">
        <v>500</v>
      </c>
      <c r="B53" s="112" t="s">
        <v>51</v>
      </c>
      <c r="C53" s="646" t="s">
        <v>729</v>
      </c>
      <c r="D53" s="638"/>
      <c r="E53" s="638"/>
      <c r="F53" s="2346"/>
      <c r="G53" s="2351">
        <v>2</v>
      </c>
      <c r="H53" s="2352">
        <f>G53*30</f>
        <v>60</v>
      </c>
      <c r="I53" s="383">
        <f>J53+K53+L53</f>
        <v>27</v>
      </c>
      <c r="J53" s="2353">
        <v>9</v>
      </c>
      <c r="K53" s="2354">
        <v>18</v>
      </c>
      <c r="L53" s="2354"/>
      <c r="M53" s="2355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  <c r="Z53" s="16">
        <v>1</v>
      </c>
      <c r="AX53" s="44" t="str">
        <f t="shared" si="25"/>
        <v/>
      </c>
      <c r="AY53" s="44" t="str">
        <f t="shared" si="25"/>
        <v/>
      </c>
      <c r="AZ53" s="44" t="str">
        <f t="shared" si="25"/>
        <v>так</v>
      </c>
      <c r="BA53" s="44" t="str">
        <f t="shared" si="25"/>
        <v/>
      </c>
      <c r="BB53" s="44" t="str">
        <f t="shared" si="25"/>
        <v/>
      </c>
      <c r="BC53" s="44" t="str">
        <f t="shared" si="25"/>
        <v/>
      </c>
      <c r="BD53" s="44" t="str">
        <f t="shared" si="25"/>
        <v/>
      </c>
      <c r="BE53" s="44" t="str">
        <f t="shared" si="25"/>
        <v/>
      </c>
      <c r="BF53" s="44" t="str">
        <f t="shared" si="25"/>
        <v/>
      </c>
      <c r="BG53" s="44" t="str">
        <f t="shared" si="25"/>
        <v/>
      </c>
      <c r="BH53" s="44" t="str">
        <f t="shared" si="25"/>
        <v/>
      </c>
      <c r="BI53" s="44" t="str">
        <f t="shared" si="25"/>
        <v/>
      </c>
    </row>
    <row r="54" spans="1:61" s="16" customFormat="1" ht="22.5" customHeight="1" x14ac:dyDescent="0.2">
      <c r="A54" s="576" t="s">
        <v>158</v>
      </c>
      <c r="B54" s="112" t="s">
        <v>52</v>
      </c>
      <c r="C54" s="646" t="s">
        <v>731</v>
      </c>
      <c r="D54" s="638"/>
      <c r="E54" s="638"/>
      <c r="F54" s="2346"/>
      <c r="G54" s="2347">
        <v>3</v>
      </c>
      <c r="H54" s="2348">
        <f>G54*30</f>
        <v>90</v>
      </c>
      <c r="I54" s="354">
        <f>J54+K54+L54</f>
        <v>54</v>
      </c>
      <c r="J54" s="2356">
        <v>36</v>
      </c>
      <c r="K54" s="2356">
        <v>18</v>
      </c>
      <c r="L54" s="2356"/>
      <c r="M54" s="2350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  <c r="Z54" s="16">
        <v>2</v>
      </c>
      <c r="AX54" s="44" t="str">
        <f t="shared" si="25"/>
        <v/>
      </c>
      <c r="AY54" s="44" t="str">
        <f t="shared" si="25"/>
        <v/>
      </c>
      <c r="AZ54" s="44" t="str">
        <f t="shared" si="25"/>
        <v/>
      </c>
      <c r="BA54" s="44" t="str">
        <f t="shared" si="25"/>
        <v/>
      </c>
      <c r="BB54" s="44" t="str">
        <f t="shared" si="25"/>
        <v/>
      </c>
      <c r="BC54" s="44" t="str">
        <f t="shared" si="25"/>
        <v>так</v>
      </c>
      <c r="BD54" s="44" t="str">
        <f t="shared" si="25"/>
        <v/>
      </c>
      <c r="BE54" s="44" t="str">
        <f t="shared" si="25"/>
        <v/>
      </c>
      <c r="BF54" s="44" t="str">
        <f t="shared" si="25"/>
        <v/>
      </c>
      <c r="BG54" s="44" t="str">
        <f t="shared" si="25"/>
        <v/>
      </c>
      <c r="BH54" s="44" t="str">
        <f t="shared" si="25"/>
        <v/>
      </c>
      <c r="BI54" s="44" t="str">
        <f t="shared" si="25"/>
        <v/>
      </c>
    </row>
    <row r="55" spans="1:61" s="2229" customFormat="1" ht="39" customHeight="1" x14ac:dyDescent="0.2">
      <c r="A55" s="541" t="s">
        <v>159</v>
      </c>
      <c r="B55" s="194" t="s">
        <v>86</v>
      </c>
      <c r="C55" s="637"/>
      <c r="D55" s="642" t="s">
        <v>735</v>
      </c>
      <c r="E55" s="638"/>
      <c r="F55" s="2346"/>
      <c r="G55" s="2347">
        <v>3</v>
      </c>
      <c r="H55" s="2348">
        <f>G55*30</f>
        <v>90</v>
      </c>
      <c r="I55" s="354">
        <f>J55+K55+L55</f>
        <v>30</v>
      </c>
      <c r="J55" s="2356">
        <v>20</v>
      </c>
      <c r="K55" s="2356"/>
      <c r="L55" s="2356">
        <v>10</v>
      </c>
      <c r="M55" s="2350">
        <f>H55-I55</f>
        <v>60</v>
      </c>
      <c r="N55" s="606"/>
      <c r="O55" s="543"/>
      <c r="P55" s="604"/>
      <c r="Q55" s="677"/>
      <c r="R55" s="543"/>
      <c r="S55" s="605"/>
      <c r="T55" s="603"/>
      <c r="U55" s="543"/>
      <c r="V55" s="605"/>
      <c r="W55" s="606"/>
      <c r="X55" s="543"/>
      <c r="Y55" s="94">
        <v>3</v>
      </c>
      <c r="Z55" s="2229">
        <v>4</v>
      </c>
      <c r="AX55" s="44" t="str">
        <f t="shared" si="25"/>
        <v/>
      </c>
      <c r="AY55" s="44" t="str">
        <f t="shared" si="25"/>
        <v/>
      </c>
      <c r="AZ55" s="44" t="str">
        <f t="shared" si="25"/>
        <v/>
      </c>
      <c r="BA55" s="44" t="str">
        <f t="shared" si="25"/>
        <v/>
      </c>
      <c r="BB55" s="44" t="str">
        <f t="shared" si="25"/>
        <v/>
      </c>
      <c r="BC55" s="44" t="str">
        <f t="shared" si="25"/>
        <v/>
      </c>
      <c r="BD55" s="44" t="str">
        <f t="shared" si="25"/>
        <v/>
      </c>
      <c r="BE55" s="44" t="str">
        <f t="shared" si="25"/>
        <v/>
      </c>
      <c r="BF55" s="44" t="str">
        <f t="shared" si="25"/>
        <v/>
      </c>
      <c r="BG55" s="44" t="str">
        <f t="shared" si="25"/>
        <v/>
      </c>
      <c r="BH55" s="44" t="str">
        <f t="shared" si="25"/>
        <v/>
      </c>
      <c r="BI55" s="44" t="str">
        <f t="shared" si="25"/>
        <v>так</v>
      </c>
    </row>
    <row r="56" spans="1:61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2346"/>
      <c r="G56" s="2347">
        <f>G57+G58+G59</f>
        <v>8</v>
      </c>
      <c r="H56" s="2348">
        <f>H57+H58+H59</f>
        <v>240</v>
      </c>
      <c r="I56" s="2356">
        <f>I57+I58+I59</f>
        <v>123</v>
      </c>
      <c r="J56" s="2356">
        <f>J57+J58+J59</f>
        <v>30</v>
      </c>
      <c r="K56" s="2356"/>
      <c r="L56" s="2356">
        <f>L57+L58+L59</f>
        <v>93</v>
      </c>
      <c r="M56" s="235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  <c r="AX56" s="44" t="str">
        <f t="shared" si="25"/>
        <v/>
      </c>
      <c r="AY56" s="44" t="str">
        <f t="shared" si="25"/>
        <v/>
      </c>
      <c r="AZ56" s="44" t="str">
        <f t="shared" si="25"/>
        <v/>
      </c>
      <c r="BA56" s="44" t="str">
        <f t="shared" si="25"/>
        <v/>
      </c>
      <c r="BB56" s="44" t="str">
        <f t="shared" si="25"/>
        <v/>
      </c>
      <c r="BC56" s="44" t="str">
        <f t="shared" si="25"/>
        <v/>
      </c>
      <c r="BD56" s="44" t="str">
        <f t="shared" si="25"/>
        <v/>
      </c>
      <c r="BE56" s="44" t="str">
        <f t="shared" si="25"/>
        <v/>
      </c>
      <c r="BF56" s="44" t="str">
        <f t="shared" si="25"/>
        <v/>
      </c>
      <c r="BG56" s="44" t="str">
        <f t="shared" si="25"/>
        <v/>
      </c>
      <c r="BH56" s="44" t="str">
        <f t="shared" si="25"/>
        <v/>
      </c>
      <c r="BI56" s="44" t="str">
        <f t="shared" si="25"/>
        <v/>
      </c>
    </row>
    <row r="57" spans="1:61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2346"/>
      <c r="G57" s="2351">
        <v>4</v>
      </c>
      <c r="H57" s="2352">
        <f>G57*30</f>
        <v>120</v>
      </c>
      <c r="I57" s="383">
        <f>J57+K57+L57</f>
        <v>60</v>
      </c>
      <c r="J57" s="2353">
        <v>30</v>
      </c>
      <c r="K57" s="2354"/>
      <c r="L57" s="2354">
        <v>30</v>
      </c>
      <c r="M57" s="2355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  <c r="Z57" s="16">
        <v>1</v>
      </c>
      <c r="AX57" s="44" t="str">
        <f t="shared" si="25"/>
        <v>так</v>
      </c>
      <c r="AY57" s="44" t="str">
        <f t="shared" si="25"/>
        <v/>
      </c>
      <c r="AZ57" s="44" t="str">
        <f t="shared" si="25"/>
        <v/>
      </c>
      <c r="BA57" s="44" t="str">
        <f t="shared" si="25"/>
        <v/>
      </c>
      <c r="BB57" s="44" t="str">
        <f t="shared" si="25"/>
        <v/>
      </c>
      <c r="BC57" s="44" t="str">
        <f t="shared" si="25"/>
        <v/>
      </c>
      <c r="BD57" s="44" t="str">
        <f t="shared" si="25"/>
        <v/>
      </c>
      <c r="BE57" s="44" t="str">
        <f t="shared" si="25"/>
        <v/>
      </c>
      <c r="BF57" s="44" t="str">
        <f t="shared" si="25"/>
        <v/>
      </c>
      <c r="BG57" s="44" t="str">
        <f t="shared" si="25"/>
        <v/>
      </c>
      <c r="BH57" s="44" t="str">
        <f t="shared" si="25"/>
        <v/>
      </c>
      <c r="BI57" s="44" t="str">
        <f t="shared" si="25"/>
        <v/>
      </c>
    </row>
    <row r="58" spans="1:61" s="16" customFormat="1" ht="36.75" customHeight="1" x14ac:dyDescent="0.2">
      <c r="A58" s="83" t="s">
        <v>209</v>
      </c>
      <c r="B58" s="112" t="s">
        <v>53</v>
      </c>
      <c r="C58" s="646"/>
      <c r="D58" s="642" t="s">
        <v>728</v>
      </c>
      <c r="E58" s="638"/>
      <c r="F58" s="2346"/>
      <c r="G58" s="2351">
        <v>2</v>
      </c>
      <c r="H58" s="2352">
        <f>G58*30</f>
        <v>60</v>
      </c>
      <c r="I58" s="383">
        <f>J58+K58+L58</f>
        <v>36</v>
      </c>
      <c r="J58" s="2353"/>
      <c r="K58" s="2354"/>
      <c r="L58" s="2354">
        <v>36</v>
      </c>
      <c r="M58" s="2355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  <c r="Z58" s="16">
        <v>1</v>
      </c>
      <c r="AX58" s="44" t="str">
        <f t="shared" si="25"/>
        <v/>
      </c>
      <c r="AY58" s="44" t="str">
        <f t="shared" si="25"/>
        <v>так</v>
      </c>
      <c r="AZ58" s="44" t="str">
        <f t="shared" si="25"/>
        <v/>
      </c>
      <c r="BA58" s="44" t="str">
        <f t="shared" si="25"/>
        <v/>
      </c>
      <c r="BB58" s="44" t="str">
        <f t="shared" si="25"/>
        <v/>
      </c>
      <c r="BC58" s="44" t="str">
        <f t="shared" si="25"/>
        <v/>
      </c>
      <c r="BD58" s="44" t="str">
        <f t="shared" si="25"/>
        <v/>
      </c>
      <c r="BE58" s="44" t="str">
        <f t="shared" si="25"/>
        <v/>
      </c>
      <c r="BF58" s="44" t="str">
        <f t="shared" si="25"/>
        <v/>
      </c>
      <c r="BG58" s="44" t="str">
        <f t="shared" si="25"/>
        <v/>
      </c>
      <c r="BH58" s="44" t="str">
        <f t="shared" si="25"/>
        <v/>
      </c>
      <c r="BI58" s="44" t="str">
        <f t="shared" si="25"/>
        <v/>
      </c>
    </row>
    <row r="59" spans="1:61" s="16" customFormat="1" ht="36.75" customHeight="1" x14ac:dyDescent="0.2">
      <c r="A59" s="83" t="s">
        <v>337</v>
      </c>
      <c r="B59" s="112" t="s">
        <v>53</v>
      </c>
      <c r="C59" s="646"/>
      <c r="D59" s="642" t="s">
        <v>737</v>
      </c>
      <c r="E59" s="638"/>
      <c r="F59" s="2346"/>
      <c r="G59" s="2351">
        <v>2</v>
      </c>
      <c r="H59" s="2352">
        <f>G59*30</f>
        <v>60</v>
      </c>
      <c r="I59" s="383">
        <f>J59+K59+L59</f>
        <v>27</v>
      </c>
      <c r="J59" s="2353"/>
      <c r="K59" s="2354"/>
      <c r="L59" s="2354">
        <v>27</v>
      </c>
      <c r="M59" s="2355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  <c r="Z59" s="16">
        <v>1</v>
      </c>
      <c r="AX59" s="44" t="str">
        <f t="shared" si="25"/>
        <v/>
      </c>
      <c r="AY59" s="44" t="str">
        <f t="shared" si="25"/>
        <v/>
      </c>
      <c r="AZ59" s="44" t="str">
        <f t="shared" si="25"/>
        <v>так</v>
      </c>
      <c r="BA59" s="44" t="str">
        <f t="shared" si="25"/>
        <v/>
      </c>
      <c r="BB59" s="44" t="str">
        <f t="shared" si="25"/>
        <v/>
      </c>
      <c r="BC59" s="44" t="str">
        <f t="shared" si="25"/>
        <v/>
      </c>
      <c r="BD59" s="44" t="str">
        <f t="shared" si="25"/>
        <v/>
      </c>
      <c r="BE59" s="44" t="str">
        <f t="shared" si="25"/>
        <v/>
      </c>
      <c r="BF59" s="44" t="str">
        <f t="shared" si="25"/>
        <v/>
      </c>
      <c r="BG59" s="44" t="str">
        <f t="shared" si="25"/>
        <v/>
      </c>
      <c r="BH59" s="44" t="str">
        <f t="shared" si="25"/>
        <v/>
      </c>
      <c r="BI59" s="44" t="str">
        <f t="shared" si="25"/>
        <v/>
      </c>
    </row>
    <row r="60" spans="1:61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2346"/>
      <c r="G60" s="2347">
        <f>G61+G62+G63</f>
        <v>7.5</v>
      </c>
      <c r="H60" s="2348">
        <f>H61+H62+H63</f>
        <v>225</v>
      </c>
      <c r="I60" s="2356">
        <f>I61+I62+I63</f>
        <v>132</v>
      </c>
      <c r="J60" s="2356">
        <f>J61+J62+J63</f>
        <v>66</v>
      </c>
      <c r="K60" s="2356"/>
      <c r="L60" s="2356">
        <f>L61+L62+L63</f>
        <v>66</v>
      </c>
      <c r="M60" s="235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  <c r="AX60" s="44" t="str">
        <f t="shared" si="25"/>
        <v/>
      </c>
      <c r="AY60" s="44" t="str">
        <f t="shared" si="25"/>
        <v/>
      </c>
      <c r="AZ60" s="44" t="str">
        <f t="shared" si="25"/>
        <v/>
      </c>
      <c r="BA60" s="44" t="str">
        <f t="shared" si="25"/>
        <v/>
      </c>
      <c r="BB60" s="44" t="str">
        <f t="shared" si="25"/>
        <v/>
      </c>
      <c r="BC60" s="44" t="str">
        <f t="shared" si="25"/>
        <v/>
      </c>
      <c r="BD60" s="44" t="str">
        <f t="shared" si="25"/>
        <v/>
      </c>
      <c r="BE60" s="44" t="str">
        <f t="shared" si="25"/>
        <v/>
      </c>
      <c r="BF60" s="44" t="str">
        <f t="shared" si="25"/>
        <v/>
      </c>
      <c r="BG60" s="44" t="str">
        <f t="shared" si="25"/>
        <v/>
      </c>
      <c r="BH60" s="44" t="str">
        <f t="shared" si="25"/>
        <v/>
      </c>
      <c r="BI60" s="44" t="str">
        <f t="shared" si="25"/>
        <v/>
      </c>
    </row>
    <row r="61" spans="1:61" s="16" customFormat="1" ht="22.5" customHeight="1" x14ac:dyDescent="0.2">
      <c r="A61" s="576" t="s">
        <v>338</v>
      </c>
      <c r="B61" s="112" t="s">
        <v>54</v>
      </c>
      <c r="C61" s="637"/>
      <c r="D61" s="642">
        <v>3</v>
      </c>
      <c r="E61" s="638"/>
      <c r="F61" s="2346"/>
      <c r="G61" s="2351">
        <v>3.5</v>
      </c>
      <c r="H61" s="2352">
        <f t="shared" ref="H61:H67" si="26">G61*30</f>
        <v>105</v>
      </c>
      <c r="I61" s="383">
        <f>J61+K61+L61</f>
        <v>60</v>
      </c>
      <c r="J61" s="2353">
        <v>30</v>
      </c>
      <c r="K61" s="2354"/>
      <c r="L61" s="2354">
        <v>30</v>
      </c>
      <c r="M61" s="2355">
        <f t="shared" ref="M61:M67" si="27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  <c r="Z61" s="16">
        <v>2</v>
      </c>
      <c r="AX61" s="44" t="str">
        <f t="shared" si="25"/>
        <v/>
      </c>
      <c r="AY61" s="44" t="str">
        <f t="shared" si="25"/>
        <v/>
      </c>
      <c r="AZ61" s="44" t="str">
        <f t="shared" si="25"/>
        <v/>
      </c>
      <c r="BA61" s="44" t="str">
        <f t="shared" si="25"/>
        <v>так</v>
      </c>
      <c r="BB61" s="44" t="str">
        <f t="shared" si="25"/>
        <v/>
      </c>
      <c r="BC61" s="44" t="str">
        <f t="shared" si="25"/>
        <v/>
      </c>
      <c r="BD61" s="44" t="str">
        <f t="shared" si="25"/>
        <v/>
      </c>
      <c r="BE61" s="44" t="str">
        <f t="shared" si="25"/>
        <v/>
      </c>
      <c r="BF61" s="44" t="str">
        <f t="shared" si="25"/>
        <v/>
      </c>
      <c r="BG61" s="44" t="str">
        <f t="shared" si="25"/>
        <v/>
      </c>
      <c r="BH61" s="44" t="str">
        <f t="shared" si="25"/>
        <v/>
      </c>
      <c r="BI61" s="44" t="str">
        <f t="shared" si="25"/>
        <v/>
      </c>
    </row>
    <row r="62" spans="1:61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2346"/>
      <c r="G62" s="2351">
        <v>2</v>
      </c>
      <c r="H62" s="2352">
        <f t="shared" si="26"/>
        <v>60</v>
      </c>
      <c r="I62" s="383">
        <f>J62+K62+L62</f>
        <v>36</v>
      </c>
      <c r="J62" s="2353">
        <v>18</v>
      </c>
      <c r="K62" s="2354"/>
      <c r="L62" s="2354">
        <v>18</v>
      </c>
      <c r="M62" s="2355">
        <f t="shared" si="27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  <c r="Z62" s="16">
        <v>2</v>
      </c>
      <c r="AX62" s="44" t="str">
        <f t="shared" si="25"/>
        <v/>
      </c>
      <c r="AY62" s="44" t="str">
        <f t="shared" si="25"/>
        <v/>
      </c>
      <c r="AZ62" s="44" t="str">
        <f t="shared" si="25"/>
        <v/>
      </c>
      <c r="BA62" s="44" t="str">
        <f t="shared" si="25"/>
        <v/>
      </c>
      <c r="BB62" s="44" t="str">
        <f t="shared" si="25"/>
        <v>так</v>
      </c>
      <c r="BC62" s="44" t="str">
        <f t="shared" si="25"/>
        <v/>
      </c>
      <c r="BD62" s="44" t="str">
        <f t="shared" si="25"/>
        <v/>
      </c>
      <c r="BE62" s="44" t="str">
        <f t="shared" si="25"/>
        <v/>
      </c>
      <c r="BF62" s="44" t="str">
        <f t="shared" si="25"/>
        <v/>
      </c>
      <c r="BG62" s="44" t="str">
        <f t="shared" si="25"/>
        <v/>
      </c>
      <c r="BH62" s="44" t="str">
        <f t="shared" si="25"/>
        <v/>
      </c>
      <c r="BI62" s="44" t="str">
        <f t="shared" si="25"/>
        <v/>
      </c>
    </row>
    <row r="63" spans="1:61" s="16" customFormat="1" ht="21" customHeight="1" x14ac:dyDescent="0.2">
      <c r="A63" s="576" t="s">
        <v>501</v>
      </c>
      <c r="B63" s="112" t="s">
        <v>54</v>
      </c>
      <c r="C63" s="646" t="s">
        <v>731</v>
      </c>
      <c r="D63" s="638"/>
      <c r="E63" s="638"/>
      <c r="F63" s="2346"/>
      <c r="G63" s="2351">
        <v>2</v>
      </c>
      <c r="H63" s="2352">
        <f>G63*30</f>
        <v>60</v>
      </c>
      <c r="I63" s="383">
        <f>J63+K63+L63</f>
        <v>36</v>
      </c>
      <c r="J63" s="2353">
        <v>18</v>
      </c>
      <c r="K63" s="2354"/>
      <c r="L63" s="2354">
        <v>18</v>
      </c>
      <c r="M63" s="2355">
        <f t="shared" si="27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  <c r="Z63" s="16">
        <v>2</v>
      </c>
      <c r="AX63" s="44" t="str">
        <f t="shared" si="25"/>
        <v/>
      </c>
      <c r="AY63" s="44" t="str">
        <f t="shared" si="25"/>
        <v/>
      </c>
      <c r="AZ63" s="44" t="str">
        <f t="shared" si="25"/>
        <v/>
      </c>
      <c r="BA63" s="44" t="str">
        <f t="shared" si="25"/>
        <v/>
      </c>
      <c r="BB63" s="44" t="str">
        <f t="shared" si="25"/>
        <v/>
      </c>
      <c r="BC63" s="44" t="str">
        <f t="shared" si="25"/>
        <v>так</v>
      </c>
      <c r="BD63" s="44" t="str">
        <f t="shared" si="25"/>
        <v/>
      </c>
      <c r="BE63" s="44" t="str">
        <f t="shared" si="25"/>
        <v/>
      </c>
      <c r="BF63" s="44" t="str">
        <f t="shared" si="25"/>
        <v/>
      </c>
      <c r="BG63" s="44" t="str">
        <f t="shared" si="25"/>
        <v/>
      </c>
      <c r="BH63" s="44" t="str">
        <f t="shared" si="25"/>
        <v/>
      </c>
      <c r="BI63" s="44" t="str">
        <f t="shared" si="25"/>
        <v/>
      </c>
    </row>
    <row r="64" spans="1:61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2346"/>
      <c r="G64" s="2347">
        <f t="shared" ref="G64:M64" si="28">G65+G66</f>
        <v>4</v>
      </c>
      <c r="H64" s="2348">
        <f t="shared" si="28"/>
        <v>120</v>
      </c>
      <c r="I64" s="2356">
        <f t="shared" si="28"/>
        <v>51</v>
      </c>
      <c r="J64" s="2356">
        <f t="shared" si="28"/>
        <v>34</v>
      </c>
      <c r="K64" s="2356">
        <f t="shared" si="28"/>
        <v>9</v>
      </c>
      <c r="L64" s="2356">
        <f t="shared" si="28"/>
        <v>8</v>
      </c>
      <c r="M64" s="2350">
        <f t="shared" si="28"/>
        <v>69</v>
      </c>
      <c r="N64" s="606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  <c r="AX64" s="44" t="str">
        <f t="shared" si="25"/>
        <v/>
      </c>
      <c r="AY64" s="44" t="str">
        <f t="shared" si="25"/>
        <v/>
      </c>
      <c r="AZ64" s="44" t="str">
        <f t="shared" si="25"/>
        <v/>
      </c>
      <c r="BA64" s="44" t="str">
        <f t="shared" si="25"/>
        <v/>
      </c>
      <c r="BB64" s="44" t="str">
        <f t="shared" si="25"/>
        <v/>
      </c>
      <c r="BC64" s="44" t="str">
        <f t="shared" si="25"/>
        <v/>
      </c>
      <c r="BD64" s="44" t="str">
        <f t="shared" si="25"/>
        <v/>
      </c>
      <c r="BE64" s="44" t="str">
        <f t="shared" si="25"/>
        <v/>
      </c>
      <c r="BF64" s="44" t="str">
        <f t="shared" si="25"/>
        <v/>
      </c>
      <c r="BG64" s="44" t="str">
        <f t="shared" si="25"/>
        <v/>
      </c>
      <c r="BH64" s="44" t="str">
        <f t="shared" si="25"/>
        <v/>
      </c>
      <c r="BI64" s="44" t="str">
        <f t="shared" si="25"/>
        <v/>
      </c>
    </row>
    <row r="65" spans="1:61" s="16" customFormat="1" ht="22.5" customHeight="1" x14ac:dyDescent="0.2">
      <c r="A65" s="576" t="s">
        <v>502</v>
      </c>
      <c r="B65" s="112" t="s">
        <v>275</v>
      </c>
      <c r="C65" s="646"/>
      <c r="D65" s="642" t="s">
        <v>728</v>
      </c>
      <c r="E65" s="638"/>
      <c r="F65" s="179"/>
      <c r="G65" s="2351">
        <v>2</v>
      </c>
      <c r="H65" s="2352">
        <f t="shared" si="26"/>
        <v>60</v>
      </c>
      <c r="I65" s="383">
        <f>J65+K65+L65</f>
        <v>24</v>
      </c>
      <c r="J65" s="2353">
        <v>16</v>
      </c>
      <c r="K65" s="2354"/>
      <c r="L65" s="2354">
        <v>8</v>
      </c>
      <c r="M65" s="2355">
        <f t="shared" si="27"/>
        <v>36</v>
      </c>
      <c r="N65" s="1411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  <c r="Z65" s="16">
        <v>1</v>
      </c>
      <c r="AX65" s="44" t="str">
        <f t="shared" si="25"/>
        <v/>
      </c>
      <c r="AY65" s="44" t="str">
        <f t="shared" si="25"/>
        <v>так</v>
      </c>
      <c r="AZ65" s="44" t="str">
        <f t="shared" si="25"/>
        <v/>
      </c>
      <c r="BA65" s="44" t="str">
        <f t="shared" si="25"/>
        <v/>
      </c>
      <c r="BB65" s="44" t="str">
        <f t="shared" si="25"/>
        <v/>
      </c>
      <c r="BC65" s="44" t="str">
        <f t="shared" si="25"/>
        <v/>
      </c>
      <c r="BD65" s="44" t="str">
        <f t="shared" si="25"/>
        <v/>
      </c>
      <c r="BE65" s="44" t="str">
        <f t="shared" si="25"/>
        <v/>
      </c>
      <c r="BF65" s="44" t="str">
        <f t="shared" si="25"/>
        <v/>
      </c>
      <c r="BG65" s="44" t="str">
        <f t="shared" si="25"/>
        <v/>
      </c>
      <c r="BH65" s="44" t="str">
        <f t="shared" si="25"/>
        <v/>
      </c>
      <c r="BI65" s="44" t="str">
        <f t="shared" si="25"/>
        <v/>
      </c>
    </row>
    <row r="66" spans="1:61" s="16" customFormat="1" ht="25.5" customHeight="1" x14ac:dyDescent="0.2">
      <c r="A66" s="576" t="s">
        <v>503</v>
      </c>
      <c r="B66" s="112" t="s">
        <v>210</v>
      </c>
      <c r="C66" s="646" t="s">
        <v>734</v>
      </c>
      <c r="D66" s="638"/>
      <c r="E66" s="638"/>
      <c r="F66" s="179"/>
      <c r="G66" s="2351">
        <v>2</v>
      </c>
      <c r="H66" s="2352">
        <f t="shared" si="26"/>
        <v>60</v>
      </c>
      <c r="I66" s="383">
        <f>J66+K66+L66</f>
        <v>27</v>
      </c>
      <c r="J66" s="2353">
        <v>18</v>
      </c>
      <c r="K66" s="2354">
        <v>9</v>
      </c>
      <c r="L66" s="2354"/>
      <c r="M66" s="2355">
        <f t="shared" si="27"/>
        <v>33</v>
      </c>
      <c r="N66" s="606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  <c r="Z66" s="16">
        <v>4</v>
      </c>
      <c r="AX66" s="44" t="str">
        <f t="shared" si="25"/>
        <v/>
      </c>
      <c r="AY66" s="44" t="str">
        <f t="shared" si="25"/>
        <v/>
      </c>
      <c r="AZ66" s="44" t="str">
        <f t="shared" si="25"/>
        <v/>
      </c>
      <c r="BA66" s="44" t="str">
        <f t="shared" si="25"/>
        <v/>
      </c>
      <c r="BB66" s="44" t="str">
        <f t="shared" si="25"/>
        <v/>
      </c>
      <c r="BC66" s="44" t="str">
        <f t="shared" si="25"/>
        <v/>
      </c>
      <c r="BD66" s="44" t="str">
        <f t="shared" si="25"/>
        <v/>
      </c>
      <c r="BE66" s="44" t="str">
        <f t="shared" si="25"/>
        <v/>
      </c>
      <c r="BF66" s="44" t="str">
        <f t="shared" si="25"/>
        <v/>
      </c>
      <c r="BG66" s="44" t="str">
        <f t="shared" si="25"/>
        <v/>
      </c>
      <c r="BH66" s="44" t="str">
        <f t="shared" si="25"/>
        <v>так</v>
      </c>
      <c r="BI66" s="44" t="str">
        <f t="shared" si="25"/>
        <v/>
      </c>
    </row>
    <row r="67" spans="1:61" s="2229" customFormat="1" ht="34.5" customHeight="1" x14ac:dyDescent="0.2">
      <c r="A67" s="576" t="s">
        <v>163</v>
      </c>
      <c r="B67" s="112" t="s">
        <v>85</v>
      </c>
      <c r="C67" s="646">
        <v>7</v>
      </c>
      <c r="D67" s="638"/>
      <c r="E67" s="638"/>
      <c r="F67" s="179"/>
      <c r="G67" s="2347">
        <v>3</v>
      </c>
      <c r="H67" s="2348">
        <f t="shared" si="26"/>
        <v>90</v>
      </c>
      <c r="I67" s="354">
        <f>J67+K67+L67</f>
        <v>45</v>
      </c>
      <c r="J67" s="2356">
        <v>30</v>
      </c>
      <c r="K67" s="2356"/>
      <c r="L67" s="2356">
        <v>15</v>
      </c>
      <c r="M67" s="2350">
        <f t="shared" si="27"/>
        <v>45</v>
      </c>
      <c r="N67" s="606"/>
      <c r="O67" s="543"/>
      <c r="P67" s="604"/>
      <c r="Q67" s="603"/>
      <c r="R67" s="543"/>
      <c r="S67" s="605"/>
      <c r="T67" s="603"/>
      <c r="U67" s="543"/>
      <c r="V67" s="605"/>
      <c r="W67" s="95">
        <v>3</v>
      </c>
      <c r="X67" s="87"/>
      <c r="Y67" s="605"/>
      <c r="Z67" s="2229">
        <v>4</v>
      </c>
      <c r="AX67" s="44" t="str">
        <f t="shared" si="25"/>
        <v/>
      </c>
      <c r="AY67" s="44" t="str">
        <f t="shared" si="25"/>
        <v/>
      </c>
      <c r="AZ67" s="44" t="str">
        <f t="shared" si="25"/>
        <v/>
      </c>
      <c r="BA67" s="44" t="str">
        <f t="shared" si="25"/>
        <v/>
      </c>
      <c r="BB67" s="44" t="str">
        <f t="shared" si="25"/>
        <v/>
      </c>
      <c r="BC67" s="44" t="str">
        <f t="shared" si="25"/>
        <v/>
      </c>
      <c r="BD67" s="44" t="str">
        <f t="shared" si="25"/>
        <v/>
      </c>
      <c r="BE67" s="44" t="str">
        <f t="shared" si="25"/>
        <v/>
      </c>
      <c r="BF67" s="44" t="str">
        <f t="shared" si="25"/>
        <v/>
      </c>
      <c r="BG67" s="44" t="str">
        <f t="shared" si="25"/>
        <v>так</v>
      </c>
      <c r="BH67" s="44" t="str">
        <f t="shared" si="25"/>
        <v/>
      </c>
      <c r="BI67" s="44" t="str">
        <f t="shared" si="25"/>
        <v/>
      </c>
    </row>
    <row r="68" spans="1:61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2346"/>
      <c r="G68" s="2347">
        <f t="shared" ref="G68:M68" si="29">G69+G70+G71</f>
        <v>8.5</v>
      </c>
      <c r="H68" s="2348">
        <f t="shared" si="29"/>
        <v>255</v>
      </c>
      <c r="I68" s="354">
        <f t="shared" si="29"/>
        <v>156</v>
      </c>
      <c r="J68" s="354">
        <f t="shared" si="29"/>
        <v>66</v>
      </c>
      <c r="K68" s="354">
        <f t="shared" si="29"/>
        <v>0</v>
      </c>
      <c r="L68" s="354">
        <f t="shared" si="29"/>
        <v>90</v>
      </c>
      <c r="M68" s="2359">
        <f t="shared" si="29"/>
        <v>99</v>
      </c>
      <c r="N68" s="606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  <c r="AX68" s="44" t="str">
        <f t="shared" si="25"/>
        <v/>
      </c>
      <c r="AY68" s="44" t="str">
        <f t="shared" si="25"/>
        <v/>
      </c>
      <c r="AZ68" s="44" t="str">
        <f t="shared" si="25"/>
        <v/>
      </c>
      <c r="BA68" s="44" t="str">
        <f t="shared" si="25"/>
        <v/>
      </c>
      <c r="BB68" s="44" t="str">
        <f t="shared" si="25"/>
        <v/>
      </c>
      <c r="BC68" s="44" t="str">
        <f t="shared" si="25"/>
        <v/>
      </c>
      <c r="BD68" s="44" t="str">
        <f t="shared" si="25"/>
        <v/>
      </c>
      <c r="BE68" s="44" t="str">
        <f t="shared" si="25"/>
        <v/>
      </c>
      <c r="BF68" s="44" t="str">
        <f t="shared" si="25"/>
        <v/>
      </c>
      <c r="BG68" s="44" t="str">
        <f t="shared" si="25"/>
        <v/>
      </c>
      <c r="BH68" s="44" t="str">
        <f t="shared" si="25"/>
        <v/>
      </c>
      <c r="BI68" s="44" t="str">
        <f t="shared" si="25"/>
        <v/>
      </c>
    </row>
    <row r="69" spans="1:61" s="16" customFormat="1" ht="21.75" customHeight="1" x14ac:dyDescent="0.2">
      <c r="A69" s="576" t="s">
        <v>340</v>
      </c>
      <c r="B69" s="112" t="s">
        <v>55</v>
      </c>
      <c r="C69" s="637"/>
      <c r="D69" s="642" t="s">
        <v>729</v>
      </c>
      <c r="E69" s="638"/>
      <c r="F69" s="2346"/>
      <c r="G69" s="2351">
        <v>2</v>
      </c>
      <c r="H69" s="2352">
        <f>G69*30</f>
        <v>60</v>
      </c>
      <c r="I69" s="383">
        <f>J69+K69+L69</f>
        <v>36</v>
      </c>
      <c r="J69" s="2353">
        <v>18</v>
      </c>
      <c r="K69" s="2354"/>
      <c r="L69" s="2354">
        <v>18</v>
      </c>
      <c r="M69" s="2355">
        <f>H69-I69</f>
        <v>24</v>
      </c>
      <c r="N69" s="606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  <c r="Z69" s="16">
        <v>1</v>
      </c>
      <c r="AX69" s="44" t="str">
        <f t="shared" si="25"/>
        <v/>
      </c>
      <c r="AY69" s="44" t="str">
        <f t="shared" si="25"/>
        <v/>
      </c>
      <c r="AZ69" s="44" t="str">
        <f t="shared" si="25"/>
        <v>так</v>
      </c>
      <c r="BA69" s="44" t="str">
        <f t="shared" si="25"/>
        <v/>
      </c>
      <c r="BB69" s="44" t="str">
        <f t="shared" si="25"/>
        <v/>
      </c>
      <c r="BC69" s="44" t="str">
        <f t="shared" si="25"/>
        <v/>
      </c>
      <c r="BD69" s="44" t="str">
        <f t="shared" si="25"/>
        <v/>
      </c>
      <c r="BE69" s="44" t="str">
        <f t="shared" si="25"/>
        <v/>
      </c>
      <c r="BF69" s="44" t="str">
        <f t="shared" si="25"/>
        <v/>
      </c>
      <c r="BG69" s="44" t="str">
        <f t="shared" si="25"/>
        <v/>
      </c>
      <c r="BH69" s="44" t="str">
        <f t="shared" si="25"/>
        <v/>
      </c>
      <c r="BI69" s="44" t="str">
        <f t="shared" si="25"/>
        <v/>
      </c>
    </row>
    <row r="70" spans="1:61" s="16" customFormat="1" ht="22.5" customHeight="1" x14ac:dyDescent="0.2">
      <c r="A70" s="576" t="s">
        <v>341</v>
      </c>
      <c r="B70" s="112" t="s">
        <v>55</v>
      </c>
      <c r="C70" s="637"/>
      <c r="D70" s="642">
        <v>3</v>
      </c>
      <c r="E70" s="638"/>
      <c r="F70" s="2346"/>
      <c r="G70" s="2351">
        <v>4</v>
      </c>
      <c r="H70" s="2352">
        <f>G70*30</f>
        <v>120</v>
      </c>
      <c r="I70" s="383">
        <f>J70+K70+L70</f>
        <v>75</v>
      </c>
      <c r="J70" s="2353">
        <v>30</v>
      </c>
      <c r="K70" s="2354"/>
      <c r="L70" s="2354">
        <v>45</v>
      </c>
      <c r="M70" s="2355">
        <f>H70-I70</f>
        <v>45</v>
      </c>
      <c r="N70" s="606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  <c r="Z70" s="16">
        <v>2</v>
      </c>
      <c r="AX70" s="44" t="str">
        <f t="shared" si="25"/>
        <v/>
      </c>
      <c r="AY70" s="44" t="str">
        <f t="shared" si="25"/>
        <v/>
      </c>
      <c r="AZ70" s="44" t="str">
        <f t="shared" si="25"/>
        <v/>
      </c>
      <c r="BA70" s="44" t="str">
        <f t="shared" si="25"/>
        <v>так</v>
      </c>
      <c r="BB70" s="44" t="str">
        <f t="shared" si="25"/>
        <v/>
      </c>
      <c r="BC70" s="44" t="str">
        <f t="shared" si="25"/>
        <v/>
      </c>
      <c r="BD70" s="44" t="str">
        <f t="shared" si="25"/>
        <v/>
      </c>
      <c r="BE70" s="44" t="str">
        <f t="shared" si="25"/>
        <v/>
      </c>
      <c r="BF70" s="44" t="str">
        <f t="shared" si="25"/>
        <v/>
      </c>
      <c r="BG70" s="44" t="str">
        <f t="shared" si="25"/>
        <v/>
      </c>
      <c r="BH70" s="44" t="str">
        <f t="shared" si="25"/>
        <v/>
      </c>
      <c r="BI70" s="44" t="str">
        <f t="shared" si="25"/>
        <v/>
      </c>
    </row>
    <row r="71" spans="1:61" s="16" customFormat="1" ht="23.25" customHeight="1" x14ac:dyDescent="0.2">
      <c r="A71" s="576" t="s">
        <v>504</v>
      </c>
      <c r="B71" s="112" t="s">
        <v>55</v>
      </c>
      <c r="C71" s="646" t="s">
        <v>730</v>
      </c>
      <c r="D71" s="638"/>
      <c r="E71" s="638"/>
      <c r="F71" s="2346"/>
      <c r="G71" s="2351">
        <v>2.5</v>
      </c>
      <c r="H71" s="2352">
        <f>G71*30</f>
        <v>75</v>
      </c>
      <c r="I71" s="383">
        <f>J71+K71+L71</f>
        <v>45</v>
      </c>
      <c r="J71" s="2353">
        <v>18</v>
      </c>
      <c r="K71" s="2354"/>
      <c r="L71" s="2354">
        <v>27</v>
      </c>
      <c r="M71" s="2355">
        <f>H71-I71</f>
        <v>30</v>
      </c>
      <c r="N71" s="606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  <c r="Z71" s="16">
        <v>2</v>
      </c>
      <c r="AX71" s="44" t="str">
        <f t="shared" si="25"/>
        <v/>
      </c>
      <c r="AY71" s="44" t="str">
        <f t="shared" si="25"/>
        <v/>
      </c>
      <c r="AZ71" s="44" t="str">
        <f t="shared" si="25"/>
        <v/>
      </c>
      <c r="BA71" s="44" t="str">
        <f t="shared" si="25"/>
        <v/>
      </c>
      <c r="BB71" s="44" t="str">
        <f t="shared" si="25"/>
        <v>так</v>
      </c>
      <c r="BC71" s="44" t="str">
        <f t="shared" si="25"/>
        <v/>
      </c>
      <c r="BD71" s="44" t="str">
        <f t="shared" ref="BB71:BI114" si="30">IF(T71&lt;&gt;"","так","")</f>
        <v/>
      </c>
      <c r="BE71" s="44" t="str">
        <f t="shared" si="30"/>
        <v/>
      </c>
      <c r="BF71" s="44" t="str">
        <f t="shared" si="30"/>
        <v/>
      </c>
      <c r="BG71" s="44" t="str">
        <f t="shared" si="30"/>
        <v/>
      </c>
      <c r="BH71" s="44" t="str">
        <f t="shared" si="30"/>
        <v/>
      </c>
      <c r="BI71" s="44" t="str">
        <f t="shared" si="30"/>
        <v/>
      </c>
    </row>
    <row r="72" spans="1:61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2346"/>
      <c r="G72" s="2347">
        <f>G73+G74</f>
        <v>4.5</v>
      </c>
      <c r="H72" s="2348">
        <f t="shared" ref="H72:M72" si="31">H73+H74</f>
        <v>135</v>
      </c>
      <c r="I72" s="2356">
        <f t="shared" si="31"/>
        <v>81</v>
      </c>
      <c r="J72" s="2356">
        <f t="shared" si="31"/>
        <v>45</v>
      </c>
      <c r="K72" s="2356">
        <f t="shared" si="31"/>
        <v>9</v>
      </c>
      <c r="L72" s="2356">
        <f t="shared" si="31"/>
        <v>27</v>
      </c>
      <c r="M72" s="2350">
        <f t="shared" si="31"/>
        <v>54</v>
      </c>
      <c r="N72" s="606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  <c r="AX72" s="44" t="str">
        <f t="shared" ref="AX72:BD112" si="32">IF(N72&lt;&gt;"","так","")</f>
        <v/>
      </c>
      <c r="AY72" s="44" t="str">
        <f t="shared" si="32"/>
        <v/>
      </c>
      <c r="AZ72" s="44" t="str">
        <f t="shared" si="32"/>
        <v/>
      </c>
      <c r="BA72" s="44" t="str">
        <f t="shared" si="32"/>
        <v/>
      </c>
      <c r="BB72" s="44" t="str">
        <f t="shared" si="30"/>
        <v/>
      </c>
      <c r="BC72" s="44" t="str">
        <f t="shared" si="30"/>
        <v/>
      </c>
      <c r="BD72" s="44" t="str">
        <f t="shared" si="30"/>
        <v/>
      </c>
      <c r="BE72" s="44" t="str">
        <f t="shared" si="30"/>
        <v/>
      </c>
      <c r="BF72" s="44" t="str">
        <f t="shared" si="30"/>
        <v/>
      </c>
      <c r="BG72" s="44" t="str">
        <f t="shared" si="30"/>
        <v/>
      </c>
      <c r="BH72" s="44" t="str">
        <f t="shared" si="30"/>
        <v/>
      </c>
      <c r="BI72" s="44" t="str">
        <f t="shared" si="30"/>
        <v/>
      </c>
    </row>
    <row r="73" spans="1:61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2346"/>
      <c r="G73" s="2351">
        <v>2.5</v>
      </c>
      <c r="H73" s="2352">
        <f>G73*30</f>
        <v>75</v>
      </c>
      <c r="I73" s="383">
        <f>J73+K73+L73</f>
        <v>45</v>
      </c>
      <c r="J73" s="2353">
        <v>27</v>
      </c>
      <c r="K73" s="2354"/>
      <c r="L73" s="2354">
        <v>18</v>
      </c>
      <c r="M73" s="2355">
        <f>H73-I73</f>
        <v>30</v>
      </c>
      <c r="N73" s="606"/>
      <c r="O73" s="543"/>
      <c r="P73" s="166"/>
      <c r="Q73" s="86"/>
      <c r="R73" s="87">
        <v>5</v>
      </c>
      <c r="S73" s="94"/>
      <c r="T73" s="86"/>
      <c r="U73" s="543"/>
      <c r="V73" s="605"/>
      <c r="W73" s="606"/>
      <c r="X73" s="543"/>
      <c r="Y73" s="605"/>
      <c r="Z73" s="16">
        <v>2</v>
      </c>
      <c r="AX73" s="44" t="str">
        <f t="shared" si="32"/>
        <v/>
      </c>
      <c r="AY73" s="44" t="str">
        <f t="shared" si="32"/>
        <v/>
      </c>
      <c r="AZ73" s="44" t="str">
        <f t="shared" si="32"/>
        <v/>
      </c>
      <c r="BA73" s="44" t="str">
        <f t="shared" si="32"/>
        <v/>
      </c>
      <c r="BB73" s="44" t="str">
        <f t="shared" si="30"/>
        <v>так</v>
      </c>
      <c r="BC73" s="44" t="str">
        <f t="shared" si="30"/>
        <v/>
      </c>
      <c r="BD73" s="44" t="str">
        <f t="shared" si="30"/>
        <v/>
      </c>
      <c r="BE73" s="44" t="str">
        <f t="shared" si="30"/>
        <v/>
      </c>
      <c r="BF73" s="44" t="str">
        <f t="shared" si="30"/>
        <v/>
      </c>
      <c r="BG73" s="44" t="str">
        <f t="shared" si="30"/>
        <v/>
      </c>
      <c r="BH73" s="44" t="str">
        <f t="shared" si="30"/>
        <v/>
      </c>
      <c r="BI73" s="44" t="str">
        <f t="shared" si="30"/>
        <v/>
      </c>
    </row>
    <row r="74" spans="1:61" s="16" customFormat="1" ht="23.25" customHeight="1" x14ac:dyDescent="0.2">
      <c r="A74" s="576" t="s">
        <v>506</v>
      </c>
      <c r="B74" s="112" t="s">
        <v>56</v>
      </c>
      <c r="C74" s="646" t="s">
        <v>731</v>
      </c>
      <c r="D74" s="638"/>
      <c r="E74" s="638"/>
      <c r="F74" s="2346"/>
      <c r="G74" s="2351">
        <v>2</v>
      </c>
      <c r="H74" s="2352">
        <f>G74*30</f>
        <v>60</v>
      </c>
      <c r="I74" s="383">
        <f>J74+K74+L74</f>
        <v>36</v>
      </c>
      <c r="J74" s="2353">
        <v>18</v>
      </c>
      <c r="K74" s="2354">
        <v>9</v>
      </c>
      <c r="L74" s="2354">
        <v>9</v>
      </c>
      <c r="M74" s="2355">
        <f>H74-I74</f>
        <v>24</v>
      </c>
      <c r="N74" s="606"/>
      <c r="O74" s="543"/>
      <c r="P74" s="166"/>
      <c r="Q74" s="86"/>
      <c r="R74" s="87"/>
      <c r="S74" s="94">
        <v>4</v>
      </c>
      <c r="T74" s="86"/>
      <c r="U74" s="543"/>
      <c r="V74" s="605"/>
      <c r="W74" s="606"/>
      <c r="X74" s="543"/>
      <c r="Y74" s="605"/>
      <c r="Z74" s="16">
        <v>2</v>
      </c>
      <c r="AX74" s="44" t="str">
        <f t="shared" si="32"/>
        <v/>
      </c>
      <c r="AY74" s="44" t="str">
        <f t="shared" si="32"/>
        <v/>
      </c>
      <c r="AZ74" s="44" t="str">
        <f t="shared" si="32"/>
        <v/>
      </c>
      <c r="BA74" s="44" t="str">
        <f t="shared" si="32"/>
        <v/>
      </c>
      <c r="BB74" s="44" t="str">
        <f t="shared" si="30"/>
        <v/>
      </c>
      <c r="BC74" s="44" t="str">
        <f t="shared" si="30"/>
        <v>так</v>
      </c>
      <c r="BD74" s="44" t="str">
        <f t="shared" si="30"/>
        <v/>
      </c>
      <c r="BE74" s="44" t="str">
        <f t="shared" si="30"/>
        <v/>
      </c>
      <c r="BF74" s="44" t="str">
        <f t="shared" si="30"/>
        <v/>
      </c>
      <c r="BG74" s="44" t="str">
        <f t="shared" si="30"/>
        <v/>
      </c>
      <c r="BH74" s="44" t="str">
        <f t="shared" si="30"/>
        <v/>
      </c>
      <c r="BI74" s="44" t="str">
        <f t="shared" si="30"/>
        <v/>
      </c>
    </row>
    <row r="75" spans="1:61" s="2229" customFormat="1" ht="23.25" customHeight="1" x14ac:dyDescent="0.2">
      <c r="A75" s="576" t="s">
        <v>166</v>
      </c>
      <c r="B75" s="112" t="s">
        <v>508</v>
      </c>
      <c r="C75" s="646"/>
      <c r="D75" s="642" t="s">
        <v>731</v>
      </c>
      <c r="E75" s="638"/>
      <c r="F75" s="2346"/>
      <c r="G75" s="2347">
        <v>2</v>
      </c>
      <c r="H75" s="2348">
        <f>G75*30</f>
        <v>60</v>
      </c>
      <c r="I75" s="354">
        <f>J75+K75+L75</f>
        <v>30</v>
      </c>
      <c r="J75" s="2356">
        <v>20</v>
      </c>
      <c r="K75" s="2356"/>
      <c r="L75" s="2356">
        <v>10</v>
      </c>
      <c r="M75" s="2350">
        <f>H75-I75</f>
        <v>30</v>
      </c>
      <c r="N75" s="606"/>
      <c r="O75" s="543"/>
      <c r="P75" s="166"/>
      <c r="Q75" s="86"/>
      <c r="R75" s="87"/>
      <c r="S75" s="94">
        <v>3</v>
      </c>
      <c r="T75" s="86"/>
      <c r="U75" s="543"/>
      <c r="V75" s="605"/>
      <c r="W75" s="606"/>
      <c r="X75" s="543"/>
      <c r="Y75" s="605"/>
      <c r="Z75" s="2229">
        <v>2</v>
      </c>
      <c r="AB75" s="2229" t="s">
        <v>683</v>
      </c>
      <c r="AX75" s="44" t="str">
        <f t="shared" si="32"/>
        <v/>
      </c>
      <c r="AY75" s="44" t="str">
        <f t="shared" si="32"/>
        <v/>
      </c>
      <c r="AZ75" s="44" t="str">
        <f t="shared" si="32"/>
        <v/>
      </c>
      <c r="BA75" s="44" t="str">
        <f t="shared" si="32"/>
        <v/>
      </c>
      <c r="BB75" s="44" t="str">
        <f t="shared" si="30"/>
        <v/>
      </c>
      <c r="BC75" s="44" t="str">
        <f t="shared" si="30"/>
        <v>так</v>
      </c>
      <c r="BD75" s="44" t="str">
        <f t="shared" si="30"/>
        <v/>
      </c>
      <c r="BE75" s="44" t="str">
        <f t="shared" si="30"/>
        <v/>
      </c>
      <c r="BF75" s="44" t="str">
        <f t="shared" si="30"/>
        <v/>
      </c>
      <c r="BG75" s="44" t="str">
        <f t="shared" si="30"/>
        <v/>
      </c>
      <c r="BH75" s="44" t="str">
        <f t="shared" si="30"/>
        <v/>
      </c>
      <c r="BI75" s="44" t="str">
        <f t="shared" si="30"/>
        <v/>
      </c>
    </row>
    <row r="76" spans="1:61" s="2229" customFormat="1" ht="39.75" customHeight="1" x14ac:dyDescent="0.2">
      <c r="A76" s="576" t="s">
        <v>326</v>
      </c>
      <c r="B76" s="112" t="s">
        <v>585</v>
      </c>
      <c r="C76" s="646" t="s">
        <v>730</v>
      </c>
      <c r="D76" s="642"/>
      <c r="E76" s="642"/>
      <c r="F76" s="2346"/>
      <c r="G76" s="2347">
        <v>3</v>
      </c>
      <c r="H76" s="2348">
        <f>G76*30</f>
        <v>90</v>
      </c>
      <c r="I76" s="354">
        <f>J76+K76+L76</f>
        <v>45</v>
      </c>
      <c r="J76" s="2356">
        <v>27</v>
      </c>
      <c r="K76" s="2356">
        <v>18</v>
      </c>
      <c r="L76" s="2356"/>
      <c r="M76" s="2350">
        <f>H76-I76</f>
        <v>45</v>
      </c>
      <c r="N76" s="606"/>
      <c r="O76" s="543"/>
      <c r="P76" s="604"/>
      <c r="Q76" s="603"/>
      <c r="R76" s="87">
        <v>5</v>
      </c>
      <c r="S76" s="94"/>
      <c r="T76" s="86"/>
      <c r="U76" s="543"/>
      <c r="V76" s="605"/>
      <c r="W76" s="606"/>
      <c r="X76" s="543"/>
      <c r="Y76" s="605"/>
      <c r="Z76" s="2229">
        <v>2</v>
      </c>
      <c r="AX76" s="44" t="str">
        <f t="shared" si="32"/>
        <v/>
      </c>
      <c r="AY76" s="44" t="str">
        <f t="shared" si="32"/>
        <v/>
      </c>
      <c r="AZ76" s="44" t="str">
        <f t="shared" si="32"/>
        <v/>
      </c>
      <c r="BA76" s="44" t="str">
        <f t="shared" si="32"/>
        <v/>
      </c>
      <c r="BB76" s="44" t="str">
        <f t="shared" si="32"/>
        <v>так</v>
      </c>
      <c r="BC76" s="44" t="str">
        <f t="shared" si="32"/>
        <v/>
      </c>
      <c r="BD76" s="44" t="str">
        <f t="shared" si="32"/>
        <v/>
      </c>
      <c r="BE76" s="44" t="str">
        <f t="shared" si="30"/>
        <v/>
      </c>
      <c r="BF76" s="44" t="str">
        <f t="shared" si="30"/>
        <v/>
      </c>
      <c r="BG76" s="44" t="str">
        <f t="shared" si="30"/>
        <v/>
      </c>
      <c r="BH76" s="44" t="str">
        <f t="shared" si="30"/>
        <v/>
      </c>
      <c r="BI76" s="44" t="str">
        <f t="shared" si="30"/>
        <v/>
      </c>
    </row>
    <row r="77" spans="1:61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2346"/>
      <c r="G77" s="2347">
        <f>G78+G79+G80</f>
        <v>11</v>
      </c>
      <c r="H77" s="2348">
        <f t="shared" ref="H77:M77" si="33">H78+H79+H80</f>
        <v>330</v>
      </c>
      <c r="I77" s="354">
        <f t="shared" si="33"/>
        <v>165</v>
      </c>
      <c r="J77" s="354">
        <f t="shared" si="33"/>
        <v>99</v>
      </c>
      <c r="K77" s="354">
        <f t="shared" si="33"/>
        <v>33</v>
      </c>
      <c r="L77" s="354">
        <f t="shared" si="33"/>
        <v>33</v>
      </c>
      <c r="M77" s="2350">
        <f t="shared" si="33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  <c r="AX77" s="44" t="str">
        <f t="shared" si="32"/>
        <v/>
      </c>
      <c r="AY77" s="44" t="str">
        <f t="shared" si="32"/>
        <v/>
      </c>
      <c r="AZ77" s="44" t="str">
        <f t="shared" si="32"/>
        <v/>
      </c>
      <c r="BA77" s="44" t="str">
        <f t="shared" si="32"/>
        <v/>
      </c>
      <c r="BB77" s="44" t="str">
        <f t="shared" si="32"/>
        <v/>
      </c>
      <c r="BC77" s="44" t="str">
        <f t="shared" si="32"/>
        <v/>
      </c>
      <c r="BD77" s="44" t="str">
        <f t="shared" si="32"/>
        <v/>
      </c>
      <c r="BE77" s="44" t="str">
        <f t="shared" si="30"/>
        <v/>
      </c>
      <c r="BF77" s="44" t="str">
        <f t="shared" si="30"/>
        <v/>
      </c>
      <c r="BG77" s="44" t="str">
        <f t="shared" si="30"/>
        <v/>
      </c>
      <c r="BH77" s="44" t="str">
        <f t="shared" si="30"/>
        <v/>
      </c>
      <c r="BI77" s="44" t="str">
        <f t="shared" si="30"/>
        <v/>
      </c>
    </row>
    <row r="78" spans="1:61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2346"/>
      <c r="G78" s="2351">
        <v>3</v>
      </c>
      <c r="H78" s="2352">
        <f>G78*30</f>
        <v>90</v>
      </c>
      <c r="I78" s="383">
        <f>J78+K78+L78</f>
        <v>45</v>
      </c>
      <c r="J78" s="2353">
        <v>27</v>
      </c>
      <c r="K78" s="2354">
        <v>9</v>
      </c>
      <c r="L78" s="2354">
        <v>9</v>
      </c>
      <c r="M78" s="2355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  <c r="Z78" s="16">
        <v>1</v>
      </c>
      <c r="AX78" s="44" t="str">
        <f t="shared" si="32"/>
        <v/>
      </c>
      <c r="AY78" s="44" t="str">
        <f t="shared" si="32"/>
        <v>так</v>
      </c>
      <c r="AZ78" s="44" t="str">
        <f t="shared" si="32"/>
        <v/>
      </c>
      <c r="BA78" s="44" t="str">
        <f t="shared" si="32"/>
        <v/>
      </c>
      <c r="BB78" s="44" t="str">
        <f t="shared" si="32"/>
        <v/>
      </c>
      <c r="BC78" s="44" t="str">
        <f t="shared" si="32"/>
        <v/>
      </c>
      <c r="BD78" s="44" t="str">
        <f t="shared" si="32"/>
        <v/>
      </c>
      <c r="BE78" s="44" t="str">
        <f t="shared" si="30"/>
        <v/>
      </c>
      <c r="BF78" s="44" t="str">
        <f t="shared" si="30"/>
        <v/>
      </c>
      <c r="BG78" s="44" t="str">
        <f t="shared" si="30"/>
        <v/>
      </c>
      <c r="BH78" s="44" t="str">
        <f t="shared" si="30"/>
        <v/>
      </c>
      <c r="BI78" s="44" t="str">
        <f t="shared" si="30"/>
        <v/>
      </c>
    </row>
    <row r="79" spans="1:61" s="16" customFormat="1" ht="22.5" customHeight="1" x14ac:dyDescent="0.2">
      <c r="A79" s="576" t="s">
        <v>510</v>
      </c>
      <c r="B79" s="112" t="s">
        <v>57</v>
      </c>
      <c r="C79" s="646" t="s">
        <v>729</v>
      </c>
      <c r="D79" s="638"/>
      <c r="E79" s="638"/>
      <c r="F79" s="2346"/>
      <c r="G79" s="2351">
        <v>3</v>
      </c>
      <c r="H79" s="2352">
        <f>G79*30</f>
        <v>90</v>
      </c>
      <c r="I79" s="383">
        <f>J79+K79+L79</f>
        <v>45</v>
      </c>
      <c r="J79" s="2353">
        <v>27</v>
      </c>
      <c r="K79" s="2354">
        <v>9</v>
      </c>
      <c r="L79" s="2354">
        <v>9</v>
      </c>
      <c r="M79" s="2355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  <c r="Z79" s="16">
        <v>1</v>
      </c>
      <c r="AX79" s="44" t="str">
        <f t="shared" si="32"/>
        <v/>
      </c>
      <c r="AY79" s="44" t="str">
        <f t="shared" si="32"/>
        <v/>
      </c>
      <c r="AZ79" s="44" t="str">
        <f t="shared" si="32"/>
        <v>так</v>
      </c>
      <c r="BA79" s="44" t="str">
        <f t="shared" si="32"/>
        <v/>
      </c>
      <c r="BB79" s="44" t="str">
        <f t="shared" si="32"/>
        <v/>
      </c>
      <c r="BC79" s="44" t="str">
        <f t="shared" si="32"/>
        <v/>
      </c>
      <c r="BD79" s="44" t="str">
        <f t="shared" si="32"/>
        <v/>
      </c>
      <c r="BE79" s="44" t="str">
        <f t="shared" si="30"/>
        <v/>
      </c>
      <c r="BF79" s="44" t="str">
        <f t="shared" si="30"/>
        <v/>
      </c>
      <c r="BG79" s="44" t="str">
        <f t="shared" si="30"/>
        <v/>
      </c>
      <c r="BH79" s="44" t="str">
        <f t="shared" si="30"/>
        <v/>
      </c>
      <c r="BI79" s="44" t="str">
        <f t="shared" si="30"/>
        <v/>
      </c>
    </row>
    <row r="80" spans="1:61" s="16" customFormat="1" ht="23.25" customHeight="1" x14ac:dyDescent="0.2">
      <c r="A80" s="576" t="s">
        <v>511</v>
      </c>
      <c r="B80" s="112" t="s">
        <v>57</v>
      </c>
      <c r="C80" s="646">
        <v>3</v>
      </c>
      <c r="D80" s="638"/>
      <c r="E80" s="638"/>
      <c r="F80" s="2346"/>
      <c r="G80" s="2351">
        <v>5</v>
      </c>
      <c r="H80" s="2352">
        <f>G80*30</f>
        <v>150</v>
      </c>
      <c r="I80" s="383">
        <f>J80+K80+L80</f>
        <v>75</v>
      </c>
      <c r="J80" s="2353">
        <v>45</v>
      </c>
      <c r="K80" s="2354">
        <v>15</v>
      </c>
      <c r="L80" s="2354">
        <v>15</v>
      </c>
      <c r="M80" s="2355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  <c r="Z80" s="16">
        <v>2</v>
      </c>
      <c r="AX80" s="44" t="str">
        <f t="shared" si="32"/>
        <v/>
      </c>
      <c r="AY80" s="44" t="str">
        <f t="shared" si="32"/>
        <v/>
      </c>
      <c r="AZ80" s="44" t="str">
        <f t="shared" si="32"/>
        <v/>
      </c>
      <c r="BA80" s="44" t="str">
        <f t="shared" si="32"/>
        <v>так</v>
      </c>
      <c r="BB80" s="44" t="str">
        <f t="shared" si="32"/>
        <v/>
      </c>
      <c r="BC80" s="44" t="str">
        <f t="shared" si="32"/>
        <v/>
      </c>
      <c r="BD80" s="44" t="str">
        <f t="shared" si="32"/>
        <v/>
      </c>
      <c r="BE80" s="44" t="str">
        <f t="shared" si="30"/>
        <v/>
      </c>
      <c r="BF80" s="44" t="str">
        <f t="shared" si="30"/>
        <v/>
      </c>
      <c r="BG80" s="44" t="str">
        <f t="shared" si="30"/>
        <v/>
      </c>
      <c r="BH80" s="44" t="str">
        <f t="shared" si="30"/>
        <v/>
      </c>
      <c r="BI80" s="44" t="str">
        <f t="shared" si="30"/>
        <v/>
      </c>
    </row>
    <row r="81" spans="1:61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2360"/>
      <c r="G81" s="2361">
        <v>5</v>
      </c>
      <c r="H81" s="2362">
        <f>G81*30</f>
        <v>150</v>
      </c>
      <c r="I81" s="2363">
        <f>J81+K81+L81</f>
        <v>75</v>
      </c>
      <c r="J81" s="2364">
        <v>45</v>
      </c>
      <c r="K81" s="2364">
        <v>30</v>
      </c>
      <c r="L81" s="2364"/>
      <c r="M81" s="2365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1"/>
      <c r="Z81" s="16">
        <v>1</v>
      </c>
      <c r="AX81" s="44" t="str">
        <f t="shared" si="32"/>
        <v>так</v>
      </c>
      <c r="AY81" s="44" t="str">
        <f t="shared" si="32"/>
        <v/>
      </c>
      <c r="AZ81" s="44" t="str">
        <f t="shared" si="32"/>
        <v/>
      </c>
      <c r="BA81" s="44" t="str">
        <f t="shared" si="32"/>
        <v/>
      </c>
      <c r="BB81" s="44" t="str">
        <f t="shared" si="32"/>
        <v/>
      </c>
      <c r="BC81" s="44" t="str">
        <f t="shared" si="32"/>
        <v/>
      </c>
      <c r="BD81" s="44" t="str">
        <f t="shared" si="32"/>
        <v/>
      </c>
      <c r="BE81" s="44" t="str">
        <f t="shared" si="30"/>
        <v/>
      </c>
      <c r="BF81" s="44" t="str">
        <f t="shared" si="30"/>
        <v/>
      </c>
      <c r="BG81" s="44" t="str">
        <f t="shared" si="30"/>
        <v/>
      </c>
      <c r="BH81" s="44" t="str">
        <f t="shared" si="30"/>
        <v/>
      </c>
      <c r="BI81" s="44" t="str">
        <f t="shared" si="30"/>
        <v/>
      </c>
    </row>
    <row r="82" spans="1:61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082"/>
      <c r="G82" s="2366">
        <f>G34+G35+G40+G41+G42+G46+G47+G50+G54+G55+G56+G60+G64+G67+G68+G72+G75+G76+G77+G81</f>
        <v>110.5</v>
      </c>
      <c r="H82" s="2367">
        <f t="shared" ref="H82:M82" si="34">H34+H35+H40+H41+H42+H46+H47+H50+H54+H55+H56+H60+H64+H67+H68+H72+H75+H76+H77+H81</f>
        <v>3315</v>
      </c>
      <c r="I82" s="2368">
        <f t="shared" si="34"/>
        <v>1740</v>
      </c>
      <c r="J82" s="2368">
        <f t="shared" si="34"/>
        <v>889</v>
      </c>
      <c r="K82" s="2368">
        <f t="shared" si="34"/>
        <v>255</v>
      </c>
      <c r="L82" s="2368">
        <f t="shared" si="34"/>
        <v>596</v>
      </c>
      <c r="M82" s="2369">
        <f t="shared" si="34"/>
        <v>1575</v>
      </c>
      <c r="N82" s="2370">
        <f>SUM(N34:N81)</f>
        <v>20</v>
      </c>
      <c r="O82" s="2371">
        <f t="shared" ref="O82:Y82" si="35">SUM(O34:O81)</f>
        <v>21</v>
      </c>
      <c r="P82" s="2372">
        <f t="shared" si="35"/>
        <v>21</v>
      </c>
      <c r="Q82" s="2370">
        <f t="shared" si="35"/>
        <v>18</v>
      </c>
      <c r="R82" s="2371">
        <f t="shared" si="35"/>
        <v>22</v>
      </c>
      <c r="S82" s="2372">
        <f t="shared" si="35"/>
        <v>17</v>
      </c>
      <c r="T82" s="2370">
        <f t="shared" si="35"/>
        <v>14</v>
      </c>
      <c r="U82" s="2371">
        <f t="shared" si="35"/>
        <v>12</v>
      </c>
      <c r="V82" s="2372">
        <f t="shared" si="35"/>
        <v>2</v>
      </c>
      <c r="W82" s="2370">
        <f t="shared" si="35"/>
        <v>3</v>
      </c>
      <c r="X82" s="2371">
        <f t="shared" si="35"/>
        <v>3</v>
      </c>
      <c r="Y82" s="2372">
        <f t="shared" si="35"/>
        <v>3</v>
      </c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</row>
    <row r="83" spans="1:61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069"/>
      <c r="G83" s="2373">
        <f>G31+G82</f>
        <v>142</v>
      </c>
      <c r="H83" s="2374">
        <f t="shared" ref="H83:Y83" si="36">H31+H82</f>
        <v>4260</v>
      </c>
      <c r="I83" s="701">
        <f t="shared" si="36"/>
        <v>2224</v>
      </c>
      <c r="J83" s="701">
        <f t="shared" si="36"/>
        <v>981</v>
      </c>
      <c r="K83" s="701">
        <f t="shared" si="36"/>
        <v>255</v>
      </c>
      <c r="L83" s="701">
        <f t="shared" si="36"/>
        <v>988</v>
      </c>
      <c r="M83" s="702">
        <f t="shared" si="36"/>
        <v>2036</v>
      </c>
      <c r="N83" s="2375">
        <f t="shared" si="36"/>
        <v>29</v>
      </c>
      <c r="O83" s="2376">
        <f t="shared" si="36"/>
        <v>27</v>
      </c>
      <c r="P83" s="2377">
        <f t="shared" si="36"/>
        <v>27</v>
      </c>
      <c r="Q83" s="2375">
        <f t="shared" si="36"/>
        <v>27</v>
      </c>
      <c r="R83" s="2376">
        <f t="shared" si="36"/>
        <v>26</v>
      </c>
      <c r="S83" s="2377">
        <f t="shared" si="36"/>
        <v>24</v>
      </c>
      <c r="T83" s="2370">
        <f t="shared" si="36"/>
        <v>14</v>
      </c>
      <c r="U83" s="2371">
        <f t="shared" si="36"/>
        <v>12</v>
      </c>
      <c r="V83" s="2372">
        <f>V31+V82</f>
        <v>2</v>
      </c>
      <c r="W83" s="2370">
        <f>W31+W82</f>
        <v>3</v>
      </c>
      <c r="X83" s="2371">
        <f t="shared" si="36"/>
        <v>3</v>
      </c>
      <c r="Y83" s="2372">
        <f t="shared" si="36"/>
        <v>5</v>
      </c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</row>
    <row r="84" spans="1:61" s="16" customFormat="1" ht="24.75" customHeight="1" thickBot="1" x14ac:dyDescent="0.25">
      <c r="A84" s="3076" t="s">
        <v>486</v>
      </c>
      <c r="B84" s="3077"/>
      <c r="C84" s="3077"/>
      <c r="D84" s="3077"/>
      <c r="E84" s="3077"/>
      <c r="F84" s="3077"/>
      <c r="G84" s="3077"/>
      <c r="H84" s="3077"/>
      <c r="I84" s="3077"/>
      <c r="J84" s="3077"/>
      <c r="K84" s="3077"/>
      <c r="L84" s="3077"/>
      <c r="M84" s="3077"/>
      <c r="N84" s="3077"/>
      <c r="O84" s="3077"/>
      <c r="P84" s="3077"/>
      <c r="Q84" s="3077"/>
      <c r="R84" s="3077"/>
      <c r="S84" s="3077"/>
      <c r="T84" s="3077"/>
      <c r="U84" s="3077"/>
      <c r="V84" s="3077"/>
      <c r="W84" s="3077"/>
      <c r="X84" s="3077"/>
      <c r="Y84" s="3078"/>
      <c r="AX84" s="44" t="str">
        <f t="shared" si="32"/>
        <v/>
      </c>
      <c r="AY84" s="44" t="str">
        <f t="shared" si="32"/>
        <v/>
      </c>
      <c r="AZ84" s="44" t="str">
        <f t="shared" si="32"/>
        <v/>
      </c>
      <c r="BA84" s="44" t="str">
        <f t="shared" si="32"/>
        <v/>
      </c>
      <c r="BB84" s="44" t="str">
        <f t="shared" si="32"/>
        <v/>
      </c>
      <c r="BC84" s="44" t="str">
        <f t="shared" si="32"/>
        <v/>
      </c>
      <c r="BD84" s="44" t="str">
        <f t="shared" si="32"/>
        <v/>
      </c>
      <c r="BE84" s="44" t="str">
        <f t="shared" si="30"/>
        <v/>
      </c>
      <c r="BF84" s="44" t="str">
        <f t="shared" si="30"/>
        <v/>
      </c>
      <c r="BG84" s="44" t="str">
        <f t="shared" si="30"/>
        <v/>
      </c>
      <c r="BH84" s="44" t="str">
        <f t="shared" si="30"/>
        <v/>
      </c>
      <c r="BI84" s="44" t="str">
        <f t="shared" si="30"/>
        <v/>
      </c>
    </row>
    <row r="85" spans="1:61" s="16" customFormat="1" ht="24.75" customHeight="1" thickBot="1" x14ac:dyDescent="0.25">
      <c r="A85" s="3062" t="s">
        <v>211</v>
      </c>
      <c r="B85" s="3063"/>
      <c r="C85" s="3063"/>
      <c r="D85" s="3063"/>
      <c r="E85" s="3063"/>
      <c r="F85" s="3063"/>
      <c r="G85" s="3063"/>
      <c r="H85" s="3063"/>
      <c r="I85" s="3063"/>
      <c r="J85" s="3063"/>
      <c r="K85" s="3063"/>
      <c r="L85" s="3063"/>
      <c r="M85" s="3063"/>
      <c r="N85" s="3063"/>
      <c r="O85" s="3063"/>
      <c r="P85" s="3063"/>
      <c r="Q85" s="3063"/>
      <c r="R85" s="3063"/>
      <c r="S85" s="3063"/>
      <c r="T85" s="3063"/>
      <c r="U85" s="3063"/>
      <c r="V85" s="3063"/>
      <c r="W85" s="3063"/>
      <c r="X85" s="3063"/>
      <c r="Y85" s="3064"/>
      <c r="AX85" s="44" t="str">
        <f t="shared" si="32"/>
        <v/>
      </c>
      <c r="AY85" s="44" t="str">
        <f t="shared" si="32"/>
        <v/>
      </c>
      <c r="AZ85" s="44" t="str">
        <f t="shared" si="32"/>
        <v/>
      </c>
      <c r="BA85" s="44" t="str">
        <f t="shared" si="32"/>
        <v/>
      </c>
      <c r="BB85" s="44" t="str">
        <f t="shared" si="32"/>
        <v/>
      </c>
      <c r="BC85" s="44" t="str">
        <f t="shared" si="32"/>
        <v/>
      </c>
      <c r="BD85" s="44" t="str">
        <f t="shared" si="32"/>
        <v/>
      </c>
      <c r="BE85" s="44" t="str">
        <f t="shared" si="30"/>
        <v/>
      </c>
      <c r="BF85" s="44" t="str">
        <f t="shared" si="30"/>
        <v/>
      </c>
      <c r="BG85" s="44" t="str">
        <f t="shared" si="30"/>
        <v/>
      </c>
      <c r="BH85" s="44" t="str">
        <f t="shared" si="30"/>
        <v/>
      </c>
      <c r="BI85" s="44" t="str">
        <f t="shared" si="30"/>
        <v/>
      </c>
    </row>
    <row r="86" spans="1:61" s="16" customFormat="1" ht="24" customHeight="1" thickBot="1" x14ac:dyDescent="0.25">
      <c r="A86" s="3089" t="s">
        <v>212</v>
      </c>
      <c r="B86" s="3090"/>
      <c r="C86" s="3090"/>
      <c r="D86" s="3090"/>
      <c r="E86" s="3090"/>
      <c r="F86" s="3090"/>
      <c r="G86" s="3087"/>
      <c r="H86" s="3090"/>
      <c r="I86" s="3090"/>
      <c r="J86" s="3090"/>
      <c r="K86" s="3090"/>
      <c r="L86" s="3090"/>
      <c r="M86" s="3090"/>
      <c r="N86" s="3090"/>
      <c r="O86" s="3090"/>
      <c r="P86" s="3090"/>
      <c r="Q86" s="3087"/>
      <c r="R86" s="3087"/>
      <c r="S86" s="3087"/>
      <c r="T86" s="3087"/>
      <c r="U86" s="3087"/>
      <c r="V86" s="3087"/>
      <c r="W86" s="3090"/>
      <c r="X86" s="3090"/>
      <c r="Y86" s="3091"/>
      <c r="AX86" s="44" t="str">
        <f t="shared" si="32"/>
        <v/>
      </c>
      <c r="AY86" s="44" t="str">
        <f t="shared" si="32"/>
        <v/>
      </c>
      <c r="AZ86" s="44" t="str">
        <f t="shared" si="32"/>
        <v/>
      </c>
      <c r="BA86" s="44" t="str">
        <f t="shared" si="32"/>
        <v/>
      </c>
      <c r="BB86" s="44" t="str">
        <f t="shared" si="32"/>
        <v/>
      </c>
      <c r="BC86" s="44" t="str">
        <f t="shared" si="32"/>
        <v/>
      </c>
      <c r="BD86" s="44" t="str">
        <f t="shared" si="32"/>
        <v/>
      </c>
      <c r="BE86" s="44" t="str">
        <f t="shared" si="30"/>
        <v/>
      </c>
      <c r="BF86" s="44" t="str">
        <f t="shared" si="30"/>
        <v/>
      </c>
      <c r="BG86" s="44" t="str">
        <f t="shared" si="30"/>
        <v/>
      </c>
      <c r="BH86" s="44" t="str">
        <f t="shared" si="30"/>
        <v/>
      </c>
      <c r="BI86" s="44" t="str">
        <f t="shared" si="30"/>
        <v/>
      </c>
    </row>
    <row r="87" spans="1:61" s="16" customFormat="1" ht="20.25" customHeight="1" x14ac:dyDescent="0.25">
      <c r="A87" s="2378">
        <v>1</v>
      </c>
      <c r="B87" s="2379" t="s">
        <v>749</v>
      </c>
      <c r="C87" s="2380"/>
      <c r="D87" s="2381">
        <v>3</v>
      </c>
      <c r="E87" s="2381"/>
      <c r="F87" s="2382"/>
      <c r="G87" s="2383">
        <v>1</v>
      </c>
      <c r="H87" s="2384">
        <f t="shared" ref="H87:H92" si="37">G87*30</f>
        <v>30</v>
      </c>
      <c r="I87" s="2385">
        <f t="shared" ref="I87:I92" si="38">J87+K87+L87</f>
        <v>14</v>
      </c>
      <c r="J87" s="2385">
        <v>10</v>
      </c>
      <c r="K87" s="2385"/>
      <c r="L87" s="2385">
        <v>4</v>
      </c>
      <c r="M87" s="2386">
        <f t="shared" ref="M87:M92" si="39">H87-I87</f>
        <v>16</v>
      </c>
      <c r="N87" s="2535"/>
      <c r="O87" s="2387"/>
      <c r="P87" s="2388"/>
      <c r="Q87" s="2389">
        <v>1</v>
      </c>
      <c r="R87" s="2390"/>
      <c r="S87" s="2391"/>
      <c r="T87" s="2389"/>
      <c r="U87" s="2390"/>
      <c r="V87" s="2392"/>
      <c r="W87" s="2393"/>
      <c r="X87" s="2769"/>
      <c r="Y87" s="2394"/>
      <c r="AB87" s="2299"/>
      <c r="AC87" s="3013" t="s">
        <v>34</v>
      </c>
      <c r="AD87" s="3014"/>
      <c r="AE87" s="3014"/>
      <c r="AF87" s="3013" t="s">
        <v>35</v>
      </c>
      <c r="AG87" s="3013"/>
      <c r="AH87" s="3013"/>
      <c r="AI87" s="3013" t="s">
        <v>36</v>
      </c>
      <c r="AJ87" s="3013"/>
      <c r="AK87" s="3013"/>
      <c r="AL87" s="3013" t="s">
        <v>37</v>
      </c>
      <c r="AM87" s="3013"/>
      <c r="AN87" s="3013"/>
      <c r="AT87" s="16" t="s">
        <v>34</v>
      </c>
      <c r="AX87" s="44" t="str">
        <f t="shared" si="32"/>
        <v/>
      </c>
      <c r="AY87" s="44" t="str">
        <f t="shared" si="32"/>
        <v/>
      </c>
      <c r="AZ87" s="44" t="str">
        <f t="shared" si="32"/>
        <v/>
      </c>
      <c r="BA87" s="44" t="str">
        <f t="shared" si="32"/>
        <v>так</v>
      </c>
      <c r="BB87" s="44" t="str">
        <f t="shared" si="32"/>
        <v/>
      </c>
      <c r="BC87" s="44" t="str">
        <f t="shared" si="32"/>
        <v/>
      </c>
      <c r="BD87" s="44" t="str">
        <f t="shared" si="32"/>
        <v/>
      </c>
      <c r="BE87" s="44" t="str">
        <f t="shared" si="30"/>
        <v/>
      </c>
      <c r="BF87" s="44" t="str">
        <f t="shared" si="30"/>
        <v/>
      </c>
      <c r="BG87" s="44" t="str">
        <f t="shared" si="30"/>
        <v/>
      </c>
      <c r="BH87" s="44" t="str">
        <f t="shared" si="30"/>
        <v/>
      </c>
      <c r="BI87" s="44" t="str">
        <f t="shared" si="30"/>
        <v/>
      </c>
    </row>
    <row r="88" spans="1:61" s="16" customFormat="1" ht="21" customHeight="1" x14ac:dyDescent="0.25">
      <c r="A88" s="2395">
        <v>2</v>
      </c>
      <c r="B88" s="2396" t="s">
        <v>750</v>
      </c>
      <c r="C88" s="2397"/>
      <c r="D88" s="2398" t="s">
        <v>730</v>
      </c>
      <c r="E88" s="2398"/>
      <c r="F88" s="2399"/>
      <c r="G88" s="2400">
        <v>1.5</v>
      </c>
      <c r="H88" s="2401">
        <f t="shared" si="37"/>
        <v>45</v>
      </c>
      <c r="I88" s="2402">
        <f t="shared" si="38"/>
        <v>16</v>
      </c>
      <c r="J88" s="2402">
        <v>16</v>
      </c>
      <c r="K88" s="2402"/>
      <c r="L88" s="2402"/>
      <c r="M88" s="2403">
        <f t="shared" si="39"/>
        <v>29</v>
      </c>
      <c r="N88" s="2404"/>
      <c r="O88" s="2356"/>
      <c r="P88" s="2350"/>
      <c r="Q88" s="2536"/>
      <c r="R88" s="2405">
        <v>2</v>
      </c>
      <c r="S88" s="2406"/>
      <c r="T88" s="2407"/>
      <c r="U88" s="2405"/>
      <c r="V88" s="2408"/>
      <c r="W88" s="609"/>
      <c r="X88" s="187"/>
      <c r="Y88" s="610"/>
      <c r="AB88" s="2299"/>
      <c r="AC88" s="3014"/>
      <c r="AD88" s="3014"/>
      <c r="AE88" s="3014"/>
      <c r="AF88" s="3013"/>
      <c r="AG88" s="3013"/>
      <c r="AH88" s="3013"/>
      <c r="AI88" s="3013"/>
      <c r="AJ88" s="3013"/>
      <c r="AK88" s="3013"/>
      <c r="AL88" s="3013"/>
      <c r="AM88" s="3013"/>
      <c r="AN88" s="3013"/>
      <c r="AT88" s="16" t="s">
        <v>35</v>
      </c>
      <c r="AU88" s="16">
        <v>4</v>
      </c>
      <c r="AX88" s="44" t="str">
        <f t="shared" si="32"/>
        <v/>
      </c>
      <c r="AY88" s="44" t="str">
        <f t="shared" si="32"/>
        <v/>
      </c>
      <c r="AZ88" s="44" t="str">
        <f t="shared" si="32"/>
        <v/>
      </c>
      <c r="BA88" s="44" t="str">
        <f t="shared" si="32"/>
        <v/>
      </c>
      <c r="BB88" s="44" t="str">
        <f t="shared" si="32"/>
        <v>так</v>
      </c>
      <c r="BC88" s="44" t="str">
        <f t="shared" si="32"/>
        <v/>
      </c>
      <c r="BD88" s="44" t="str">
        <f t="shared" si="32"/>
        <v/>
      </c>
      <c r="BE88" s="44" t="str">
        <f t="shared" si="30"/>
        <v/>
      </c>
      <c r="BF88" s="44" t="str">
        <f t="shared" si="30"/>
        <v/>
      </c>
      <c r="BG88" s="44" t="str">
        <f t="shared" si="30"/>
        <v/>
      </c>
      <c r="BH88" s="44" t="str">
        <f t="shared" si="30"/>
        <v/>
      </c>
      <c r="BI88" s="44" t="str">
        <f t="shared" si="30"/>
        <v/>
      </c>
    </row>
    <row r="89" spans="1:61" s="16" customFormat="1" ht="18.75" customHeight="1" x14ac:dyDescent="0.25">
      <c r="A89" s="2395">
        <v>3</v>
      </c>
      <c r="B89" s="2396" t="s">
        <v>751</v>
      </c>
      <c r="C89" s="2397"/>
      <c r="D89" s="2398" t="s">
        <v>731</v>
      </c>
      <c r="E89" s="2398"/>
      <c r="F89" s="2399"/>
      <c r="G89" s="2400">
        <v>1.5</v>
      </c>
      <c r="H89" s="2401">
        <f t="shared" si="37"/>
        <v>45</v>
      </c>
      <c r="I89" s="2402">
        <f t="shared" si="38"/>
        <v>16</v>
      </c>
      <c r="J89" s="2402">
        <v>16</v>
      </c>
      <c r="K89" s="2402"/>
      <c r="L89" s="2402"/>
      <c r="M89" s="2403">
        <f t="shared" si="39"/>
        <v>29</v>
      </c>
      <c r="N89" s="2404"/>
      <c r="O89" s="2356"/>
      <c r="P89" s="2350"/>
      <c r="Q89" s="2536"/>
      <c r="R89" s="2405"/>
      <c r="S89" s="2406">
        <v>2</v>
      </c>
      <c r="T89" s="2407"/>
      <c r="U89" s="2405"/>
      <c r="V89" s="2408"/>
      <c r="W89" s="2409"/>
      <c r="X89" s="2767"/>
      <c r="Y89" s="2768"/>
      <c r="AB89" s="2299"/>
      <c r="AC89" s="2304">
        <v>1</v>
      </c>
      <c r="AD89" s="2304" t="s">
        <v>728</v>
      </c>
      <c r="AE89" s="2304" t="s">
        <v>729</v>
      </c>
      <c r="AF89" s="2304">
        <v>3</v>
      </c>
      <c r="AG89" s="2304" t="s">
        <v>730</v>
      </c>
      <c r="AH89" s="2304" t="s">
        <v>731</v>
      </c>
      <c r="AI89" s="2304">
        <v>5</v>
      </c>
      <c r="AJ89" s="2304" t="s">
        <v>732</v>
      </c>
      <c r="AK89" s="2304" t="s">
        <v>733</v>
      </c>
      <c r="AL89" s="2304">
        <v>7</v>
      </c>
      <c r="AM89" s="2304" t="s">
        <v>734</v>
      </c>
      <c r="AN89" s="2304" t="s">
        <v>735</v>
      </c>
      <c r="AT89" s="16" t="s">
        <v>36</v>
      </c>
      <c r="AU89" s="16">
        <v>6</v>
      </c>
      <c r="AX89" s="44" t="str">
        <f t="shared" si="32"/>
        <v/>
      </c>
      <c r="AY89" s="44" t="str">
        <f t="shared" si="32"/>
        <v/>
      </c>
      <c r="AZ89" s="44" t="str">
        <f t="shared" si="32"/>
        <v/>
      </c>
      <c r="BA89" s="44" t="str">
        <f t="shared" si="32"/>
        <v/>
      </c>
      <c r="BB89" s="44" t="str">
        <f t="shared" si="32"/>
        <v/>
      </c>
      <c r="BC89" s="44" t="str">
        <f t="shared" si="32"/>
        <v>так</v>
      </c>
      <c r="BD89" s="44" t="str">
        <f t="shared" si="32"/>
        <v/>
      </c>
      <c r="BE89" s="44" t="str">
        <f t="shared" si="30"/>
        <v/>
      </c>
      <c r="BF89" s="44" t="str">
        <f t="shared" si="30"/>
        <v/>
      </c>
      <c r="BG89" s="44" t="str">
        <f t="shared" si="30"/>
        <v/>
      </c>
      <c r="BH89" s="44" t="str">
        <f t="shared" si="30"/>
        <v/>
      </c>
      <c r="BI89" s="44" t="str">
        <f t="shared" si="30"/>
        <v/>
      </c>
    </row>
    <row r="90" spans="1:61" s="16" customFormat="1" ht="18.75" customHeight="1" x14ac:dyDescent="0.25">
      <c r="A90" s="2395">
        <v>4</v>
      </c>
      <c r="B90" s="2396" t="s">
        <v>752</v>
      </c>
      <c r="C90" s="2397"/>
      <c r="D90" s="2398" t="s">
        <v>767</v>
      </c>
      <c r="E90" s="2398"/>
      <c r="F90" s="2399"/>
      <c r="G90" s="2400">
        <v>3</v>
      </c>
      <c r="H90" s="2401">
        <f t="shared" si="37"/>
        <v>90</v>
      </c>
      <c r="I90" s="2402">
        <f t="shared" si="38"/>
        <v>40</v>
      </c>
      <c r="J90" s="2402">
        <v>28</v>
      </c>
      <c r="K90" s="2402"/>
      <c r="L90" s="2402">
        <v>12</v>
      </c>
      <c r="M90" s="2403">
        <f t="shared" si="39"/>
        <v>50</v>
      </c>
      <c r="N90" s="2404"/>
      <c r="O90" s="2356"/>
      <c r="P90" s="2350"/>
      <c r="Q90" s="2536"/>
      <c r="R90" s="2405"/>
      <c r="S90" s="2406"/>
      <c r="T90" s="2407">
        <v>3</v>
      </c>
      <c r="U90" s="2405"/>
      <c r="V90" s="2408"/>
      <c r="W90" s="2409"/>
      <c r="X90" s="2767"/>
      <c r="Y90" s="2768"/>
      <c r="AB90" s="2299" t="s">
        <v>698</v>
      </c>
      <c r="AC90" s="2299"/>
      <c r="AD90" s="2299"/>
      <c r="AE90" s="2299"/>
      <c r="AF90" s="2299"/>
      <c r="AG90" s="2299"/>
      <c r="AH90" s="2299"/>
      <c r="AI90" s="2299"/>
      <c r="AJ90" s="2299"/>
      <c r="AK90" s="2299"/>
      <c r="AL90" s="2299"/>
      <c r="AM90" s="2299"/>
      <c r="AN90" s="2299"/>
      <c r="AT90" s="16" t="s">
        <v>37</v>
      </c>
      <c r="AX90" s="44" t="str">
        <f t="shared" si="32"/>
        <v/>
      </c>
      <c r="AY90" s="44" t="str">
        <f t="shared" si="32"/>
        <v/>
      </c>
      <c r="AZ90" s="44" t="str">
        <f t="shared" si="32"/>
        <v/>
      </c>
      <c r="BA90" s="44" t="str">
        <f t="shared" si="32"/>
        <v/>
      </c>
      <c r="BB90" s="44" t="str">
        <f t="shared" si="32"/>
        <v/>
      </c>
      <c r="BC90" s="44" t="str">
        <f t="shared" si="32"/>
        <v/>
      </c>
      <c r="BD90" s="44" t="str">
        <f t="shared" si="32"/>
        <v>так</v>
      </c>
      <c r="BE90" s="44" t="str">
        <f t="shared" si="30"/>
        <v/>
      </c>
      <c r="BF90" s="44" t="str">
        <f t="shared" si="30"/>
        <v/>
      </c>
      <c r="BG90" s="44" t="str">
        <f t="shared" si="30"/>
        <v/>
      </c>
      <c r="BH90" s="44" t="str">
        <f t="shared" si="30"/>
        <v/>
      </c>
      <c r="BI90" s="44" t="str">
        <f t="shared" si="30"/>
        <v/>
      </c>
    </row>
    <row r="91" spans="1:61" s="16" customFormat="1" ht="19.5" customHeight="1" x14ac:dyDescent="0.25">
      <c r="A91" s="2395">
        <v>5</v>
      </c>
      <c r="B91" s="2396" t="s">
        <v>753</v>
      </c>
      <c r="C91" s="2397"/>
      <c r="D91" s="2398" t="s">
        <v>732</v>
      </c>
      <c r="E91" s="2398"/>
      <c r="F91" s="2399"/>
      <c r="G91" s="2400">
        <v>1.5</v>
      </c>
      <c r="H91" s="2401">
        <f t="shared" si="37"/>
        <v>45</v>
      </c>
      <c r="I91" s="2402">
        <f t="shared" si="38"/>
        <v>16</v>
      </c>
      <c r="J91" s="2402">
        <v>16</v>
      </c>
      <c r="K91" s="2402"/>
      <c r="L91" s="2402"/>
      <c r="M91" s="2403">
        <f t="shared" si="39"/>
        <v>29</v>
      </c>
      <c r="N91" s="2404"/>
      <c r="O91" s="2356"/>
      <c r="P91" s="2350"/>
      <c r="Q91" s="2536"/>
      <c r="R91" s="2405"/>
      <c r="S91" s="2406"/>
      <c r="T91" s="2407"/>
      <c r="U91" s="2405">
        <v>2</v>
      </c>
      <c r="V91" s="2408"/>
      <c r="W91" s="2409"/>
      <c r="X91" s="2767"/>
      <c r="Y91" s="2768"/>
      <c r="AB91" s="2299" t="s">
        <v>699</v>
      </c>
      <c r="AC91" s="2299">
        <f>COUNTIF($D$87:$D$92,AC89)</f>
        <v>0</v>
      </c>
      <c r="AD91" s="2299">
        <f t="shared" ref="AD91:AN91" si="40">COUNTIF($D$87:$D$92,AD89)</f>
        <v>0</v>
      </c>
      <c r="AE91" s="2299">
        <f t="shared" si="40"/>
        <v>0</v>
      </c>
      <c r="AF91" s="2299">
        <f t="shared" si="40"/>
        <v>1</v>
      </c>
      <c r="AG91" s="2299">
        <f t="shared" si="40"/>
        <v>1</v>
      </c>
      <c r="AH91" s="2299">
        <f t="shared" si="40"/>
        <v>1</v>
      </c>
      <c r="AI91" s="2299">
        <v>2</v>
      </c>
      <c r="AJ91" s="2299">
        <f t="shared" si="40"/>
        <v>1</v>
      </c>
      <c r="AK91" s="2299">
        <f t="shared" si="40"/>
        <v>1</v>
      </c>
      <c r="AL91" s="2299">
        <f t="shared" si="40"/>
        <v>0</v>
      </c>
      <c r="AM91" s="2299">
        <f t="shared" si="40"/>
        <v>0</v>
      </c>
      <c r="AN91" s="2299">
        <f t="shared" si="40"/>
        <v>0</v>
      </c>
      <c r="AX91" s="44" t="str">
        <f t="shared" si="32"/>
        <v/>
      </c>
      <c r="AY91" s="44" t="str">
        <f t="shared" si="32"/>
        <v/>
      </c>
      <c r="AZ91" s="44" t="str">
        <f t="shared" si="32"/>
        <v/>
      </c>
      <c r="BA91" s="44" t="str">
        <f t="shared" si="32"/>
        <v/>
      </c>
      <c r="BB91" s="44" t="str">
        <f t="shared" si="32"/>
        <v/>
      </c>
      <c r="BC91" s="44" t="str">
        <f t="shared" si="32"/>
        <v/>
      </c>
      <c r="BD91" s="44" t="str">
        <f t="shared" si="32"/>
        <v/>
      </c>
      <c r="BE91" s="44" t="str">
        <f t="shared" si="30"/>
        <v>так</v>
      </c>
      <c r="BF91" s="44" t="str">
        <f t="shared" si="30"/>
        <v/>
      </c>
      <c r="BG91" s="44" t="str">
        <f t="shared" si="30"/>
        <v/>
      </c>
      <c r="BH91" s="44" t="str">
        <f t="shared" si="30"/>
        <v/>
      </c>
      <c r="BI91" s="44" t="str">
        <f t="shared" si="30"/>
        <v/>
      </c>
    </row>
    <row r="92" spans="1:61" s="16" customFormat="1" ht="20.25" customHeight="1" thickBot="1" x14ac:dyDescent="0.3">
      <c r="A92" s="2410">
        <v>6</v>
      </c>
      <c r="B92" s="2411" t="s">
        <v>754</v>
      </c>
      <c r="C92" s="2412"/>
      <c r="D92" s="2413" t="s">
        <v>733</v>
      </c>
      <c r="E92" s="2413"/>
      <c r="F92" s="2414"/>
      <c r="G92" s="2415">
        <v>1.5</v>
      </c>
      <c r="H92" s="2416">
        <f t="shared" si="37"/>
        <v>45</v>
      </c>
      <c r="I92" s="2417">
        <f t="shared" si="38"/>
        <v>18</v>
      </c>
      <c r="J92" s="2417">
        <v>9</v>
      </c>
      <c r="K92" s="2417"/>
      <c r="L92" s="2417">
        <v>9</v>
      </c>
      <c r="M92" s="2418">
        <f t="shared" si="39"/>
        <v>27</v>
      </c>
      <c r="N92" s="2537"/>
      <c r="O92" s="2538"/>
      <c r="P92" s="2539"/>
      <c r="Q92" s="2537"/>
      <c r="R92" s="2419"/>
      <c r="S92" s="2420"/>
      <c r="T92" s="2421"/>
      <c r="U92" s="2419"/>
      <c r="V92" s="2422">
        <v>2</v>
      </c>
      <c r="W92" s="2423"/>
      <c r="X92" s="2424"/>
      <c r="Y92" s="2425"/>
      <c r="AB92" s="2305" t="s">
        <v>704</v>
      </c>
      <c r="AC92" s="2299"/>
      <c r="AD92" s="2299"/>
      <c r="AE92" s="2299"/>
      <c r="AF92" s="2299"/>
      <c r="AG92" s="2299"/>
      <c r="AH92" s="2299"/>
      <c r="AI92" s="2299"/>
      <c r="AJ92" s="2299"/>
      <c r="AK92" s="2299"/>
      <c r="AL92" s="2299"/>
      <c r="AM92" s="2299"/>
      <c r="AN92" s="2299"/>
      <c r="AX92" s="44" t="str">
        <f t="shared" si="32"/>
        <v/>
      </c>
      <c r="AY92" s="44" t="str">
        <f t="shared" si="32"/>
        <v/>
      </c>
      <c r="AZ92" s="44" t="str">
        <f t="shared" si="32"/>
        <v/>
      </c>
      <c r="BA92" s="44" t="str">
        <f t="shared" si="32"/>
        <v/>
      </c>
      <c r="BB92" s="44" t="str">
        <f t="shared" si="32"/>
        <v/>
      </c>
      <c r="BC92" s="44" t="str">
        <f t="shared" si="32"/>
        <v/>
      </c>
      <c r="BD92" s="44" t="str">
        <f t="shared" si="32"/>
        <v/>
      </c>
      <c r="BE92" s="44" t="str">
        <f t="shared" si="30"/>
        <v/>
      </c>
      <c r="BF92" s="44" t="str">
        <f t="shared" si="30"/>
        <v>так</v>
      </c>
      <c r="BG92" s="44" t="str">
        <f t="shared" si="30"/>
        <v/>
      </c>
      <c r="BH92" s="44" t="str">
        <f t="shared" si="30"/>
        <v/>
      </c>
      <c r="BI92" s="44" t="str">
        <f t="shared" si="30"/>
        <v/>
      </c>
    </row>
    <row r="93" spans="1:61" s="16" customFormat="1" ht="20.25" customHeight="1" thickBot="1" x14ac:dyDescent="0.25">
      <c r="A93" s="3092" t="s">
        <v>609</v>
      </c>
      <c r="B93" s="3093"/>
      <c r="C93" s="3093"/>
      <c r="D93" s="3093"/>
      <c r="E93" s="3093"/>
      <c r="F93" s="3094"/>
      <c r="G93" s="2426">
        <f>SUM(G87:G92)</f>
        <v>10</v>
      </c>
      <c r="H93" s="2427">
        <f>SUM(H87:H92)</f>
        <v>300</v>
      </c>
      <c r="I93" s="2428">
        <f>SUM(I87:I92)</f>
        <v>120</v>
      </c>
      <c r="J93" s="2428">
        <f>SUM(J87:J92)</f>
        <v>95</v>
      </c>
      <c r="K93" s="2428"/>
      <c r="L93" s="2428">
        <f>SUM(L87:L92)</f>
        <v>25</v>
      </c>
      <c r="M93" s="2429">
        <f>SUM(M87:M92)</f>
        <v>180</v>
      </c>
      <c r="N93" s="2540"/>
      <c r="O93" s="2541"/>
      <c r="P93" s="2542"/>
      <c r="Q93" s="2430">
        <f t="shared" ref="Q93:V93" si="41">SUM(Q87:Q92)</f>
        <v>1</v>
      </c>
      <c r="R93" s="2431">
        <f t="shared" si="41"/>
        <v>2</v>
      </c>
      <c r="S93" s="2432">
        <f t="shared" si="41"/>
        <v>2</v>
      </c>
      <c r="T93" s="2430">
        <f t="shared" si="41"/>
        <v>3</v>
      </c>
      <c r="U93" s="2431">
        <f t="shared" si="41"/>
        <v>2</v>
      </c>
      <c r="V93" s="2432">
        <f t="shared" si="41"/>
        <v>2</v>
      </c>
      <c r="W93" s="2433"/>
      <c r="X93" s="389"/>
      <c r="Y93" s="2434"/>
      <c r="AB93" s="44" t="s">
        <v>705</v>
      </c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X93" s="44" t="str">
        <f t="shared" si="32"/>
        <v/>
      </c>
      <c r="AY93" s="44" t="str">
        <f t="shared" si="32"/>
        <v/>
      </c>
      <c r="AZ93" s="44" t="str">
        <f t="shared" si="32"/>
        <v/>
      </c>
      <c r="BA93" s="44" t="str">
        <f t="shared" si="32"/>
        <v>так</v>
      </c>
      <c r="BB93" s="44" t="str">
        <f t="shared" si="32"/>
        <v>так</v>
      </c>
      <c r="BC93" s="44" t="str">
        <f t="shared" si="32"/>
        <v>так</v>
      </c>
      <c r="BD93" s="44" t="str">
        <f t="shared" si="32"/>
        <v>так</v>
      </c>
      <c r="BE93" s="44" t="str">
        <f t="shared" si="30"/>
        <v>так</v>
      </c>
      <c r="BF93" s="44" t="str">
        <f t="shared" si="30"/>
        <v>так</v>
      </c>
      <c r="BG93" s="44" t="str">
        <f t="shared" si="30"/>
        <v/>
      </c>
      <c r="BH93" s="44" t="str">
        <f t="shared" si="30"/>
        <v/>
      </c>
      <c r="BI93" s="44" t="str">
        <f t="shared" si="30"/>
        <v/>
      </c>
    </row>
    <row r="94" spans="1:61" s="16" customFormat="1" ht="19.5" customHeight="1" x14ac:dyDescent="0.25">
      <c r="A94" s="2378" t="s">
        <v>167</v>
      </c>
      <c r="B94" s="2545" t="s">
        <v>613</v>
      </c>
      <c r="C94" s="2378"/>
      <c r="D94" s="2546">
        <v>3</v>
      </c>
      <c r="E94" s="2777"/>
      <c r="F94" s="2777"/>
      <c r="G94" s="2341">
        <v>1</v>
      </c>
      <c r="H94" s="2547">
        <f>G94*30</f>
        <v>30</v>
      </c>
      <c r="I94" s="2343">
        <f>J94+K94+L94</f>
        <v>14</v>
      </c>
      <c r="J94" s="2343">
        <v>10</v>
      </c>
      <c r="K94" s="2343"/>
      <c r="L94" s="2343">
        <v>4</v>
      </c>
      <c r="M94" s="2548">
        <f>H94-I94</f>
        <v>16</v>
      </c>
      <c r="N94" s="2549"/>
      <c r="O94" s="2550"/>
      <c r="P94" s="2545"/>
      <c r="Q94" s="2378">
        <v>1</v>
      </c>
      <c r="R94" s="2551"/>
      <c r="S94" s="2552"/>
      <c r="T94" s="2378"/>
      <c r="U94" s="2551"/>
      <c r="V94" s="2552"/>
      <c r="W94" s="2535"/>
      <c r="X94" s="2551"/>
      <c r="Y94" s="2552"/>
      <c r="AX94" s="44" t="str">
        <f t="shared" si="32"/>
        <v/>
      </c>
      <c r="AY94" s="44" t="str">
        <f t="shared" si="32"/>
        <v/>
      </c>
      <c r="AZ94" s="44" t="str">
        <f t="shared" si="32"/>
        <v/>
      </c>
      <c r="BA94" s="44" t="str">
        <f t="shared" si="32"/>
        <v>так</v>
      </c>
      <c r="BB94" s="44" t="str">
        <f t="shared" si="32"/>
        <v/>
      </c>
      <c r="BC94" s="44" t="str">
        <f t="shared" si="32"/>
        <v/>
      </c>
      <c r="BD94" s="44" t="str">
        <f t="shared" si="32"/>
        <v/>
      </c>
      <c r="BE94" s="44" t="str">
        <f t="shared" si="30"/>
        <v/>
      </c>
      <c r="BF94" s="44" t="str">
        <f t="shared" si="30"/>
        <v/>
      </c>
      <c r="BG94" s="44" t="str">
        <f t="shared" si="30"/>
        <v/>
      </c>
      <c r="BH94" s="44" t="str">
        <f t="shared" si="30"/>
        <v/>
      </c>
      <c r="BI94" s="44" t="str">
        <f t="shared" si="30"/>
        <v/>
      </c>
    </row>
    <row r="95" spans="1:61" s="16" customFormat="1" ht="21.75" customHeight="1" x14ac:dyDescent="0.25">
      <c r="A95" s="2395" t="s">
        <v>168</v>
      </c>
      <c r="B95" s="2553" t="s">
        <v>70</v>
      </c>
      <c r="C95" s="2395"/>
      <c r="D95" s="220">
        <v>3</v>
      </c>
      <c r="E95" s="220"/>
      <c r="F95" s="2554"/>
      <c r="G95" s="2347">
        <v>1</v>
      </c>
      <c r="H95" s="2404">
        <f>G95*30</f>
        <v>30</v>
      </c>
      <c r="I95" s="2356">
        <f>J95+K95+L95</f>
        <v>14</v>
      </c>
      <c r="J95" s="2356">
        <v>10</v>
      </c>
      <c r="K95" s="2356"/>
      <c r="L95" s="2356">
        <v>4</v>
      </c>
      <c r="M95" s="2555">
        <f>H95-I95</f>
        <v>16</v>
      </c>
      <c r="N95" s="2536"/>
      <c r="O95" s="2767"/>
      <c r="P95" s="2553"/>
      <c r="Q95" s="2395">
        <v>1</v>
      </c>
      <c r="R95" s="2353"/>
      <c r="S95" s="2554"/>
      <c r="T95" s="2395"/>
      <c r="U95" s="2353"/>
      <c r="V95" s="2554"/>
      <c r="W95" s="2536"/>
      <c r="X95" s="2767"/>
      <c r="Y95" s="2556"/>
      <c r="AB95" s="16" t="s">
        <v>756</v>
      </c>
      <c r="AX95" s="44" t="str">
        <f t="shared" si="32"/>
        <v/>
      </c>
      <c r="AY95" s="44" t="str">
        <f t="shared" si="32"/>
        <v/>
      </c>
      <c r="AZ95" s="44" t="str">
        <f t="shared" si="32"/>
        <v/>
      </c>
      <c r="BA95" s="44" t="str">
        <f t="shared" si="32"/>
        <v>так</v>
      </c>
      <c r="BB95" s="44" t="str">
        <f t="shared" si="32"/>
        <v/>
      </c>
      <c r="BC95" s="44" t="str">
        <f t="shared" si="32"/>
        <v/>
      </c>
      <c r="BD95" s="44" t="str">
        <f t="shared" si="32"/>
        <v/>
      </c>
      <c r="BE95" s="44" t="str">
        <f t="shared" si="30"/>
        <v/>
      </c>
      <c r="BF95" s="44" t="str">
        <f t="shared" si="30"/>
        <v/>
      </c>
      <c r="BG95" s="44" t="str">
        <f t="shared" si="30"/>
        <v/>
      </c>
      <c r="BH95" s="44" t="str">
        <f t="shared" si="30"/>
        <v/>
      </c>
      <c r="BI95" s="44" t="str">
        <f t="shared" si="30"/>
        <v/>
      </c>
    </row>
    <row r="96" spans="1:61" s="16" customFormat="1" ht="21.75" customHeight="1" x14ac:dyDescent="0.25">
      <c r="A96" s="2395" t="s">
        <v>169</v>
      </c>
      <c r="B96" s="2553" t="s">
        <v>614</v>
      </c>
      <c r="C96" s="2395"/>
      <c r="D96" s="2353" t="s">
        <v>732</v>
      </c>
      <c r="E96" s="2353"/>
      <c r="F96" s="2554"/>
      <c r="G96" s="2557">
        <v>1.5</v>
      </c>
      <c r="H96" s="2404">
        <f>G96*30</f>
        <v>45</v>
      </c>
      <c r="I96" s="2356">
        <f>J96+K96+L96</f>
        <v>16</v>
      </c>
      <c r="J96" s="2356">
        <v>16</v>
      </c>
      <c r="K96" s="2356"/>
      <c r="L96" s="2356"/>
      <c r="M96" s="2555">
        <f>H96-I96</f>
        <v>29</v>
      </c>
      <c r="N96" s="2536"/>
      <c r="O96" s="2767"/>
      <c r="P96" s="2553"/>
      <c r="Q96" s="2395"/>
      <c r="R96" s="2353"/>
      <c r="S96" s="2554"/>
      <c r="T96" s="2395"/>
      <c r="U96" s="2353">
        <v>2</v>
      </c>
      <c r="V96" s="2554"/>
      <c r="W96" s="2536"/>
      <c r="X96" s="2767"/>
      <c r="Y96" s="2556"/>
      <c r="AB96" s="2299"/>
      <c r="AC96" s="3013" t="s">
        <v>34</v>
      </c>
      <c r="AD96" s="3014"/>
      <c r="AE96" s="3014"/>
      <c r="AF96" s="3013" t="s">
        <v>35</v>
      </c>
      <c r="AG96" s="3013"/>
      <c r="AH96" s="3013"/>
      <c r="AI96" s="3013" t="s">
        <v>36</v>
      </c>
      <c r="AJ96" s="3013"/>
      <c r="AK96" s="3013"/>
      <c r="AL96" s="3013" t="s">
        <v>37</v>
      </c>
      <c r="AM96" s="3013"/>
      <c r="AN96" s="3013"/>
      <c r="AX96" s="44" t="str">
        <f t="shared" si="32"/>
        <v/>
      </c>
      <c r="AY96" s="44" t="str">
        <f t="shared" si="32"/>
        <v/>
      </c>
      <c r="AZ96" s="44" t="str">
        <f t="shared" si="32"/>
        <v/>
      </c>
      <c r="BA96" s="44" t="str">
        <f t="shared" si="32"/>
        <v/>
      </c>
      <c r="BB96" s="44" t="str">
        <f t="shared" si="32"/>
        <v/>
      </c>
      <c r="BC96" s="44" t="str">
        <f t="shared" si="32"/>
        <v/>
      </c>
      <c r="BD96" s="44" t="str">
        <f t="shared" si="32"/>
        <v/>
      </c>
      <c r="BE96" s="44" t="str">
        <f t="shared" si="30"/>
        <v>так</v>
      </c>
      <c r="BF96" s="44" t="str">
        <f t="shared" si="30"/>
        <v/>
      </c>
      <c r="BG96" s="44" t="str">
        <f t="shared" si="30"/>
        <v/>
      </c>
      <c r="BH96" s="44" t="str">
        <f t="shared" si="30"/>
        <v/>
      </c>
      <c r="BI96" s="44" t="str">
        <f t="shared" si="30"/>
        <v/>
      </c>
    </row>
    <row r="97" spans="1:61" s="16" customFormat="1" ht="21.75" customHeight="1" x14ac:dyDescent="0.25">
      <c r="A97" s="2395" t="s">
        <v>170</v>
      </c>
      <c r="B97" s="2553" t="s">
        <v>44</v>
      </c>
      <c r="C97" s="2395"/>
      <c r="D97" s="2353" t="s">
        <v>730</v>
      </c>
      <c r="E97" s="2353"/>
      <c r="F97" s="2554"/>
      <c r="G97" s="2557">
        <v>1.5</v>
      </c>
      <c r="H97" s="2404">
        <f>G97*30</f>
        <v>45</v>
      </c>
      <c r="I97" s="2356">
        <f t="shared" ref="I97:I114" si="42">J97+K97+L97</f>
        <v>16</v>
      </c>
      <c r="J97" s="2356">
        <v>16</v>
      </c>
      <c r="K97" s="2356"/>
      <c r="L97" s="2356"/>
      <c r="M97" s="2555">
        <f>H97-I97</f>
        <v>29</v>
      </c>
      <c r="N97" s="2536"/>
      <c r="O97" s="2299"/>
      <c r="P97" s="2553"/>
      <c r="Q97" s="2395"/>
      <c r="R97" s="2353">
        <v>2</v>
      </c>
      <c r="S97" s="2554"/>
      <c r="T97" s="2395"/>
      <c r="U97" s="2353"/>
      <c r="V97" s="2554"/>
      <c r="W97" s="2536"/>
      <c r="X97" s="2767"/>
      <c r="Y97" s="2556"/>
      <c r="AB97" s="2299"/>
      <c r="AC97" s="3014"/>
      <c r="AD97" s="3014"/>
      <c r="AE97" s="3014"/>
      <c r="AF97" s="3013"/>
      <c r="AG97" s="3013"/>
      <c r="AH97" s="3013"/>
      <c r="AI97" s="3013"/>
      <c r="AJ97" s="3013"/>
      <c r="AK97" s="3013"/>
      <c r="AL97" s="3013"/>
      <c r="AM97" s="3013"/>
      <c r="AN97" s="3013"/>
      <c r="AX97" s="44" t="str">
        <f t="shared" si="32"/>
        <v/>
      </c>
      <c r="AY97" s="44" t="str">
        <f t="shared" si="32"/>
        <v/>
      </c>
      <c r="AZ97" s="44" t="str">
        <f t="shared" si="32"/>
        <v/>
      </c>
      <c r="BA97" s="44" t="str">
        <f t="shared" si="32"/>
        <v/>
      </c>
      <c r="BB97" s="44" t="str">
        <f t="shared" si="32"/>
        <v>так</v>
      </c>
      <c r="BC97" s="44" t="str">
        <f t="shared" si="32"/>
        <v/>
      </c>
      <c r="BD97" s="44" t="str">
        <f t="shared" si="32"/>
        <v/>
      </c>
      <c r="BE97" s="44" t="str">
        <f t="shared" si="30"/>
        <v/>
      </c>
      <c r="BF97" s="44" t="str">
        <f t="shared" si="30"/>
        <v/>
      </c>
      <c r="BG97" s="44" t="str">
        <f t="shared" si="30"/>
        <v/>
      </c>
      <c r="BH97" s="44" t="str">
        <f t="shared" si="30"/>
        <v/>
      </c>
      <c r="BI97" s="44" t="str">
        <f t="shared" si="30"/>
        <v/>
      </c>
    </row>
    <row r="98" spans="1:61" s="16" customFormat="1" ht="21.75" customHeight="1" x14ac:dyDescent="0.25">
      <c r="A98" s="2395" t="s">
        <v>217</v>
      </c>
      <c r="B98" s="2553" t="s">
        <v>615</v>
      </c>
      <c r="C98" s="2395"/>
      <c r="D98" s="2353"/>
      <c r="E98" s="2353"/>
      <c r="F98" s="2554"/>
      <c r="G98" s="2557">
        <f>G99+G100+G101+G102+G103+G104</f>
        <v>8.5</v>
      </c>
      <c r="H98" s="2404">
        <f t="shared" ref="H98:M98" si="43">H99+H100+H101+H102+H103+H104</f>
        <v>255</v>
      </c>
      <c r="I98" s="2356">
        <f t="shared" si="43"/>
        <v>100</v>
      </c>
      <c r="J98" s="2356"/>
      <c r="K98" s="2356"/>
      <c r="L98" s="2356">
        <f t="shared" si="43"/>
        <v>100</v>
      </c>
      <c r="M98" s="2555">
        <f t="shared" si="43"/>
        <v>155</v>
      </c>
      <c r="N98" s="2536"/>
      <c r="O98" s="2299"/>
      <c r="P98" s="2553"/>
      <c r="Q98" s="2395"/>
      <c r="R98" s="2353"/>
      <c r="S98" s="2554"/>
      <c r="T98" s="2395"/>
      <c r="U98" s="2353"/>
      <c r="V98" s="2554"/>
      <c r="W98" s="2536"/>
      <c r="X98" s="2767"/>
      <c r="Y98" s="2556"/>
      <c r="AB98" s="2299"/>
      <c r="AC98" s="2304">
        <v>1</v>
      </c>
      <c r="AD98" s="2304" t="s">
        <v>728</v>
      </c>
      <c r="AE98" s="2304" t="s">
        <v>729</v>
      </c>
      <c r="AF98" s="2304">
        <v>3</v>
      </c>
      <c r="AG98" s="2304" t="s">
        <v>730</v>
      </c>
      <c r="AH98" s="2304" t="s">
        <v>731</v>
      </c>
      <c r="AI98" s="2304">
        <v>5</v>
      </c>
      <c r="AJ98" s="2304" t="s">
        <v>732</v>
      </c>
      <c r="AK98" s="2304" t="s">
        <v>733</v>
      </c>
      <c r="AL98" s="2304">
        <v>7</v>
      </c>
      <c r="AM98" s="2304" t="s">
        <v>734</v>
      </c>
      <c r="AN98" s="2304" t="s">
        <v>735</v>
      </c>
      <c r="AX98" s="44" t="str">
        <f t="shared" si="32"/>
        <v/>
      </c>
      <c r="AY98" s="44" t="str">
        <f t="shared" si="32"/>
        <v/>
      </c>
      <c r="AZ98" s="44" t="str">
        <f t="shared" si="32"/>
        <v/>
      </c>
      <c r="BA98" s="44" t="str">
        <f t="shared" si="32"/>
        <v/>
      </c>
      <c r="BB98" s="44" t="str">
        <f t="shared" si="32"/>
        <v/>
      </c>
      <c r="BC98" s="44" t="str">
        <f t="shared" si="32"/>
        <v/>
      </c>
      <c r="BD98" s="44" t="str">
        <f t="shared" si="32"/>
        <v/>
      </c>
      <c r="BE98" s="44" t="str">
        <f t="shared" si="30"/>
        <v/>
      </c>
      <c r="BF98" s="44" t="str">
        <f t="shared" si="30"/>
        <v/>
      </c>
      <c r="BG98" s="44" t="str">
        <f t="shared" si="30"/>
        <v/>
      </c>
      <c r="BH98" s="44" t="str">
        <f t="shared" si="30"/>
        <v/>
      </c>
      <c r="BI98" s="44" t="str">
        <f t="shared" si="30"/>
        <v/>
      </c>
    </row>
    <row r="99" spans="1:61" s="16" customFormat="1" ht="21.75" customHeight="1" x14ac:dyDescent="0.25">
      <c r="A99" s="2395" t="s">
        <v>625</v>
      </c>
      <c r="B99" s="2553" t="s">
        <v>615</v>
      </c>
      <c r="C99" s="2395"/>
      <c r="D99" s="2353">
        <v>3</v>
      </c>
      <c r="E99" s="2353"/>
      <c r="F99" s="2554"/>
      <c r="G99" s="2546">
        <v>1</v>
      </c>
      <c r="H99" s="2395">
        <f t="shared" ref="H99:H114" si="44">G99*30</f>
        <v>30</v>
      </c>
      <c r="I99" s="2353">
        <f t="shared" si="42"/>
        <v>14</v>
      </c>
      <c r="J99" s="2353"/>
      <c r="K99" s="2353"/>
      <c r="L99" s="2353">
        <v>14</v>
      </c>
      <c r="M99" s="2558">
        <f t="shared" ref="M99:M114" si="45">H99-I99</f>
        <v>16</v>
      </c>
      <c r="N99" s="2536"/>
      <c r="O99" s="2299"/>
      <c r="P99" s="2553"/>
      <c r="Q99" s="2395">
        <v>1</v>
      </c>
      <c r="R99" s="2353"/>
      <c r="S99" s="2554"/>
      <c r="T99" s="2395"/>
      <c r="U99" s="2353"/>
      <c r="V99" s="2554"/>
      <c r="W99" s="2536"/>
      <c r="X99" s="2767"/>
      <c r="Y99" s="2556"/>
      <c r="AB99" s="2299" t="s">
        <v>698</v>
      </c>
      <c r="AC99" s="2299">
        <f>AC13+AC37+AC90</f>
        <v>3</v>
      </c>
      <c r="AD99" s="2299">
        <f t="shared" ref="AD99:AN99" si="46">AD13+AD37+AD90</f>
        <v>1</v>
      </c>
      <c r="AE99" s="2299">
        <f t="shared" si="46"/>
        <v>3</v>
      </c>
      <c r="AF99" s="2299">
        <f t="shared" si="46"/>
        <v>4</v>
      </c>
      <c r="AG99" s="2299">
        <f t="shared" si="46"/>
        <v>2</v>
      </c>
      <c r="AH99" s="2299">
        <f t="shared" si="46"/>
        <v>3</v>
      </c>
      <c r="AI99" s="2299">
        <f t="shared" si="46"/>
        <v>2</v>
      </c>
      <c r="AJ99" s="2299">
        <f t="shared" si="46"/>
        <v>2</v>
      </c>
      <c r="AK99" s="2299">
        <f t="shared" si="46"/>
        <v>0</v>
      </c>
      <c r="AL99" s="2299">
        <f t="shared" si="46"/>
        <v>1</v>
      </c>
      <c r="AM99" s="2299">
        <f t="shared" si="46"/>
        <v>1</v>
      </c>
      <c r="AN99" s="2299">
        <f t="shared" si="46"/>
        <v>0</v>
      </c>
      <c r="AX99" s="44" t="str">
        <f t="shared" si="32"/>
        <v/>
      </c>
      <c r="AY99" s="44" t="str">
        <f t="shared" si="32"/>
        <v/>
      </c>
      <c r="AZ99" s="44" t="str">
        <f t="shared" si="32"/>
        <v/>
      </c>
      <c r="BA99" s="44" t="str">
        <f t="shared" si="32"/>
        <v>так</v>
      </c>
      <c r="BB99" s="44" t="str">
        <f t="shared" si="32"/>
        <v/>
      </c>
      <c r="BC99" s="44" t="str">
        <f t="shared" si="32"/>
        <v/>
      </c>
      <c r="BD99" s="44" t="str">
        <f t="shared" si="32"/>
        <v/>
      </c>
      <c r="BE99" s="44" t="str">
        <f t="shared" si="30"/>
        <v/>
      </c>
      <c r="BF99" s="44" t="str">
        <f t="shared" si="30"/>
        <v/>
      </c>
      <c r="BG99" s="44" t="str">
        <f t="shared" si="30"/>
        <v/>
      </c>
      <c r="BH99" s="44" t="str">
        <f t="shared" si="30"/>
        <v/>
      </c>
      <c r="BI99" s="44" t="str">
        <f t="shared" si="30"/>
        <v/>
      </c>
    </row>
    <row r="100" spans="1:61" s="16" customFormat="1" ht="21.75" customHeight="1" x14ac:dyDescent="0.25">
      <c r="A100" s="2395" t="s">
        <v>626</v>
      </c>
      <c r="B100" s="2553" t="s">
        <v>615</v>
      </c>
      <c r="C100" s="2395"/>
      <c r="D100" s="2353"/>
      <c r="E100" s="2353"/>
      <c r="F100" s="2554"/>
      <c r="G100" s="2546">
        <v>1.5</v>
      </c>
      <c r="H100" s="2395">
        <f t="shared" si="44"/>
        <v>45</v>
      </c>
      <c r="I100" s="2353">
        <f t="shared" si="42"/>
        <v>16</v>
      </c>
      <c r="J100" s="2353"/>
      <c r="K100" s="2353"/>
      <c r="L100" s="2353">
        <v>16</v>
      </c>
      <c r="M100" s="2558">
        <f t="shared" si="45"/>
        <v>29</v>
      </c>
      <c r="N100" s="2536"/>
      <c r="O100" s="2299"/>
      <c r="P100" s="2553"/>
      <c r="Q100" s="2395"/>
      <c r="R100" s="2353">
        <v>2</v>
      </c>
      <c r="S100" s="2554"/>
      <c r="T100" s="2395"/>
      <c r="U100" s="2353"/>
      <c r="V100" s="2554"/>
      <c r="W100" s="2536"/>
      <c r="X100" s="2767"/>
      <c r="Y100" s="2556"/>
      <c r="AB100" s="2299" t="s">
        <v>699</v>
      </c>
      <c r="AC100" s="2299">
        <f t="shared" ref="AC100:AN102" si="47">AC14+AC38+AC91</f>
        <v>5</v>
      </c>
      <c r="AD100" s="2299">
        <f t="shared" si="47"/>
        <v>2</v>
      </c>
      <c r="AE100" s="2299">
        <f t="shared" si="47"/>
        <v>4</v>
      </c>
      <c r="AF100" s="2299">
        <f t="shared" si="47"/>
        <v>4</v>
      </c>
      <c r="AG100" s="2299">
        <f t="shared" si="47"/>
        <v>2</v>
      </c>
      <c r="AH100" s="2299">
        <f t="shared" si="47"/>
        <v>4</v>
      </c>
      <c r="AI100" s="2299">
        <f t="shared" si="47"/>
        <v>3</v>
      </c>
      <c r="AJ100" s="2299">
        <f t="shared" si="47"/>
        <v>1</v>
      </c>
      <c r="AK100" s="2299">
        <f t="shared" si="47"/>
        <v>1</v>
      </c>
      <c r="AL100" s="2299">
        <f t="shared" si="47"/>
        <v>0</v>
      </c>
      <c r="AM100" s="2299">
        <f t="shared" si="47"/>
        <v>0</v>
      </c>
      <c r="AN100" s="2299">
        <f t="shared" si="47"/>
        <v>2</v>
      </c>
      <c r="AX100" s="44" t="str">
        <f t="shared" si="32"/>
        <v/>
      </c>
      <c r="AY100" s="44" t="str">
        <f t="shared" si="32"/>
        <v/>
      </c>
      <c r="AZ100" s="44" t="str">
        <f t="shared" si="32"/>
        <v/>
      </c>
      <c r="BA100" s="44" t="str">
        <f t="shared" si="32"/>
        <v/>
      </c>
      <c r="BB100" s="44" t="str">
        <f t="shared" si="32"/>
        <v>так</v>
      </c>
      <c r="BC100" s="44" t="str">
        <f t="shared" si="32"/>
        <v/>
      </c>
      <c r="BD100" s="44" t="str">
        <f t="shared" si="32"/>
        <v/>
      </c>
      <c r="BE100" s="44" t="str">
        <f t="shared" si="30"/>
        <v/>
      </c>
      <c r="BF100" s="44" t="str">
        <f t="shared" si="30"/>
        <v/>
      </c>
      <c r="BG100" s="44" t="str">
        <f t="shared" si="30"/>
        <v/>
      </c>
      <c r="BH100" s="44" t="str">
        <f t="shared" si="30"/>
        <v/>
      </c>
      <c r="BI100" s="44" t="str">
        <f t="shared" si="30"/>
        <v/>
      </c>
    </row>
    <row r="101" spans="1:61" s="16" customFormat="1" ht="21.75" customHeight="1" x14ac:dyDescent="0.25">
      <c r="A101" s="2395" t="s">
        <v>627</v>
      </c>
      <c r="B101" s="2553" t="s">
        <v>615</v>
      </c>
      <c r="C101" s="2395"/>
      <c r="D101" s="2353" t="s">
        <v>731</v>
      </c>
      <c r="E101" s="2353"/>
      <c r="F101" s="2554"/>
      <c r="G101" s="2546">
        <v>1.5</v>
      </c>
      <c r="H101" s="2395">
        <f t="shared" si="44"/>
        <v>45</v>
      </c>
      <c r="I101" s="2353">
        <f t="shared" si="42"/>
        <v>16</v>
      </c>
      <c r="J101" s="2353"/>
      <c r="K101" s="2353"/>
      <c r="L101" s="2353">
        <v>16</v>
      </c>
      <c r="M101" s="2558">
        <f t="shared" si="45"/>
        <v>29</v>
      </c>
      <c r="N101" s="2536"/>
      <c r="O101" s="2299"/>
      <c r="P101" s="2553"/>
      <c r="Q101" s="2395"/>
      <c r="R101" s="2353"/>
      <c r="S101" s="2554">
        <v>2</v>
      </c>
      <c r="T101" s="2395"/>
      <c r="U101" s="2353"/>
      <c r="V101" s="2554"/>
      <c r="W101" s="2536"/>
      <c r="X101" s="2767"/>
      <c r="Y101" s="2556"/>
      <c r="AB101" s="2305" t="s">
        <v>704</v>
      </c>
      <c r="AC101" s="2299">
        <f t="shared" si="47"/>
        <v>0</v>
      </c>
      <c r="AD101" s="2299">
        <f t="shared" si="47"/>
        <v>0</v>
      </c>
      <c r="AE101" s="2299">
        <f t="shared" si="47"/>
        <v>0</v>
      </c>
      <c r="AF101" s="2299">
        <f t="shared" si="47"/>
        <v>0</v>
      </c>
      <c r="AG101" s="2299">
        <f t="shared" si="47"/>
        <v>0</v>
      </c>
      <c r="AH101" s="2299">
        <f t="shared" si="47"/>
        <v>0</v>
      </c>
      <c r="AI101" s="2299">
        <f t="shared" si="47"/>
        <v>0</v>
      </c>
      <c r="AJ101" s="2299">
        <f t="shared" si="47"/>
        <v>0</v>
      </c>
      <c r="AK101" s="2299">
        <f t="shared" si="47"/>
        <v>1</v>
      </c>
      <c r="AL101" s="2299">
        <f t="shared" si="47"/>
        <v>0</v>
      </c>
      <c r="AM101" s="2299">
        <f t="shared" si="47"/>
        <v>0</v>
      </c>
      <c r="AN101" s="2299">
        <f t="shared" si="47"/>
        <v>0</v>
      </c>
      <c r="AX101" s="44" t="str">
        <f t="shared" si="32"/>
        <v/>
      </c>
      <c r="AY101" s="44" t="str">
        <f t="shared" si="32"/>
        <v/>
      </c>
      <c r="AZ101" s="44" t="str">
        <f t="shared" si="32"/>
        <v/>
      </c>
      <c r="BA101" s="44" t="str">
        <f t="shared" si="32"/>
        <v/>
      </c>
      <c r="BB101" s="44" t="str">
        <f t="shared" si="32"/>
        <v/>
      </c>
      <c r="BC101" s="44" t="str">
        <f t="shared" si="32"/>
        <v>так</v>
      </c>
      <c r="BD101" s="44" t="str">
        <f t="shared" si="32"/>
        <v/>
      </c>
      <c r="BE101" s="44" t="str">
        <f t="shared" si="30"/>
        <v/>
      </c>
      <c r="BF101" s="44" t="str">
        <f t="shared" si="30"/>
        <v/>
      </c>
      <c r="BG101" s="44" t="str">
        <f t="shared" si="30"/>
        <v/>
      </c>
      <c r="BH101" s="44" t="str">
        <f t="shared" si="30"/>
        <v/>
      </c>
      <c r="BI101" s="44" t="str">
        <f t="shared" si="30"/>
        <v/>
      </c>
    </row>
    <row r="102" spans="1:61" s="16" customFormat="1" ht="21.75" customHeight="1" x14ac:dyDescent="0.25">
      <c r="A102" s="2395" t="s">
        <v>628</v>
      </c>
      <c r="B102" s="2553" t="s">
        <v>615</v>
      </c>
      <c r="C102" s="2395"/>
      <c r="D102" s="2353"/>
      <c r="E102" s="2353"/>
      <c r="F102" s="2554"/>
      <c r="G102" s="2546">
        <v>1.5</v>
      </c>
      <c r="H102" s="2395">
        <f t="shared" si="44"/>
        <v>45</v>
      </c>
      <c r="I102" s="2353">
        <f t="shared" si="42"/>
        <v>20</v>
      </c>
      <c r="J102" s="2353"/>
      <c r="K102" s="2353"/>
      <c r="L102" s="2353">
        <v>20</v>
      </c>
      <c r="M102" s="2558">
        <f t="shared" si="45"/>
        <v>25</v>
      </c>
      <c r="N102" s="2536"/>
      <c r="O102" s="2299"/>
      <c r="P102" s="2553"/>
      <c r="Q102" s="2395"/>
      <c r="R102" s="2353"/>
      <c r="S102" s="2554"/>
      <c r="T102" s="2395">
        <v>1.5</v>
      </c>
      <c r="U102" s="2353"/>
      <c r="V102" s="2554"/>
      <c r="W102" s="2536"/>
      <c r="X102" s="2767"/>
      <c r="Y102" s="2556"/>
      <c r="AB102" s="44" t="s">
        <v>705</v>
      </c>
      <c r="AC102" s="2299">
        <f t="shared" si="47"/>
        <v>0</v>
      </c>
      <c r="AD102" s="2299">
        <f t="shared" si="47"/>
        <v>0</v>
      </c>
      <c r="AE102" s="2299">
        <f t="shared" si="47"/>
        <v>0</v>
      </c>
      <c r="AF102" s="2299">
        <f t="shared" si="47"/>
        <v>0</v>
      </c>
      <c r="AG102" s="2299">
        <f t="shared" si="47"/>
        <v>0</v>
      </c>
      <c r="AH102" s="2299">
        <f t="shared" si="47"/>
        <v>0</v>
      </c>
      <c r="AI102" s="2299">
        <f t="shared" si="47"/>
        <v>0</v>
      </c>
      <c r="AJ102" s="2299">
        <f t="shared" si="47"/>
        <v>0</v>
      </c>
      <c r="AK102" s="2299">
        <f t="shared" si="47"/>
        <v>0</v>
      </c>
      <c r="AL102" s="2299">
        <f t="shared" si="47"/>
        <v>0</v>
      </c>
      <c r="AM102" s="2299">
        <f t="shared" si="47"/>
        <v>0</v>
      </c>
      <c r="AN102" s="2299">
        <f t="shared" si="47"/>
        <v>0</v>
      </c>
      <c r="AX102" s="44" t="str">
        <f t="shared" si="32"/>
        <v/>
      </c>
      <c r="AY102" s="44" t="str">
        <f t="shared" si="32"/>
        <v/>
      </c>
      <c r="AZ102" s="44" t="str">
        <f t="shared" si="32"/>
        <v/>
      </c>
      <c r="BA102" s="44" t="str">
        <f t="shared" si="32"/>
        <v/>
      </c>
      <c r="BB102" s="44" t="str">
        <f t="shared" si="32"/>
        <v/>
      </c>
      <c r="BC102" s="44" t="str">
        <f t="shared" si="32"/>
        <v/>
      </c>
      <c r="BD102" s="44" t="str">
        <f t="shared" si="32"/>
        <v>так</v>
      </c>
      <c r="BE102" s="44" t="str">
        <f t="shared" si="30"/>
        <v/>
      </c>
      <c r="BF102" s="44" t="str">
        <f t="shared" si="30"/>
        <v/>
      </c>
      <c r="BG102" s="44" t="str">
        <f t="shared" si="30"/>
        <v/>
      </c>
      <c r="BH102" s="44" t="str">
        <f t="shared" si="30"/>
        <v/>
      </c>
      <c r="BI102" s="44" t="str">
        <f t="shared" si="30"/>
        <v/>
      </c>
    </row>
    <row r="103" spans="1:61" s="16" customFormat="1" ht="21.75" customHeight="1" x14ac:dyDescent="0.25">
      <c r="A103" s="2395" t="s">
        <v>629</v>
      </c>
      <c r="B103" s="2553" t="s">
        <v>615</v>
      </c>
      <c r="C103" s="2395"/>
      <c r="D103" s="2353" t="s">
        <v>732</v>
      </c>
      <c r="E103" s="2353"/>
      <c r="F103" s="2554"/>
      <c r="G103" s="2546">
        <v>1.5</v>
      </c>
      <c r="H103" s="2395">
        <f t="shared" si="44"/>
        <v>45</v>
      </c>
      <c r="I103" s="2353">
        <f t="shared" si="42"/>
        <v>16</v>
      </c>
      <c r="J103" s="2353"/>
      <c r="K103" s="2353"/>
      <c r="L103" s="2353">
        <v>16</v>
      </c>
      <c r="M103" s="2558">
        <f t="shared" si="45"/>
        <v>29</v>
      </c>
      <c r="N103" s="2536"/>
      <c r="O103" s="2299"/>
      <c r="P103" s="2553"/>
      <c r="Q103" s="2395"/>
      <c r="R103" s="2353"/>
      <c r="S103" s="2554"/>
      <c r="T103" s="2395"/>
      <c r="U103" s="2353">
        <v>2</v>
      </c>
      <c r="V103" s="2554"/>
      <c r="W103" s="2536"/>
      <c r="X103" s="2767"/>
      <c r="Y103" s="2556"/>
      <c r="AX103" s="44" t="str">
        <f t="shared" si="32"/>
        <v/>
      </c>
      <c r="AY103" s="44" t="str">
        <f t="shared" si="32"/>
        <v/>
      </c>
      <c r="AZ103" s="44" t="str">
        <f t="shared" si="32"/>
        <v/>
      </c>
      <c r="BA103" s="44" t="str">
        <f t="shared" si="32"/>
        <v/>
      </c>
      <c r="BB103" s="44" t="str">
        <f t="shared" si="32"/>
        <v/>
      </c>
      <c r="BC103" s="44" t="str">
        <f t="shared" si="32"/>
        <v/>
      </c>
      <c r="BD103" s="44" t="str">
        <f t="shared" si="32"/>
        <v/>
      </c>
      <c r="BE103" s="44" t="str">
        <f t="shared" si="30"/>
        <v>так</v>
      </c>
      <c r="BF103" s="44" t="str">
        <f t="shared" si="30"/>
        <v/>
      </c>
      <c r="BG103" s="44" t="str">
        <f t="shared" si="30"/>
        <v/>
      </c>
      <c r="BH103" s="44" t="str">
        <f t="shared" si="30"/>
        <v/>
      </c>
      <c r="BI103" s="44" t="str">
        <f t="shared" si="30"/>
        <v/>
      </c>
    </row>
    <row r="104" spans="1:61" s="16" customFormat="1" ht="21.75" customHeight="1" x14ac:dyDescent="0.25">
      <c r="A104" s="2395" t="s">
        <v>630</v>
      </c>
      <c r="B104" s="2553" t="s">
        <v>615</v>
      </c>
      <c r="C104" s="2395"/>
      <c r="D104" s="2353" t="s">
        <v>733</v>
      </c>
      <c r="E104" s="2353"/>
      <c r="F104" s="2554"/>
      <c r="G104" s="2546">
        <v>1.5</v>
      </c>
      <c r="H104" s="2395">
        <f t="shared" si="44"/>
        <v>45</v>
      </c>
      <c r="I104" s="2353">
        <f t="shared" si="42"/>
        <v>18</v>
      </c>
      <c r="J104" s="2353"/>
      <c r="K104" s="2353"/>
      <c r="L104" s="2353">
        <v>18</v>
      </c>
      <c r="M104" s="2558">
        <f t="shared" si="45"/>
        <v>27</v>
      </c>
      <c r="N104" s="2536"/>
      <c r="O104" s="2299"/>
      <c r="P104" s="2553"/>
      <c r="Q104" s="2395"/>
      <c r="R104" s="2353"/>
      <c r="S104" s="2554"/>
      <c r="T104" s="2395"/>
      <c r="U104" s="2353"/>
      <c r="V104" s="2554">
        <v>2</v>
      </c>
      <c r="W104" s="2536"/>
      <c r="X104" s="2767"/>
      <c r="Y104" s="2556"/>
      <c r="AX104" s="44" t="str">
        <f t="shared" si="32"/>
        <v/>
      </c>
      <c r="AY104" s="44" t="str">
        <f t="shared" si="32"/>
        <v/>
      </c>
      <c r="AZ104" s="44" t="str">
        <f t="shared" si="32"/>
        <v/>
      </c>
      <c r="BA104" s="44" t="str">
        <f t="shared" si="32"/>
        <v/>
      </c>
      <c r="BB104" s="44" t="str">
        <f t="shared" si="32"/>
        <v/>
      </c>
      <c r="BC104" s="44" t="str">
        <f t="shared" si="32"/>
        <v/>
      </c>
      <c r="BD104" s="44" t="str">
        <f t="shared" si="32"/>
        <v/>
      </c>
      <c r="BE104" s="44" t="str">
        <f t="shared" si="30"/>
        <v/>
      </c>
      <c r="BF104" s="44" t="str">
        <f t="shared" si="30"/>
        <v>так</v>
      </c>
      <c r="BG104" s="44" t="str">
        <f t="shared" si="30"/>
        <v/>
      </c>
      <c r="BH104" s="44" t="str">
        <f t="shared" si="30"/>
        <v/>
      </c>
      <c r="BI104" s="44" t="str">
        <f t="shared" si="30"/>
        <v/>
      </c>
    </row>
    <row r="105" spans="1:61" s="16" customFormat="1" ht="21.75" customHeight="1" x14ac:dyDescent="0.25">
      <c r="A105" s="2395" t="s">
        <v>218</v>
      </c>
      <c r="B105" s="2553" t="s">
        <v>616</v>
      </c>
      <c r="C105" s="2395"/>
      <c r="D105" s="2353" t="s">
        <v>731</v>
      </c>
      <c r="E105" s="2353"/>
      <c r="F105" s="2554"/>
      <c r="G105" s="2557">
        <v>1.5</v>
      </c>
      <c r="H105" s="2404">
        <f t="shared" si="44"/>
        <v>45</v>
      </c>
      <c r="I105" s="2356">
        <f t="shared" si="42"/>
        <v>16</v>
      </c>
      <c r="J105" s="2356">
        <v>16</v>
      </c>
      <c r="K105" s="2356"/>
      <c r="L105" s="2356"/>
      <c r="M105" s="2555">
        <f>H105-I105</f>
        <v>29</v>
      </c>
      <c r="N105" s="2536"/>
      <c r="O105" s="2767"/>
      <c r="P105" s="2553"/>
      <c r="Q105" s="2395"/>
      <c r="R105" s="2353"/>
      <c r="S105" s="2554">
        <v>2</v>
      </c>
      <c r="T105" s="2395"/>
      <c r="U105" s="2353"/>
      <c r="V105" s="2554"/>
      <c r="W105" s="2536"/>
      <c r="X105" s="2767"/>
      <c r="Y105" s="2556"/>
      <c r="AX105" s="44" t="str">
        <f t="shared" si="32"/>
        <v/>
      </c>
      <c r="AY105" s="44" t="str">
        <f t="shared" si="32"/>
        <v/>
      </c>
      <c r="AZ105" s="44" t="str">
        <f t="shared" si="32"/>
        <v/>
      </c>
      <c r="BA105" s="44" t="str">
        <f t="shared" si="32"/>
        <v/>
      </c>
      <c r="BB105" s="44" t="str">
        <f t="shared" si="32"/>
        <v/>
      </c>
      <c r="BC105" s="44" t="str">
        <f t="shared" si="32"/>
        <v>так</v>
      </c>
      <c r="BD105" s="44" t="str">
        <f t="shared" si="32"/>
        <v/>
      </c>
      <c r="BE105" s="44" t="str">
        <f t="shared" si="30"/>
        <v/>
      </c>
      <c r="BF105" s="44" t="str">
        <f t="shared" si="30"/>
        <v/>
      </c>
      <c r="BG105" s="44" t="str">
        <f t="shared" si="30"/>
        <v/>
      </c>
      <c r="BH105" s="44" t="str">
        <f t="shared" si="30"/>
        <v/>
      </c>
      <c r="BI105" s="44" t="str">
        <f t="shared" si="30"/>
        <v/>
      </c>
    </row>
    <row r="106" spans="1:61" s="16" customFormat="1" ht="36" customHeight="1" x14ac:dyDescent="0.25">
      <c r="A106" s="2395" t="s">
        <v>213</v>
      </c>
      <c r="B106" s="2559" t="s">
        <v>617</v>
      </c>
      <c r="C106" s="2560"/>
      <c r="D106" s="220" t="s">
        <v>732</v>
      </c>
      <c r="E106" s="220"/>
      <c r="F106" s="2554"/>
      <c r="G106" s="2557">
        <v>1.5</v>
      </c>
      <c r="H106" s="2404">
        <f t="shared" si="44"/>
        <v>45</v>
      </c>
      <c r="I106" s="2356">
        <f t="shared" si="42"/>
        <v>16</v>
      </c>
      <c r="J106" s="2356">
        <v>16</v>
      </c>
      <c r="K106" s="2356"/>
      <c r="L106" s="2356"/>
      <c r="M106" s="2555">
        <f t="shared" si="45"/>
        <v>29</v>
      </c>
      <c r="N106" s="2560"/>
      <c r="O106" s="220"/>
      <c r="P106" s="2561"/>
      <c r="Q106" s="2395"/>
      <c r="R106" s="2353"/>
      <c r="S106" s="2554"/>
      <c r="T106" s="2395"/>
      <c r="U106" s="2353">
        <v>1.5</v>
      </c>
      <c r="V106" s="2554"/>
      <c r="W106" s="2536"/>
      <c r="X106" s="2767"/>
      <c r="Y106" s="2556"/>
      <c r="AX106" s="44" t="str">
        <f t="shared" si="32"/>
        <v/>
      </c>
      <c r="AY106" s="44" t="str">
        <f t="shared" si="32"/>
        <v/>
      </c>
      <c r="AZ106" s="44" t="str">
        <f t="shared" si="32"/>
        <v/>
      </c>
      <c r="BA106" s="44" t="str">
        <f t="shared" si="32"/>
        <v/>
      </c>
      <c r="BB106" s="44" t="str">
        <f t="shared" si="32"/>
        <v/>
      </c>
      <c r="BC106" s="44" t="str">
        <f t="shared" si="32"/>
        <v/>
      </c>
      <c r="BD106" s="44" t="str">
        <f t="shared" si="32"/>
        <v/>
      </c>
      <c r="BE106" s="44" t="str">
        <f t="shared" si="30"/>
        <v>так</v>
      </c>
      <c r="BF106" s="44" t="str">
        <f t="shared" si="30"/>
        <v/>
      </c>
      <c r="BG106" s="44" t="str">
        <f t="shared" si="30"/>
        <v/>
      </c>
      <c r="BH106" s="44" t="str">
        <f t="shared" si="30"/>
        <v/>
      </c>
      <c r="BI106" s="44" t="str">
        <f t="shared" si="30"/>
        <v/>
      </c>
    </row>
    <row r="107" spans="1:61" s="16" customFormat="1" ht="21.75" customHeight="1" x14ac:dyDescent="0.25">
      <c r="A107" s="2395" t="s">
        <v>214</v>
      </c>
      <c r="B107" s="2553" t="s">
        <v>133</v>
      </c>
      <c r="C107" s="2395"/>
      <c r="D107" s="2353">
        <v>5</v>
      </c>
      <c r="E107" s="2353"/>
      <c r="F107" s="2554"/>
      <c r="G107" s="2557">
        <v>1.5</v>
      </c>
      <c r="H107" s="2404">
        <f t="shared" si="44"/>
        <v>45</v>
      </c>
      <c r="I107" s="2356">
        <f t="shared" si="42"/>
        <v>20</v>
      </c>
      <c r="J107" s="2356">
        <v>14</v>
      </c>
      <c r="K107" s="2356"/>
      <c r="L107" s="2356">
        <v>6</v>
      </c>
      <c r="M107" s="2555">
        <f t="shared" si="45"/>
        <v>25</v>
      </c>
      <c r="N107" s="2536"/>
      <c r="O107" s="2767"/>
      <c r="P107" s="2553"/>
      <c r="Q107" s="2395"/>
      <c r="R107" s="2353"/>
      <c r="S107" s="2554"/>
      <c r="T107" s="2395">
        <v>1.5</v>
      </c>
      <c r="U107" s="2353"/>
      <c r="V107" s="2554"/>
      <c r="W107" s="2536"/>
      <c r="X107" s="2767"/>
      <c r="Y107" s="2556"/>
      <c r="AX107" s="44" t="str">
        <f t="shared" si="32"/>
        <v/>
      </c>
      <c r="AY107" s="44" t="str">
        <f t="shared" si="32"/>
        <v/>
      </c>
      <c r="AZ107" s="44" t="str">
        <f t="shared" si="32"/>
        <v/>
      </c>
      <c r="BA107" s="44" t="str">
        <f t="shared" si="32"/>
        <v/>
      </c>
      <c r="BB107" s="44" t="str">
        <f t="shared" si="32"/>
        <v/>
      </c>
      <c r="BC107" s="44" t="str">
        <f t="shared" si="32"/>
        <v/>
      </c>
      <c r="BD107" s="44" t="str">
        <f t="shared" si="32"/>
        <v>так</v>
      </c>
      <c r="BE107" s="44" t="str">
        <f t="shared" si="30"/>
        <v/>
      </c>
      <c r="BF107" s="44" t="str">
        <f t="shared" si="30"/>
        <v/>
      </c>
      <c r="BG107" s="44" t="str">
        <f t="shared" si="30"/>
        <v/>
      </c>
      <c r="BH107" s="44" t="str">
        <f t="shared" si="30"/>
        <v/>
      </c>
      <c r="BI107" s="44" t="str">
        <f t="shared" si="30"/>
        <v/>
      </c>
    </row>
    <row r="108" spans="1:61" s="16" customFormat="1" ht="21.75" customHeight="1" x14ac:dyDescent="0.25">
      <c r="A108" s="2395" t="s">
        <v>215</v>
      </c>
      <c r="B108" s="2553" t="s">
        <v>45</v>
      </c>
      <c r="C108" s="2395"/>
      <c r="D108" s="2353">
        <v>5</v>
      </c>
      <c r="E108" s="2353"/>
      <c r="F108" s="2554"/>
      <c r="G108" s="2557">
        <v>1.5</v>
      </c>
      <c r="H108" s="2404">
        <f t="shared" si="44"/>
        <v>45</v>
      </c>
      <c r="I108" s="2356">
        <f t="shared" si="42"/>
        <v>20</v>
      </c>
      <c r="J108" s="2356">
        <v>14</v>
      </c>
      <c r="K108" s="2356"/>
      <c r="L108" s="2356">
        <v>6</v>
      </c>
      <c r="M108" s="2555">
        <f t="shared" si="45"/>
        <v>25</v>
      </c>
      <c r="N108" s="2536"/>
      <c r="O108" s="2767"/>
      <c r="P108" s="2553"/>
      <c r="Q108" s="2395"/>
      <c r="R108" s="2353"/>
      <c r="S108" s="2554"/>
      <c r="T108" s="2395">
        <v>1.5</v>
      </c>
      <c r="U108" s="2353"/>
      <c r="V108" s="2554"/>
      <c r="W108" s="2536"/>
      <c r="X108" s="2767"/>
      <c r="Y108" s="2556"/>
      <c r="AX108" s="44" t="str">
        <f t="shared" si="32"/>
        <v/>
      </c>
      <c r="AY108" s="44" t="str">
        <f t="shared" si="32"/>
        <v/>
      </c>
      <c r="AZ108" s="44" t="str">
        <f t="shared" si="32"/>
        <v/>
      </c>
      <c r="BA108" s="44" t="str">
        <f t="shared" si="32"/>
        <v/>
      </c>
      <c r="BB108" s="44" t="str">
        <f t="shared" si="32"/>
        <v/>
      </c>
      <c r="BC108" s="44" t="str">
        <f t="shared" si="32"/>
        <v/>
      </c>
      <c r="BD108" s="44" t="str">
        <f t="shared" si="32"/>
        <v>так</v>
      </c>
      <c r="BE108" s="44" t="str">
        <f t="shared" si="30"/>
        <v/>
      </c>
      <c r="BF108" s="44" t="str">
        <f t="shared" si="30"/>
        <v/>
      </c>
      <c r="BG108" s="44" t="str">
        <f t="shared" si="30"/>
        <v/>
      </c>
      <c r="BH108" s="44" t="str">
        <f t="shared" si="30"/>
        <v/>
      </c>
      <c r="BI108" s="44" t="str">
        <f t="shared" si="30"/>
        <v/>
      </c>
    </row>
    <row r="109" spans="1:61" s="16" customFormat="1" ht="21.75" customHeight="1" x14ac:dyDescent="0.25">
      <c r="A109" s="2395" t="s">
        <v>216</v>
      </c>
      <c r="B109" s="2553" t="s">
        <v>618</v>
      </c>
      <c r="C109" s="2395"/>
      <c r="D109" s="2353">
        <v>5</v>
      </c>
      <c r="E109" s="2353"/>
      <c r="F109" s="2554"/>
      <c r="G109" s="2557">
        <v>1.5</v>
      </c>
      <c r="H109" s="2404">
        <f t="shared" si="44"/>
        <v>45</v>
      </c>
      <c r="I109" s="2356">
        <f t="shared" si="42"/>
        <v>20</v>
      </c>
      <c r="J109" s="2356">
        <v>14</v>
      </c>
      <c r="K109" s="2356"/>
      <c r="L109" s="2356">
        <v>6</v>
      </c>
      <c r="M109" s="2555">
        <f t="shared" si="45"/>
        <v>25</v>
      </c>
      <c r="N109" s="2536"/>
      <c r="O109" s="2767"/>
      <c r="P109" s="2553"/>
      <c r="Q109" s="2395"/>
      <c r="R109" s="2353"/>
      <c r="S109" s="2554"/>
      <c r="T109" s="2395">
        <v>1.5</v>
      </c>
      <c r="U109" s="2353"/>
      <c r="V109" s="2554"/>
      <c r="W109" s="2536"/>
      <c r="X109" s="2767"/>
      <c r="Y109" s="2556"/>
      <c r="AX109" s="44" t="str">
        <f t="shared" si="32"/>
        <v/>
      </c>
      <c r="AY109" s="44" t="str">
        <f t="shared" si="32"/>
        <v/>
      </c>
      <c r="AZ109" s="44" t="str">
        <f t="shared" si="32"/>
        <v/>
      </c>
      <c r="BA109" s="44" t="str">
        <f t="shared" si="32"/>
        <v/>
      </c>
      <c r="BB109" s="44" t="str">
        <f t="shared" si="32"/>
        <v/>
      </c>
      <c r="BC109" s="44" t="str">
        <f t="shared" si="32"/>
        <v/>
      </c>
      <c r="BD109" s="44" t="str">
        <f t="shared" si="32"/>
        <v>так</v>
      </c>
      <c r="BE109" s="44" t="str">
        <f t="shared" si="30"/>
        <v/>
      </c>
      <c r="BF109" s="44" t="str">
        <f t="shared" si="30"/>
        <v/>
      </c>
      <c r="BG109" s="44" t="str">
        <f t="shared" si="30"/>
        <v/>
      </c>
      <c r="BH109" s="44" t="str">
        <f t="shared" si="30"/>
        <v/>
      </c>
      <c r="BI109" s="44" t="str">
        <f t="shared" si="30"/>
        <v/>
      </c>
    </row>
    <row r="110" spans="1:61" s="16" customFormat="1" ht="21.75" customHeight="1" x14ac:dyDescent="0.25">
      <c r="A110" s="2395" t="s">
        <v>619</v>
      </c>
      <c r="B110" s="2553" t="s">
        <v>197</v>
      </c>
      <c r="C110" s="2395"/>
      <c r="D110" s="2353" t="s">
        <v>731</v>
      </c>
      <c r="E110" s="2353"/>
      <c r="F110" s="2554"/>
      <c r="G110" s="2557">
        <v>1.5</v>
      </c>
      <c r="H110" s="2404">
        <f t="shared" si="44"/>
        <v>45</v>
      </c>
      <c r="I110" s="2356">
        <f t="shared" si="42"/>
        <v>16</v>
      </c>
      <c r="J110" s="2356">
        <v>16</v>
      </c>
      <c r="K110" s="2356"/>
      <c r="L110" s="2356"/>
      <c r="M110" s="2555">
        <f t="shared" si="45"/>
        <v>29</v>
      </c>
      <c r="N110" s="2536"/>
      <c r="O110" s="2767"/>
      <c r="P110" s="2553"/>
      <c r="Q110" s="2395"/>
      <c r="R110" s="2353"/>
      <c r="S110" s="2554">
        <v>2</v>
      </c>
      <c r="T110" s="2395"/>
      <c r="U110" s="2353"/>
      <c r="V110" s="2554"/>
      <c r="W110" s="2536"/>
      <c r="X110" s="2767"/>
      <c r="Y110" s="2556"/>
      <c r="AX110" s="44" t="str">
        <f t="shared" si="32"/>
        <v/>
      </c>
      <c r="AY110" s="44" t="str">
        <f t="shared" si="32"/>
        <v/>
      </c>
      <c r="AZ110" s="44" t="str">
        <f t="shared" si="32"/>
        <v/>
      </c>
      <c r="BA110" s="44" t="str">
        <f t="shared" si="32"/>
        <v/>
      </c>
      <c r="BB110" s="44" t="str">
        <f t="shared" si="32"/>
        <v/>
      </c>
      <c r="BC110" s="44" t="str">
        <f t="shared" si="32"/>
        <v>так</v>
      </c>
      <c r="BD110" s="44" t="str">
        <f t="shared" si="32"/>
        <v/>
      </c>
      <c r="BE110" s="44" t="str">
        <f t="shared" si="30"/>
        <v/>
      </c>
      <c r="BF110" s="44" t="str">
        <f t="shared" si="30"/>
        <v/>
      </c>
      <c r="BG110" s="44" t="str">
        <f t="shared" si="30"/>
        <v/>
      </c>
      <c r="BH110" s="44" t="str">
        <f t="shared" si="30"/>
        <v/>
      </c>
      <c r="BI110" s="44" t="str">
        <f t="shared" si="30"/>
        <v/>
      </c>
    </row>
    <row r="111" spans="1:61" s="16" customFormat="1" ht="21.75" customHeight="1" x14ac:dyDescent="0.25">
      <c r="A111" s="2395" t="s">
        <v>621</v>
      </c>
      <c r="B111" s="2553" t="s">
        <v>620</v>
      </c>
      <c r="C111" s="2395"/>
      <c r="D111" s="2353" t="s">
        <v>733</v>
      </c>
      <c r="E111" s="2353"/>
      <c r="F111" s="2554"/>
      <c r="G111" s="2557">
        <v>1.5</v>
      </c>
      <c r="H111" s="2404">
        <f t="shared" si="44"/>
        <v>45</v>
      </c>
      <c r="I111" s="2356">
        <f t="shared" si="42"/>
        <v>18</v>
      </c>
      <c r="J111" s="2356">
        <v>9</v>
      </c>
      <c r="K111" s="2356"/>
      <c r="L111" s="2356">
        <v>9</v>
      </c>
      <c r="M111" s="2555">
        <f t="shared" si="45"/>
        <v>27</v>
      </c>
      <c r="N111" s="2536"/>
      <c r="O111" s="2767"/>
      <c r="P111" s="2553"/>
      <c r="Q111" s="2395"/>
      <c r="R111" s="2353"/>
      <c r="S111" s="2554"/>
      <c r="T111" s="2395"/>
      <c r="U111" s="2353"/>
      <c r="V111" s="2554">
        <v>2</v>
      </c>
      <c r="W111" s="2536"/>
      <c r="X111" s="2767"/>
      <c r="Y111" s="2556"/>
      <c r="AX111" s="44" t="str">
        <f t="shared" si="32"/>
        <v/>
      </c>
      <c r="AY111" s="44" t="str">
        <f t="shared" si="32"/>
        <v/>
      </c>
      <c r="AZ111" s="44" t="str">
        <f t="shared" si="32"/>
        <v/>
      </c>
      <c r="BA111" s="44" t="str">
        <f t="shared" si="32"/>
        <v/>
      </c>
      <c r="BB111" s="44" t="str">
        <f t="shared" si="32"/>
        <v/>
      </c>
      <c r="BC111" s="44" t="str">
        <f t="shared" si="32"/>
        <v/>
      </c>
      <c r="BD111" s="44" t="str">
        <f t="shared" si="32"/>
        <v/>
      </c>
      <c r="BE111" s="44" t="str">
        <f t="shared" si="30"/>
        <v/>
      </c>
      <c r="BF111" s="44" t="str">
        <f t="shared" si="30"/>
        <v>так</v>
      </c>
      <c r="BG111" s="44" t="str">
        <f t="shared" si="30"/>
        <v/>
      </c>
      <c r="BH111" s="44" t="str">
        <f t="shared" si="30"/>
        <v/>
      </c>
      <c r="BI111" s="44" t="str">
        <f t="shared" si="30"/>
        <v/>
      </c>
    </row>
    <row r="112" spans="1:61" s="1410" customFormat="1" ht="21.75" customHeight="1" x14ac:dyDescent="0.25">
      <c r="A112" s="2395" t="s">
        <v>623</v>
      </c>
      <c r="B112" s="2553" t="s">
        <v>622</v>
      </c>
      <c r="C112" s="2395"/>
      <c r="D112" s="2353" t="s">
        <v>733</v>
      </c>
      <c r="E112" s="2353"/>
      <c r="F112" s="2554"/>
      <c r="G112" s="2557">
        <v>1.5</v>
      </c>
      <c r="H112" s="2404">
        <f t="shared" si="44"/>
        <v>45</v>
      </c>
      <c r="I112" s="2356">
        <f t="shared" si="42"/>
        <v>18</v>
      </c>
      <c r="J112" s="2356">
        <v>9</v>
      </c>
      <c r="K112" s="2356"/>
      <c r="L112" s="2356">
        <v>9</v>
      </c>
      <c r="M112" s="2555">
        <f t="shared" si="45"/>
        <v>27</v>
      </c>
      <c r="N112" s="2536"/>
      <c r="O112" s="2767"/>
      <c r="P112" s="2553"/>
      <c r="Q112" s="2395"/>
      <c r="R112" s="2353"/>
      <c r="S112" s="2554"/>
      <c r="T112" s="2395"/>
      <c r="U112" s="2353"/>
      <c r="V112" s="2554">
        <v>2</v>
      </c>
      <c r="W112" s="2536"/>
      <c r="X112" s="251"/>
      <c r="Y112" s="2556"/>
      <c r="AX112" s="44" t="str">
        <f t="shared" si="32"/>
        <v/>
      </c>
      <c r="AY112" s="44" t="str">
        <f t="shared" ref="AX112:BD114" si="48">IF(O112&lt;&gt;"","так","")</f>
        <v/>
      </c>
      <c r="AZ112" s="44" t="str">
        <f t="shared" si="48"/>
        <v/>
      </c>
      <c r="BA112" s="44" t="str">
        <f t="shared" si="48"/>
        <v/>
      </c>
      <c r="BB112" s="44" t="str">
        <f t="shared" si="48"/>
        <v/>
      </c>
      <c r="BC112" s="44" t="str">
        <f t="shared" si="48"/>
        <v/>
      </c>
      <c r="BD112" s="44" t="str">
        <f t="shared" si="48"/>
        <v/>
      </c>
      <c r="BE112" s="44" t="str">
        <f t="shared" si="30"/>
        <v/>
      </c>
      <c r="BF112" s="44" t="str">
        <f t="shared" si="30"/>
        <v>так</v>
      </c>
      <c r="BG112" s="44" t="str">
        <f t="shared" si="30"/>
        <v/>
      </c>
      <c r="BH112" s="44" t="str">
        <f t="shared" si="30"/>
        <v/>
      </c>
      <c r="BI112" s="44" t="str">
        <f t="shared" si="30"/>
        <v/>
      </c>
    </row>
    <row r="113" spans="1:61" s="16" customFormat="1" ht="21.75" customHeight="1" x14ac:dyDescent="0.25">
      <c r="A113" s="2395" t="s">
        <v>624</v>
      </c>
      <c r="B113" s="2553" t="s">
        <v>71</v>
      </c>
      <c r="C113" s="2395"/>
      <c r="D113" s="2767" t="s">
        <v>733</v>
      </c>
      <c r="E113" s="2767"/>
      <c r="F113" s="2554"/>
      <c r="G113" s="2557">
        <v>1.5</v>
      </c>
      <c r="H113" s="2404">
        <f t="shared" si="44"/>
        <v>45</v>
      </c>
      <c r="I113" s="2356">
        <f t="shared" si="42"/>
        <v>18</v>
      </c>
      <c r="J113" s="2356">
        <v>9</v>
      </c>
      <c r="K113" s="2356"/>
      <c r="L113" s="2356">
        <v>9</v>
      </c>
      <c r="M113" s="2555">
        <f t="shared" si="45"/>
        <v>27</v>
      </c>
      <c r="N113" s="2536"/>
      <c r="O113" s="2767"/>
      <c r="P113" s="2553"/>
      <c r="Q113" s="2395"/>
      <c r="R113" s="2353"/>
      <c r="S113" s="2554"/>
      <c r="T113" s="2395"/>
      <c r="U113" s="2353"/>
      <c r="V113" s="2554">
        <v>2</v>
      </c>
      <c r="W113" s="2536"/>
      <c r="X113" s="2767"/>
      <c r="Y113" s="2556"/>
      <c r="AX113" s="44" t="str">
        <f t="shared" si="48"/>
        <v/>
      </c>
      <c r="AY113" s="44" t="str">
        <f t="shared" si="48"/>
        <v/>
      </c>
      <c r="AZ113" s="44" t="str">
        <f t="shared" si="48"/>
        <v/>
      </c>
      <c r="BA113" s="44" t="str">
        <f t="shared" si="48"/>
        <v/>
      </c>
      <c r="BB113" s="44" t="str">
        <f t="shared" si="48"/>
        <v/>
      </c>
      <c r="BC113" s="44" t="str">
        <f t="shared" si="48"/>
        <v/>
      </c>
      <c r="BD113" s="44" t="str">
        <f t="shared" si="48"/>
        <v/>
      </c>
      <c r="BE113" s="44" t="str">
        <f t="shared" si="30"/>
        <v/>
      </c>
      <c r="BF113" s="44" t="str">
        <f t="shared" si="30"/>
        <v>так</v>
      </c>
      <c r="BG113" s="44" t="str">
        <f t="shared" si="30"/>
        <v/>
      </c>
      <c r="BH113" s="44" t="str">
        <f t="shared" si="30"/>
        <v/>
      </c>
      <c r="BI113" s="44" t="str">
        <f t="shared" si="30"/>
        <v/>
      </c>
    </row>
    <row r="114" spans="1:61" s="16" customFormat="1" ht="21.75" customHeight="1" thickBot="1" x14ac:dyDescent="0.3">
      <c r="A114" s="2562" t="s">
        <v>648</v>
      </c>
      <c r="B114" s="2563" t="s">
        <v>649</v>
      </c>
      <c r="C114" s="2562"/>
      <c r="D114" s="2770" t="s">
        <v>730</v>
      </c>
      <c r="E114" s="2770"/>
      <c r="F114" s="2564"/>
      <c r="G114" s="2565">
        <v>1.5</v>
      </c>
      <c r="H114" s="2566">
        <f t="shared" si="44"/>
        <v>45</v>
      </c>
      <c r="I114" s="2567">
        <f t="shared" si="42"/>
        <v>16</v>
      </c>
      <c r="J114" s="2567">
        <v>16</v>
      </c>
      <c r="K114" s="2567"/>
      <c r="L114" s="2567"/>
      <c r="M114" s="2565">
        <f t="shared" si="45"/>
        <v>29</v>
      </c>
      <c r="N114" s="2537"/>
      <c r="O114" s="2538"/>
      <c r="P114" s="2563"/>
      <c r="Q114" s="2562"/>
      <c r="R114" s="2568">
        <v>2</v>
      </c>
      <c r="S114" s="2564"/>
      <c r="T114" s="2562"/>
      <c r="U114" s="2568"/>
      <c r="V114" s="2564"/>
      <c r="W114" s="2537"/>
      <c r="X114" s="2538"/>
      <c r="Y114" s="2539"/>
      <c r="AX114" s="44" t="str">
        <f t="shared" si="48"/>
        <v/>
      </c>
      <c r="AY114" s="44" t="str">
        <f t="shared" si="48"/>
        <v/>
      </c>
      <c r="AZ114" s="44" t="str">
        <f t="shared" si="48"/>
        <v/>
      </c>
      <c r="BA114" s="44" t="str">
        <f t="shared" si="48"/>
        <v/>
      </c>
      <c r="BB114" s="44" t="str">
        <f t="shared" si="48"/>
        <v>так</v>
      </c>
      <c r="BC114" s="44" t="str">
        <f t="shared" si="48"/>
        <v/>
      </c>
      <c r="BD114" s="44" t="str">
        <f t="shared" si="48"/>
        <v/>
      </c>
      <c r="BE114" s="44" t="str">
        <f t="shared" si="30"/>
        <v/>
      </c>
      <c r="BF114" s="44" t="str">
        <f t="shared" si="30"/>
        <v/>
      </c>
      <c r="BG114" s="44" t="str">
        <f t="shared" si="30"/>
        <v/>
      </c>
      <c r="BH114" s="44" t="str">
        <f t="shared" si="30"/>
        <v/>
      </c>
      <c r="BI114" s="44" t="str">
        <f t="shared" si="30"/>
        <v/>
      </c>
    </row>
    <row r="115" spans="1:61" s="16" customFormat="1" ht="24" customHeight="1" thickBot="1" x14ac:dyDescent="0.25">
      <c r="A115" s="3083" t="s">
        <v>222</v>
      </c>
      <c r="B115" s="3084"/>
      <c r="C115" s="3084"/>
      <c r="D115" s="3084"/>
      <c r="E115" s="3084"/>
      <c r="F115" s="3084"/>
      <c r="G115" s="3084"/>
      <c r="H115" s="3084"/>
      <c r="I115" s="3084"/>
      <c r="J115" s="3084"/>
      <c r="K115" s="3084"/>
      <c r="L115" s="3084"/>
      <c r="M115" s="3084"/>
      <c r="N115" s="3084"/>
      <c r="O115" s="3084"/>
      <c r="P115" s="3084"/>
      <c r="Q115" s="3084"/>
      <c r="R115" s="3084"/>
      <c r="S115" s="3084"/>
      <c r="T115" s="3084"/>
      <c r="U115" s="3084"/>
      <c r="V115" s="3084"/>
      <c r="W115" s="3084"/>
      <c r="X115" s="3084"/>
      <c r="Y115" s="3085"/>
      <c r="AB115" s="2299"/>
      <c r="AC115" s="2304">
        <v>1</v>
      </c>
      <c r="AD115" s="2304" t="s">
        <v>728</v>
      </c>
      <c r="AE115" s="2304" t="s">
        <v>729</v>
      </c>
      <c r="AF115" s="2304">
        <v>3</v>
      </c>
      <c r="AG115" s="2304" t="s">
        <v>730</v>
      </c>
      <c r="AH115" s="2304" t="s">
        <v>731</v>
      </c>
      <c r="AI115" s="2304">
        <v>5</v>
      </c>
      <c r="AJ115" s="2304" t="s">
        <v>732</v>
      </c>
      <c r="AK115" s="2304" t="s">
        <v>733</v>
      </c>
      <c r="AL115" s="2304">
        <v>7</v>
      </c>
      <c r="AM115" s="2304" t="s">
        <v>734</v>
      </c>
      <c r="AN115" s="2304" t="s">
        <v>735</v>
      </c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</row>
    <row r="116" spans="1:61" s="16" customFormat="1" ht="24" customHeight="1" thickBot="1" x14ac:dyDescent="0.25">
      <c r="A116" s="3070" t="s">
        <v>594</v>
      </c>
      <c r="B116" s="3071"/>
      <c r="C116" s="3071"/>
      <c r="D116" s="3071"/>
      <c r="E116" s="3071"/>
      <c r="F116" s="3071"/>
      <c r="G116" s="3071"/>
      <c r="H116" s="3071"/>
      <c r="I116" s="3071"/>
      <c r="J116" s="3071"/>
      <c r="K116" s="3071"/>
      <c r="L116" s="3071"/>
      <c r="M116" s="3071"/>
      <c r="N116" s="3071"/>
      <c r="O116" s="3071"/>
      <c r="P116" s="3071"/>
      <c r="Q116" s="3071"/>
      <c r="R116" s="3071"/>
      <c r="S116" s="3071"/>
      <c r="T116" s="3071"/>
      <c r="U116" s="3071"/>
      <c r="V116" s="3071"/>
      <c r="W116" s="3071"/>
      <c r="X116" s="3071"/>
      <c r="Y116" s="3072"/>
      <c r="AB116" s="2299" t="s">
        <v>698</v>
      </c>
      <c r="AC116" s="2299"/>
      <c r="AD116" s="2299"/>
      <c r="AE116" s="2299"/>
      <c r="AF116" s="2299"/>
      <c r="AG116" s="2299"/>
      <c r="AH116" s="2299"/>
      <c r="AI116" s="2299"/>
      <c r="AJ116" s="2299"/>
      <c r="AK116" s="2299"/>
      <c r="AL116" s="2299"/>
      <c r="AM116" s="2299"/>
      <c r="AN116" s="2299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</row>
    <row r="117" spans="1:61" s="16" customFormat="1" ht="41.25" customHeight="1" thickBot="1" x14ac:dyDescent="0.25">
      <c r="A117" s="3065" t="s">
        <v>345</v>
      </c>
      <c r="B117" s="3066"/>
      <c r="C117" s="3066"/>
      <c r="D117" s="3066"/>
      <c r="E117" s="3066"/>
      <c r="F117" s="3066"/>
      <c r="G117" s="3066"/>
      <c r="H117" s="3066"/>
      <c r="I117" s="3066"/>
      <c r="J117" s="3066"/>
      <c r="K117" s="3066"/>
      <c r="L117" s="3066"/>
      <c r="M117" s="3066"/>
      <c r="N117" s="3066"/>
      <c r="O117" s="3066"/>
      <c r="P117" s="3066"/>
      <c r="Q117" s="3066"/>
      <c r="R117" s="3066"/>
      <c r="S117" s="3066"/>
      <c r="T117" s="3066"/>
      <c r="U117" s="3066"/>
      <c r="V117" s="3066"/>
      <c r="W117" s="3066"/>
      <c r="X117" s="3066"/>
      <c r="Y117" s="3067"/>
      <c r="AB117" s="2299" t="s">
        <v>699</v>
      </c>
      <c r="AC117" s="2299">
        <f t="shared" ref="AC117:AH117" si="49">COUNTIF($D$87:$D$92,AC115)</f>
        <v>0</v>
      </c>
      <c r="AD117" s="2299">
        <f t="shared" si="49"/>
        <v>0</v>
      </c>
      <c r="AE117" s="2299">
        <f t="shared" si="49"/>
        <v>0</v>
      </c>
      <c r="AF117" s="2299">
        <f t="shared" si="49"/>
        <v>1</v>
      </c>
      <c r="AG117" s="2299">
        <f t="shared" si="49"/>
        <v>1</v>
      </c>
      <c r="AH117" s="2299">
        <f t="shared" si="49"/>
        <v>1</v>
      </c>
      <c r="AI117" s="2299">
        <v>2</v>
      </c>
      <c r="AJ117" s="2299">
        <f>COUNTIF($D$87:$D$92,AJ115)</f>
        <v>1</v>
      </c>
      <c r="AK117" s="2299">
        <f>COUNTIF($D$87:$D$92,AK115)</f>
        <v>1</v>
      </c>
      <c r="AL117" s="2299">
        <f>COUNTIF($D$87:$D$92,AL115)</f>
        <v>0</v>
      </c>
      <c r="AM117" s="2299">
        <f>COUNTIF($D$87:$D$92,AM115)</f>
        <v>0</v>
      </c>
      <c r="AN117" s="2299">
        <f>COUNTIF($D$87:$D$92,AN115)</f>
        <v>0</v>
      </c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</row>
    <row r="118" spans="1:61" s="2494" customFormat="1" ht="38.25" customHeight="1" x14ac:dyDescent="0.2">
      <c r="A118" s="1012" t="s">
        <v>347</v>
      </c>
      <c r="B118" s="111" t="s">
        <v>188</v>
      </c>
      <c r="C118" s="79"/>
      <c r="D118" s="80"/>
      <c r="E118" s="80"/>
      <c r="F118" s="358"/>
      <c r="G118" s="2543">
        <f>G119+G120</f>
        <v>8</v>
      </c>
      <c r="H118" s="534">
        <f>H119+H120</f>
        <v>240</v>
      </c>
      <c r="I118" s="535">
        <f>I119+I120</f>
        <v>90</v>
      </c>
      <c r="J118" s="535">
        <f>J119+J120</f>
        <v>63</v>
      </c>
      <c r="K118" s="535">
        <f>K119+K120</f>
        <v>27</v>
      </c>
      <c r="L118" s="535"/>
      <c r="M118" s="2544">
        <f>M119+M120</f>
        <v>150</v>
      </c>
      <c r="N118" s="79"/>
      <c r="O118" s="80"/>
      <c r="P118" s="107"/>
      <c r="Q118" s="79"/>
      <c r="R118" s="80"/>
      <c r="S118" s="107"/>
      <c r="T118" s="115"/>
      <c r="U118" s="114"/>
      <c r="V118" s="116"/>
      <c r="W118" s="117"/>
      <c r="X118" s="114"/>
      <c r="Y118" s="116"/>
      <c r="AB118" s="2513" t="s">
        <v>704</v>
      </c>
      <c r="AC118" s="2514"/>
      <c r="AD118" s="2514"/>
      <c r="AE118" s="2514"/>
      <c r="AF118" s="2514"/>
      <c r="AG118" s="2514"/>
      <c r="AH118" s="2514"/>
      <c r="AI118" s="2514"/>
      <c r="AJ118" s="2514"/>
      <c r="AK118" s="2514"/>
      <c r="AL118" s="2514"/>
      <c r="AM118" s="2514"/>
      <c r="AN118" s="2514"/>
      <c r="AX118" s="2515"/>
      <c r="AY118" s="2515"/>
      <c r="AZ118" s="2515"/>
      <c r="BA118" s="2515"/>
      <c r="BB118" s="2515"/>
      <c r="BC118" s="2515"/>
      <c r="BD118" s="2515"/>
      <c r="BE118" s="2515"/>
      <c r="BF118" s="2515"/>
      <c r="BG118" s="2515"/>
      <c r="BH118" s="2515"/>
      <c r="BI118" s="2515"/>
    </row>
    <row r="119" spans="1:61" s="2494" customFormat="1" ht="40.5" customHeight="1" x14ac:dyDescent="0.2">
      <c r="A119" s="683" t="s">
        <v>348</v>
      </c>
      <c r="B119" s="112" t="s">
        <v>188</v>
      </c>
      <c r="C119" s="83"/>
      <c r="D119" s="85"/>
      <c r="E119" s="85"/>
      <c r="F119" s="128"/>
      <c r="G119" s="643">
        <v>4</v>
      </c>
      <c r="H119" s="83">
        <f>G119*30</f>
        <v>120</v>
      </c>
      <c r="I119" s="84">
        <f>J119+K119+L119</f>
        <v>45</v>
      </c>
      <c r="J119" s="87">
        <v>36</v>
      </c>
      <c r="K119" s="85">
        <v>9</v>
      </c>
      <c r="L119" s="85"/>
      <c r="M119" s="545">
        <f>H119-I119</f>
        <v>75</v>
      </c>
      <c r="N119" s="83"/>
      <c r="O119" s="85"/>
      <c r="P119" s="89"/>
      <c r="Q119" s="83"/>
      <c r="R119" s="85"/>
      <c r="S119" s="89"/>
      <c r="T119" s="86"/>
      <c r="U119" s="87">
        <v>5</v>
      </c>
      <c r="V119" s="94"/>
      <c r="W119" s="95"/>
      <c r="X119" s="87"/>
      <c r="Y119" s="94"/>
      <c r="AB119" s="2515" t="s">
        <v>705</v>
      </c>
      <c r="AC119" s="2515"/>
      <c r="AD119" s="2515"/>
      <c r="AE119" s="2515"/>
      <c r="AF119" s="2515"/>
      <c r="AG119" s="2515"/>
      <c r="AH119" s="2515"/>
      <c r="AI119" s="2515"/>
      <c r="AJ119" s="2515"/>
      <c r="AK119" s="2515"/>
      <c r="AL119" s="2515"/>
      <c r="AM119" s="2515"/>
      <c r="AN119" s="2515"/>
      <c r="AX119" s="2515"/>
      <c r="AY119" s="2515"/>
      <c r="AZ119" s="2515"/>
      <c r="BA119" s="2515"/>
      <c r="BB119" s="2515"/>
      <c r="BC119" s="2515"/>
      <c r="BD119" s="2515"/>
      <c r="BE119" s="2515"/>
      <c r="BF119" s="2515"/>
      <c r="BG119" s="2515"/>
      <c r="BH119" s="2515"/>
      <c r="BI119" s="2515"/>
    </row>
    <row r="120" spans="1:61" s="2494" customFormat="1" ht="42" customHeight="1" x14ac:dyDescent="0.2">
      <c r="A120" s="683" t="s">
        <v>349</v>
      </c>
      <c r="B120" s="112" t="s">
        <v>188</v>
      </c>
      <c r="C120" s="83" t="s">
        <v>733</v>
      </c>
      <c r="D120" s="85"/>
      <c r="E120" s="85"/>
      <c r="F120" s="128"/>
      <c r="G120" s="643">
        <v>4</v>
      </c>
      <c r="H120" s="83">
        <f>G120*30</f>
        <v>120</v>
      </c>
      <c r="I120" s="84">
        <f>J120+K120+L120</f>
        <v>45</v>
      </c>
      <c r="J120" s="87">
        <v>27</v>
      </c>
      <c r="K120" s="85">
        <v>18</v>
      </c>
      <c r="L120" s="85"/>
      <c r="M120" s="545">
        <f>H120-I120</f>
        <v>75</v>
      </c>
      <c r="N120" s="83"/>
      <c r="O120" s="85"/>
      <c r="P120" s="89"/>
      <c r="Q120" s="83"/>
      <c r="R120" s="85"/>
      <c r="S120" s="89"/>
      <c r="T120" s="86"/>
      <c r="U120" s="87"/>
      <c r="V120" s="94">
        <v>5</v>
      </c>
      <c r="W120" s="95"/>
      <c r="X120" s="87"/>
      <c r="Y120" s="94"/>
      <c r="AX120" s="2515"/>
      <c r="AY120" s="2515"/>
      <c r="AZ120" s="2515"/>
      <c r="BA120" s="2515"/>
      <c r="BB120" s="2515"/>
      <c r="BC120" s="2515"/>
      <c r="BD120" s="2515"/>
      <c r="BE120" s="2515"/>
      <c r="BF120" s="2515"/>
      <c r="BG120" s="2515"/>
      <c r="BH120" s="2515"/>
      <c r="BI120" s="2515"/>
    </row>
    <row r="121" spans="1:61" s="16" customFormat="1" ht="28.5" customHeight="1" x14ac:dyDescent="0.2">
      <c r="A121" s="683" t="s">
        <v>350</v>
      </c>
      <c r="B121" s="112" t="s">
        <v>189</v>
      </c>
      <c r="C121" s="83" t="s">
        <v>733</v>
      </c>
      <c r="D121" s="85"/>
      <c r="E121" s="85"/>
      <c r="F121" s="128"/>
      <c r="G121" s="108">
        <v>3</v>
      </c>
      <c r="H121" s="91">
        <f>G121*30</f>
        <v>90</v>
      </c>
      <c r="I121" s="92">
        <f>J121+K121+L121</f>
        <v>45</v>
      </c>
      <c r="J121" s="171">
        <v>27</v>
      </c>
      <c r="K121" s="167">
        <v>9</v>
      </c>
      <c r="L121" s="167">
        <v>9</v>
      </c>
      <c r="M121" s="96">
        <f>H121-I121</f>
        <v>45</v>
      </c>
      <c r="N121" s="82"/>
      <c r="O121" s="85"/>
      <c r="P121" s="88"/>
      <c r="Q121" s="83"/>
      <c r="R121" s="85"/>
      <c r="S121" s="89"/>
      <c r="T121" s="86"/>
      <c r="U121" s="87"/>
      <c r="V121" s="94">
        <v>5</v>
      </c>
      <c r="W121" s="95"/>
      <c r="X121" s="87"/>
      <c r="Y121" s="9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</row>
    <row r="122" spans="1:61" s="2494" customFormat="1" ht="55.5" customHeight="1" x14ac:dyDescent="0.2">
      <c r="A122" s="683" t="s">
        <v>223</v>
      </c>
      <c r="B122" s="780" t="s">
        <v>192</v>
      </c>
      <c r="C122" s="100"/>
      <c r="D122" s="98">
        <v>7</v>
      </c>
      <c r="E122" s="98"/>
      <c r="F122" s="169"/>
      <c r="G122" s="118">
        <v>3</v>
      </c>
      <c r="H122" s="40">
        <f>G122*30</f>
        <v>90</v>
      </c>
      <c r="I122" s="27">
        <f>J122+K122+L122</f>
        <v>30</v>
      </c>
      <c r="J122" s="105">
        <v>15</v>
      </c>
      <c r="K122" s="105"/>
      <c r="L122" s="105">
        <v>15</v>
      </c>
      <c r="M122" s="172">
        <f>H122-I122</f>
        <v>60</v>
      </c>
      <c r="N122" s="97"/>
      <c r="O122" s="98"/>
      <c r="P122" s="106"/>
      <c r="Q122" s="100"/>
      <c r="R122" s="98"/>
      <c r="S122" s="101"/>
      <c r="T122" s="100"/>
      <c r="U122" s="98"/>
      <c r="V122" s="126"/>
      <c r="W122" s="119">
        <v>2</v>
      </c>
      <c r="X122" s="99"/>
      <c r="Y122" s="126"/>
      <c r="AX122" s="2515"/>
      <c r="AY122" s="2515"/>
      <c r="AZ122" s="2515"/>
      <c r="BA122" s="2515"/>
      <c r="BB122" s="2515"/>
      <c r="BC122" s="2515"/>
      <c r="BD122" s="2515"/>
      <c r="BE122" s="2515"/>
      <c r="BF122" s="2515"/>
      <c r="BG122" s="2515"/>
      <c r="BH122" s="2515"/>
      <c r="BI122" s="2515"/>
    </row>
    <row r="123" spans="1:61" s="2494" customFormat="1" ht="53.25" customHeight="1" x14ac:dyDescent="0.2">
      <c r="A123" s="683" t="s">
        <v>224</v>
      </c>
      <c r="B123" s="112" t="s">
        <v>190</v>
      </c>
      <c r="C123" s="83"/>
      <c r="D123" s="85"/>
      <c r="E123" s="85"/>
      <c r="F123" s="128"/>
      <c r="G123" s="108">
        <f>G124+G125+G126</f>
        <v>6.5</v>
      </c>
      <c r="H123" s="130">
        <f t="shared" ref="H123:M123" si="50">H124+H125+H126</f>
        <v>195</v>
      </c>
      <c r="I123" s="109">
        <f t="shared" si="50"/>
        <v>99</v>
      </c>
      <c r="J123" s="109">
        <f t="shared" si="50"/>
        <v>54</v>
      </c>
      <c r="K123" s="109">
        <f t="shared" si="50"/>
        <v>18</v>
      </c>
      <c r="L123" s="109">
        <f t="shared" si="50"/>
        <v>27</v>
      </c>
      <c r="M123" s="110">
        <f t="shared" si="50"/>
        <v>96</v>
      </c>
      <c r="N123" s="83"/>
      <c r="O123" s="85"/>
      <c r="P123" s="88"/>
      <c r="Q123" s="83"/>
      <c r="R123" s="85"/>
      <c r="S123" s="89"/>
      <c r="T123" s="86"/>
      <c r="U123" s="87"/>
      <c r="V123" s="94"/>
      <c r="W123" s="95"/>
      <c r="X123" s="87"/>
      <c r="Y123" s="94"/>
      <c r="AX123" s="2515"/>
      <c r="AY123" s="2515"/>
      <c r="AZ123" s="2515"/>
      <c r="BA123" s="2515"/>
      <c r="BB123" s="2515"/>
      <c r="BC123" s="2515"/>
      <c r="BD123" s="2515"/>
      <c r="BE123" s="2515"/>
      <c r="BF123" s="2515"/>
      <c r="BG123" s="2515"/>
      <c r="BH123" s="2515"/>
      <c r="BI123" s="2515"/>
    </row>
    <row r="124" spans="1:61" s="2494" customFormat="1" ht="54.75" customHeight="1" x14ac:dyDescent="0.2">
      <c r="A124" s="683" t="s">
        <v>288</v>
      </c>
      <c r="B124" s="112" t="s">
        <v>190</v>
      </c>
      <c r="C124" s="100"/>
      <c r="D124" s="98"/>
      <c r="E124" s="98"/>
      <c r="F124" s="129"/>
      <c r="G124" s="132">
        <v>3</v>
      </c>
      <c r="H124" s="83">
        <f t="shared" ref="H124:H132" si="51">G124*30</f>
        <v>90</v>
      </c>
      <c r="I124" s="781">
        <f t="shared" ref="I124:I132" si="52">J124+K124+L124</f>
        <v>45</v>
      </c>
      <c r="J124" s="99">
        <v>27</v>
      </c>
      <c r="K124" s="98">
        <v>9</v>
      </c>
      <c r="L124" s="98">
        <v>9</v>
      </c>
      <c r="M124" s="782">
        <f>H124-I124</f>
        <v>45</v>
      </c>
      <c r="N124" s="97"/>
      <c r="O124" s="98"/>
      <c r="P124" s="106"/>
      <c r="Q124" s="100"/>
      <c r="R124" s="98"/>
      <c r="S124" s="101"/>
      <c r="T124" s="102"/>
      <c r="U124" s="99">
        <v>5</v>
      </c>
      <c r="V124" s="126"/>
      <c r="W124" s="119"/>
      <c r="X124" s="99"/>
      <c r="Y124" s="126"/>
      <c r="AX124" s="2515"/>
      <c r="AY124" s="2515"/>
      <c r="AZ124" s="2515"/>
      <c r="BA124" s="2515"/>
      <c r="BB124" s="2515"/>
      <c r="BC124" s="2515"/>
      <c r="BD124" s="2515"/>
      <c r="BE124" s="2515"/>
      <c r="BF124" s="2515"/>
      <c r="BG124" s="2515"/>
      <c r="BH124" s="2515"/>
      <c r="BI124" s="2515"/>
    </row>
    <row r="125" spans="1:61" s="2494" customFormat="1" ht="54" customHeight="1" x14ac:dyDescent="0.2">
      <c r="A125" s="683" t="s">
        <v>225</v>
      </c>
      <c r="B125" s="112" t="s">
        <v>190</v>
      </c>
      <c r="C125" s="100" t="s">
        <v>733</v>
      </c>
      <c r="D125" s="98"/>
      <c r="E125" s="98"/>
      <c r="F125" s="129"/>
      <c r="G125" s="132">
        <v>2.5</v>
      </c>
      <c r="H125" s="83">
        <f t="shared" si="51"/>
        <v>75</v>
      </c>
      <c r="I125" s="781">
        <f t="shared" si="52"/>
        <v>36</v>
      </c>
      <c r="J125" s="99">
        <v>27</v>
      </c>
      <c r="K125" s="98">
        <v>9</v>
      </c>
      <c r="L125" s="98"/>
      <c r="M125" s="782">
        <f>H125-I125</f>
        <v>39</v>
      </c>
      <c r="N125" s="97"/>
      <c r="O125" s="98"/>
      <c r="P125" s="106"/>
      <c r="Q125" s="100"/>
      <c r="R125" s="98"/>
      <c r="S125" s="101"/>
      <c r="T125" s="102"/>
      <c r="U125" s="99"/>
      <c r="V125" s="126">
        <v>4</v>
      </c>
      <c r="W125" s="119"/>
      <c r="X125" s="99"/>
      <c r="Y125" s="126"/>
      <c r="AX125" s="2515"/>
      <c r="AY125" s="2515"/>
      <c r="AZ125" s="2515"/>
      <c r="BA125" s="2515"/>
      <c r="BB125" s="2515"/>
      <c r="BC125" s="2515"/>
      <c r="BD125" s="2515"/>
      <c r="BE125" s="2515"/>
      <c r="BF125" s="2515"/>
      <c r="BG125" s="2515"/>
      <c r="BH125" s="2515"/>
      <c r="BI125" s="2515"/>
    </row>
    <row r="126" spans="1:61" s="2494" customFormat="1" ht="69.75" customHeight="1" x14ac:dyDescent="0.2">
      <c r="A126" s="683" t="s">
        <v>226</v>
      </c>
      <c r="B126" s="112" t="s">
        <v>586</v>
      </c>
      <c r="C126" s="100"/>
      <c r="D126" s="98"/>
      <c r="E126" s="98"/>
      <c r="F126" s="129" t="s">
        <v>733</v>
      </c>
      <c r="G126" s="132">
        <v>1</v>
      </c>
      <c r="H126" s="83">
        <f t="shared" si="51"/>
        <v>30</v>
      </c>
      <c r="I126" s="781">
        <f t="shared" si="52"/>
        <v>18</v>
      </c>
      <c r="J126" s="99"/>
      <c r="K126" s="98"/>
      <c r="L126" s="98">
        <v>18</v>
      </c>
      <c r="M126" s="782">
        <f>H126-I126</f>
        <v>12</v>
      </c>
      <c r="N126" s="97"/>
      <c r="O126" s="98"/>
      <c r="P126" s="106"/>
      <c r="Q126" s="100"/>
      <c r="R126" s="98"/>
      <c r="S126" s="101"/>
      <c r="T126" s="102"/>
      <c r="U126" s="99"/>
      <c r="V126" s="126">
        <v>2</v>
      </c>
      <c r="W126" s="119"/>
      <c r="X126" s="99"/>
      <c r="Y126" s="126"/>
      <c r="AX126" s="2515"/>
      <c r="AY126" s="2515"/>
      <c r="AZ126" s="2515"/>
      <c r="BA126" s="2515"/>
      <c r="BB126" s="2515"/>
      <c r="BC126" s="2515"/>
      <c r="BD126" s="2515"/>
      <c r="BE126" s="2515"/>
      <c r="BF126" s="2515"/>
      <c r="BG126" s="2515"/>
      <c r="BH126" s="2515"/>
      <c r="BI126" s="2515"/>
    </row>
    <row r="127" spans="1:61" s="2494" customFormat="1" ht="51" customHeight="1" x14ac:dyDescent="0.2">
      <c r="A127" s="683" t="s">
        <v>227</v>
      </c>
      <c r="B127" s="170" t="s">
        <v>193</v>
      </c>
      <c r="C127" s="100"/>
      <c r="D127" s="98"/>
      <c r="E127" s="98"/>
      <c r="F127" s="169"/>
      <c r="G127" s="118">
        <f>G128+G129</f>
        <v>4.5</v>
      </c>
      <c r="H127" s="130">
        <f t="shared" ref="H127:M127" si="53">H128+H129</f>
        <v>135</v>
      </c>
      <c r="I127" s="109">
        <f t="shared" si="53"/>
        <v>59</v>
      </c>
      <c r="J127" s="109">
        <f t="shared" si="53"/>
        <v>42</v>
      </c>
      <c r="K127" s="109">
        <f t="shared" si="53"/>
        <v>9</v>
      </c>
      <c r="L127" s="109">
        <f t="shared" si="53"/>
        <v>8</v>
      </c>
      <c r="M127" s="110">
        <f t="shared" si="53"/>
        <v>76</v>
      </c>
      <c r="N127" s="97"/>
      <c r="O127" s="98"/>
      <c r="P127" s="106"/>
      <c r="Q127" s="100"/>
      <c r="R127" s="98"/>
      <c r="S127" s="101"/>
      <c r="T127" s="100"/>
      <c r="U127" s="98"/>
      <c r="V127" s="126"/>
      <c r="W127" s="119"/>
      <c r="X127" s="99"/>
      <c r="Y127" s="126"/>
      <c r="AX127" s="2515"/>
      <c r="AY127" s="2515"/>
      <c r="AZ127" s="2515"/>
      <c r="BA127" s="2515"/>
      <c r="BB127" s="2515"/>
      <c r="BC127" s="2515"/>
      <c r="BD127" s="2515"/>
      <c r="BE127" s="2515"/>
      <c r="BF127" s="2515"/>
      <c r="BG127" s="2515"/>
      <c r="BH127" s="2515"/>
      <c r="BI127" s="2515"/>
    </row>
    <row r="128" spans="1:61" s="2494" customFormat="1" ht="48.75" customHeight="1" x14ac:dyDescent="0.2">
      <c r="A128" s="683" t="s">
        <v>351</v>
      </c>
      <c r="B128" s="170" t="s">
        <v>193</v>
      </c>
      <c r="C128" s="100"/>
      <c r="D128" s="98"/>
      <c r="E128" s="98"/>
      <c r="F128" s="169"/>
      <c r="G128" s="132">
        <v>2</v>
      </c>
      <c r="H128" s="79">
        <f>G128*30</f>
        <v>60</v>
      </c>
      <c r="I128" s="168">
        <f>J128+K128+L128</f>
        <v>27</v>
      </c>
      <c r="J128" s="131">
        <v>18</v>
      </c>
      <c r="K128" s="131">
        <v>9</v>
      </c>
      <c r="L128" s="131"/>
      <c r="M128" s="173">
        <f>H128-I128</f>
        <v>33</v>
      </c>
      <c r="N128" s="97"/>
      <c r="O128" s="98"/>
      <c r="P128" s="106"/>
      <c r="Q128" s="100"/>
      <c r="R128" s="98"/>
      <c r="S128" s="101"/>
      <c r="T128" s="100"/>
      <c r="U128" s="98"/>
      <c r="V128" s="126"/>
      <c r="W128" s="119"/>
      <c r="X128" s="99">
        <v>3</v>
      </c>
      <c r="Y128" s="126"/>
      <c r="AX128" s="2515"/>
      <c r="AY128" s="2515"/>
      <c r="AZ128" s="2515"/>
      <c r="BA128" s="2515"/>
      <c r="BB128" s="2515"/>
      <c r="BC128" s="2515"/>
      <c r="BD128" s="2515"/>
      <c r="BE128" s="2515"/>
      <c r="BF128" s="2515"/>
      <c r="BG128" s="2515"/>
      <c r="BH128" s="2515"/>
      <c r="BI128" s="2515"/>
    </row>
    <row r="129" spans="1:61" s="2494" customFormat="1" ht="51" customHeight="1" x14ac:dyDescent="0.2">
      <c r="A129" s="683" t="s">
        <v>352</v>
      </c>
      <c r="B129" s="170" t="s">
        <v>193</v>
      </c>
      <c r="C129" s="100" t="s">
        <v>735</v>
      </c>
      <c r="D129" s="98"/>
      <c r="E129" s="98"/>
      <c r="F129" s="169"/>
      <c r="G129" s="132">
        <v>2.5</v>
      </c>
      <c r="H129" s="79">
        <f>G129*30</f>
        <v>75</v>
      </c>
      <c r="I129" s="168">
        <f>J129+K129+L129</f>
        <v>32</v>
      </c>
      <c r="J129" s="98">
        <v>24</v>
      </c>
      <c r="K129" s="98"/>
      <c r="L129" s="98">
        <v>8</v>
      </c>
      <c r="M129" s="173">
        <f>H129-I129</f>
        <v>43</v>
      </c>
      <c r="N129" s="174"/>
      <c r="O129" s="98"/>
      <c r="P129" s="106"/>
      <c r="Q129" s="100"/>
      <c r="R129" s="98"/>
      <c r="S129" s="101"/>
      <c r="T129" s="100"/>
      <c r="U129" s="98"/>
      <c r="V129" s="126"/>
      <c r="W129" s="119"/>
      <c r="X129" s="99"/>
      <c r="Y129" s="126">
        <v>4</v>
      </c>
      <c r="AX129" s="2515"/>
      <c r="AY129" s="2515"/>
      <c r="AZ129" s="2515"/>
      <c r="BA129" s="2515"/>
      <c r="BB129" s="2515"/>
      <c r="BC129" s="2515"/>
      <c r="BD129" s="2515"/>
      <c r="BE129" s="2515"/>
      <c r="BF129" s="2515"/>
      <c r="BG129" s="2515"/>
      <c r="BH129" s="2515"/>
      <c r="BI129" s="2515"/>
    </row>
    <row r="130" spans="1:61" s="2494" customFormat="1" ht="24" customHeight="1" x14ac:dyDescent="0.2">
      <c r="A130" s="683" t="s">
        <v>228</v>
      </c>
      <c r="B130" s="113" t="s">
        <v>59</v>
      </c>
      <c r="C130" s="100"/>
      <c r="D130" s="98"/>
      <c r="E130" s="98"/>
      <c r="F130" s="169"/>
      <c r="G130" s="118">
        <f>G131+G132</f>
        <v>7</v>
      </c>
      <c r="H130" s="130">
        <f t="shared" ref="H130:M130" si="54">H131+H132</f>
        <v>210</v>
      </c>
      <c r="I130" s="109">
        <f t="shared" si="54"/>
        <v>105</v>
      </c>
      <c r="J130" s="109">
        <f t="shared" si="54"/>
        <v>60</v>
      </c>
      <c r="K130" s="109">
        <f t="shared" si="54"/>
        <v>15</v>
      </c>
      <c r="L130" s="109">
        <f t="shared" si="54"/>
        <v>30</v>
      </c>
      <c r="M130" s="110">
        <f t="shared" si="54"/>
        <v>105</v>
      </c>
      <c r="N130" s="174"/>
      <c r="O130" s="98"/>
      <c r="P130" s="106"/>
      <c r="Q130" s="100"/>
      <c r="R130" s="98"/>
      <c r="S130" s="101"/>
      <c r="T130" s="100"/>
      <c r="U130" s="98"/>
      <c r="V130" s="126"/>
      <c r="W130" s="119"/>
      <c r="X130" s="99"/>
      <c r="Y130" s="126"/>
      <c r="AX130" s="2515"/>
      <c r="AY130" s="2515"/>
      <c r="AZ130" s="2515"/>
      <c r="BA130" s="2515"/>
      <c r="BB130" s="2515"/>
      <c r="BC130" s="2515"/>
      <c r="BD130" s="2515"/>
      <c r="BE130" s="2515"/>
      <c r="BF130" s="2515"/>
      <c r="BG130" s="2515"/>
      <c r="BH130" s="2515"/>
      <c r="BI130" s="2515"/>
    </row>
    <row r="131" spans="1:61" s="2494" customFormat="1" ht="26.25" customHeight="1" x14ac:dyDescent="0.2">
      <c r="A131" s="683" t="s">
        <v>353</v>
      </c>
      <c r="B131" s="113" t="s">
        <v>59</v>
      </c>
      <c r="C131" s="100">
        <v>5</v>
      </c>
      <c r="D131" s="98"/>
      <c r="E131" s="98"/>
      <c r="F131" s="129"/>
      <c r="G131" s="132">
        <v>6</v>
      </c>
      <c r="H131" s="83">
        <f t="shared" si="51"/>
        <v>180</v>
      </c>
      <c r="I131" s="781">
        <f t="shared" si="52"/>
        <v>90</v>
      </c>
      <c r="J131" s="99">
        <v>60</v>
      </c>
      <c r="K131" s="98">
        <v>15</v>
      </c>
      <c r="L131" s="98">
        <v>15</v>
      </c>
      <c r="M131" s="782">
        <f>H131-I131</f>
        <v>90</v>
      </c>
      <c r="N131" s="97"/>
      <c r="O131" s="98"/>
      <c r="P131" s="106"/>
      <c r="Q131" s="100"/>
      <c r="R131" s="98"/>
      <c r="S131" s="101"/>
      <c r="T131" s="102">
        <v>6</v>
      </c>
      <c r="U131" s="99"/>
      <c r="V131" s="126"/>
      <c r="W131" s="119"/>
      <c r="X131" s="99"/>
      <c r="Y131" s="126"/>
      <c r="AX131" s="2515"/>
      <c r="AY131" s="2515"/>
      <c r="AZ131" s="2515"/>
      <c r="BA131" s="2515"/>
      <c r="BB131" s="2515"/>
      <c r="BC131" s="2515"/>
      <c r="BD131" s="2515"/>
      <c r="BE131" s="2515"/>
      <c r="BF131" s="2515"/>
      <c r="BG131" s="2515"/>
      <c r="BH131" s="2515"/>
      <c r="BI131" s="2515"/>
    </row>
    <row r="132" spans="1:61" s="2494" customFormat="1" ht="24" customHeight="1" x14ac:dyDescent="0.2">
      <c r="A132" s="683" t="s">
        <v>354</v>
      </c>
      <c r="B132" s="113" t="s">
        <v>346</v>
      </c>
      <c r="C132" s="100"/>
      <c r="D132" s="98"/>
      <c r="E132" s="98"/>
      <c r="F132" s="129">
        <v>5</v>
      </c>
      <c r="G132" s="132">
        <v>1</v>
      </c>
      <c r="H132" s="83">
        <f t="shared" si="51"/>
        <v>30</v>
      </c>
      <c r="I132" s="781">
        <f t="shared" si="52"/>
        <v>15</v>
      </c>
      <c r="J132" s="99"/>
      <c r="K132" s="98"/>
      <c r="L132" s="98">
        <v>15</v>
      </c>
      <c r="M132" s="782">
        <f>H132-I132</f>
        <v>15</v>
      </c>
      <c r="N132" s="97"/>
      <c r="O132" s="98"/>
      <c r="P132" s="106"/>
      <c r="Q132" s="100"/>
      <c r="R132" s="98"/>
      <c r="S132" s="101"/>
      <c r="T132" s="102">
        <v>1</v>
      </c>
      <c r="U132" s="99"/>
      <c r="V132" s="126"/>
      <c r="W132" s="119"/>
      <c r="X132" s="99"/>
      <c r="Y132" s="126"/>
      <c r="AX132" s="2515"/>
      <c r="AY132" s="2515"/>
      <c r="AZ132" s="2515"/>
      <c r="BA132" s="2515"/>
      <c r="BB132" s="2515"/>
      <c r="BC132" s="2515"/>
      <c r="BD132" s="2515"/>
      <c r="BE132" s="2515"/>
      <c r="BF132" s="2515"/>
      <c r="BG132" s="2515"/>
      <c r="BH132" s="2515"/>
      <c r="BI132" s="2515"/>
    </row>
    <row r="133" spans="1:61" s="16" customFormat="1" ht="35.25" customHeight="1" thickBot="1" x14ac:dyDescent="0.25">
      <c r="A133" s="2435" t="s">
        <v>229</v>
      </c>
      <c r="B133" s="704" t="s">
        <v>739</v>
      </c>
      <c r="C133" s="784"/>
      <c r="D133" s="785" t="s">
        <v>738</v>
      </c>
      <c r="E133" s="786"/>
      <c r="F133" s="639"/>
      <c r="G133" s="108">
        <v>6</v>
      </c>
      <c r="H133" s="91">
        <f>G133*30</f>
        <v>180</v>
      </c>
      <c r="I133" s="167">
        <f>J133+K133+L133</f>
        <v>90</v>
      </c>
      <c r="J133" s="787">
        <v>45</v>
      </c>
      <c r="K133" s="787">
        <v>30</v>
      </c>
      <c r="L133" s="787">
        <v>15</v>
      </c>
      <c r="M133" s="125">
        <f>H133-I133</f>
        <v>90</v>
      </c>
      <c r="N133" s="91"/>
      <c r="O133" s="167"/>
      <c r="P133" s="125"/>
      <c r="Q133" s="91"/>
      <c r="R133" s="167"/>
      <c r="S133" s="125"/>
      <c r="T133" s="91"/>
      <c r="U133" s="167"/>
      <c r="V133" s="125"/>
      <c r="W133" s="86">
        <v>6</v>
      </c>
      <c r="X133" s="171"/>
      <c r="Y133" s="125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</row>
    <row r="134" spans="1:61" s="16" customFormat="1" ht="20.25" customHeight="1" thickBot="1" x14ac:dyDescent="0.25">
      <c r="A134" s="3041" t="s">
        <v>365</v>
      </c>
      <c r="B134" s="3042"/>
      <c r="C134" s="3042"/>
      <c r="D134" s="3042"/>
      <c r="E134" s="3042"/>
      <c r="F134" s="3042"/>
      <c r="G134" s="3042"/>
      <c r="H134" s="3042"/>
      <c r="I134" s="3042"/>
      <c r="J134" s="3042"/>
      <c r="K134" s="3042"/>
      <c r="L134" s="3042"/>
      <c r="M134" s="3042"/>
      <c r="N134" s="3042"/>
      <c r="O134" s="3042"/>
      <c r="P134" s="3042"/>
      <c r="Q134" s="3042"/>
      <c r="R134" s="3042"/>
      <c r="S134" s="3042"/>
      <c r="T134" s="3042"/>
      <c r="U134" s="3042"/>
      <c r="V134" s="3042"/>
      <c r="W134" s="3042"/>
      <c r="X134" s="3042"/>
      <c r="Y134" s="3043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</row>
    <row r="135" spans="1:61" s="2494" customFormat="1" ht="35.25" customHeight="1" x14ac:dyDescent="0.2">
      <c r="A135" s="668" t="s">
        <v>230</v>
      </c>
      <c r="B135" s="788" t="s">
        <v>195</v>
      </c>
      <c r="C135" s="133"/>
      <c r="D135" s="131">
        <v>7</v>
      </c>
      <c r="E135" s="131"/>
      <c r="F135" s="789"/>
      <c r="G135" s="134">
        <v>3</v>
      </c>
      <c r="H135" s="40">
        <f>G135*30</f>
        <v>90</v>
      </c>
      <c r="I135" s="27">
        <f>J135+K135+L135</f>
        <v>45</v>
      </c>
      <c r="J135" s="735">
        <v>15</v>
      </c>
      <c r="K135" s="735">
        <v>30</v>
      </c>
      <c r="L135" s="735"/>
      <c r="M135" s="790">
        <f>H135-I135</f>
        <v>45</v>
      </c>
      <c r="N135" s="791"/>
      <c r="O135" s="131"/>
      <c r="P135" s="175"/>
      <c r="Q135" s="133"/>
      <c r="R135" s="131"/>
      <c r="S135" s="135"/>
      <c r="T135" s="133"/>
      <c r="U135" s="131"/>
      <c r="V135" s="135"/>
      <c r="W135" s="176">
        <v>3</v>
      </c>
      <c r="X135" s="177"/>
      <c r="Y135" s="135"/>
      <c r="AX135" s="2515"/>
      <c r="AY135" s="2515"/>
      <c r="AZ135" s="2515"/>
      <c r="BA135" s="2515"/>
      <c r="BB135" s="2515"/>
      <c r="BC135" s="2515"/>
      <c r="BD135" s="2515"/>
      <c r="BE135" s="2515"/>
      <c r="BF135" s="2515"/>
      <c r="BG135" s="2515"/>
      <c r="BH135" s="2515"/>
      <c r="BI135" s="2515"/>
    </row>
    <row r="136" spans="1:61" s="2494" customFormat="1" ht="35.25" customHeight="1" thickBot="1" x14ac:dyDescent="0.25">
      <c r="A136" s="683" t="s">
        <v>231</v>
      </c>
      <c r="B136" s="170" t="s">
        <v>196</v>
      </c>
      <c r="C136" s="100"/>
      <c r="D136" s="98">
        <v>7</v>
      </c>
      <c r="E136" s="98"/>
      <c r="F136" s="169"/>
      <c r="G136" s="118">
        <v>3</v>
      </c>
      <c r="H136" s="178">
        <f>G136*30</f>
        <v>90</v>
      </c>
      <c r="I136" s="104">
        <f>J136+K136+L136</f>
        <v>45</v>
      </c>
      <c r="J136" s="105">
        <v>30</v>
      </c>
      <c r="K136" s="105"/>
      <c r="L136" s="105">
        <v>15</v>
      </c>
      <c r="M136" s="127">
        <f>H136-I136</f>
        <v>45</v>
      </c>
      <c r="N136" s="174"/>
      <c r="O136" s="98"/>
      <c r="P136" s="106"/>
      <c r="Q136" s="100"/>
      <c r="R136" s="98"/>
      <c r="S136" s="101"/>
      <c r="T136" s="100"/>
      <c r="U136" s="98"/>
      <c r="V136" s="101"/>
      <c r="W136" s="102">
        <v>3</v>
      </c>
      <c r="X136" s="99"/>
      <c r="Y136" s="101"/>
      <c r="AX136" s="2515"/>
      <c r="AY136" s="2515"/>
      <c r="AZ136" s="2515"/>
      <c r="BA136" s="2515"/>
      <c r="BB136" s="2515"/>
      <c r="BC136" s="2515"/>
      <c r="BD136" s="2515"/>
      <c r="BE136" s="2515"/>
      <c r="BF136" s="2515"/>
      <c r="BG136" s="2515"/>
      <c r="BH136" s="2515"/>
      <c r="BI136" s="2515"/>
    </row>
    <row r="137" spans="1:61" s="18" customFormat="1" ht="22.5" customHeight="1" thickBot="1" x14ac:dyDescent="0.25">
      <c r="A137" s="3036" t="s">
        <v>198</v>
      </c>
      <c r="B137" s="3037"/>
      <c r="C137" s="3037"/>
      <c r="D137" s="3037"/>
      <c r="E137" s="3037"/>
      <c r="F137" s="3037"/>
      <c r="G137" s="3037"/>
      <c r="H137" s="3037"/>
      <c r="I137" s="3037"/>
      <c r="J137" s="3037"/>
      <c r="K137" s="3037"/>
      <c r="L137" s="3037"/>
      <c r="M137" s="3037"/>
      <c r="N137" s="3037"/>
      <c r="O137" s="3037"/>
      <c r="P137" s="3037"/>
      <c r="Q137" s="3037"/>
      <c r="R137" s="3037"/>
      <c r="S137" s="3037"/>
      <c r="T137" s="3037"/>
      <c r="U137" s="3037"/>
      <c r="V137" s="3037"/>
      <c r="W137" s="3037"/>
      <c r="X137" s="3037"/>
      <c r="Y137" s="3038"/>
      <c r="AX137" s="218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</row>
    <row r="138" spans="1:61" s="18" customFormat="1" ht="43.5" customHeight="1" thickBot="1" x14ac:dyDescent="0.3">
      <c r="A138" s="683" t="s">
        <v>355</v>
      </c>
      <c r="B138" s="2436" t="s">
        <v>762</v>
      </c>
      <c r="C138" s="100"/>
      <c r="D138" s="98">
        <v>7</v>
      </c>
      <c r="E138" s="98"/>
      <c r="F138" s="2437" t="s">
        <v>171</v>
      </c>
      <c r="G138" s="103">
        <v>6</v>
      </c>
      <c r="H138" s="156">
        <f>G138*30</f>
        <v>180</v>
      </c>
      <c r="I138" s="104">
        <f>J138+K138+L138</f>
        <v>90</v>
      </c>
      <c r="J138" s="105"/>
      <c r="K138" s="105"/>
      <c r="L138" s="105">
        <v>90</v>
      </c>
      <c r="M138" s="127">
        <f>H138-I138</f>
        <v>90</v>
      </c>
      <c r="N138" s="546"/>
      <c r="O138" s="85"/>
      <c r="P138" s="89"/>
      <c r="Q138" s="83"/>
      <c r="R138" s="85"/>
      <c r="S138" s="89"/>
      <c r="T138" s="83"/>
      <c r="U138" s="85"/>
      <c r="V138" s="89" t="s">
        <v>87</v>
      </c>
      <c r="W138" s="86">
        <v>6</v>
      </c>
      <c r="X138" s="87"/>
      <c r="Y138" s="89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</row>
    <row r="139" spans="1:61" s="18" customFormat="1" ht="21" customHeight="1" thickBot="1" x14ac:dyDescent="0.3">
      <c r="A139" s="3103" t="s">
        <v>393</v>
      </c>
      <c r="B139" s="3104"/>
      <c r="C139" s="3104"/>
      <c r="D139" s="3104"/>
      <c r="E139" s="3104"/>
      <c r="F139" s="3105"/>
      <c r="G139" s="2598">
        <f>G118+G121+G122+G123+G127+G130+G135+G136</f>
        <v>38</v>
      </c>
      <c r="H139" s="2370">
        <f t="shared" ref="H139:M139" si="55">H118+H121+H122+H123+H127+H130+H135+H136</f>
        <v>1140</v>
      </c>
      <c r="I139" s="2371">
        <f t="shared" si="55"/>
        <v>518</v>
      </c>
      <c r="J139" s="2371">
        <f t="shared" si="55"/>
        <v>306</v>
      </c>
      <c r="K139" s="2371">
        <f t="shared" si="55"/>
        <v>108</v>
      </c>
      <c r="L139" s="2371">
        <f t="shared" si="55"/>
        <v>104</v>
      </c>
      <c r="M139" s="2599">
        <f t="shared" si="55"/>
        <v>622</v>
      </c>
      <c r="N139" s="797"/>
      <c r="O139" s="136"/>
      <c r="P139" s="798"/>
      <c r="Q139" s="797"/>
      <c r="R139" s="136"/>
      <c r="S139" s="796"/>
      <c r="T139" s="795">
        <f>T131+T132</f>
        <v>7</v>
      </c>
      <c r="U139" s="137">
        <f>U119+U124</f>
        <v>10</v>
      </c>
      <c r="V139" s="796">
        <f>V120+V121+V125+V126</f>
        <v>16</v>
      </c>
      <c r="W139" s="795">
        <f>W122+W135+W136</f>
        <v>8</v>
      </c>
      <c r="X139" s="137">
        <f>X128</f>
        <v>3</v>
      </c>
      <c r="Y139" s="799">
        <f>Y129</f>
        <v>4</v>
      </c>
      <c r="AX139" s="218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</row>
    <row r="140" spans="1:61" s="18" customFormat="1" ht="41.25" customHeight="1" thickBot="1" x14ac:dyDescent="0.3">
      <c r="A140" s="3109" t="s">
        <v>394</v>
      </c>
      <c r="B140" s="3110"/>
      <c r="C140" s="3110"/>
      <c r="D140" s="3110"/>
      <c r="E140" s="3110"/>
      <c r="F140" s="3111"/>
      <c r="G140" s="2598">
        <f>G118+G121+G122+G123+G127+G130+G138</f>
        <v>38</v>
      </c>
      <c r="H140" s="2598">
        <f t="shared" ref="H140:M140" si="56">H118+H121+H122+H123+H127+H130+H138</f>
        <v>1140</v>
      </c>
      <c r="I140" s="2598">
        <f t="shared" si="56"/>
        <v>518</v>
      </c>
      <c r="J140" s="2598">
        <f t="shared" si="56"/>
        <v>261</v>
      </c>
      <c r="K140" s="2598">
        <f t="shared" si="56"/>
        <v>78</v>
      </c>
      <c r="L140" s="2598">
        <f t="shared" si="56"/>
        <v>179</v>
      </c>
      <c r="M140" s="2598">
        <f t="shared" si="56"/>
        <v>622</v>
      </c>
      <c r="N140" s="804"/>
      <c r="O140" s="805"/>
      <c r="P140" s="806"/>
      <c r="Q140" s="807"/>
      <c r="R140" s="805"/>
      <c r="S140" s="808"/>
      <c r="T140" s="801">
        <f>T131+T132</f>
        <v>7</v>
      </c>
      <c r="U140" s="802">
        <f>U119+U124</f>
        <v>10</v>
      </c>
      <c r="V140" s="803">
        <f>V120+V121+V125+V126</f>
        <v>16</v>
      </c>
      <c r="W140" s="809">
        <f>W122+W138</f>
        <v>8</v>
      </c>
      <c r="X140" s="802">
        <f>X128</f>
        <v>3</v>
      </c>
      <c r="Y140" s="803">
        <f>Y129</f>
        <v>4</v>
      </c>
      <c r="AX140" s="218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</row>
    <row r="141" spans="1:61" s="18" customFormat="1" ht="25.5" customHeight="1" thickBot="1" x14ac:dyDescent="0.25">
      <c r="A141" s="3100" t="s">
        <v>356</v>
      </c>
      <c r="B141" s="3101"/>
      <c r="C141" s="3101"/>
      <c r="D141" s="3101"/>
      <c r="E141" s="3101"/>
      <c r="F141" s="3101"/>
      <c r="G141" s="3101"/>
      <c r="H141" s="3101"/>
      <c r="I141" s="3101"/>
      <c r="J141" s="3101"/>
      <c r="K141" s="3101"/>
      <c r="L141" s="3101"/>
      <c r="M141" s="3101"/>
      <c r="N141" s="3101"/>
      <c r="O141" s="3101"/>
      <c r="P141" s="3101"/>
      <c r="Q141" s="3101"/>
      <c r="R141" s="3101"/>
      <c r="S141" s="3101"/>
      <c r="T141" s="3101"/>
      <c r="U141" s="3101"/>
      <c r="V141" s="3101"/>
      <c r="W141" s="3101"/>
      <c r="X141" s="3101"/>
      <c r="Y141" s="3102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</row>
    <row r="142" spans="1:61" s="2493" customFormat="1" ht="37.5" customHeight="1" thickBot="1" x14ac:dyDescent="0.25">
      <c r="A142" s="2430" t="s">
        <v>289</v>
      </c>
      <c r="B142" s="2600" t="s">
        <v>357</v>
      </c>
      <c r="C142" s="2601"/>
      <c r="D142" s="718" t="s">
        <v>731</v>
      </c>
      <c r="E142" s="2602"/>
      <c r="F142" s="2603"/>
      <c r="G142" s="2604">
        <v>3</v>
      </c>
      <c r="H142" s="2605">
        <f>G142*30</f>
        <v>90</v>
      </c>
      <c r="I142" s="713">
        <f>J142+K142+L142</f>
        <v>30</v>
      </c>
      <c r="J142" s="713">
        <v>10</v>
      </c>
      <c r="K142" s="713">
        <v>20</v>
      </c>
      <c r="L142" s="713"/>
      <c r="M142" s="2606">
        <f>H142-I142</f>
        <v>60</v>
      </c>
      <c r="N142" s="717"/>
      <c r="O142" s="718"/>
      <c r="P142" s="719"/>
      <c r="Q142" s="2607"/>
      <c r="R142" s="718"/>
      <c r="S142" s="2608">
        <v>3</v>
      </c>
      <c r="T142" s="717"/>
      <c r="U142" s="718"/>
      <c r="V142" s="719"/>
      <c r="W142" s="2607"/>
      <c r="X142" s="718"/>
      <c r="Y142" s="719"/>
      <c r="AX142" s="2734"/>
      <c r="AY142" s="2734"/>
      <c r="AZ142" s="2734"/>
      <c r="BA142" s="2734"/>
      <c r="BB142" s="2734"/>
      <c r="BC142" s="2734"/>
      <c r="BD142" s="2734"/>
      <c r="BE142" s="2734"/>
      <c r="BF142" s="2734"/>
      <c r="BG142" s="2734"/>
      <c r="BH142" s="2734"/>
      <c r="BI142" s="2734"/>
    </row>
    <row r="143" spans="1:61" s="18" customFormat="1" ht="22.5" customHeight="1" thickBot="1" x14ac:dyDescent="0.3">
      <c r="A143" s="3060" t="s">
        <v>263</v>
      </c>
      <c r="B143" s="3060"/>
      <c r="C143" s="3060"/>
      <c r="D143" s="3060"/>
      <c r="E143" s="3060"/>
      <c r="F143" s="3061"/>
      <c r="G143" s="810">
        <f>G142</f>
        <v>3</v>
      </c>
      <c r="H143" s="734">
        <f t="shared" ref="H143:M143" si="57">H142</f>
        <v>90</v>
      </c>
      <c r="I143" s="735">
        <f t="shared" si="57"/>
        <v>30</v>
      </c>
      <c r="J143" s="735">
        <f t="shared" si="57"/>
        <v>10</v>
      </c>
      <c r="K143" s="735">
        <f t="shared" si="57"/>
        <v>20</v>
      </c>
      <c r="L143" s="735"/>
      <c r="M143" s="735">
        <f t="shared" si="57"/>
        <v>60</v>
      </c>
      <c r="N143" s="178"/>
      <c r="O143" s="735"/>
      <c r="P143" s="811"/>
      <c r="Q143" s="734"/>
      <c r="R143" s="735"/>
      <c r="S143" s="736">
        <f>S142</f>
        <v>3</v>
      </c>
      <c r="T143" s="133"/>
      <c r="U143" s="131"/>
      <c r="V143" s="135"/>
      <c r="W143" s="196"/>
      <c r="X143" s="131"/>
      <c r="Y143" s="135"/>
      <c r="AX143" s="218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</row>
    <row r="144" spans="1:61" s="18" customFormat="1" ht="27" customHeight="1" thickBot="1" x14ac:dyDescent="0.25">
      <c r="A144" s="3023" t="s">
        <v>447</v>
      </c>
      <c r="B144" s="3034"/>
      <c r="C144" s="3034"/>
      <c r="D144" s="3034"/>
      <c r="E144" s="3034"/>
      <c r="F144" s="3034"/>
      <c r="G144" s="3034"/>
      <c r="H144" s="3034"/>
      <c r="I144" s="3034"/>
      <c r="J144" s="3034"/>
      <c r="K144" s="3034"/>
      <c r="L144" s="3034"/>
      <c r="M144" s="3034"/>
      <c r="N144" s="3034"/>
      <c r="O144" s="3034"/>
      <c r="P144" s="3034"/>
      <c r="Q144" s="3034"/>
      <c r="R144" s="3034"/>
      <c r="S144" s="3034"/>
      <c r="T144" s="3034"/>
      <c r="U144" s="3034"/>
      <c r="V144" s="3034"/>
      <c r="W144" s="3034"/>
      <c r="X144" s="3034"/>
      <c r="Y144" s="3035"/>
      <c r="AX144" s="218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</row>
    <row r="145" spans="1:61" s="2516" customFormat="1" ht="84.75" customHeight="1" x14ac:dyDescent="0.2">
      <c r="A145" s="2546" t="s">
        <v>290</v>
      </c>
      <c r="B145" s="812" t="s">
        <v>446</v>
      </c>
      <c r="C145" s="78"/>
      <c r="D145" s="80"/>
      <c r="E145" s="80"/>
      <c r="F145" s="81"/>
      <c r="G145" s="813">
        <f>G146+G147</f>
        <v>7</v>
      </c>
      <c r="H145" s="40">
        <f>H146+H147</f>
        <v>210</v>
      </c>
      <c r="I145" s="42">
        <f>I146+I147</f>
        <v>84</v>
      </c>
      <c r="J145" s="42">
        <f>J146+J147</f>
        <v>33</v>
      </c>
      <c r="K145" s="42">
        <f>K146+K147</f>
        <v>51</v>
      </c>
      <c r="L145" s="42"/>
      <c r="M145" s="790">
        <f>M146+M147</f>
        <v>126</v>
      </c>
      <c r="N145" s="79"/>
      <c r="O145" s="80"/>
      <c r="P145" s="107"/>
      <c r="Q145" s="79"/>
      <c r="R145" s="80"/>
      <c r="S145" s="107"/>
      <c r="T145" s="79"/>
      <c r="U145" s="80"/>
      <c r="V145" s="107"/>
      <c r="W145" s="79"/>
      <c r="X145" s="80"/>
      <c r="Y145" s="107"/>
      <c r="AX145" s="2735"/>
      <c r="AY145" s="2735"/>
      <c r="AZ145" s="2735"/>
      <c r="BA145" s="2735"/>
      <c r="BB145" s="2735"/>
      <c r="BC145" s="2735"/>
      <c r="BD145" s="2735"/>
      <c r="BE145" s="2735"/>
      <c r="BF145" s="2735"/>
      <c r="BG145" s="2735"/>
      <c r="BH145" s="2735"/>
      <c r="BI145" s="2735"/>
    </row>
    <row r="146" spans="1:61" s="2516" customFormat="1" ht="83.25" customHeight="1" x14ac:dyDescent="0.2">
      <c r="A146" s="576" t="s">
        <v>358</v>
      </c>
      <c r="B146" s="704" t="s">
        <v>446</v>
      </c>
      <c r="C146" s="82"/>
      <c r="D146" s="85">
        <v>7</v>
      </c>
      <c r="E146" s="85"/>
      <c r="F146" s="88"/>
      <c r="G146" s="814">
        <v>3</v>
      </c>
      <c r="H146" s="83">
        <f>G146*30</f>
        <v>90</v>
      </c>
      <c r="I146" s="85">
        <f>J146+K146+L146</f>
        <v>30</v>
      </c>
      <c r="J146" s="85">
        <v>15</v>
      </c>
      <c r="K146" s="85">
        <v>15</v>
      </c>
      <c r="L146" s="85"/>
      <c r="M146" s="89">
        <f>H146-I146</f>
        <v>60</v>
      </c>
      <c r="N146" s="83"/>
      <c r="O146" s="85"/>
      <c r="P146" s="89"/>
      <c r="Q146" s="83"/>
      <c r="R146" s="85"/>
      <c r="S146" s="89"/>
      <c r="T146" s="83"/>
      <c r="U146" s="85"/>
      <c r="V146" s="89"/>
      <c r="W146" s="83">
        <v>2</v>
      </c>
      <c r="X146" s="85"/>
      <c r="Y146" s="89"/>
      <c r="AX146" s="2735"/>
      <c r="AY146" s="2735"/>
      <c r="AZ146" s="2735"/>
      <c r="BA146" s="2735"/>
      <c r="BB146" s="2735"/>
      <c r="BC146" s="2735"/>
      <c r="BD146" s="2735"/>
      <c r="BE146" s="2735"/>
      <c r="BF146" s="2735"/>
      <c r="BG146" s="2735"/>
      <c r="BH146" s="2735"/>
      <c r="BI146" s="2735"/>
    </row>
    <row r="147" spans="1:61" s="2516" customFormat="1" ht="84.75" customHeight="1" thickBot="1" x14ac:dyDescent="0.25">
      <c r="A147" s="2546" t="s">
        <v>359</v>
      </c>
      <c r="B147" s="935" t="s">
        <v>446</v>
      </c>
      <c r="C147" s="97"/>
      <c r="D147" s="98" t="s">
        <v>734</v>
      </c>
      <c r="E147" s="98"/>
      <c r="F147" s="106"/>
      <c r="G147" s="816">
        <v>4</v>
      </c>
      <c r="H147" s="83">
        <f>G147*30</f>
        <v>120</v>
      </c>
      <c r="I147" s="85">
        <f>J147+K147+L147</f>
        <v>54</v>
      </c>
      <c r="J147" s="138">
        <v>18</v>
      </c>
      <c r="K147" s="138">
        <v>36</v>
      </c>
      <c r="L147" s="138"/>
      <c r="M147" s="139">
        <f>H147-I147</f>
        <v>66</v>
      </c>
      <c r="N147" s="140"/>
      <c r="O147" s="138"/>
      <c r="P147" s="139"/>
      <c r="Q147" s="140"/>
      <c r="R147" s="138"/>
      <c r="S147" s="139"/>
      <c r="T147" s="140"/>
      <c r="U147" s="138"/>
      <c r="V147" s="139"/>
      <c r="W147" s="140"/>
      <c r="X147" s="138">
        <v>6</v>
      </c>
      <c r="Y147" s="139"/>
      <c r="AX147" s="2735"/>
      <c r="AY147" s="2735"/>
      <c r="AZ147" s="2735"/>
      <c r="BA147" s="2735"/>
      <c r="BB147" s="2735"/>
      <c r="BC147" s="2735"/>
      <c r="BD147" s="2735"/>
      <c r="BE147" s="2735"/>
      <c r="BF147" s="2735"/>
      <c r="BG147" s="2735"/>
      <c r="BH147" s="2735"/>
      <c r="BI147" s="2735"/>
    </row>
    <row r="148" spans="1:61" s="18" customFormat="1" ht="22.5" customHeight="1" thickBot="1" x14ac:dyDescent="0.25">
      <c r="A148" s="3047" t="s">
        <v>292</v>
      </c>
      <c r="B148" s="3048"/>
      <c r="C148" s="3048"/>
      <c r="D148" s="3048"/>
      <c r="E148" s="3048"/>
      <c r="F148" s="3049"/>
      <c r="G148" s="817">
        <f>G145</f>
        <v>7</v>
      </c>
      <c r="H148" s="818">
        <f t="shared" ref="H148:M148" si="58">H145</f>
        <v>210</v>
      </c>
      <c r="I148" s="819">
        <f t="shared" si="58"/>
        <v>84</v>
      </c>
      <c r="J148" s="819">
        <f t="shared" si="58"/>
        <v>33</v>
      </c>
      <c r="K148" s="819">
        <f t="shared" si="58"/>
        <v>51</v>
      </c>
      <c r="L148" s="819"/>
      <c r="M148" s="820">
        <f t="shared" si="58"/>
        <v>126</v>
      </c>
      <c r="N148" s="821"/>
      <c r="O148" s="822"/>
      <c r="P148" s="823"/>
      <c r="Q148" s="727"/>
      <c r="R148" s="141"/>
      <c r="S148" s="824"/>
      <c r="T148" s="821"/>
      <c r="U148" s="822"/>
      <c r="V148" s="823"/>
      <c r="W148" s="727">
        <f>SUM(W145:W147)</f>
        <v>2</v>
      </c>
      <c r="X148" s="141">
        <f>SUM(X145:X147)</f>
        <v>6</v>
      </c>
      <c r="Y148" s="726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</row>
    <row r="149" spans="1:61" s="18" customFormat="1" ht="24" customHeight="1" thickBot="1" x14ac:dyDescent="0.25">
      <c r="A149" s="3112" t="s">
        <v>448</v>
      </c>
      <c r="B149" s="3113"/>
      <c r="C149" s="3113"/>
      <c r="D149" s="3113"/>
      <c r="E149" s="3113"/>
      <c r="F149" s="3113"/>
      <c r="G149" s="3113"/>
      <c r="H149" s="3113"/>
      <c r="I149" s="3113"/>
      <c r="J149" s="3113"/>
      <c r="K149" s="3113"/>
      <c r="L149" s="3113"/>
      <c r="M149" s="3113"/>
      <c r="N149" s="3113"/>
      <c r="O149" s="3113"/>
      <c r="P149" s="3113"/>
      <c r="Q149" s="3113"/>
      <c r="R149" s="3113"/>
      <c r="S149" s="3113"/>
      <c r="T149" s="3113"/>
      <c r="U149" s="3113"/>
      <c r="V149" s="3113"/>
      <c r="W149" s="3113"/>
      <c r="X149" s="3113"/>
      <c r="Y149" s="3114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</row>
    <row r="150" spans="1:61" s="2516" customFormat="1" ht="38.25" customHeight="1" x14ac:dyDescent="0.2">
      <c r="A150" s="2609" t="s">
        <v>256</v>
      </c>
      <c r="B150" s="111" t="s">
        <v>187</v>
      </c>
      <c r="C150" s="79"/>
      <c r="D150" s="80"/>
      <c r="E150" s="80"/>
      <c r="F150" s="2610"/>
      <c r="G150" s="39">
        <f t="shared" ref="G150:M150" si="59">G151+G152+G153</f>
        <v>6</v>
      </c>
      <c r="H150" s="2611">
        <f t="shared" si="59"/>
        <v>180</v>
      </c>
      <c r="I150" s="27">
        <f t="shared" si="59"/>
        <v>96</v>
      </c>
      <c r="J150" s="27">
        <f t="shared" si="59"/>
        <v>57</v>
      </c>
      <c r="K150" s="27">
        <f t="shared" si="59"/>
        <v>9</v>
      </c>
      <c r="L150" s="27">
        <f t="shared" si="59"/>
        <v>30</v>
      </c>
      <c r="M150" s="2612">
        <f t="shared" si="59"/>
        <v>84</v>
      </c>
      <c r="N150" s="79"/>
      <c r="O150" s="80"/>
      <c r="P150" s="107"/>
      <c r="Q150" s="79"/>
      <c r="R150" s="80"/>
      <c r="S150" s="107"/>
      <c r="T150" s="115"/>
      <c r="U150" s="114"/>
      <c r="V150" s="116"/>
      <c r="W150" s="117"/>
      <c r="X150" s="114"/>
      <c r="Y150" s="116"/>
      <c r="Z150" s="2516" t="s">
        <v>763</v>
      </c>
      <c r="AX150" s="2735"/>
      <c r="AY150" s="2735"/>
      <c r="AZ150" s="2735"/>
      <c r="BA150" s="2735"/>
      <c r="BB150" s="2735"/>
      <c r="BC150" s="2735"/>
      <c r="BD150" s="2735"/>
      <c r="BE150" s="2735"/>
      <c r="BF150" s="2735"/>
      <c r="BG150" s="2735"/>
      <c r="BH150" s="2735"/>
      <c r="BI150" s="2735"/>
    </row>
    <row r="151" spans="1:61" s="2516" customFormat="1" ht="36" customHeight="1" x14ac:dyDescent="0.2">
      <c r="A151" s="830" t="s">
        <v>360</v>
      </c>
      <c r="B151" s="112" t="s">
        <v>187</v>
      </c>
      <c r="C151" s="83"/>
      <c r="D151" s="85" t="s">
        <v>733</v>
      </c>
      <c r="E151" s="85"/>
      <c r="F151" s="831"/>
      <c r="G151" s="165">
        <v>2</v>
      </c>
      <c r="H151" s="83">
        <f>G151*30</f>
        <v>60</v>
      </c>
      <c r="I151" s="84">
        <f>J151+K151+L151</f>
        <v>36</v>
      </c>
      <c r="J151" s="87">
        <v>27</v>
      </c>
      <c r="K151" s="85">
        <v>9</v>
      </c>
      <c r="L151" s="85"/>
      <c r="M151" s="145">
        <f>H151-I151</f>
        <v>24</v>
      </c>
      <c r="N151" s="83"/>
      <c r="O151" s="85"/>
      <c r="P151" s="89"/>
      <c r="Q151" s="83"/>
      <c r="R151" s="85"/>
      <c r="S151" s="89"/>
      <c r="T151" s="86"/>
      <c r="U151" s="87"/>
      <c r="V151" s="94">
        <v>4</v>
      </c>
      <c r="W151" s="95"/>
      <c r="X151" s="87"/>
      <c r="Y151" s="94"/>
      <c r="AX151" s="2735"/>
      <c r="AY151" s="2735"/>
      <c r="AZ151" s="2735"/>
      <c r="BA151" s="2735"/>
      <c r="BB151" s="2735"/>
      <c r="BC151" s="2735"/>
      <c r="BD151" s="2735"/>
      <c r="BE151" s="2735"/>
      <c r="BF151" s="2735"/>
      <c r="BG151" s="2735"/>
      <c r="BH151" s="2735"/>
      <c r="BI151" s="2735"/>
    </row>
    <row r="152" spans="1:61" s="2516" customFormat="1" ht="39.75" customHeight="1" x14ac:dyDescent="0.2">
      <c r="A152" s="830" t="s">
        <v>361</v>
      </c>
      <c r="B152" s="112" t="s">
        <v>187</v>
      </c>
      <c r="C152" s="83">
        <v>7</v>
      </c>
      <c r="D152" s="85"/>
      <c r="E152" s="85"/>
      <c r="F152" s="831"/>
      <c r="G152" s="165">
        <v>2.5</v>
      </c>
      <c r="H152" s="83">
        <f>G152*30</f>
        <v>75</v>
      </c>
      <c r="I152" s="84">
        <f>J152+K152+L152</f>
        <v>45</v>
      </c>
      <c r="J152" s="87">
        <v>30</v>
      </c>
      <c r="K152" s="85"/>
      <c r="L152" s="85">
        <v>15</v>
      </c>
      <c r="M152" s="145">
        <f>H152-I152</f>
        <v>30</v>
      </c>
      <c r="N152" s="83"/>
      <c r="O152" s="85"/>
      <c r="P152" s="89"/>
      <c r="Q152" s="83"/>
      <c r="R152" s="85"/>
      <c r="S152" s="89"/>
      <c r="T152" s="86"/>
      <c r="U152" s="87"/>
      <c r="V152" s="94"/>
      <c r="W152" s="95">
        <v>3</v>
      </c>
      <c r="X152" s="87"/>
      <c r="Y152" s="94"/>
      <c r="AB152" s="2517"/>
      <c r="AX152" s="2735"/>
      <c r="AY152" s="2735"/>
      <c r="AZ152" s="2735"/>
      <c r="BA152" s="2735"/>
      <c r="BB152" s="2735"/>
      <c r="BC152" s="2735"/>
      <c r="BD152" s="2735"/>
      <c r="BE152" s="2735"/>
      <c r="BF152" s="2735"/>
      <c r="BG152" s="2735"/>
      <c r="BH152" s="2735"/>
      <c r="BI152" s="2735"/>
    </row>
    <row r="153" spans="1:61" s="2516" customFormat="1" ht="55.5" customHeight="1" thickBot="1" x14ac:dyDescent="0.25">
      <c r="A153" s="832" t="s">
        <v>362</v>
      </c>
      <c r="B153" s="113" t="s">
        <v>442</v>
      </c>
      <c r="C153" s="100"/>
      <c r="D153" s="98"/>
      <c r="E153" s="98">
        <v>7</v>
      </c>
      <c r="F153" s="579"/>
      <c r="G153" s="833">
        <v>1.5</v>
      </c>
      <c r="H153" s="100">
        <f>G153*30</f>
        <v>45</v>
      </c>
      <c r="I153" s="84">
        <f>J153+K153+L153</f>
        <v>15</v>
      </c>
      <c r="J153" s="99"/>
      <c r="K153" s="98"/>
      <c r="L153" s="98">
        <v>15</v>
      </c>
      <c r="M153" s="782">
        <f>H153-I153</f>
        <v>30</v>
      </c>
      <c r="N153" s="100"/>
      <c r="O153" s="98"/>
      <c r="P153" s="101"/>
      <c r="Q153" s="100"/>
      <c r="R153" s="98"/>
      <c r="S153" s="101"/>
      <c r="T153" s="102"/>
      <c r="U153" s="99"/>
      <c r="V153" s="126"/>
      <c r="W153" s="119">
        <v>1</v>
      </c>
      <c r="X153" s="99"/>
      <c r="Y153" s="126"/>
      <c r="AB153" s="2517"/>
      <c r="AX153" s="2735"/>
      <c r="AY153" s="2735"/>
      <c r="AZ153" s="2735"/>
      <c r="BA153" s="2735"/>
      <c r="BB153" s="2735"/>
      <c r="BC153" s="2735"/>
      <c r="BD153" s="2735"/>
      <c r="BE153" s="2735"/>
      <c r="BF153" s="2735"/>
      <c r="BG153" s="2735"/>
      <c r="BH153" s="2735"/>
      <c r="BI153" s="2735"/>
    </row>
    <row r="154" spans="1:61" s="18" customFormat="1" ht="24" customHeight="1" thickBot="1" x14ac:dyDescent="0.25">
      <c r="A154" s="3106" t="s">
        <v>449</v>
      </c>
      <c r="B154" s="3107"/>
      <c r="C154" s="3107"/>
      <c r="D154" s="3107"/>
      <c r="E154" s="3107"/>
      <c r="F154" s="3108"/>
      <c r="G154" s="585">
        <f>G150</f>
        <v>6</v>
      </c>
      <c r="H154" s="821">
        <f t="shared" ref="H154:M154" si="60">H150</f>
        <v>180</v>
      </c>
      <c r="I154" s="615">
        <f t="shared" si="60"/>
        <v>96</v>
      </c>
      <c r="J154" s="615">
        <f t="shared" si="60"/>
        <v>57</v>
      </c>
      <c r="K154" s="615">
        <f t="shared" si="60"/>
        <v>9</v>
      </c>
      <c r="L154" s="615">
        <f t="shared" si="60"/>
        <v>30</v>
      </c>
      <c r="M154" s="834">
        <f t="shared" si="60"/>
        <v>84</v>
      </c>
      <c r="N154" s="146"/>
      <c r="O154" s="147"/>
      <c r="P154" s="148"/>
      <c r="Q154" s="146"/>
      <c r="R154" s="147"/>
      <c r="S154" s="835"/>
      <c r="T154" s="149"/>
      <c r="U154" s="150"/>
      <c r="V154" s="820">
        <f>SUM(V150:V153)</f>
        <v>4</v>
      </c>
      <c r="W154" s="836">
        <f>SUM(W150:W153)</f>
        <v>4</v>
      </c>
      <c r="X154" s="150"/>
      <c r="Y154" s="151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</row>
    <row r="155" spans="1:61" s="18" customFormat="1" ht="23.25" customHeight="1" thickBot="1" x14ac:dyDescent="0.25">
      <c r="A155" s="3100" t="s">
        <v>450</v>
      </c>
      <c r="B155" s="3101"/>
      <c r="C155" s="3101"/>
      <c r="D155" s="3101"/>
      <c r="E155" s="3101"/>
      <c r="F155" s="3101"/>
      <c r="G155" s="3101"/>
      <c r="H155" s="3101"/>
      <c r="I155" s="3101"/>
      <c r="J155" s="3101"/>
      <c r="K155" s="3101"/>
      <c r="L155" s="3101"/>
      <c r="M155" s="3101"/>
      <c r="N155" s="3101"/>
      <c r="O155" s="3101"/>
      <c r="P155" s="3101"/>
      <c r="Q155" s="3101"/>
      <c r="R155" s="3101"/>
      <c r="S155" s="3101"/>
      <c r="T155" s="3101"/>
      <c r="U155" s="3101"/>
      <c r="V155" s="3101"/>
      <c r="W155" s="3101"/>
      <c r="X155" s="3101"/>
      <c r="Y155" s="3102"/>
      <c r="AB155" s="184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</row>
    <row r="156" spans="1:61" s="18" customFormat="1" ht="23.25" customHeight="1" x14ac:dyDescent="0.2">
      <c r="A156" s="837" t="s">
        <v>368</v>
      </c>
      <c r="B156" s="838" t="s">
        <v>445</v>
      </c>
      <c r="C156" s="839"/>
      <c r="D156" s="840"/>
      <c r="E156" s="840"/>
      <c r="F156" s="841"/>
      <c r="G156" s="842">
        <f>G157+G158+G159</f>
        <v>10</v>
      </c>
      <c r="H156" s="843">
        <f>H157+H158+H159</f>
        <v>300</v>
      </c>
      <c r="I156" s="844">
        <f>I157+I158+I159</f>
        <v>132</v>
      </c>
      <c r="J156" s="844">
        <f>J157+J158+J159</f>
        <v>49</v>
      </c>
      <c r="K156" s="844">
        <f>K157+K158+K159</f>
        <v>83</v>
      </c>
      <c r="L156" s="844"/>
      <c r="M156" s="845">
        <f>M157+M158+M159</f>
        <v>168</v>
      </c>
      <c r="N156" s="839"/>
      <c r="O156" s="840"/>
      <c r="P156" s="846"/>
      <c r="Q156" s="839"/>
      <c r="R156" s="840"/>
      <c r="S156" s="846"/>
      <c r="T156" s="847"/>
      <c r="U156" s="848"/>
      <c r="V156" s="849"/>
      <c r="W156" s="850"/>
      <c r="X156" s="848"/>
      <c r="Y156" s="849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</row>
    <row r="157" spans="1:61" s="18" customFormat="1" ht="23.25" customHeight="1" x14ac:dyDescent="0.2">
      <c r="A157" s="830" t="s">
        <v>369</v>
      </c>
      <c r="B157" s="112" t="s">
        <v>445</v>
      </c>
      <c r="C157" s="83"/>
      <c r="D157" s="85">
        <v>7</v>
      </c>
      <c r="E157" s="85"/>
      <c r="F157" s="128"/>
      <c r="G157" s="643">
        <v>3</v>
      </c>
      <c r="H157" s="83">
        <f>G157*30</f>
        <v>90</v>
      </c>
      <c r="I157" s="84">
        <f>J157+K157+L157</f>
        <v>30</v>
      </c>
      <c r="J157" s="87">
        <v>15</v>
      </c>
      <c r="K157" s="85">
        <v>15</v>
      </c>
      <c r="L157" s="85"/>
      <c r="M157" s="145">
        <f>H157-I157</f>
        <v>60</v>
      </c>
      <c r="N157" s="82"/>
      <c r="O157" s="85"/>
      <c r="P157" s="88"/>
      <c r="Q157" s="83"/>
      <c r="R157" s="85"/>
      <c r="S157" s="89"/>
      <c r="T157" s="86"/>
      <c r="U157" s="87"/>
      <c r="V157" s="94"/>
      <c r="W157" s="95">
        <v>2</v>
      </c>
      <c r="X157" s="87"/>
      <c r="Y157" s="94"/>
      <c r="AB157" s="184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</row>
    <row r="158" spans="1:61" s="18" customFormat="1" ht="23.25" customHeight="1" x14ac:dyDescent="0.2">
      <c r="A158" s="830" t="s">
        <v>370</v>
      </c>
      <c r="B158" s="112" t="s">
        <v>445</v>
      </c>
      <c r="C158" s="83"/>
      <c r="D158" s="85"/>
      <c r="E158" s="85"/>
      <c r="F158" s="128"/>
      <c r="G158" s="643">
        <v>4</v>
      </c>
      <c r="H158" s="83">
        <f>G158*30</f>
        <v>120</v>
      </c>
      <c r="I158" s="84">
        <f>J158+K158+L158</f>
        <v>54</v>
      </c>
      <c r="J158" s="87">
        <v>18</v>
      </c>
      <c r="K158" s="85">
        <v>36</v>
      </c>
      <c r="L158" s="85"/>
      <c r="M158" s="145">
        <f>H158-I158</f>
        <v>66</v>
      </c>
      <c r="N158" s="82"/>
      <c r="O158" s="85"/>
      <c r="P158" s="88"/>
      <c r="Q158" s="83"/>
      <c r="R158" s="85"/>
      <c r="S158" s="89"/>
      <c r="T158" s="86"/>
      <c r="U158" s="87"/>
      <c r="V158" s="94"/>
      <c r="W158" s="95"/>
      <c r="X158" s="87">
        <v>6</v>
      </c>
      <c r="Y158" s="94"/>
      <c r="AB158" s="184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</row>
    <row r="159" spans="1:61" s="18" customFormat="1" ht="23.25" customHeight="1" x14ac:dyDescent="0.2">
      <c r="A159" s="830" t="s">
        <v>371</v>
      </c>
      <c r="B159" s="112" t="s">
        <v>445</v>
      </c>
      <c r="C159" s="83" t="s">
        <v>735</v>
      </c>
      <c r="D159" s="85"/>
      <c r="E159" s="85"/>
      <c r="F159" s="128"/>
      <c r="G159" s="643">
        <v>3</v>
      </c>
      <c r="H159" s="83">
        <f>G159*30</f>
        <v>90</v>
      </c>
      <c r="I159" s="84">
        <f>J159+K159+L159</f>
        <v>48</v>
      </c>
      <c r="J159" s="87">
        <v>16</v>
      </c>
      <c r="K159" s="85">
        <v>32</v>
      </c>
      <c r="L159" s="85"/>
      <c r="M159" s="145">
        <f>H159-I159</f>
        <v>42</v>
      </c>
      <c r="N159" s="82"/>
      <c r="O159" s="85"/>
      <c r="P159" s="88"/>
      <c r="Q159" s="83"/>
      <c r="R159" s="85"/>
      <c r="S159" s="89"/>
      <c r="T159" s="86"/>
      <c r="U159" s="87"/>
      <c r="V159" s="94"/>
      <c r="W159" s="95"/>
      <c r="X159" s="87"/>
      <c r="Y159" s="94">
        <v>6</v>
      </c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</row>
    <row r="160" spans="1:61" s="2516" customFormat="1" ht="54" customHeight="1" x14ac:dyDescent="0.2">
      <c r="A160" s="830" t="s">
        <v>372</v>
      </c>
      <c r="B160" s="851" t="s">
        <v>443</v>
      </c>
      <c r="C160" s="83"/>
      <c r="D160" s="85"/>
      <c r="E160" s="85"/>
      <c r="F160" s="831"/>
      <c r="G160" s="90">
        <f t="shared" ref="G160:M160" si="61">G161+G162+G163</f>
        <v>6</v>
      </c>
      <c r="H160" s="152">
        <f t="shared" si="61"/>
        <v>180</v>
      </c>
      <c r="I160" s="92">
        <f t="shared" si="61"/>
        <v>96</v>
      </c>
      <c r="J160" s="92">
        <f t="shared" si="61"/>
        <v>48</v>
      </c>
      <c r="K160" s="92">
        <f t="shared" si="61"/>
        <v>33</v>
      </c>
      <c r="L160" s="92">
        <f t="shared" si="61"/>
        <v>15</v>
      </c>
      <c r="M160" s="93">
        <f t="shared" si="61"/>
        <v>84</v>
      </c>
      <c r="N160" s="83"/>
      <c r="O160" s="85"/>
      <c r="P160" s="89"/>
      <c r="Q160" s="83"/>
      <c r="R160" s="85"/>
      <c r="S160" s="89"/>
      <c r="T160" s="86"/>
      <c r="U160" s="87"/>
      <c r="V160" s="94"/>
      <c r="W160" s="95"/>
      <c r="X160" s="87"/>
      <c r="Y160" s="94"/>
      <c r="AX160" s="2735"/>
      <c r="AY160" s="2735"/>
      <c r="AZ160" s="2735"/>
      <c r="BA160" s="2735"/>
      <c r="BB160" s="2735"/>
      <c r="BC160" s="2735"/>
      <c r="BD160" s="2735"/>
      <c r="BE160" s="2735"/>
      <c r="BF160" s="2735"/>
      <c r="BG160" s="2735"/>
      <c r="BH160" s="2735"/>
      <c r="BI160" s="2735"/>
    </row>
    <row r="161" spans="1:61" s="2516" customFormat="1" ht="52.5" customHeight="1" x14ac:dyDescent="0.2">
      <c r="A161" s="830" t="s">
        <v>373</v>
      </c>
      <c r="B161" s="851" t="s">
        <v>443</v>
      </c>
      <c r="C161" s="83"/>
      <c r="D161" s="85" t="s">
        <v>733</v>
      </c>
      <c r="E161" s="85"/>
      <c r="F161" s="831"/>
      <c r="G161" s="165">
        <v>2</v>
      </c>
      <c r="H161" s="83">
        <f>G161*30</f>
        <v>60</v>
      </c>
      <c r="I161" s="84">
        <f>J161+K161+L161</f>
        <v>36</v>
      </c>
      <c r="J161" s="87">
        <v>18</v>
      </c>
      <c r="K161" s="85">
        <v>18</v>
      </c>
      <c r="L161" s="85"/>
      <c r="M161" s="145">
        <f>H161-I161</f>
        <v>24</v>
      </c>
      <c r="N161" s="83"/>
      <c r="O161" s="85"/>
      <c r="P161" s="89"/>
      <c r="Q161" s="83"/>
      <c r="R161" s="85"/>
      <c r="S161" s="89"/>
      <c r="T161" s="86"/>
      <c r="U161" s="87"/>
      <c r="V161" s="94">
        <v>4</v>
      </c>
      <c r="W161" s="95"/>
      <c r="X161" s="87"/>
      <c r="Y161" s="94"/>
      <c r="AX161" s="2735"/>
      <c r="AY161" s="2735"/>
      <c r="AZ161" s="2735"/>
      <c r="BA161" s="2735"/>
      <c r="BB161" s="2735"/>
      <c r="BC161" s="2735"/>
      <c r="BD161" s="2735"/>
      <c r="BE161" s="2735"/>
      <c r="BF161" s="2735"/>
      <c r="BG161" s="2735"/>
      <c r="BH161" s="2735"/>
      <c r="BI161" s="2735"/>
    </row>
    <row r="162" spans="1:61" s="2516" customFormat="1" ht="51" customHeight="1" x14ac:dyDescent="0.2">
      <c r="A162" s="830" t="s">
        <v>374</v>
      </c>
      <c r="B162" s="851" t="s">
        <v>443</v>
      </c>
      <c r="C162" s="83">
        <v>7</v>
      </c>
      <c r="D162" s="85"/>
      <c r="E162" s="85"/>
      <c r="F162" s="831"/>
      <c r="G162" s="165">
        <v>2.5</v>
      </c>
      <c r="H162" s="83">
        <f>G162*30</f>
        <v>75</v>
      </c>
      <c r="I162" s="84">
        <f>J162+K162+L162</f>
        <v>45</v>
      </c>
      <c r="J162" s="87">
        <v>30</v>
      </c>
      <c r="K162" s="85">
        <v>15</v>
      </c>
      <c r="L162" s="85"/>
      <c r="M162" s="145">
        <f>H162-I162</f>
        <v>30</v>
      </c>
      <c r="N162" s="83"/>
      <c r="O162" s="85"/>
      <c r="P162" s="89"/>
      <c r="Q162" s="83"/>
      <c r="R162" s="85"/>
      <c r="S162" s="89"/>
      <c r="T162" s="86"/>
      <c r="U162" s="87"/>
      <c r="V162" s="94"/>
      <c r="W162" s="95">
        <v>3</v>
      </c>
      <c r="X162" s="87"/>
      <c r="Y162" s="94"/>
      <c r="AX162" s="2735"/>
      <c r="AY162" s="2735"/>
      <c r="AZ162" s="2735"/>
      <c r="BA162" s="2735"/>
      <c r="BB162" s="2735"/>
      <c r="BC162" s="2735"/>
      <c r="BD162" s="2735"/>
      <c r="BE162" s="2735"/>
      <c r="BF162" s="2735"/>
      <c r="BG162" s="2735"/>
      <c r="BH162" s="2735"/>
      <c r="BI162" s="2735"/>
    </row>
    <row r="163" spans="1:61" s="2516" customFormat="1" ht="55.5" customHeight="1" x14ac:dyDescent="0.2">
      <c r="A163" s="830" t="s">
        <v>451</v>
      </c>
      <c r="B163" s="851" t="s">
        <v>444</v>
      </c>
      <c r="C163" s="83"/>
      <c r="D163" s="85"/>
      <c r="E163" s="85">
        <v>7</v>
      </c>
      <c r="F163" s="831"/>
      <c r="G163" s="165">
        <v>1.5</v>
      </c>
      <c r="H163" s="83">
        <f>G163*30</f>
        <v>45</v>
      </c>
      <c r="I163" s="84">
        <f>J163+K163+L163</f>
        <v>15</v>
      </c>
      <c r="J163" s="87"/>
      <c r="K163" s="85"/>
      <c r="L163" s="85">
        <v>15</v>
      </c>
      <c r="M163" s="145">
        <f>H163-I163</f>
        <v>30</v>
      </c>
      <c r="N163" s="83"/>
      <c r="O163" s="85"/>
      <c r="P163" s="89"/>
      <c r="Q163" s="83"/>
      <c r="R163" s="85"/>
      <c r="S163" s="89"/>
      <c r="T163" s="86"/>
      <c r="U163" s="87"/>
      <c r="V163" s="94"/>
      <c r="W163" s="95">
        <v>1</v>
      </c>
      <c r="X163" s="87"/>
      <c r="Y163" s="94"/>
      <c r="AX163" s="2735"/>
      <c r="AY163" s="2735"/>
      <c r="AZ163" s="2735"/>
      <c r="BA163" s="2735"/>
      <c r="BB163" s="2735"/>
      <c r="BC163" s="2735"/>
      <c r="BD163" s="2735"/>
      <c r="BE163" s="2735"/>
      <c r="BF163" s="2735"/>
      <c r="BG163" s="2735"/>
      <c r="BH163" s="2735"/>
      <c r="BI163" s="2735"/>
    </row>
    <row r="164" spans="1:61" s="18" customFormat="1" ht="35.25" customHeight="1" x14ac:dyDescent="0.2">
      <c r="A164" s="830" t="s">
        <v>375</v>
      </c>
      <c r="B164" s="112" t="s">
        <v>363</v>
      </c>
      <c r="C164" s="83"/>
      <c r="D164" s="85"/>
      <c r="E164" s="85"/>
      <c r="F164" s="128"/>
      <c r="G164" s="108">
        <f>G165+G166</f>
        <v>6</v>
      </c>
      <c r="H164" s="130">
        <f>H165+H166</f>
        <v>180</v>
      </c>
      <c r="I164" s="109">
        <f>I165+I166</f>
        <v>93</v>
      </c>
      <c r="J164" s="109">
        <f>J165+J166</f>
        <v>45</v>
      </c>
      <c r="K164" s="109"/>
      <c r="L164" s="109">
        <f>L165+L166</f>
        <v>48</v>
      </c>
      <c r="M164" s="110">
        <f>M165+M166</f>
        <v>87</v>
      </c>
      <c r="N164" s="82"/>
      <c r="O164" s="85"/>
      <c r="P164" s="88"/>
      <c r="Q164" s="83"/>
      <c r="R164" s="85"/>
      <c r="S164" s="89"/>
      <c r="T164" s="86"/>
      <c r="U164" s="87"/>
      <c r="V164" s="94"/>
      <c r="W164" s="95"/>
      <c r="X164" s="87"/>
      <c r="Y164" s="94"/>
      <c r="AX164" s="218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</row>
    <row r="165" spans="1:61" s="18" customFormat="1" ht="34.5" customHeight="1" x14ac:dyDescent="0.2">
      <c r="A165" s="830" t="s">
        <v>376</v>
      </c>
      <c r="B165" s="112" t="s">
        <v>363</v>
      </c>
      <c r="C165" s="83">
        <v>7</v>
      </c>
      <c r="D165" s="85"/>
      <c r="E165" s="85"/>
      <c r="F165" s="128"/>
      <c r="G165" s="643">
        <v>4.5</v>
      </c>
      <c r="H165" s="83">
        <f>G165*30</f>
        <v>135</v>
      </c>
      <c r="I165" s="84">
        <f>J165+K165+L165</f>
        <v>75</v>
      </c>
      <c r="J165" s="87">
        <v>45</v>
      </c>
      <c r="K165" s="85"/>
      <c r="L165" s="85">
        <v>30</v>
      </c>
      <c r="M165" s="145">
        <f>H165-I165</f>
        <v>60</v>
      </c>
      <c r="N165" s="82"/>
      <c r="O165" s="85"/>
      <c r="P165" s="88"/>
      <c r="Q165" s="83"/>
      <c r="R165" s="85"/>
      <c r="S165" s="89"/>
      <c r="T165" s="86"/>
      <c r="U165" s="87"/>
      <c r="V165" s="94"/>
      <c r="W165" s="95">
        <v>5</v>
      </c>
      <c r="X165" s="87"/>
      <c r="Y165" s="94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</row>
    <row r="166" spans="1:61" s="18" customFormat="1" ht="36.75" customHeight="1" x14ac:dyDescent="0.2">
      <c r="A166" s="830" t="s">
        <v>377</v>
      </c>
      <c r="B166" s="112" t="s">
        <v>364</v>
      </c>
      <c r="C166" s="83"/>
      <c r="D166" s="85"/>
      <c r="E166" s="85"/>
      <c r="F166" s="128" t="s">
        <v>734</v>
      </c>
      <c r="G166" s="643">
        <v>1.5</v>
      </c>
      <c r="H166" s="83">
        <f>G166*30</f>
        <v>45</v>
      </c>
      <c r="I166" s="84">
        <f>J166+K166+L166</f>
        <v>18</v>
      </c>
      <c r="J166" s="87"/>
      <c r="K166" s="85"/>
      <c r="L166" s="85">
        <v>18</v>
      </c>
      <c r="M166" s="145">
        <f>H166-I166</f>
        <v>27</v>
      </c>
      <c r="N166" s="82"/>
      <c r="O166" s="85"/>
      <c r="P166" s="88"/>
      <c r="Q166" s="83"/>
      <c r="R166" s="85"/>
      <c r="S166" s="89"/>
      <c r="T166" s="86"/>
      <c r="U166" s="87"/>
      <c r="V166" s="94"/>
      <c r="W166" s="95"/>
      <c r="X166" s="87">
        <v>2</v>
      </c>
      <c r="Y166" s="94"/>
      <c r="AX166" s="218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</row>
    <row r="167" spans="1:61" s="18" customFormat="1" ht="39" customHeight="1" thickBot="1" x14ac:dyDescent="0.25">
      <c r="A167" s="860" t="s">
        <v>452</v>
      </c>
      <c r="B167" s="815" t="s">
        <v>740</v>
      </c>
      <c r="C167" s="861"/>
      <c r="D167" s="862" t="s">
        <v>734</v>
      </c>
      <c r="E167" s="862"/>
      <c r="F167" s="863"/>
      <c r="G167" s="864">
        <v>4</v>
      </c>
      <c r="H167" s="865">
        <f>G167*30</f>
        <v>120</v>
      </c>
      <c r="I167" s="866">
        <f>J167+K167+L167</f>
        <v>54</v>
      </c>
      <c r="J167" s="867">
        <v>18</v>
      </c>
      <c r="K167" s="867">
        <v>36</v>
      </c>
      <c r="L167" s="867"/>
      <c r="M167" s="868">
        <f>H167-I167</f>
        <v>66</v>
      </c>
      <c r="N167" s="865"/>
      <c r="O167" s="866"/>
      <c r="P167" s="868"/>
      <c r="Q167" s="865"/>
      <c r="R167" s="866"/>
      <c r="S167" s="868"/>
      <c r="T167" s="865"/>
      <c r="U167" s="866"/>
      <c r="V167" s="868"/>
      <c r="W167" s="869"/>
      <c r="X167" s="153">
        <v>6</v>
      </c>
      <c r="Y167" s="868"/>
      <c r="AX167" s="218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</row>
    <row r="168" spans="1:61" s="18" customFormat="1" ht="21.75" customHeight="1" thickBot="1" x14ac:dyDescent="0.25">
      <c r="A168" s="3041" t="s">
        <v>365</v>
      </c>
      <c r="B168" s="3042"/>
      <c r="C168" s="3042"/>
      <c r="D168" s="3042"/>
      <c r="E168" s="3042"/>
      <c r="F168" s="3042"/>
      <c r="G168" s="3042"/>
      <c r="H168" s="3042"/>
      <c r="I168" s="3042"/>
      <c r="J168" s="3042"/>
      <c r="K168" s="3042"/>
      <c r="L168" s="3042"/>
      <c r="M168" s="3042"/>
      <c r="N168" s="3042"/>
      <c r="O168" s="3042"/>
      <c r="P168" s="3042"/>
      <c r="Q168" s="3042"/>
      <c r="R168" s="3042"/>
      <c r="S168" s="3042"/>
      <c r="T168" s="3042"/>
      <c r="U168" s="3042"/>
      <c r="V168" s="3042"/>
      <c r="W168" s="3042"/>
      <c r="X168" s="3042"/>
      <c r="Y168" s="3043"/>
      <c r="AX168" s="218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</row>
    <row r="169" spans="1:61" s="1792" customFormat="1" ht="36.75" customHeight="1" thickBot="1" x14ac:dyDescent="0.25">
      <c r="A169" s="122" t="s">
        <v>453</v>
      </c>
      <c r="B169" s="2613" t="s">
        <v>367</v>
      </c>
      <c r="C169" s="522"/>
      <c r="D169" s="870" t="s">
        <v>734</v>
      </c>
      <c r="E169" s="870"/>
      <c r="F169" s="871"/>
      <c r="G169" s="585">
        <v>4</v>
      </c>
      <c r="H169" s="827">
        <f>G169*30</f>
        <v>120</v>
      </c>
      <c r="I169" s="154">
        <f>J169+K169+L169</f>
        <v>54</v>
      </c>
      <c r="J169" s="2614">
        <v>18</v>
      </c>
      <c r="K169" s="2614">
        <v>36</v>
      </c>
      <c r="L169" s="2614"/>
      <c r="M169" s="2615">
        <f>H169-I169</f>
        <v>66</v>
      </c>
      <c r="N169" s="821"/>
      <c r="O169" s="822"/>
      <c r="P169" s="823"/>
      <c r="Q169" s="827"/>
      <c r="R169" s="154"/>
      <c r="S169" s="2615"/>
      <c r="T169" s="821"/>
      <c r="U169" s="822"/>
      <c r="V169" s="823"/>
      <c r="W169" s="2616"/>
      <c r="X169" s="144">
        <v>6</v>
      </c>
      <c r="Y169" s="121"/>
      <c r="AX169" s="2736"/>
      <c r="AY169" s="2736"/>
      <c r="AZ169" s="2736"/>
      <c r="BA169" s="2736"/>
      <c r="BB169" s="2736"/>
      <c r="BC169" s="2736"/>
      <c r="BD169" s="2736"/>
      <c r="BE169" s="2736"/>
      <c r="BF169" s="2736"/>
      <c r="BG169" s="2736"/>
      <c r="BH169" s="2736"/>
      <c r="BI169" s="2736"/>
    </row>
    <row r="170" spans="1:61" s="18" customFormat="1" ht="19.5" customHeight="1" thickBot="1" x14ac:dyDescent="0.25">
      <c r="A170" s="3036" t="s">
        <v>198</v>
      </c>
      <c r="B170" s="3037"/>
      <c r="C170" s="3037"/>
      <c r="D170" s="3037"/>
      <c r="E170" s="3037"/>
      <c r="F170" s="3037"/>
      <c r="G170" s="3037"/>
      <c r="H170" s="3037"/>
      <c r="I170" s="3037"/>
      <c r="J170" s="3037"/>
      <c r="K170" s="3037"/>
      <c r="L170" s="3037"/>
      <c r="M170" s="3037"/>
      <c r="N170" s="3037"/>
      <c r="O170" s="3037"/>
      <c r="P170" s="3037"/>
      <c r="Q170" s="3037"/>
      <c r="R170" s="3037"/>
      <c r="S170" s="3037"/>
      <c r="T170" s="3037"/>
      <c r="U170" s="3037"/>
      <c r="V170" s="3037"/>
      <c r="W170" s="3037"/>
      <c r="X170" s="3037"/>
      <c r="Y170" s="303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</row>
    <row r="171" spans="1:61" s="18" customFormat="1" ht="23.25" customHeight="1" thickBot="1" x14ac:dyDescent="0.25">
      <c r="A171" s="146" t="s">
        <v>454</v>
      </c>
      <c r="B171" s="872" t="s">
        <v>60</v>
      </c>
      <c r="C171" s="522"/>
      <c r="D171" s="870" t="s">
        <v>734</v>
      </c>
      <c r="E171" s="870"/>
      <c r="F171" s="871"/>
      <c r="G171" s="585">
        <v>4</v>
      </c>
      <c r="H171" s="821">
        <f>G171*30</f>
        <v>120</v>
      </c>
      <c r="I171" s="822">
        <f>J171+K171+L171</f>
        <v>54</v>
      </c>
      <c r="J171" s="873"/>
      <c r="K171" s="873"/>
      <c r="L171" s="873">
        <v>54</v>
      </c>
      <c r="M171" s="823">
        <f>H171-I171</f>
        <v>66</v>
      </c>
      <c r="N171" s="821"/>
      <c r="O171" s="822"/>
      <c r="P171" s="874"/>
      <c r="Q171" s="821"/>
      <c r="R171" s="822"/>
      <c r="S171" s="823"/>
      <c r="T171" s="875"/>
      <c r="U171" s="822"/>
      <c r="V171" s="874"/>
      <c r="W171" s="818"/>
      <c r="X171" s="150">
        <v>6</v>
      </c>
      <c r="Y171" s="823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</row>
    <row r="172" spans="1:61" s="18" customFormat="1" ht="26.25" customHeight="1" thickBot="1" x14ac:dyDescent="0.25">
      <c r="A172" s="3044" t="s">
        <v>395</v>
      </c>
      <c r="B172" s="3052"/>
      <c r="C172" s="3052"/>
      <c r="D172" s="3052"/>
      <c r="E172" s="3052"/>
      <c r="F172" s="3053"/>
      <c r="G172" s="876">
        <f>G156+G160+G164+G169</f>
        <v>26</v>
      </c>
      <c r="H172" s="877">
        <f t="shared" ref="H172:M172" si="62">H156+H160+H164+H169</f>
        <v>780</v>
      </c>
      <c r="I172" s="878">
        <f t="shared" si="62"/>
        <v>375</v>
      </c>
      <c r="J172" s="878">
        <f t="shared" si="62"/>
        <v>160</v>
      </c>
      <c r="K172" s="878">
        <f t="shared" si="62"/>
        <v>152</v>
      </c>
      <c r="L172" s="878">
        <f t="shared" si="62"/>
        <v>63</v>
      </c>
      <c r="M172" s="879">
        <f t="shared" si="62"/>
        <v>405</v>
      </c>
      <c r="N172" s="880"/>
      <c r="O172" s="880"/>
      <c r="P172" s="881"/>
      <c r="Q172" s="882"/>
      <c r="R172" s="880"/>
      <c r="S172" s="883"/>
      <c r="T172" s="884"/>
      <c r="U172" s="885"/>
      <c r="V172" s="886">
        <f>V161</f>
        <v>4</v>
      </c>
      <c r="W172" s="887">
        <f>W157+W162+W163+W165</f>
        <v>11</v>
      </c>
      <c r="X172" s="885">
        <f>X158+X166+X167</f>
        <v>14</v>
      </c>
      <c r="Y172" s="883">
        <f>Y159</f>
        <v>6</v>
      </c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</row>
    <row r="173" spans="1:61" s="18" customFormat="1" ht="36.75" customHeight="1" thickBot="1" x14ac:dyDescent="0.25">
      <c r="A173" s="3097" t="s">
        <v>396</v>
      </c>
      <c r="B173" s="3098"/>
      <c r="C173" s="3098"/>
      <c r="D173" s="3098"/>
      <c r="E173" s="3098"/>
      <c r="F173" s="3099"/>
      <c r="G173" s="888">
        <f>G156+G160+G164+G171</f>
        <v>26</v>
      </c>
      <c r="H173" s="696">
        <f t="shared" ref="H173:M173" si="63">H156+H160+H164+H171</f>
        <v>780</v>
      </c>
      <c r="I173" s="697">
        <f t="shared" si="63"/>
        <v>375</v>
      </c>
      <c r="J173" s="697">
        <f t="shared" si="63"/>
        <v>142</v>
      </c>
      <c r="K173" s="697">
        <f t="shared" si="63"/>
        <v>116</v>
      </c>
      <c r="L173" s="697">
        <f t="shared" si="63"/>
        <v>117</v>
      </c>
      <c r="M173" s="698">
        <f t="shared" si="63"/>
        <v>405</v>
      </c>
      <c r="N173" s="889"/>
      <c r="O173" s="890"/>
      <c r="P173" s="891"/>
      <c r="Q173" s="892"/>
      <c r="R173" s="890"/>
      <c r="S173" s="698"/>
      <c r="T173" s="696"/>
      <c r="U173" s="697"/>
      <c r="V173" s="698">
        <f>V161</f>
        <v>4</v>
      </c>
      <c r="W173" s="893">
        <f>W157+W162+W163+W165</f>
        <v>11</v>
      </c>
      <c r="X173" s="697">
        <f>X158+X166+X171</f>
        <v>14</v>
      </c>
      <c r="Y173" s="698">
        <f>Y159</f>
        <v>6</v>
      </c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</row>
    <row r="174" spans="1:61" s="18" customFormat="1" ht="23.25" customHeight="1" thickBot="1" x14ac:dyDescent="0.25">
      <c r="A174" s="3020" t="s">
        <v>455</v>
      </c>
      <c r="B174" s="3021"/>
      <c r="C174" s="3021"/>
      <c r="D174" s="3021"/>
      <c r="E174" s="3021"/>
      <c r="F174" s="3021"/>
      <c r="G174" s="3021"/>
      <c r="H174" s="3021"/>
      <c r="I174" s="3021"/>
      <c r="J174" s="3021"/>
      <c r="K174" s="3021"/>
      <c r="L174" s="3021"/>
      <c r="M174" s="3021"/>
      <c r="N174" s="3021"/>
      <c r="O174" s="3021"/>
      <c r="P174" s="3021"/>
      <c r="Q174" s="3021"/>
      <c r="R174" s="3021"/>
      <c r="S174" s="3021"/>
      <c r="T174" s="3021"/>
      <c r="U174" s="3021"/>
      <c r="V174" s="3021"/>
      <c r="W174" s="3021"/>
      <c r="X174" s="3021"/>
      <c r="Y174" s="3022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</row>
    <row r="175" spans="1:61" s="18" customFormat="1" ht="82.5" customHeight="1" x14ac:dyDescent="0.2">
      <c r="A175" s="155" t="s">
        <v>379</v>
      </c>
      <c r="B175" s="112" t="s">
        <v>456</v>
      </c>
      <c r="C175" s="83" t="s">
        <v>735</v>
      </c>
      <c r="D175" s="85"/>
      <c r="E175" s="85"/>
      <c r="F175" s="831"/>
      <c r="G175" s="90">
        <v>3</v>
      </c>
      <c r="H175" s="130">
        <f>G175*30</f>
        <v>90</v>
      </c>
      <c r="I175" s="109">
        <f>J175+K175+L175</f>
        <v>48</v>
      </c>
      <c r="J175" s="109">
        <v>16</v>
      </c>
      <c r="K175" s="109">
        <v>32</v>
      </c>
      <c r="L175" s="109"/>
      <c r="M175" s="110">
        <f>H175-I175</f>
        <v>42</v>
      </c>
      <c r="N175" s="83"/>
      <c r="O175" s="85"/>
      <c r="P175" s="89"/>
      <c r="Q175" s="83"/>
      <c r="R175" s="85"/>
      <c r="S175" s="89"/>
      <c r="T175" s="86"/>
      <c r="U175" s="87"/>
      <c r="V175" s="94"/>
      <c r="W175" s="95"/>
      <c r="X175" s="87"/>
      <c r="Y175" s="94">
        <v>6</v>
      </c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</row>
    <row r="176" spans="1:61" s="18" customFormat="1" ht="38.25" customHeight="1" x14ac:dyDescent="0.2">
      <c r="A176" s="155" t="s">
        <v>380</v>
      </c>
      <c r="B176" s="113" t="s">
        <v>232</v>
      </c>
      <c r="C176" s="100"/>
      <c r="D176" s="98"/>
      <c r="E176" s="98"/>
      <c r="F176" s="129"/>
      <c r="G176" s="118">
        <f>G177+G178</f>
        <v>6</v>
      </c>
      <c r="H176" s="130">
        <f>H177+H178</f>
        <v>180</v>
      </c>
      <c r="I176" s="109">
        <f>I177+I178</f>
        <v>93</v>
      </c>
      <c r="J176" s="109">
        <f>J177+J178</f>
        <v>45</v>
      </c>
      <c r="K176" s="109"/>
      <c r="L176" s="109">
        <f>L177+L178</f>
        <v>48</v>
      </c>
      <c r="M176" s="110">
        <f>M177+M178</f>
        <v>87</v>
      </c>
      <c r="N176" s="97"/>
      <c r="O176" s="98"/>
      <c r="P176" s="106"/>
      <c r="Q176" s="100"/>
      <c r="R176" s="98"/>
      <c r="S176" s="101"/>
      <c r="T176" s="102"/>
      <c r="U176" s="99"/>
      <c r="V176" s="126"/>
      <c r="W176" s="119"/>
      <c r="X176" s="99"/>
      <c r="Y176" s="126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</row>
    <row r="177" spans="1:61" s="18" customFormat="1" ht="37.5" customHeight="1" x14ac:dyDescent="0.2">
      <c r="A177" s="155" t="s">
        <v>381</v>
      </c>
      <c r="B177" s="113" t="s">
        <v>232</v>
      </c>
      <c r="C177" s="100">
        <v>7</v>
      </c>
      <c r="D177" s="98"/>
      <c r="E177" s="98"/>
      <c r="F177" s="129"/>
      <c r="G177" s="132">
        <v>4.5</v>
      </c>
      <c r="H177" s="83">
        <f>G177*30</f>
        <v>135</v>
      </c>
      <c r="I177" s="781">
        <f>J177+K177+L177</f>
        <v>75</v>
      </c>
      <c r="J177" s="99">
        <v>45</v>
      </c>
      <c r="K177" s="98"/>
      <c r="L177" s="98">
        <v>30</v>
      </c>
      <c r="M177" s="145">
        <f>H177-I177</f>
        <v>60</v>
      </c>
      <c r="N177" s="97"/>
      <c r="O177" s="98"/>
      <c r="P177" s="106"/>
      <c r="Q177" s="100"/>
      <c r="R177" s="98"/>
      <c r="S177" s="101"/>
      <c r="T177" s="102"/>
      <c r="U177" s="99"/>
      <c r="V177" s="126"/>
      <c r="W177" s="119">
        <v>5</v>
      </c>
      <c r="X177" s="99"/>
      <c r="Y177" s="126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</row>
    <row r="178" spans="1:61" s="18" customFormat="1" ht="39" customHeight="1" x14ac:dyDescent="0.2">
      <c r="A178" s="155" t="s">
        <v>382</v>
      </c>
      <c r="B178" s="113" t="s">
        <v>285</v>
      </c>
      <c r="C178" s="100"/>
      <c r="D178" s="98"/>
      <c r="E178" s="98"/>
      <c r="F178" s="129" t="s">
        <v>734</v>
      </c>
      <c r="G178" s="132">
        <v>1.5</v>
      </c>
      <c r="H178" s="83">
        <f>G178*30</f>
        <v>45</v>
      </c>
      <c r="I178" s="781">
        <f>J178+K178+L178</f>
        <v>18</v>
      </c>
      <c r="J178" s="99"/>
      <c r="K178" s="98"/>
      <c r="L178" s="98">
        <v>18</v>
      </c>
      <c r="M178" s="145">
        <f>H178-I178</f>
        <v>27</v>
      </c>
      <c r="N178" s="97"/>
      <c r="O178" s="98"/>
      <c r="P178" s="106"/>
      <c r="Q178" s="100"/>
      <c r="R178" s="98"/>
      <c r="S178" s="101"/>
      <c r="T178" s="102"/>
      <c r="U178" s="99"/>
      <c r="V178" s="126"/>
      <c r="W178" s="119"/>
      <c r="X178" s="99">
        <v>2</v>
      </c>
      <c r="Y178" s="126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</row>
    <row r="179" spans="1:61" s="18" customFormat="1" ht="39" customHeight="1" thickBot="1" x14ac:dyDescent="0.25">
      <c r="A179" s="860" t="s">
        <v>383</v>
      </c>
      <c r="B179" s="815" t="s">
        <v>740</v>
      </c>
      <c r="C179" s="861"/>
      <c r="D179" s="862" t="s">
        <v>734</v>
      </c>
      <c r="E179" s="862"/>
      <c r="F179" s="863"/>
      <c r="G179" s="864">
        <v>4</v>
      </c>
      <c r="H179" s="865">
        <f>G179*30</f>
        <v>120</v>
      </c>
      <c r="I179" s="866">
        <f>J179+K179+L179</f>
        <v>54</v>
      </c>
      <c r="J179" s="867">
        <v>36</v>
      </c>
      <c r="K179" s="867">
        <v>9</v>
      </c>
      <c r="L179" s="867">
        <v>9</v>
      </c>
      <c r="M179" s="96">
        <f>H179-I179</f>
        <v>66</v>
      </c>
      <c r="N179" s="865"/>
      <c r="O179" s="866"/>
      <c r="P179" s="868"/>
      <c r="Q179" s="865"/>
      <c r="R179" s="866"/>
      <c r="S179" s="868"/>
      <c r="T179" s="865"/>
      <c r="U179" s="866"/>
      <c r="V179" s="868"/>
      <c r="W179" s="869"/>
      <c r="X179" s="153">
        <v>6</v>
      </c>
      <c r="Y179" s="86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</row>
    <row r="180" spans="1:61" s="18" customFormat="1" ht="21" customHeight="1" thickBot="1" x14ac:dyDescent="0.25">
      <c r="A180" s="3041" t="s">
        <v>365</v>
      </c>
      <c r="B180" s="3042"/>
      <c r="C180" s="3042"/>
      <c r="D180" s="3042"/>
      <c r="E180" s="3042"/>
      <c r="F180" s="3042"/>
      <c r="G180" s="3042"/>
      <c r="H180" s="3042"/>
      <c r="I180" s="3042"/>
      <c r="J180" s="3042"/>
      <c r="K180" s="3042"/>
      <c r="L180" s="3042"/>
      <c r="M180" s="3042"/>
      <c r="N180" s="3042"/>
      <c r="O180" s="3042"/>
      <c r="P180" s="3042"/>
      <c r="Q180" s="3042"/>
      <c r="R180" s="3042"/>
      <c r="S180" s="3042"/>
      <c r="T180" s="3042"/>
      <c r="U180" s="3042"/>
      <c r="V180" s="3042"/>
      <c r="W180" s="3042"/>
      <c r="X180" s="3042"/>
      <c r="Y180" s="3043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</row>
    <row r="181" spans="1:61" s="18" customFormat="1" ht="38.25" customHeight="1" thickBot="1" x14ac:dyDescent="0.25">
      <c r="A181" s="581" t="s">
        <v>457</v>
      </c>
      <c r="B181" s="903" t="s">
        <v>378</v>
      </c>
      <c r="C181" s="904"/>
      <c r="D181" s="138" t="s">
        <v>734</v>
      </c>
      <c r="E181" s="138"/>
      <c r="F181" s="905"/>
      <c r="G181" s="906">
        <v>4</v>
      </c>
      <c r="H181" s="907">
        <f>G181*30</f>
        <v>120</v>
      </c>
      <c r="I181" s="104">
        <f>J181+K181+L181</f>
        <v>54</v>
      </c>
      <c r="J181" s="866">
        <v>36</v>
      </c>
      <c r="K181" s="866">
        <v>9</v>
      </c>
      <c r="L181" s="866">
        <v>9</v>
      </c>
      <c r="M181" s="127">
        <f>H181-I181</f>
        <v>66</v>
      </c>
      <c r="N181" s="908"/>
      <c r="O181" s="138"/>
      <c r="P181" s="139"/>
      <c r="Q181" s="904"/>
      <c r="R181" s="138"/>
      <c r="S181" s="909"/>
      <c r="T181" s="140"/>
      <c r="U181" s="138"/>
      <c r="V181" s="139"/>
      <c r="W181" s="910"/>
      <c r="X181" s="153">
        <v>6</v>
      </c>
      <c r="Y181" s="139"/>
      <c r="AX181" s="218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</row>
    <row r="182" spans="1:61" s="18" customFormat="1" ht="21" customHeight="1" thickBot="1" x14ac:dyDescent="0.25">
      <c r="A182" s="3036" t="s">
        <v>198</v>
      </c>
      <c r="B182" s="3037"/>
      <c r="C182" s="3037"/>
      <c r="D182" s="3037"/>
      <c r="E182" s="3037"/>
      <c r="F182" s="3037"/>
      <c r="G182" s="3037"/>
      <c r="H182" s="3037"/>
      <c r="I182" s="3037"/>
      <c r="J182" s="3037"/>
      <c r="K182" s="3037"/>
      <c r="L182" s="3037"/>
      <c r="M182" s="3037"/>
      <c r="N182" s="3037"/>
      <c r="O182" s="3037"/>
      <c r="P182" s="3037"/>
      <c r="Q182" s="3037"/>
      <c r="R182" s="3037"/>
      <c r="S182" s="3037"/>
      <c r="T182" s="3037"/>
      <c r="U182" s="3037"/>
      <c r="V182" s="3037"/>
      <c r="W182" s="3037"/>
      <c r="X182" s="3037"/>
      <c r="Y182" s="3038"/>
      <c r="AX182" s="218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</row>
    <row r="183" spans="1:61" s="18" customFormat="1" ht="21" customHeight="1" thickBot="1" x14ac:dyDescent="0.25">
      <c r="A183" s="581" t="s">
        <v>458</v>
      </c>
      <c r="B183" s="911" t="s">
        <v>60</v>
      </c>
      <c r="C183" s="912"/>
      <c r="D183" s="913" t="s">
        <v>734</v>
      </c>
      <c r="E183" s="913"/>
      <c r="F183" s="914"/>
      <c r="G183" s="90">
        <v>4</v>
      </c>
      <c r="H183" s="91">
        <f>G183*30</f>
        <v>120</v>
      </c>
      <c r="I183" s="92">
        <f>J183+K183+L183</f>
        <v>54</v>
      </c>
      <c r="J183" s="707"/>
      <c r="K183" s="707"/>
      <c r="L183" s="706">
        <v>54</v>
      </c>
      <c r="M183" s="125">
        <f>H183-I183</f>
        <v>66</v>
      </c>
      <c r="N183" s="915"/>
      <c r="O183" s="916"/>
      <c r="P183" s="917"/>
      <c r="Q183" s="918"/>
      <c r="R183" s="916"/>
      <c r="S183" s="917"/>
      <c r="T183" s="915"/>
      <c r="U183" s="916"/>
      <c r="V183" s="917"/>
      <c r="W183" s="49"/>
      <c r="X183" s="87">
        <v>6</v>
      </c>
      <c r="Y183" s="639"/>
      <c r="AX183" s="218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</row>
    <row r="184" spans="1:61" s="18" customFormat="1" ht="21" customHeight="1" thickBot="1" x14ac:dyDescent="0.25">
      <c r="A184" s="3095" t="s">
        <v>397</v>
      </c>
      <c r="B184" s="3096"/>
      <c r="C184" s="3096"/>
      <c r="D184" s="3096"/>
      <c r="E184" s="3096"/>
      <c r="F184" s="3096"/>
      <c r="G184" s="919">
        <f>G175+G176+G181</f>
        <v>13</v>
      </c>
      <c r="H184" s="920">
        <f t="shared" ref="H184:M184" si="64">H175+H176+H181</f>
        <v>390</v>
      </c>
      <c r="I184" s="921">
        <f t="shared" si="64"/>
        <v>195</v>
      </c>
      <c r="J184" s="921">
        <f t="shared" si="64"/>
        <v>97</v>
      </c>
      <c r="K184" s="921">
        <f t="shared" si="64"/>
        <v>41</v>
      </c>
      <c r="L184" s="921">
        <f t="shared" si="64"/>
        <v>57</v>
      </c>
      <c r="M184" s="922">
        <f t="shared" si="64"/>
        <v>195</v>
      </c>
      <c r="N184" s="923"/>
      <c r="O184" s="921"/>
      <c r="P184" s="922"/>
      <c r="Q184" s="920"/>
      <c r="R184" s="921"/>
      <c r="S184" s="922"/>
      <c r="T184" s="920"/>
      <c r="U184" s="921"/>
      <c r="V184" s="922"/>
      <c r="W184" s="920">
        <f>W177</f>
        <v>5</v>
      </c>
      <c r="X184" s="921">
        <f>X178+X181</f>
        <v>8</v>
      </c>
      <c r="Y184" s="924">
        <f>Y175</f>
        <v>6</v>
      </c>
      <c r="AX184" s="218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</row>
    <row r="185" spans="1:61" s="18" customFormat="1" ht="39" customHeight="1" thickBot="1" x14ac:dyDescent="0.25">
      <c r="A185" s="3050" t="s">
        <v>398</v>
      </c>
      <c r="B185" s="3051"/>
      <c r="C185" s="3051"/>
      <c r="D185" s="3051"/>
      <c r="E185" s="3051"/>
      <c r="F185" s="3051"/>
      <c r="G185" s="2617">
        <f>G175+G176+G183</f>
        <v>13</v>
      </c>
      <c r="H185" s="2618">
        <f t="shared" ref="H185:M185" si="65">H175+H176+H183</f>
        <v>390</v>
      </c>
      <c r="I185" s="2619">
        <f t="shared" si="65"/>
        <v>195</v>
      </c>
      <c r="J185" s="2619">
        <f t="shared" si="65"/>
        <v>61</v>
      </c>
      <c r="K185" s="2619">
        <f t="shared" si="65"/>
        <v>32</v>
      </c>
      <c r="L185" s="2619">
        <f t="shared" si="65"/>
        <v>102</v>
      </c>
      <c r="M185" s="2620">
        <f t="shared" si="65"/>
        <v>195</v>
      </c>
      <c r="N185" s="2621"/>
      <c r="O185" s="2622"/>
      <c r="P185" s="2623"/>
      <c r="Q185" s="2624"/>
      <c r="R185" s="2622"/>
      <c r="S185" s="2625"/>
      <c r="T185" s="2626"/>
      <c r="U185" s="2622"/>
      <c r="V185" s="2623"/>
      <c r="W185" s="2624">
        <f>W177</f>
        <v>5</v>
      </c>
      <c r="X185" s="2622">
        <f>X178+X183</f>
        <v>8</v>
      </c>
      <c r="Y185" s="2623">
        <f>Y175</f>
        <v>6</v>
      </c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</row>
    <row r="186" spans="1:61" s="18" customFormat="1" ht="24.75" customHeight="1" thickBot="1" x14ac:dyDescent="0.25">
      <c r="A186" s="3023" t="s">
        <v>769</v>
      </c>
      <c r="B186" s="3034"/>
      <c r="C186" s="3034"/>
      <c r="D186" s="3034"/>
      <c r="E186" s="3034"/>
      <c r="F186" s="3034"/>
      <c r="G186" s="3034"/>
      <c r="H186" s="3034"/>
      <c r="I186" s="3034"/>
      <c r="J186" s="3034"/>
      <c r="K186" s="3034"/>
      <c r="L186" s="3034"/>
      <c r="M186" s="3034"/>
      <c r="N186" s="3034"/>
      <c r="O186" s="3034"/>
      <c r="P186" s="3034"/>
      <c r="Q186" s="3034"/>
      <c r="R186" s="3034"/>
      <c r="S186" s="3034"/>
      <c r="T186" s="3034"/>
      <c r="U186" s="3034"/>
      <c r="V186" s="3034"/>
      <c r="W186" s="3034"/>
      <c r="X186" s="3034"/>
      <c r="Y186" s="3035"/>
      <c r="AX186" s="218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</row>
    <row r="187" spans="1:61" s="18" customFormat="1" ht="70.5" customHeight="1" x14ac:dyDescent="0.2">
      <c r="A187" s="683" t="s">
        <v>385</v>
      </c>
      <c r="B187" s="112" t="s">
        <v>476</v>
      </c>
      <c r="C187" s="83" t="s">
        <v>735</v>
      </c>
      <c r="E187" s="85"/>
      <c r="F187" s="128"/>
      <c r="G187" s="959">
        <v>3</v>
      </c>
      <c r="H187" s="91">
        <f>G187*30</f>
        <v>90</v>
      </c>
      <c r="I187" s="92">
        <f>J187+K187+L187</f>
        <v>48</v>
      </c>
      <c r="J187" s="92">
        <v>16</v>
      </c>
      <c r="K187" s="92">
        <v>32</v>
      </c>
      <c r="L187" s="92"/>
      <c r="M187" s="96">
        <f>H187-I187</f>
        <v>42</v>
      </c>
      <c r="N187" s="82"/>
      <c r="O187" s="85"/>
      <c r="P187" s="88"/>
      <c r="Q187" s="83"/>
      <c r="R187" s="85"/>
      <c r="S187" s="89"/>
      <c r="T187" s="86"/>
      <c r="U187" s="87"/>
      <c r="V187" s="94"/>
      <c r="W187" s="95"/>
      <c r="X187" s="87"/>
      <c r="Y187" s="94">
        <v>6</v>
      </c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</row>
    <row r="188" spans="1:61" s="18" customFormat="1" ht="31.5" customHeight="1" x14ac:dyDescent="0.2">
      <c r="A188" s="683" t="s">
        <v>389</v>
      </c>
      <c r="B188" s="113" t="s">
        <v>191</v>
      </c>
      <c r="C188" s="100"/>
      <c r="D188" s="98"/>
      <c r="E188" s="85"/>
      <c r="F188" s="129"/>
      <c r="G188" s="118">
        <f>G189+G190</f>
        <v>6</v>
      </c>
      <c r="H188" s="130">
        <f t="shared" ref="H188:J188" si="66">H189+H190</f>
        <v>180</v>
      </c>
      <c r="I188" s="109">
        <f t="shared" si="66"/>
        <v>93</v>
      </c>
      <c r="J188" s="109">
        <f t="shared" si="66"/>
        <v>45</v>
      </c>
      <c r="K188" s="109"/>
      <c r="L188" s="109">
        <f t="shared" ref="L188:M188" si="67">L189+L190</f>
        <v>48</v>
      </c>
      <c r="M188" s="110">
        <f t="shared" si="67"/>
        <v>87</v>
      </c>
      <c r="N188" s="97"/>
      <c r="O188" s="98"/>
      <c r="P188" s="106"/>
      <c r="Q188" s="100"/>
      <c r="R188" s="98"/>
      <c r="S188" s="101"/>
      <c r="T188" s="102"/>
      <c r="U188" s="99"/>
      <c r="V188" s="126"/>
      <c r="W188" s="119"/>
      <c r="X188" s="99"/>
      <c r="Y188" s="126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</row>
    <row r="189" spans="1:61" s="18" customFormat="1" ht="31.5" customHeight="1" x14ac:dyDescent="0.2">
      <c r="A189" s="683" t="s">
        <v>770</v>
      </c>
      <c r="B189" s="113" t="s">
        <v>191</v>
      </c>
      <c r="C189" s="100">
        <v>7</v>
      </c>
      <c r="D189" s="98"/>
      <c r="E189" s="98"/>
      <c r="F189" s="129"/>
      <c r="G189" s="132">
        <v>4.5</v>
      </c>
      <c r="H189" s="83">
        <f>G189*30</f>
        <v>135</v>
      </c>
      <c r="I189" s="781">
        <f>J189+K189+L189</f>
        <v>75</v>
      </c>
      <c r="J189" s="99">
        <v>45</v>
      </c>
      <c r="K189" s="98"/>
      <c r="L189" s="98">
        <v>30</v>
      </c>
      <c r="M189" s="782">
        <f>H189-I189</f>
        <v>60</v>
      </c>
      <c r="N189" s="97"/>
      <c r="O189" s="98"/>
      <c r="P189" s="106"/>
      <c r="Q189" s="100"/>
      <c r="R189" s="98"/>
      <c r="S189" s="101"/>
      <c r="T189" s="102"/>
      <c r="U189" s="99"/>
      <c r="V189" s="126"/>
      <c r="W189" s="119">
        <v>5</v>
      </c>
      <c r="X189" s="99"/>
      <c r="Y189" s="126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</row>
    <row r="190" spans="1:61" s="18" customFormat="1" ht="39" customHeight="1" x14ac:dyDescent="0.2">
      <c r="A190" s="683" t="s">
        <v>771</v>
      </c>
      <c r="B190" s="113" t="s">
        <v>281</v>
      </c>
      <c r="C190" s="100"/>
      <c r="D190" s="98"/>
      <c r="E190" s="98"/>
      <c r="F190" s="129" t="s">
        <v>734</v>
      </c>
      <c r="G190" s="132">
        <v>1.5</v>
      </c>
      <c r="H190" s="100">
        <f>G190*30</f>
        <v>45</v>
      </c>
      <c r="I190" s="781">
        <f>J190+K190+L190</f>
        <v>18</v>
      </c>
      <c r="J190" s="99"/>
      <c r="K190" s="98"/>
      <c r="L190" s="98">
        <v>18</v>
      </c>
      <c r="M190" s="782">
        <f>H190-I190</f>
        <v>27</v>
      </c>
      <c r="N190" s="97"/>
      <c r="O190" s="98"/>
      <c r="P190" s="106"/>
      <c r="Q190" s="100"/>
      <c r="R190" s="98"/>
      <c r="S190" s="101"/>
      <c r="T190" s="102"/>
      <c r="U190" s="99"/>
      <c r="V190" s="126"/>
      <c r="W190" s="119"/>
      <c r="X190" s="99">
        <v>2</v>
      </c>
      <c r="Y190" s="126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</row>
    <row r="191" spans="1:61" s="18" customFormat="1" ht="39" customHeight="1" thickBot="1" x14ac:dyDescent="0.25">
      <c r="A191" s="934" t="s">
        <v>390</v>
      </c>
      <c r="B191" s="935" t="s">
        <v>740</v>
      </c>
      <c r="C191" s="936"/>
      <c r="D191" s="937" t="s">
        <v>734</v>
      </c>
      <c r="E191" s="937"/>
      <c r="F191" s="686"/>
      <c r="G191" s="118">
        <v>4</v>
      </c>
      <c r="H191" s="156">
        <f>G191*30</f>
        <v>120</v>
      </c>
      <c r="I191" s="105">
        <f>J191+K191+L191</f>
        <v>54</v>
      </c>
      <c r="J191" s="938">
        <v>36</v>
      </c>
      <c r="K191" s="938">
        <v>9</v>
      </c>
      <c r="L191" s="938">
        <v>9</v>
      </c>
      <c r="M191" s="127">
        <f>H191-I191</f>
        <v>66</v>
      </c>
      <c r="N191" s="156"/>
      <c r="O191" s="105"/>
      <c r="P191" s="127"/>
      <c r="Q191" s="156"/>
      <c r="R191" s="105"/>
      <c r="S191" s="127"/>
      <c r="T191" s="156"/>
      <c r="U191" s="105"/>
      <c r="V191" s="127"/>
      <c r="W191" s="157"/>
      <c r="X191" s="99">
        <v>6</v>
      </c>
      <c r="Y191" s="127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</row>
    <row r="192" spans="1:61" s="18" customFormat="1" ht="21.75" customHeight="1" thickBot="1" x14ac:dyDescent="0.25">
      <c r="A192" s="3041" t="s">
        <v>365</v>
      </c>
      <c r="B192" s="3042"/>
      <c r="C192" s="3042"/>
      <c r="D192" s="3042"/>
      <c r="E192" s="3042"/>
      <c r="F192" s="3042"/>
      <c r="G192" s="3042"/>
      <c r="H192" s="3042"/>
      <c r="I192" s="3042"/>
      <c r="J192" s="3042"/>
      <c r="K192" s="3042"/>
      <c r="L192" s="3042"/>
      <c r="M192" s="3042"/>
      <c r="N192" s="3042"/>
      <c r="O192" s="3042"/>
      <c r="P192" s="3042"/>
      <c r="Q192" s="3042"/>
      <c r="R192" s="3042"/>
      <c r="S192" s="3042"/>
      <c r="T192" s="3042"/>
      <c r="U192" s="3042"/>
      <c r="V192" s="3042"/>
      <c r="W192" s="3042"/>
      <c r="X192" s="3042"/>
      <c r="Y192" s="3043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</row>
    <row r="193" spans="1:61" s="18" customFormat="1" ht="39" customHeight="1" thickBot="1" x14ac:dyDescent="0.25">
      <c r="A193" s="576" t="s">
        <v>391</v>
      </c>
      <c r="B193" s="158" t="s">
        <v>283</v>
      </c>
      <c r="C193" s="138"/>
      <c r="D193" s="138" t="s">
        <v>734</v>
      </c>
      <c r="E193" s="138"/>
      <c r="F193" s="905"/>
      <c r="G193" s="906">
        <v>4</v>
      </c>
      <c r="H193" s="907">
        <f>G193*30</f>
        <v>120</v>
      </c>
      <c r="I193" s="104">
        <f>J193+K193+L193</f>
        <v>54</v>
      </c>
      <c r="J193" s="866">
        <v>36</v>
      </c>
      <c r="K193" s="866">
        <v>9</v>
      </c>
      <c r="L193" s="866">
        <v>9</v>
      </c>
      <c r="M193" s="868">
        <f>H193-I193</f>
        <v>66</v>
      </c>
      <c r="N193" s="939"/>
      <c r="O193" s="138"/>
      <c r="P193" s="909"/>
      <c r="Q193" s="140"/>
      <c r="R193" s="138"/>
      <c r="S193" s="139"/>
      <c r="T193" s="904"/>
      <c r="U193" s="138"/>
      <c r="V193" s="909"/>
      <c r="W193" s="159"/>
      <c r="X193" s="153">
        <v>6</v>
      </c>
      <c r="Y193" s="139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</row>
    <row r="194" spans="1:61" s="18" customFormat="1" ht="27.75" customHeight="1" thickBot="1" x14ac:dyDescent="0.25">
      <c r="A194" s="3036" t="s">
        <v>198</v>
      </c>
      <c r="B194" s="3037"/>
      <c r="C194" s="3037"/>
      <c r="D194" s="3037"/>
      <c r="E194" s="3037"/>
      <c r="F194" s="3037"/>
      <c r="G194" s="3037"/>
      <c r="H194" s="3037"/>
      <c r="I194" s="3037"/>
      <c r="J194" s="3037"/>
      <c r="K194" s="3037"/>
      <c r="L194" s="3037"/>
      <c r="M194" s="3037"/>
      <c r="N194" s="3037"/>
      <c r="O194" s="3037"/>
      <c r="P194" s="3037"/>
      <c r="Q194" s="3037"/>
      <c r="R194" s="3037"/>
      <c r="S194" s="3037"/>
      <c r="T194" s="3037"/>
      <c r="U194" s="3037"/>
      <c r="V194" s="3037"/>
      <c r="W194" s="3037"/>
      <c r="X194" s="3037"/>
      <c r="Y194" s="303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</row>
    <row r="195" spans="1:61" s="18" customFormat="1" ht="39" customHeight="1" thickBot="1" x14ac:dyDescent="0.25">
      <c r="A195" s="683" t="s">
        <v>392</v>
      </c>
      <c r="B195" s="940" t="s">
        <v>60</v>
      </c>
      <c r="C195" s="941"/>
      <c r="D195" s="942" t="s">
        <v>734</v>
      </c>
      <c r="E195" s="942"/>
      <c r="F195" s="943"/>
      <c r="G195" s="103">
        <v>4</v>
      </c>
      <c r="H195" s="156">
        <f>G195*30</f>
        <v>120</v>
      </c>
      <c r="I195" s="104">
        <f>J195+K195+L195</f>
        <v>54</v>
      </c>
      <c r="J195" s="944"/>
      <c r="K195" s="944"/>
      <c r="L195" s="945">
        <v>54</v>
      </c>
      <c r="M195" s="127">
        <f>H195-I195</f>
        <v>66</v>
      </c>
      <c r="N195" s="946"/>
      <c r="O195" s="947"/>
      <c r="P195" s="948"/>
      <c r="Q195" s="949"/>
      <c r="R195" s="947"/>
      <c r="S195" s="948"/>
      <c r="T195" s="946"/>
      <c r="U195" s="947"/>
      <c r="V195" s="948"/>
      <c r="W195" s="950"/>
      <c r="X195" s="99">
        <v>6</v>
      </c>
      <c r="Y195" s="686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</row>
    <row r="196" spans="1:61" s="18" customFormat="1" ht="39" customHeight="1" thickBot="1" x14ac:dyDescent="0.25">
      <c r="A196" s="3044" t="s">
        <v>400</v>
      </c>
      <c r="B196" s="3045"/>
      <c r="C196" s="3045"/>
      <c r="D196" s="3045"/>
      <c r="E196" s="3045"/>
      <c r="F196" s="3046"/>
      <c r="G196" s="925">
        <f>G187+G188+G193</f>
        <v>13</v>
      </c>
      <c r="H196" s="586">
        <f t="shared" ref="H196:M196" si="68">H187+H188+H193</f>
        <v>390</v>
      </c>
      <c r="I196" s="587">
        <f t="shared" si="68"/>
        <v>195</v>
      </c>
      <c r="J196" s="587">
        <f t="shared" si="68"/>
        <v>97</v>
      </c>
      <c r="K196" s="587">
        <f t="shared" si="68"/>
        <v>41</v>
      </c>
      <c r="L196" s="587">
        <f t="shared" si="68"/>
        <v>57</v>
      </c>
      <c r="M196" s="588">
        <f t="shared" si="68"/>
        <v>195</v>
      </c>
      <c r="N196" s="960"/>
      <c r="O196" s="952"/>
      <c r="P196" s="953"/>
      <c r="Q196" s="954"/>
      <c r="R196" s="952"/>
      <c r="S196" s="955"/>
      <c r="T196" s="586"/>
      <c r="U196" s="587"/>
      <c r="V196" s="588"/>
      <c r="W196" s="930">
        <f>W189</f>
        <v>5</v>
      </c>
      <c r="X196" s="819">
        <f>X190+X193</f>
        <v>8</v>
      </c>
      <c r="Y196" s="588">
        <f>Y187</f>
        <v>6</v>
      </c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</row>
    <row r="197" spans="1:61" s="18" customFormat="1" ht="39" customHeight="1" thickBot="1" x14ac:dyDescent="0.25">
      <c r="A197" s="3044" t="s">
        <v>399</v>
      </c>
      <c r="B197" s="3045"/>
      <c r="C197" s="3045"/>
      <c r="D197" s="3045"/>
      <c r="E197" s="3045"/>
      <c r="F197" s="3046"/>
      <c r="G197" s="52">
        <f>G187+G188+G195</f>
        <v>13</v>
      </c>
      <c r="H197" s="586">
        <f t="shared" ref="H197:M197" si="69">H187+H188+H195</f>
        <v>390</v>
      </c>
      <c r="I197" s="587">
        <f t="shared" si="69"/>
        <v>195</v>
      </c>
      <c r="J197" s="587">
        <f t="shared" si="69"/>
        <v>61</v>
      </c>
      <c r="K197" s="587">
        <f t="shared" si="69"/>
        <v>32</v>
      </c>
      <c r="L197" s="587">
        <f t="shared" si="69"/>
        <v>102</v>
      </c>
      <c r="M197" s="588">
        <f t="shared" si="69"/>
        <v>195</v>
      </c>
      <c r="N197" s="961"/>
      <c r="O197" s="952"/>
      <c r="P197" s="956"/>
      <c r="Q197" s="957"/>
      <c r="R197" s="952"/>
      <c r="S197" s="958"/>
      <c r="T197" s="930"/>
      <c r="U197" s="587"/>
      <c r="V197" s="931"/>
      <c r="W197" s="586">
        <f>W189</f>
        <v>5</v>
      </c>
      <c r="X197" s="819">
        <f>X190+X195</f>
        <v>8</v>
      </c>
      <c r="Y197" s="588">
        <f>Y187</f>
        <v>6</v>
      </c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</row>
    <row r="198" spans="1:61" s="18" customFormat="1" ht="21" customHeight="1" thickBot="1" x14ac:dyDescent="0.25">
      <c r="A198" s="3023" t="s">
        <v>772</v>
      </c>
      <c r="B198" s="3034"/>
      <c r="C198" s="3034"/>
      <c r="D198" s="3034"/>
      <c r="E198" s="3034"/>
      <c r="F198" s="3034"/>
      <c r="G198" s="3034"/>
      <c r="H198" s="3034"/>
      <c r="I198" s="3034"/>
      <c r="J198" s="3034"/>
      <c r="K198" s="3034"/>
      <c r="L198" s="3034"/>
      <c r="M198" s="3034"/>
      <c r="N198" s="3034"/>
      <c r="O198" s="3034"/>
      <c r="P198" s="3034"/>
      <c r="Q198" s="3034"/>
      <c r="R198" s="3034"/>
      <c r="S198" s="3034"/>
      <c r="T198" s="3034"/>
      <c r="U198" s="3034"/>
      <c r="V198" s="3034"/>
      <c r="W198" s="3034"/>
      <c r="X198" s="3034"/>
      <c r="Y198" s="3035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</row>
    <row r="199" spans="1:61" s="18" customFormat="1" ht="36.75" customHeight="1" x14ac:dyDescent="0.2">
      <c r="A199" s="576" t="s">
        <v>471</v>
      </c>
      <c r="B199" s="112" t="s">
        <v>284</v>
      </c>
      <c r="C199" s="83"/>
      <c r="D199" s="85"/>
      <c r="E199" s="85"/>
      <c r="F199" s="128"/>
      <c r="G199" s="932">
        <f t="shared" ref="G199:M199" si="70">G200+G201+G202</f>
        <v>6</v>
      </c>
      <c r="H199" s="534">
        <f t="shared" si="70"/>
        <v>180</v>
      </c>
      <c r="I199" s="535">
        <f t="shared" si="70"/>
        <v>96</v>
      </c>
      <c r="J199" s="535">
        <f t="shared" si="70"/>
        <v>57</v>
      </c>
      <c r="K199" s="535">
        <f t="shared" si="70"/>
        <v>9</v>
      </c>
      <c r="L199" s="535">
        <f t="shared" si="70"/>
        <v>30</v>
      </c>
      <c r="M199" s="641">
        <f t="shared" si="70"/>
        <v>84</v>
      </c>
      <c r="N199" s="78"/>
      <c r="O199" s="80"/>
      <c r="P199" s="81"/>
      <c r="Q199" s="79"/>
      <c r="R199" s="80"/>
      <c r="S199" s="107"/>
      <c r="T199" s="115"/>
      <c r="U199" s="114"/>
      <c r="V199" s="116"/>
      <c r="W199" s="117"/>
      <c r="X199" s="114"/>
      <c r="Y199" s="116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</row>
    <row r="200" spans="1:61" s="18" customFormat="1" ht="36.75" customHeight="1" x14ac:dyDescent="0.2">
      <c r="A200" s="683" t="s">
        <v>773</v>
      </c>
      <c r="B200" s="112" t="s">
        <v>284</v>
      </c>
      <c r="C200" s="83"/>
      <c r="D200" s="85" t="s">
        <v>733</v>
      </c>
      <c r="E200" s="85"/>
      <c r="F200" s="128"/>
      <c r="G200" s="643">
        <v>2</v>
      </c>
      <c r="H200" s="83">
        <f t="shared" ref="H200:H206" si="71">G200*30</f>
        <v>60</v>
      </c>
      <c r="I200" s="84">
        <f>J200+K200+L200</f>
        <v>36</v>
      </c>
      <c r="J200" s="87">
        <v>27</v>
      </c>
      <c r="K200" s="85">
        <v>9</v>
      </c>
      <c r="L200" s="85"/>
      <c r="M200" s="145">
        <f>H200-I200</f>
        <v>24</v>
      </c>
      <c r="N200" s="82"/>
      <c r="O200" s="85"/>
      <c r="P200" s="88"/>
      <c r="Q200" s="83"/>
      <c r="R200" s="85"/>
      <c r="S200" s="89"/>
      <c r="T200" s="86"/>
      <c r="U200" s="87"/>
      <c r="V200" s="94">
        <v>4</v>
      </c>
      <c r="W200" s="95"/>
      <c r="X200" s="87"/>
      <c r="Y200" s="94"/>
      <c r="AX200" s="218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</row>
    <row r="201" spans="1:61" s="18" customFormat="1" ht="36.75" customHeight="1" x14ac:dyDescent="0.2">
      <c r="A201" s="683" t="s">
        <v>774</v>
      </c>
      <c r="B201" s="112" t="s">
        <v>284</v>
      </c>
      <c r="C201" s="83">
        <v>7</v>
      </c>
      <c r="D201" s="85"/>
      <c r="E201" s="85"/>
      <c r="F201" s="128"/>
      <c r="G201" s="643">
        <v>2.5</v>
      </c>
      <c r="H201" s="83">
        <f t="shared" si="71"/>
        <v>75</v>
      </c>
      <c r="I201" s="84">
        <f>J201+K201+L201</f>
        <v>45</v>
      </c>
      <c r="J201" s="87">
        <v>30</v>
      </c>
      <c r="K201" s="85"/>
      <c r="L201" s="85">
        <v>15</v>
      </c>
      <c r="M201" s="145">
        <f>H201-I201</f>
        <v>30</v>
      </c>
      <c r="N201" s="82"/>
      <c r="O201" s="85"/>
      <c r="P201" s="88"/>
      <c r="Q201" s="83"/>
      <c r="R201" s="85"/>
      <c r="S201" s="89"/>
      <c r="T201" s="86"/>
      <c r="U201" s="87"/>
      <c r="V201" s="94"/>
      <c r="W201" s="95">
        <v>3</v>
      </c>
      <c r="X201" s="87"/>
      <c r="Y201" s="94"/>
      <c r="AX201" s="218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</row>
    <row r="202" spans="1:61" s="18" customFormat="1" ht="36.75" customHeight="1" x14ac:dyDescent="0.2">
      <c r="A202" s="683" t="s">
        <v>775</v>
      </c>
      <c r="B202" s="112" t="s">
        <v>466</v>
      </c>
      <c r="C202" s="83"/>
      <c r="D202" s="85"/>
      <c r="E202" s="85">
        <v>7</v>
      </c>
      <c r="F202" s="128"/>
      <c r="G202" s="643">
        <v>1.5</v>
      </c>
      <c r="H202" s="83">
        <f t="shared" si="71"/>
        <v>45</v>
      </c>
      <c r="I202" s="50">
        <f>J202+K202+L202</f>
        <v>15</v>
      </c>
      <c r="J202" s="50"/>
      <c r="K202" s="50"/>
      <c r="L202" s="50">
        <v>15</v>
      </c>
      <c r="M202" s="51">
        <f>H202-I202</f>
        <v>30</v>
      </c>
      <c r="N202" s="82"/>
      <c r="O202" s="85"/>
      <c r="P202" s="88"/>
      <c r="Q202" s="83"/>
      <c r="R202" s="85"/>
      <c r="S202" s="89"/>
      <c r="T202" s="86"/>
      <c r="U202" s="87"/>
      <c r="V202" s="94"/>
      <c r="W202" s="95">
        <v>1</v>
      </c>
      <c r="X202" s="87"/>
      <c r="Y202" s="94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</row>
    <row r="203" spans="1:61" s="18" customFormat="1" ht="99.75" customHeight="1" x14ac:dyDescent="0.2">
      <c r="A203" s="683" t="s">
        <v>472</v>
      </c>
      <c r="B203" s="112" t="s">
        <v>467</v>
      </c>
      <c r="C203" s="83" t="s">
        <v>735</v>
      </c>
      <c r="D203" s="85"/>
      <c r="E203" s="85"/>
      <c r="F203" s="128"/>
      <c r="G203" s="108">
        <v>3</v>
      </c>
      <c r="H203" s="91">
        <f t="shared" si="71"/>
        <v>90</v>
      </c>
      <c r="I203" s="92">
        <f>J203+K203+L203</f>
        <v>48</v>
      </c>
      <c r="J203" s="92">
        <v>16</v>
      </c>
      <c r="K203" s="92">
        <v>32</v>
      </c>
      <c r="L203" s="92"/>
      <c r="M203" s="96">
        <f>H203-I203</f>
        <v>42</v>
      </c>
      <c r="N203" s="82"/>
      <c r="O203" s="85"/>
      <c r="P203" s="88"/>
      <c r="Q203" s="83"/>
      <c r="R203" s="85"/>
      <c r="S203" s="89"/>
      <c r="T203" s="86"/>
      <c r="U203" s="87"/>
      <c r="V203" s="94"/>
      <c r="W203" s="95"/>
      <c r="X203" s="87"/>
      <c r="Y203" s="94">
        <v>6</v>
      </c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</row>
    <row r="204" spans="1:61" s="18" customFormat="1" ht="22.5" customHeight="1" x14ac:dyDescent="0.2">
      <c r="A204" s="683" t="s">
        <v>475</v>
      </c>
      <c r="B204" s="113" t="s">
        <v>366</v>
      </c>
      <c r="C204" s="100"/>
      <c r="D204" s="98"/>
      <c r="E204" s="98"/>
      <c r="F204" s="129"/>
      <c r="G204" s="118">
        <f>G205+G206</f>
        <v>3</v>
      </c>
      <c r="H204" s="91">
        <f>H205+H206</f>
        <v>90</v>
      </c>
      <c r="I204" s="92">
        <f>I205+I206</f>
        <v>40</v>
      </c>
      <c r="J204" s="171">
        <f>J205+J206</f>
        <v>20</v>
      </c>
      <c r="K204" s="167"/>
      <c r="L204" s="167">
        <f>L205+L206</f>
        <v>20</v>
      </c>
      <c r="M204" s="96">
        <f>M205+M206</f>
        <v>50</v>
      </c>
      <c r="N204" s="97"/>
      <c r="O204" s="98"/>
      <c r="P204" s="106"/>
      <c r="Q204" s="100"/>
      <c r="R204" s="98"/>
      <c r="S204" s="101"/>
      <c r="T204" s="102"/>
      <c r="U204" s="99"/>
      <c r="V204" s="126"/>
      <c r="W204" s="119"/>
      <c r="X204" s="99"/>
      <c r="Y204" s="126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</row>
    <row r="205" spans="1:61" s="18" customFormat="1" ht="19.5" customHeight="1" x14ac:dyDescent="0.2">
      <c r="A205" s="683" t="s">
        <v>477</v>
      </c>
      <c r="B205" s="2627" t="s">
        <v>460</v>
      </c>
      <c r="C205" s="100"/>
      <c r="D205" s="98" t="s">
        <v>731</v>
      </c>
      <c r="E205" s="98"/>
      <c r="F205" s="129"/>
      <c r="G205" s="132">
        <v>1.5</v>
      </c>
      <c r="H205" s="83">
        <f t="shared" si="71"/>
        <v>45</v>
      </c>
      <c r="I205" s="84">
        <f>J205+K205+L205</f>
        <v>20</v>
      </c>
      <c r="J205" s="87">
        <v>10</v>
      </c>
      <c r="K205" s="85"/>
      <c r="L205" s="85">
        <v>10</v>
      </c>
      <c r="M205" s="145">
        <f>H205-I205</f>
        <v>25</v>
      </c>
      <c r="N205" s="97"/>
      <c r="O205" s="98"/>
      <c r="P205" s="106"/>
      <c r="Q205" s="100"/>
      <c r="R205" s="98"/>
      <c r="S205" s="101">
        <v>2</v>
      </c>
      <c r="T205" s="102"/>
      <c r="U205" s="99"/>
      <c r="V205" s="126"/>
      <c r="W205" s="119"/>
      <c r="X205" s="99"/>
      <c r="Y205" s="126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</row>
    <row r="206" spans="1:61" s="18" customFormat="1" ht="21.75" customHeight="1" x14ac:dyDescent="0.2">
      <c r="A206" s="683" t="s">
        <v>478</v>
      </c>
      <c r="B206" s="2627" t="s">
        <v>461</v>
      </c>
      <c r="C206" s="100"/>
      <c r="D206" s="98" t="s">
        <v>731</v>
      </c>
      <c r="E206" s="98"/>
      <c r="F206" s="129"/>
      <c r="G206" s="132">
        <v>1.5</v>
      </c>
      <c r="H206" s="83">
        <f t="shared" si="71"/>
        <v>45</v>
      </c>
      <c r="I206" s="84">
        <f>J206+K206+L206</f>
        <v>20</v>
      </c>
      <c r="J206" s="87">
        <v>10</v>
      </c>
      <c r="K206" s="85"/>
      <c r="L206" s="85">
        <v>10</v>
      </c>
      <c r="M206" s="145">
        <f>H206-I206</f>
        <v>25</v>
      </c>
      <c r="N206" s="97"/>
      <c r="O206" s="98"/>
      <c r="P206" s="106"/>
      <c r="Q206" s="100"/>
      <c r="R206" s="98"/>
      <c r="S206" s="101">
        <v>2</v>
      </c>
      <c r="T206" s="102"/>
      <c r="U206" s="99"/>
      <c r="V206" s="126"/>
      <c r="W206" s="119"/>
      <c r="X206" s="99"/>
      <c r="Y206" s="126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</row>
    <row r="207" spans="1:61" s="18" customFormat="1" ht="54" customHeight="1" x14ac:dyDescent="0.2">
      <c r="A207" s="683" t="s">
        <v>776</v>
      </c>
      <c r="B207" s="113" t="s">
        <v>412</v>
      </c>
      <c r="C207" s="100"/>
      <c r="D207" s="98"/>
      <c r="E207" s="98"/>
      <c r="F207" s="129"/>
      <c r="G207" s="118">
        <f>G208+G209</f>
        <v>6</v>
      </c>
      <c r="H207" s="130">
        <f t="shared" ref="H207:M207" si="72">H208+H209</f>
        <v>180</v>
      </c>
      <c r="I207" s="109">
        <f t="shared" si="72"/>
        <v>93</v>
      </c>
      <c r="J207" s="109">
        <f t="shared" si="72"/>
        <v>45</v>
      </c>
      <c r="K207" s="109"/>
      <c r="L207" s="109">
        <f t="shared" si="72"/>
        <v>48</v>
      </c>
      <c r="M207" s="110">
        <f t="shared" si="72"/>
        <v>87</v>
      </c>
      <c r="N207" s="97"/>
      <c r="O207" s="98"/>
      <c r="P207" s="106"/>
      <c r="Q207" s="100"/>
      <c r="R207" s="98"/>
      <c r="S207" s="101"/>
      <c r="T207" s="102"/>
      <c r="U207" s="99"/>
      <c r="V207" s="126"/>
      <c r="W207" s="119"/>
      <c r="X207" s="99"/>
      <c r="Y207" s="126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</row>
    <row r="208" spans="1:61" s="18" customFormat="1" ht="53.25" customHeight="1" x14ac:dyDescent="0.2">
      <c r="A208" s="683" t="s">
        <v>777</v>
      </c>
      <c r="B208" s="113" t="s">
        <v>412</v>
      </c>
      <c r="C208" s="100">
        <v>7</v>
      </c>
      <c r="D208" s="98"/>
      <c r="E208" s="98"/>
      <c r="F208" s="129"/>
      <c r="G208" s="132">
        <v>4.5</v>
      </c>
      <c r="H208" s="83">
        <f>G208*30</f>
        <v>135</v>
      </c>
      <c r="I208" s="781">
        <f>J208+K208+L208</f>
        <v>75</v>
      </c>
      <c r="J208" s="99">
        <v>45</v>
      </c>
      <c r="K208" s="98"/>
      <c r="L208" s="98">
        <v>30</v>
      </c>
      <c r="M208" s="782">
        <f>H208-I208</f>
        <v>60</v>
      </c>
      <c r="N208" s="97"/>
      <c r="O208" s="98"/>
      <c r="P208" s="106"/>
      <c r="Q208" s="100"/>
      <c r="R208" s="98"/>
      <c r="S208" s="101"/>
      <c r="T208" s="102"/>
      <c r="U208" s="99"/>
      <c r="V208" s="126"/>
      <c r="W208" s="119">
        <v>5</v>
      </c>
      <c r="X208" s="99"/>
      <c r="Y208" s="126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</row>
    <row r="209" spans="1:61" s="18" customFormat="1" ht="51.75" customHeight="1" x14ac:dyDescent="0.2">
      <c r="A209" s="683" t="s">
        <v>778</v>
      </c>
      <c r="B209" s="113" t="s">
        <v>413</v>
      </c>
      <c r="C209" s="100"/>
      <c r="D209" s="98"/>
      <c r="E209" s="98"/>
      <c r="F209" s="129" t="s">
        <v>734</v>
      </c>
      <c r="G209" s="132">
        <v>1.5</v>
      </c>
      <c r="H209" s="100">
        <f>G209*30</f>
        <v>45</v>
      </c>
      <c r="I209" s="781">
        <f>J209+K209+L209</f>
        <v>18</v>
      </c>
      <c r="J209" s="99"/>
      <c r="K209" s="98"/>
      <c r="L209" s="98">
        <v>18</v>
      </c>
      <c r="M209" s="782">
        <f>H209-I209</f>
        <v>27</v>
      </c>
      <c r="N209" s="97"/>
      <c r="O209" s="98"/>
      <c r="P209" s="106"/>
      <c r="Q209" s="100"/>
      <c r="R209" s="98"/>
      <c r="S209" s="101"/>
      <c r="T209" s="102"/>
      <c r="U209" s="99"/>
      <c r="V209" s="126"/>
      <c r="W209" s="119"/>
      <c r="X209" s="99">
        <v>2</v>
      </c>
      <c r="Y209" s="126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</row>
    <row r="210" spans="1:61" s="18" customFormat="1" ht="36" customHeight="1" thickBot="1" x14ac:dyDescent="0.25">
      <c r="A210" s="934" t="s">
        <v>779</v>
      </c>
      <c r="B210" s="935" t="s">
        <v>740</v>
      </c>
      <c r="C210" s="936"/>
      <c r="D210" s="937" t="s">
        <v>734</v>
      </c>
      <c r="E210" s="937"/>
      <c r="F210" s="686"/>
      <c r="G210" s="118">
        <v>4</v>
      </c>
      <c r="H210" s="156">
        <f>G210*30</f>
        <v>120</v>
      </c>
      <c r="I210" s="105">
        <f>J210+K210+L210</f>
        <v>54</v>
      </c>
      <c r="J210" s="938">
        <v>36</v>
      </c>
      <c r="K210" s="938">
        <v>9</v>
      </c>
      <c r="L210" s="938">
        <v>9</v>
      </c>
      <c r="M210" s="127">
        <f>H210-I210</f>
        <v>66</v>
      </c>
      <c r="N210" s="156"/>
      <c r="O210" s="105"/>
      <c r="P210" s="127"/>
      <c r="Q210" s="156"/>
      <c r="R210" s="105"/>
      <c r="S210" s="127"/>
      <c r="T210" s="156"/>
      <c r="U210" s="105"/>
      <c r="V210" s="127"/>
      <c r="W210" s="157"/>
      <c r="X210" s="99">
        <v>6</v>
      </c>
      <c r="Y210" s="127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</row>
    <row r="211" spans="1:61" s="18" customFormat="1" ht="21" customHeight="1" thickBot="1" x14ac:dyDescent="0.25">
      <c r="A211" s="3041" t="s">
        <v>365</v>
      </c>
      <c r="B211" s="3042"/>
      <c r="C211" s="3042"/>
      <c r="D211" s="3042"/>
      <c r="E211" s="3042"/>
      <c r="F211" s="3042"/>
      <c r="G211" s="3042"/>
      <c r="H211" s="3042"/>
      <c r="I211" s="3042"/>
      <c r="J211" s="3042"/>
      <c r="K211" s="3042"/>
      <c r="L211" s="3042"/>
      <c r="M211" s="3042"/>
      <c r="N211" s="3042"/>
      <c r="O211" s="3042"/>
      <c r="P211" s="3042"/>
      <c r="Q211" s="3042"/>
      <c r="R211" s="3042"/>
      <c r="S211" s="3042"/>
      <c r="T211" s="3042"/>
      <c r="U211" s="3042"/>
      <c r="V211" s="3042"/>
      <c r="W211" s="3042"/>
      <c r="X211" s="3042"/>
      <c r="Y211" s="3043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</row>
    <row r="212" spans="1:61" s="18" customFormat="1" ht="51" customHeight="1" thickBot="1" x14ac:dyDescent="0.25">
      <c r="A212" s="576" t="s">
        <v>780</v>
      </c>
      <c r="B212" s="158" t="s">
        <v>384</v>
      </c>
      <c r="C212" s="138"/>
      <c r="D212" s="138" t="s">
        <v>734</v>
      </c>
      <c r="E212" s="138"/>
      <c r="F212" s="905"/>
      <c r="G212" s="906">
        <v>4</v>
      </c>
      <c r="H212" s="907">
        <f>G212*30</f>
        <v>120</v>
      </c>
      <c r="I212" s="104">
        <f>J212+K212+L212</f>
        <v>54</v>
      </c>
      <c r="J212" s="866">
        <v>36</v>
      </c>
      <c r="K212" s="866">
        <v>9</v>
      </c>
      <c r="L212" s="866">
        <v>9</v>
      </c>
      <c r="M212" s="868">
        <f>H212-I212</f>
        <v>66</v>
      </c>
      <c r="N212" s="939"/>
      <c r="O212" s="138"/>
      <c r="P212" s="909"/>
      <c r="Q212" s="140"/>
      <c r="R212" s="138"/>
      <c r="S212" s="139"/>
      <c r="T212" s="904"/>
      <c r="U212" s="138"/>
      <c r="V212" s="909"/>
      <c r="W212" s="159"/>
      <c r="X212" s="153">
        <v>6</v>
      </c>
      <c r="Y212" s="139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</row>
    <row r="213" spans="1:61" s="18" customFormat="1" ht="21" customHeight="1" thickBot="1" x14ac:dyDescent="0.25">
      <c r="A213" s="3036" t="s">
        <v>198</v>
      </c>
      <c r="B213" s="3037"/>
      <c r="C213" s="3037"/>
      <c r="D213" s="3037"/>
      <c r="E213" s="3037"/>
      <c r="F213" s="3037"/>
      <c r="G213" s="3037"/>
      <c r="H213" s="3037"/>
      <c r="I213" s="3037"/>
      <c r="J213" s="3037"/>
      <c r="K213" s="3037"/>
      <c r="L213" s="3037"/>
      <c r="M213" s="3037"/>
      <c r="N213" s="3037"/>
      <c r="O213" s="3037"/>
      <c r="P213" s="3037"/>
      <c r="Q213" s="3037"/>
      <c r="R213" s="3037"/>
      <c r="S213" s="3037"/>
      <c r="T213" s="3037"/>
      <c r="U213" s="3037"/>
      <c r="V213" s="3037"/>
      <c r="W213" s="3037"/>
      <c r="X213" s="3037"/>
      <c r="Y213" s="303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</row>
    <row r="214" spans="1:61" s="18" customFormat="1" ht="21" customHeight="1" thickBot="1" x14ac:dyDescent="0.25">
      <c r="A214" s="683" t="s">
        <v>781</v>
      </c>
      <c r="B214" s="940" t="s">
        <v>60</v>
      </c>
      <c r="C214" s="941"/>
      <c r="D214" s="942" t="s">
        <v>734</v>
      </c>
      <c r="E214" s="942"/>
      <c r="F214" s="943"/>
      <c r="G214" s="103">
        <v>4</v>
      </c>
      <c r="H214" s="156">
        <f>G214*30</f>
        <v>120</v>
      </c>
      <c r="I214" s="104">
        <f>J214+K214+L214</f>
        <v>54</v>
      </c>
      <c r="J214" s="944"/>
      <c r="K214" s="944"/>
      <c r="L214" s="945">
        <v>54</v>
      </c>
      <c r="M214" s="127">
        <f>H214-I214</f>
        <v>66</v>
      </c>
      <c r="N214" s="946"/>
      <c r="O214" s="947"/>
      <c r="P214" s="948"/>
      <c r="Q214" s="949"/>
      <c r="R214" s="947"/>
      <c r="S214" s="948"/>
      <c r="T214" s="946"/>
      <c r="U214" s="947"/>
      <c r="V214" s="948"/>
      <c r="W214" s="950"/>
      <c r="X214" s="99">
        <v>6</v>
      </c>
      <c r="Y214" s="686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</row>
    <row r="215" spans="1:61" s="18" customFormat="1" ht="21" customHeight="1" thickBot="1" x14ac:dyDescent="0.25">
      <c r="A215" s="3044" t="s">
        <v>479</v>
      </c>
      <c r="B215" s="3045"/>
      <c r="C215" s="3045"/>
      <c r="D215" s="3045"/>
      <c r="E215" s="3045"/>
      <c r="F215" s="3046"/>
      <c r="G215" s="925">
        <f>G199+G203+G204+G207+G212</f>
        <v>22</v>
      </c>
      <c r="H215" s="586">
        <f t="shared" ref="H215:M215" si="73">H199+H203+H204+H207+H212</f>
        <v>660</v>
      </c>
      <c r="I215" s="587">
        <f t="shared" si="73"/>
        <v>331</v>
      </c>
      <c r="J215" s="587">
        <f t="shared" si="73"/>
        <v>174</v>
      </c>
      <c r="K215" s="587">
        <f t="shared" si="73"/>
        <v>50</v>
      </c>
      <c r="L215" s="587">
        <f t="shared" si="73"/>
        <v>107</v>
      </c>
      <c r="M215" s="588">
        <f t="shared" si="73"/>
        <v>329</v>
      </c>
      <c r="N215" s="951"/>
      <c r="O215" s="952"/>
      <c r="P215" s="953"/>
      <c r="Q215" s="954"/>
      <c r="R215" s="952"/>
      <c r="S215" s="955">
        <f>S205+S206</f>
        <v>4</v>
      </c>
      <c r="T215" s="586"/>
      <c r="U215" s="587"/>
      <c r="V215" s="588">
        <f>V200</f>
        <v>4</v>
      </c>
      <c r="W215" s="930">
        <f>W201+W202+W208</f>
        <v>9</v>
      </c>
      <c r="X215" s="819">
        <f>X209+X212</f>
        <v>8</v>
      </c>
      <c r="Y215" s="588">
        <f>Y203</f>
        <v>6</v>
      </c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</row>
    <row r="216" spans="1:61" s="18" customFormat="1" ht="34.5" customHeight="1" thickBot="1" x14ac:dyDescent="0.25">
      <c r="A216" s="3044" t="s">
        <v>480</v>
      </c>
      <c r="B216" s="3045"/>
      <c r="C216" s="3045"/>
      <c r="D216" s="3045"/>
      <c r="E216" s="3045"/>
      <c r="F216" s="3046"/>
      <c r="G216" s="52">
        <f>G199+G203+G204+G207+G214</f>
        <v>22</v>
      </c>
      <c r="H216" s="586">
        <f t="shared" ref="H216:M216" si="74">H199+H203+H204+H207+H214</f>
        <v>660</v>
      </c>
      <c r="I216" s="587">
        <f t="shared" si="74"/>
        <v>331</v>
      </c>
      <c r="J216" s="587">
        <f t="shared" si="74"/>
        <v>138</v>
      </c>
      <c r="K216" s="587">
        <f t="shared" si="74"/>
        <v>41</v>
      </c>
      <c r="L216" s="587">
        <f t="shared" si="74"/>
        <v>152</v>
      </c>
      <c r="M216" s="588">
        <f t="shared" si="74"/>
        <v>329</v>
      </c>
      <c r="N216" s="951"/>
      <c r="O216" s="952"/>
      <c r="P216" s="956"/>
      <c r="Q216" s="957"/>
      <c r="R216" s="952"/>
      <c r="S216" s="958">
        <f>S205+S206</f>
        <v>4</v>
      </c>
      <c r="T216" s="930"/>
      <c r="U216" s="587"/>
      <c r="V216" s="931">
        <f>V200</f>
        <v>4</v>
      </c>
      <c r="W216" s="586">
        <f>W201+W202+W208</f>
        <v>9</v>
      </c>
      <c r="X216" s="819">
        <f>X209+X214</f>
        <v>8</v>
      </c>
      <c r="Y216" s="588">
        <f>Y203</f>
        <v>6</v>
      </c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</row>
    <row r="217" spans="1:61" s="18" customFormat="1" ht="21" customHeight="1" thickBot="1" x14ac:dyDescent="0.25">
      <c r="A217" s="451"/>
      <c r="B217" s="396"/>
      <c r="C217" s="2766"/>
      <c r="D217" s="2766"/>
      <c r="E217" s="2766"/>
      <c r="F217" s="397"/>
      <c r="G217" s="398"/>
      <c r="H217" s="399"/>
      <c r="I217" s="399"/>
      <c r="J217" s="399"/>
      <c r="K217" s="399"/>
      <c r="L217" s="399"/>
      <c r="M217" s="399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452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</row>
    <row r="218" spans="1:61" s="18" customFormat="1" ht="21" customHeight="1" thickBot="1" x14ac:dyDescent="0.25">
      <c r="A218" s="3026" t="s">
        <v>481</v>
      </c>
      <c r="B218" s="3027"/>
      <c r="C218" s="3027"/>
      <c r="D218" s="3027"/>
      <c r="E218" s="3027"/>
      <c r="F218" s="3027"/>
      <c r="G218" s="3027"/>
      <c r="H218" s="3027"/>
      <c r="I218" s="3027"/>
      <c r="J218" s="3027"/>
      <c r="K218" s="3027"/>
      <c r="L218" s="3027"/>
      <c r="M218" s="3027"/>
      <c r="N218" s="3027"/>
      <c r="O218" s="3027"/>
      <c r="P218" s="3027"/>
      <c r="Q218" s="3027"/>
      <c r="R218" s="3027"/>
      <c r="S218" s="3027"/>
      <c r="T218" s="3027"/>
      <c r="U218" s="3027"/>
      <c r="V218" s="3027"/>
      <c r="W218" s="3027"/>
      <c r="X218" s="3027"/>
      <c r="Y218" s="302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</row>
    <row r="219" spans="1:61" s="18" customFormat="1" ht="21.75" customHeight="1" x14ac:dyDescent="0.2">
      <c r="A219" s="668" t="s">
        <v>172</v>
      </c>
      <c r="B219" s="111" t="s">
        <v>516</v>
      </c>
      <c r="C219" s="669"/>
      <c r="D219" s="963" t="s">
        <v>741</v>
      </c>
      <c r="E219" s="963"/>
      <c r="F219" s="188"/>
      <c r="G219" s="2543">
        <v>2</v>
      </c>
      <c r="H219" s="966">
        <f t="shared" ref="H219:H227" si="75">G219*30</f>
        <v>60</v>
      </c>
      <c r="I219" s="142"/>
      <c r="J219" s="967"/>
      <c r="K219" s="968"/>
      <c r="L219" s="968"/>
      <c r="M219" s="278"/>
      <c r="N219" s="969"/>
      <c r="P219" s="594"/>
      <c r="Q219" s="592"/>
      <c r="R219" s="596"/>
      <c r="S219" s="2706"/>
      <c r="T219" s="595"/>
      <c r="U219" s="596"/>
      <c r="V219" s="598"/>
      <c r="W219" s="599"/>
      <c r="X219" s="593"/>
      <c r="Y219" s="59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</row>
    <row r="220" spans="1:61" s="18" customFormat="1" ht="34.5" customHeight="1" x14ac:dyDescent="0.2">
      <c r="A220" s="576" t="s">
        <v>173</v>
      </c>
      <c r="B220" s="112" t="s">
        <v>482</v>
      </c>
      <c r="C220" s="646"/>
      <c r="D220" s="642">
        <v>5</v>
      </c>
      <c r="E220" s="638"/>
      <c r="F220" s="189"/>
      <c r="G220" s="108">
        <v>4</v>
      </c>
      <c r="H220" s="190">
        <f t="shared" si="75"/>
        <v>120</v>
      </c>
      <c r="I220" s="92"/>
      <c r="J220" s="191"/>
      <c r="K220" s="192"/>
      <c r="L220" s="192"/>
      <c r="M220" s="193"/>
      <c r="N220" s="606"/>
      <c r="O220" s="543"/>
      <c r="P220" s="604"/>
      <c r="Q220" s="603"/>
      <c r="R220" s="543"/>
      <c r="S220" s="605"/>
      <c r="T220" s="86"/>
      <c r="U220" s="543"/>
      <c r="V220" s="605"/>
      <c r="W220" s="603"/>
      <c r="X220" s="543"/>
      <c r="Y220" s="605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</row>
    <row r="221" spans="1:61" s="18" customFormat="1" ht="33.75" customHeight="1" x14ac:dyDescent="0.2">
      <c r="A221" s="576" t="s">
        <v>174</v>
      </c>
      <c r="B221" s="112" t="s">
        <v>61</v>
      </c>
      <c r="C221" s="646"/>
      <c r="D221" s="638" t="s">
        <v>742</v>
      </c>
      <c r="E221" s="638"/>
      <c r="F221" s="189"/>
      <c r="G221" s="108">
        <v>2</v>
      </c>
      <c r="H221" s="190">
        <f t="shared" si="75"/>
        <v>60</v>
      </c>
      <c r="I221" s="92"/>
      <c r="J221" s="191"/>
      <c r="K221" s="192"/>
      <c r="L221" s="192"/>
      <c r="M221" s="193"/>
      <c r="N221" s="606"/>
      <c r="O221" s="543"/>
      <c r="P221" s="604"/>
      <c r="Q221" s="603"/>
      <c r="R221" s="543"/>
      <c r="S221" s="605"/>
      <c r="T221" s="603"/>
      <c r="U221" s="543"/>
      <c r="V221" s="594"/>
      <c r="W221" s="603"/>
      <c r="X221" s="543"/>
      <c r="Y221" s="605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</row>
    <row r="222" spans="1:61" s="18" customFormat="1" ht="33.75" customHeight="1" x14ac:dyDescent="0.2">
      <c r="A222" s="576" t="s">
        <v>660</v>
      </c>
      <c r="B222" s="112" t="s">
        <v>664</v>
      </c>
      <c r="C222" s="646"/>
      <c r="D222" s="642" t="s">
        <v>735</v>
      </c>
      <c r="E222" s="638"/>
      <c r="F222" s="189"/>
      <c r="G222" s="108">
        <v>5.5</v>
      </c>
      <c r="H222" s="190">
        <f t="shared" si="75"/>
        <v>165</v>
      </c>
      <c r="I222" s="92"/>
      <c r="J222" s="191"/>
      <c r="K222" s="192"/>
      <c r="L222" s="192"/>
      <c r="M222" s="193"/>
      <c r="N222" s="606"/>
      <c r="O222" s="543"/>
      <c r="P222" s="604"/>
      <c r="Q222" s="603"/>
      <c r="R222" s="543"/>
      <c r="S222" s="605"/>
      <c r="T222" s="603"/>
      <c r="U222" s="543"/>
      <c r="V222" s="594"/>
      <c r="W222" s="606"/>
      <c r="X222" s="543"/>
      <c r="Y222" s="605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</row>
    <row r="223" spans="1:61" s="18" customFormat="1" ht="29.25" customHeight="1" x14ac:dyDescent="0.2">
      <c r="A223" s="576" t="s">
        <v>661</v>
      </c>
      <c r="B223" s="112" t="s">
        <v>665</v>
      </c>
      <c r="C223" s="646"/>
      <c r="D223" s="642" t="s">
        <v>735</v>
      </c>
      <c r="E223" s="638"/>
      <c r="F223" s="189"/>
      <c r="G223" s="108">
        <v>4.5</v>
      </c>
      <c r="H223" s="190">
        <f t="shared" si="75"/>
        <v>135</v>
      </c>
      <c r="I223" s="92"/>
      <c r="J223" s="191"/>
      <c r="K223" s="192"/>
      <c r="L223" s="192"/>
      <c r="M223" s="193"/>
      <c r="N223" s="606"/>
      <c r="O223" s="543"/>
      <c r="P223" s="604"/>
      <c r="Q223" s="603"/>
      <c r="R223" s="543"/>
      <c r="S223" s="605"/>
      <c r="T223" s="603"/>
      <c r="U223" s="543"/>
      <c r="V223" s="605"/>
      <c r="W223" s="1411"/>
      <c r="X223" s="543"/>
      <c r="Y223" s="605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</row>
    <row r="224" spans="1:61" s="18" customFormat="1" ht="18.75" customHeight="1" thickBot="1" x14ac:dyDescent="0.25">
      <c r="A224" s="683" t="s">
        <v>176</v>
      </c>
      <c r="B224" s="988" t="s">
        <v>24</v>
      </c>
      <c r="C224" s="684"/>
      <c r="D224" s="990" t="s">
        <v>735</v>
      </c>
      <c r="E224" s="685"/>
      <c r="F224" s="169"/>
      <c r="G224" s="118">
        <v>6</v>
      </c>
      <c r="H224" s="993">
        <f t="shared" si="75"/>
        <v>180</v>
      </c>
      <c r="I224" s="92"/>
      <c r="J224" s="994"/>
      <c r="K224" s="995"/>
      <c r="L224" s="995"/>
      <c r="M224" s="689"/>
      <c r="N224" s="693"/>
      <c r="O224" s="690"/>
      <c r="P224" s="2707"/>
      <c r="Q224" s="692"/>
      <c r="R224" s="690"/>
      <c r="S224" s="691"/>
      <c r="T224" s="692"/>
      <c r="U224" s="690"/>
      <c r="V224" s="691"/>
      <c r="W224" s="693"/>
      <c r="X224" s="690"/>
      <c r="Y224" s="691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</row>
    <row r="225" spans="1:61" s="18" customFormat="1" ht="21.75" customHeight="1" thickBot="1" x14ac:dyDescent="0.25">
      <c r="A225" s="3029" t="s">
        <v>401</v>
      </c>
      <c r="B225" s="3030"/>
      <c r="C225" s="3030"/>
      <c r="D225" s="3030"/>
      <c r="E225" s="3030"/>
      <c r="F225" s="3030"/>
      <c r="G225" s="181">
        <f>G219+G220+G221+G222+G224</f>
        <v>19.5</v>
      </c>
      <c r="H225" s="2039">
        <f t="shared" si="75"/>
        <v>585</v>
      </c>
      <c r="I225" s="587"/>
      <c r="J225" s="587"/>
      <c r="K225" s="587"/>
      <c r="L225" s="587"/>
      <c r="M225" s="588"/>
      <c r="N225" s="586"/>
      <c r="O225" s="587"/>
      <c r="P225" s="588"/>
      <c r="Q225" s="586"/>
      <c r="R225" s="587"/>
      <c r="S225" s="588"/>
      <c r="T225" s="586"/>
      <c r="U225" s="587"/>
      <c r="V225" s="1004"/>
      <c r="W225" s="1005"/>
      <c r="X225" s="587"/>
      <c r="Y225" s="58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</row>
    <row r="226" spans="1:61" s="18" customFormat="1" ht="21.75" customHeight="1" thickBot="1" x14ac:dyDescent="0.25">
      <c r="A226" s="3029" t="s">
        <v>662</v>
      </c>
      <c r="B226" s="3030"/>
      <c r="C226" s="3030"/>
      <c r="D226" s="3030"/>
      <c r="E226" s="3030"/>
      <c r="F226" s="3030"/>
      <c r="G226" s="181">
        <f>G219+G221+G223+G224</f>
        <v>14.5</v>
      </c>
      <c r="H226" s="2039">
        <f t="shared" si="75"/>
        <v>435</v>
      </c>
      <c r="I226" s="1007"/>
      <c r="J226" s="1007"/>
      <c r="K226" s="1007"/>
      <c r="L226" s="1007"/>
      <c r="M226" s="1008"/>
      <c r="N226" s="887"/>
      <c r="O226" s="885"/>
      <c r="P226" s="883"/>
      <c r="Q226" s="887"/>
      <c r="R226" s="885"/>
      <c r="S226" s="883"/>
      <c r="T226" s="887"/>
      <c r="U226" s="885"/>
      <c r="V226" s="1708"/>
      <c r="W226" s="1709"/>
      <c r="X226" s="885"/>
      <c r="Y226" s="883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</row>
    <row r="227" spans="1:61" s="18" customFormat="1" ht="21.75" customHeight="1" thickBot="1" x14ac:dyDescent="0.25">
      <c r="A227" s="3029" t="s">
        <v>663</v>
      </c>
      <c r="B227" s="3030"/>
      <c r="C227" s="3030"/>
      <c r="D227" s="3030"/>
      <c r="E227" s="3030"/>
      <c r="F227" s="3030"/>
      <c r="G227" s="181">
        <f>G219+G221+G222+G224</f>
        <v>15.5</v>
      </c>
      <c r="H227" s="2039">
        <f t="shared" si="75"/>
        <v>465</v>
      </c>
      <c r="I227" s="1007"/>
      <c r="J227" s="1007"/>
      <c r="K227" s="1007"/>
      <c r="L227" s="1007"/>
      <c r="M227" s="1008"/>
      <c r="N227" s="887"/>
      <c r="O227" s="885"/>
      <c r="P227" s="883"/>
      <c r="Q227" s="887"/>
      <c r="R227" s="885"/>
      <c r="S227" s="883"/>
      <c r="T227" s="887"/>
      <c r="U227" s="885"/>
      <c r="V227" s="883"/>
      <c r="W227" s="887"/>
      <c r="X227" s="885"/>
      <c r="Y227" s="883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</row>
    <row r="228" spans="1:61" s="18" customFormat="1" ht="21.75" customHeight="1" thickBot="1" x14ac:dyDescent="0.25">
      <c r="A228" s="3026" t="s">
        <v>483</v>
      </c>
      <c r="B228" s="3027"/>
      <c r="C228" s="3027"/>
      <c r="D228" s="3027"/>
      <c r="E228" s="3027"/>
      <c r="F228" s="3027"/>
      <c r="G228" s="3241"/>
      <c r="H228" s="3027"/>
      <c r="I228" s="3027"/>
      <c r="J228" s="3027"/>
      <c r="K228" s="3027"/>
      <c r="L228" s="3027"/>
      <c r="M228" s="3027"/>
      <c r="N228" s="3027"/>
      <c r="O228" s="3027"/>
      <c r="P228" s="3027"/>
      <c r="Q228" s="3027"/>
      <c r="R228" s="3027"/>
      <c r="S228" s="3027"/>
      <c r="T228" s="3027"/>
      <c r="U228" s="3027"/>
      <c r="V228" s="3027"/>
      <c r="W228" s="3027"/>
      <c r="X228" s="3027"/>
      <c r="Y228" s="302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</row>
    <row r="229" spans="1:61" s="18" customFormat="1" ht="36" customHeight="1" thickBot="1" x14ac:dyDescent="0.25">
      <c r="A229" s="1012" t="s">
        <v>177</v>
      </c>
      <c r="B229" s="1013" t="s">
        <v>28</v>
      </c>
      <c r="C229" s="1014" t="s">
        <v>735</v>
      </c>
      <c r="D229" s="1015"/>
      <c r="E229" s="1015"/>
      <c r="F229" s="1016"/>
      <c r="G229" s="134">
        <v>1.5</v>
      </c>
      <c r="H229" s="1017">
        <f>G229*30</f>
        <v>45</v>
      </c>
      <c r="I229" s="1018"/>
      <c r="J229" s="1019"/>
      <c r="K229" s="1020"/>
      <c r="L229" s="1020"/>
      <c r="M229" s="151"/>
      <c r="N229" s="1021"/>
      <c r="O229" s="1022"/>
      <c r="P229" s="1023"/>
      <c r="Q229" s="1024"/>
      <c r="R229" s="1022"/>
      <c r="S229" s="1025"/>
      <c r="T229" s="1024"/>
      <c r="U229" s="1022"/>
      <c r="V229" s="1025"/>
      <c r="W229" s="1021"/>
      <c r="X229" s="1022"/>
      <c r="Y229" s="1025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</row>
    <row r="230" spans="1:61" s="18" customFormat="1" ht="21" customHeight="1" thickBot="1" x14ac:dyDescent="0.25">
      <c r="A230" s="3015" t="s">
        <v>199</v>
      </c>
      <c r="B230" s="3016"/>
      <c r="C230" s="3016"/>
      <c r="D230" s="3016"/>
      <c r="E230" s="3016"/>
      <c r="F230" s="3017"/>
      <c r="G230" s="585">
        <f>G229</f>
        <v>1.5</v>
      </c>
      <c r="H230" s="1026">
        <f>H229</f>
        <v>45</v>
      </c>
      <c r="I230" s="1027"/>
      <c r="J230" s="1028"/>
      <c r="K230" s="1028"/>
      <c r="L230" s="1028"/>
      <c r="M230" s="1029"/>
      <c r="N230" s="586"/>
      <c r="O230" s="587"/>
      <c r="P230" s="588"/>
      <c r="Q230" s="586"/>
      <c r="R230" s="587"/>
      <c r="S230" s="588"/>
      <c r="T230" s="586"/>
      <c r="U230" s="587"/>
      <c r="V230" s="588"/>
      <c r="W230" s="586"/>
      <c r="X230" s="587"/>
      <c r="Y230" s="58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</row>
    <row r="231" spans="1:61" s="18" customFormat="1" ht="16.5" thickBot="1" x14ac:dyDescent="0.25">
      <c r="A231" s="53"/>
      <c r="B231" s="53"/>
      <c r="C231" s="53"/>
      <c r="D231" s="53"/>
      <c r="E231" s="53"/>
      <c r="F231" s="53"/>
      <c r="G231" s="52"/>
      <c r="H231" s="55"/>
      <c r="I231" s="52"/>
      <c r="J231" s="52"/>
      <c r="K231" s="52"/>
      <c r="L231" s="52"/>
      <c r="M231" s="52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</row>
    <row r="232" spans="1:61" s="18" customFormat="1" ht="19.5" customHeight="1" thickBot="1" x14ac:dyDescent="0.25">
      <c r="A232" s="3212" t="s">
        <v>594</v>
      </c>
      <c r="B232" s="3213"/>
      <c r="C232" s="3213"/>
      <c r="D232" s="3213"/>
      <c r="E232" s="3213"/>
      <c r="F232" s="3213"/>
      <c r="G232" s="3213"/>
      <c r="H232" s="3213"/>
      <c r="I232" s="3213"/>
      <c r="J232" s="3213"/>
      <c r="K232" s="3213"/>
      <c r="L232" s="3213"/>
      <c r="M232" s="3213"/>
      <c r="N232" s="3213"/>
      <c r="O232" s="3213"/>
      <c r="P232" s="3213"/>
      <c r="Q232" s="3213"/>
      <c r="R232" s="3213"/>
      <c r="S232" s="3213"/>
      <c r="T232" s="3213"/>
      <c r="U232" s="3213"/>
      <c r="V232" s="3213"/>
      <c r="W232" s="3213"/>
      <c r="X232" s="3213"/>
      <c r="Y232" s="3214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</row>
    <row r="233" spans="1:61" s="18" customFormat="1" ht="24.75" customHeight="1" thickBot="1" x14ac:dyDescent="0.25">
      <c r="A233" s="3223" t="s">
        <v>403</v>
      </c>
      <c r="B233" s="3223"/>
      <c r="C233" s="3223"/>
      <c r="D233" s="3223"/>
      <c r="E233" s="3223"/>
      <c r="F233" s="3223"/>
      <c r="G233" s="1030">
        <f>N242</f>
        <v>240</v>
      </c>
      <c r="H233" s="1030">
        <f t="shared" ref="H233:V233" si="76">H83+H139+H143+H172+H225+H230+H93</f>
        <v>7200</v>
      </c>
      <c r="I233" s="1030">
        <f t="shared" si="76"/>
        <v>3267</v>
      </c>
      <c r="J233" s="1030">
        <f t="shared" si="76"/>
        <v>1552</v>
      </c>
      <c r="K233" s="1030">
        <f t="shared" si="76"/>
        <v>535</v>
      </c>
      <c r="L233" s="1030">
        <f t="shared" si="76"/>
        <v>1180</v>
      </c>
      <c r="M233" s="1030">
        <f t="shared" si="76"/>
        <v>3303</v>
      </c>
      <c r="N233" s="1030">
        <f t="shared" si="76"/>
        <v>29</v>
      </c>
      <c r="O233" s="1030">
        <f t="shared" si="76"/>
        <v>27</v>
      </c>
      <c r="P233" s="1030">
        <f t="shared" si="76"/>
        <v>27</v>
      </c>
      <c r="Q233" s="1030">
        <f t="shared" si="76"/>
        <v>28</v>
      </c>
      <c r="R233" s="1030">
        <f t="shared" si="76"/>
        <v>28</v>
      </c>
      <c r="S233" s="1030">
        <f t="shared" si="76"/>
        <v>29</v>
      </c>
      <c r="T233" s="1030">
        <f t="shared" si="76"/>
        <v>24</v>
      </c>
      <c r="U233" s="1030">
        <f t="shared" si="76"/>
        <v>24</v>
      </c>
      <c r="V233" s="1030">
        <f t="shared" si="76"/>
        <v>24</v>
      </c>
      <c r="W233" s="1031">
        <f>W83+W139+W143+W172+W225+W230</f>
        <v>22</v>
      </c>
      <c r="X233" s="1032">
        <f>X83+X139+X143+X172+X225+X230</f>
        <v>20</v>
      </c>
      <c r="Y233" s="1033">
        <f>Y83+Y139+Y143+Y172+Y225+Y230</f>
        <v>15</v>
      </c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</row>
    <row r="234" spans="1:61" s="18" customFormat="1" ht="37.5" customHeight="1" thickBot="1" x14ac:dyDescent="0.25">
      <c r="A234" s="3054" t="s">
        <v>404</v>
      </c>
      <c r="B234" s="3055"/>
      <c r="C234" s="3055"/>
      <c r="D234" s="3055"/>
      <c r="E234" s="3055"/>
      <c r="F234" s="3056"/>
      <c r="G234" s="1030">
        <f>N242</f>
        <v>240</v>
      </c>
      <c r="H234" s="1030">
        <f t="shared" ref="H234:V234" si="77">H83+H140+H143+H173+H225+H230+H93</f>
        <v>7200</v>
      </c>
      <c r="I234" s="1030">
        <f t="shared" si="77"/>
        <v>3267</v>
      </c>
      <c r="J234" s="1030">
        <f t="shared" si="77"/>
        <v>1489</v>
      </c>
      <c r="K234" s="1030">
        <f t="shared" si="77"/>
        <v>469</v>
      </c>
      <c r="L234" s="1030">
        <f t="shared" si="77"/>
        <v>1309</v>
      </c>
      <c r="M234" s="1030">
        <f t="shared" si="77"/>
        <v>3303</v>
      </c>
      <c r="N234" s="1030">
        <f t="shared" si="77"/>
        <v>29</v>
      </c>
      <c r="O234" s="1030">
        <f t="shared" si="77"/>
        <v>27</v>
      </c>
      <c r="P234" s="1030">
        <f t="shared" si="77"/>
        <v>27</v>
      </c>
      <c r="Q234" s="1030">
        <f t="shared" si="77"/>
        <v>28</v>
      </c>
      <c r="R234" s="1030">
        <f t="shared" si="77"/>
        <v>28</v>
      </c>
      <c r="S234" s="1030">
        <f t="shared" si="77"/>
        <v>29</v>
      </c>
      <c r="T234" s="1030">
        <f t="shared" si="77"/>
        <v>24</v>
      </c>
      <c r="U234" s="1030">
        <f t="shared" si="77"/>
        <v>24</v>
      </c>
      <c r="V234" s="1030">
        <f t="shared" si="77"/>
        <v>24</v>
      </c>
      <c r="W234" s="1031">
        <f>W83+W140+W143+W173+W225+W230</f>
        <v>22</v>
      </c>
      <c r="X234" s="1032">
        <f>X83+X140+X143+X173+X225+X230</f>
        <v>20</v>
      </c>
      <c r="Y234" s="1033">
        <f>Y83+Y140+Y143+Y173+Y225+Y230</f>
        <v>15</v>
      </c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</row>
    <row r="235" spans="1:61" s="18" customFormat="1" ht="21.75" customHeight="1" x14ac:dyDescent="0.2">
      <c r="A235" s="3202" t="s">
        <v>74</v>
      </c>
      <c r="B235" s="3203"/>
      <c r="C235" s="3203"/>
      <c r="D235" s="3203"/>
      <c r="E235" s="3203"/>
      <c r="F235" s="3203"/>
      <c r="G235" s="3203"/>
      <c r="H235" s="3203"/>
      <c r="I235" s="3203"/>
      <c r="J235" s="3203"/>
      <c r="K235" s="3203"/>
      <c r="L235" s="3203"/>
      <c r="M235" s="3204"/>
      <c r="N235" s="1034">
        <f>N233</f>
        <v>29</v>
      </c>
      <c r="O235" s="1035">
        <f t="shared" ref="O235:Y235" si="78">O233</f>
        <v>27</v>
      </c>
      <c r="P235" s="1036">
        <f t="shared" si="78"/>
        <v>27</v>
      </c>
      <c r="Q235" s="1034">
        <f t="shared" si="78"/>
        <v>28</v>
      </c>
      <c r="R235" s="1035">
        <f t="shared" si="78"/>
        <v>28</v>
      </c>
      <c r="S235" s="1036">
        <f t="shared" si="78"/>
        <v>29</v>
      </c>
      <c r="T235" s="1034">
        <f t="shared" si="78"/>
        <v>24</v>
      </c>
      <c r="U235" s="1035">
        <f t="shared" si="78"/>
        <v>24</v>
      </c>
      <c r="V235" s="1036">
        <f t="shared" si="78"/>
        <v>24</v>
      </c>
      <c r="W235" s="1034">
        <f t="shared" si="78"/>
        <v>22</v>
      </c>
      <c r="X235" s="1035">
        <f t="shared" si="78"/>
        <v>20</v>
      </c>
      <c r="Y235" s="1036">
        <f t="shared" si="78"/>
        <v>15</v>
      </c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</row>
    <row r="236" spans="1:61" s="16" customFormat="1" ht="18.75" customHeight="1" x14ac:dyDescent="0.2">
      <c r="A236" s="3185" t="s">
        <v>62</v>
      </c>
      <c r="B236" s="3186"/>
      <c r="C236" s="3186"/>
      <c r="D236" s="3186"/>
      <c r="E236" s="3186"/>
      <c r="F236" s="3186"/>
      <c r="G236" s="3186"/>
      <c r="H236" s="3186"/>
      <c r="I236" s="3186"/>
      <c r="J236" s="3186"/>
      <c r="K236" s="3186"/>
      <c r="L236" s="3186"/>
      <c r="M236" s="3187"/>
      <c r="N236" s="1037">
        <f>вспом!N452</f>
        <v>3</v>
      </c>
      <c r="O236" s="1037">
        <f>вспом!O452</f>
        <v>1</v>
      </c>
      <c r="P236" s="1037">
        <f>вспом!P452</f>
        <v>3</v>
      </c>
      <c r="Q236" s="1037">
        <f>вспом!Q452</f>
        <v>4</v>
      </c>
      <c r="R236" s="1037">
        <f>вспом!R452</f>
        <v>2</v>
      </c>
      <c r="S236" s="1037">
        <f>вспом!S452</f>
        <v>3</v>
      </c>
      <c r="T236" s="1037">
        <f>вспом!T452</f>
        <v>3</v>
      </c>
      <c r="U236" s="1037">
        <f>вспом!U452</f>
        <v>2</v>
      </c>
      <c r="V236" s="1037">
        <f>вспом!V452</f>
        <v>3</v>
      </c>
      <c r="W236" s="1037">
        <f>вспом!W452</f>
        <v>3</v>
      </c>
      <c r="X236" s="1037">
        <f>вспом!X452</f>
        <v>1</v>
      </c>
      <c r="Y236" s="1037">
        <f>вспом!Y452</f>
        <v>2</v>
      </c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</row>
    <row r="237" spans="1:61" s="16" customFormat="1" ht="18.75" customHeight="1" x14ac:dyDescent="0.2">
      <c r="A237" s="3185" t="s">
        <v>408</v>
      </c>
      <c r="B237" s="3186"/>
      <c r="C237" s="3186"/>
      <c r="D237" s="3186"/>
      <c r="E237" s="3186"/>
      <c r="F237" s="3186"/>
      <c r="G237" s="3186"/>
      <c r="H237" s="3186"/>
      <c r="I237" s="3186"/>
      <c r="J237" s="3186"/>
      <c r="K237" s="3186"/>
      <c r="L237" s="3186"/>
      <c r="M237" s="3187"/>
      <c r="N237" s="1037">
        <f>вспом!N453</f>
        <v>5</v>
      </c>
      <c r="O237" s="1037">
        <f>вспом!O453</f>
        <v>2</v>
      </c>
      <c r="P237" s="1037">
        <f>вспом!P453</f>
        <v>4</v>
      </c>
      <c r="Q237" s="1037">
        <f>вспом!Q453</f>
        <v>4</v>
      </c>
      <c r="R237" s="1037">
        <f>вспом!R453</f>
        <v>2</v>
      </c>
      <c r="S237" s="1037">
        <f>вспом!S453</f>
        <v>6</v>
      </c>
      <c r="T237" s="1037">
        <f>вспом!T453</f>
        <v>4</v>
      </c>
      <c r="U237" s="1037">
        <f>вспом!U453</f>
        <v>1</v>
      </c>
      <c r="V237" s="1037">
        <f>вспом!V453</f>
        <v>3</v>
      </c>
      <c r="W237" s="1037">
        <f>вспом!W453</f>
        <v>4</v>
      </c>
      <c r="X237" s="1037">
        <f>вспом!X453</f>
        <v>1</v>
      </c>
      <c r="Y237" s="1037">
        <f>вспом!Y453</f>
        <v>3</v>
      </c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</row>
    <row r="238" spans="1:61" s="16" customFormat="1" ht="18.75" customHeight="1" x14ac:dyDescent="0.2">
      <c r="A238" s="3185" t="s">
        <v>409</v>
      </c>
      <c r="B238" s="3186"/>
      <c r="C238" s="3186"/>
      <c r="D238" s="3186"/>
      <c r="E238" s="3186"/>
      <c r="F238" s="3186"/>
      <c r="G238" s="3186"/>
      <c r="H238" s="3186"/>
      <c r="I238" s="3186"/>
      <c r="J238" s="3186"/>
      <c r="K238" s="3186"/>
      <c r="L238" s="3186"/>
      <c r="M238" s="3187"/>
      <c r="N238" s="1037">
        <f>N237</f>
        <v>5</v>
      </c>
      <c r="O238" s="1037">
        <f t="shared" ref="O238:Y238" si="79">O237</f>
        <v>2</v>
      </c>
      <c r="P238" s="1037">
        <f t="shared" si="79"/>
        <v>4</v>
      </c>
      <c r="Q238" s="1037">
        <f t="shared" si="79"/>
        <v>4</v>
      </c>
      <c r="R238" s="1037">
        <f t="shared" si="79"/>
        <v>2</v>
      </c>
      <c r="S238" s="1037">
        <f t="shared" si="79"/>
        <v>6</v>
      </c>
      <c r="T238" s="1037">
        <f t="shared" si="79"/>
        <v>4</v>
      </c>
      <c r="U238" s="1037">
        <f t="shared" si="79"/>
        <v>1</v>
      </c>
      <c r="V238" s="1037">
        <f t="shared" si="79"/>
        <v>3</v>
      </c>
      <c r="W238" s="1037">
        <f t="shared" si="79"/>
        <v>4</v>
      </c>
      <c r="X238" s="1037">
        <f t="shared" si="79"/>
        <v>1</v>
      </c>
      <c r="Y238" s="1037">
        <f t="shared" si="79"/>
        <v>3</v>
      </c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</row>
    <row r="239" spans="1:61" s="16" customFormat="1" ht="18.75" customHeight="1" x14ac:dyDescent="0.2">
      <c r="A239" s="3185" t="s">
        <v>77</v>
      </c>
      <c r="B239" s="3186"/>
      <c r="C239" s="3186"/>
      <c r="D239" s="3186"/>
      <c r="E239" s="3186"/>
      <c r="F239" s="3186"/>
      <c r="G239" s="3186"/>
      <c r="H239" s="3186"/>
      <c r="I239" s="3186"/>
      <c r="J239" s="3186"/>
      <c r="K239" s="3186"/>
      <c r="L239" s="3186"/>
      <c r="M239" s="3187"/>
      <c r="N239" s="1037"/>
      <c r="O239" s="1037"/>
      <c r="P239" s="1037"/>
      <c r="Q239" s="1037"/>
      <c r="R239" s="1037"/>
      <c r="S239" s="1037"/>
      <c r="T239" s="1037"/>
      <c r="U239" s="1037"/>
      <c r="V239" s="1037">
        <f>вспом!V454</f>
        <v>1</v>
      </c>
      <c r="W239" s="1037">
        <f>вспом!W454</f>
        <v>1</v>
      </c>
      <c r="X239" s="1037"/>
      <c r="Y239" s="1037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</row>
    <row r="240" spans="1:61" s="16" customFormat="1" ht="19.5" customHeight="1" thickBot="1" x14ac:dyDescent="0.25">
      <c r="A240" s="3245" t="s">
        <v>76</v>
      </c>
      <c r="B240" s="3246"/>
      <c r="C240" s="3246"/>
      <c r="D240" s="3246"/>
      <c r="E240" s="3246"/>
      <c r="F240" s="3246"/>
      <c r="G240" s="3246"/>
      <c r="H240" s="3246"/>
      <c r="I240" s="3246"/>
      <c r="J240" s="3246"/>
      <c r="K240" s="3246"/>
      <c r="L240" s="3246"/>
      <c r="M240" s="3247"/>
      <c r="N240" s="1037"/>
      <c r="O240" s="1037"/>
      <c r="P240" s="1037"/>
      <c r="Q240" s="1037"/>
      <c r="R240" s="1037"/>
      <c r="S240" s="1037"/>
      <c r="T240" s="1037">
        <f>вспом!T455</f>
        <v>1</v>
      </c>
      <c r="U240" s="1037"/>
      <c r="V240" s="1037">
        <f>вспом!V455</f>
        <v>1</v>
      </c>
      <c r="W240" s="1037"/>
      <c r="X240" s="1037">
        <f>вспом!X455</f>
        <v>1</v>
      </c>
      <c r="Y240" s="1037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</row>
    <row r="241" spans="1:61" s="16" customFormat="1" ht="19.5" customHeight="1" thickBot="1" x14ac:dyDescent="0.25">
      <c r="A241" s="3227"/>
      <c r="B241" s="3228"/>
      <c r="C241" s="3228"/>
      <c r="D241" s="3228"/>
      <c r="E241" s="3228"/>
      <c r="F241" s="3228"/>
      <c r="G241" s="3228"/>
      <c r="H241" s="3228"/>
      <c r="I241" s="3228"/>
      <c r="J241" s="3228"/>
      <c r="K241" s="3228"/>
      <c r="L241" s="3228"/>
      <c r="M241" s="3228"/>
      <c r="N241" s="3207">
        <f>G12+G13+G14+G17+G23+G24+G25+G36+G37+G38+G40+G51+G52+G53+G57+G58+G59+G65+G69+G78+G79+G81</f>
        <v>60</v>
      </c>
      <c r="O241" s="3208"/>
      <c r="P241" s="3208"/>
      <c r="Q241" s="3207">
        <f>G18+G19+G20+G26+G27+G28+G39+G46+G54+G61+G62+G63+G70+G71+G73+G74+G75+G76+G80+G142+G219+G87+G88+G89</f>
        <v>60</v>
      </c>
      <c r="R241" s="3208"/>
      <c r="S241" s="3208"/>
      <c r="T241" s="3207">
        <f>G34+G41+G43+G44+G45+G48+G49+G119+G120+G121+G124+G125+G126+G131+G132+G161+G220+G221+G90+G91+G92</f>
        <v>60</v>
      </c>
      <c r="U241" s="3208"/>
      <c r="V241" s="3208"/>
      <c r="W241" s="3207">
        <f>G16+G55+G66+G67+G122+G128+G129+G133+G157+G158+G159+G162+G163+G165+G166+G167+G222+G224+G229</f>
        <v>60</v>
      </c>
      <c r="X241" s="3208"/>
      <c r="Y241" s="3208"/>
      <c r="Z241" s="3225"/>
      <c r="AA241" s="3226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</row>
    <row r="242" spans="1:61" s="16" customFormat="1" ht="19.5" customHeight="1" thickBot="1" x14ac:dyDescent="0.25">
      <c r="A242" s="3224"/>
      <c r="B242" s="3224"/>
      <c r="C242" s="3224"/>
      <c r="D242" s="3224"/>
      <c r="E242" s="3224"/>
      <c r="F242" s="3224"/>
      <c r="G242" s="3224"/>
      <c r="H242" s="3224"/>
      <c r="I242" s="3224"/>
      <c r="J242" s="3224"/>
      <c r="K242" s="3224"/>
      <c r="L242" s="3224"/>
      <c r="M242" s="3224"/>
      <c r="N242" s="3176">
        <f>N241+Q241+T241+W241</f>
        <v>240</v>
      </c>
      <c r="O242" s="3197"/>
      <c r="P242" s="3197"/>
      <c r="Q242" s="3197"/>
      <c r="R242" s="3197"/>
      <c r="S242" s="3197"/>
      <c r="T242" s="3197"/>
      <c r="U242" s="3197"/>
      <c r="V242" s="3197"/>
      <c r="W242" s="3197"/>
      <c r="X242" s="3197"/>
      <c r="Y242" s="3222"/>
      <c r="Z242" s="2774"/>
      <c r="AA242" s="2775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</row>
    <row r="243" spans="1:61" s="16" customFormat="1" ht="19.5" hidden="1" customHeight="1" thickBot="1" x14ac:dyDescent="0.25">
      <c r="A243" s="400"/>
      <c r="B243" s="400"/>
      <c r="C243" s="400"/>
      <c r="D243" s="400"/>
      <c r="E243" s="400"/>
      <c r="F243" s="400"/>
      <c r="G243" s="400"/>
      <c r="H243" s="400"/>
      <c r="I243" s="400"/>
      <c r="J243" s="400"/>
      <c r="K243" s="400"/>
      <c r="L243" s="400"/>
      <c r="M243" s="400"/>
      <c r="N243" s="401"/>
      <c r="O243" s="401"/>
      <c r="P243" s="402"/>
      <c r="Q243" s="401"/>
      <c r="R243" s="401"/>
      <c r="S243" s="401"/>
      <c r="T243" s="401"/>
      <c r="U243" s="401"/>
      <c r="V243" s="402"/>
      <c r="W243" s="401"/>
      <c r="X243" s="401"/>
      <c r="Y243" s="402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</row>
    <row r="244" spans="1:61" s="16" customFormat="1" ht="19.5" hidden="1" customHeight="1" thickBot="1" x14ac:dyDescent="0.25">
      <c r="A244" s="3212" t="s">
        <v>406</v>
      </c>
      <c r="B244" s="3213"/>
      <c r="C244" s="3213"/>
      <c r="D244" s="3213"/>
      <c r="E244" s="3213"/>
      <c r="F244" s="3213"/>
      <c r="G244" s="3213"/>
      <c r="H244" s="3213"/>
      <c r="I244" s="3213"/>
      <c r="J244" s="3213"/>
      <c r="K244" s="3213"/>
      <c r="L244" s="3213"/>
      <c r="M244" s="3213"/>
      <c r="N244" s="3213"/>
      <c r="O244" s="3213"/>
      <c r="P244" s="3213"/>
      <c r="Q244" s="3213"/>
      <c r="R244" s="3213"/>
      <c r="S244" s="3213"/>
      <c r="T244" s="3213"/>
      <c r="U244" s="3213"/>
      <c r="V244" s="3213"/>
      <c r="W244" s="3213"/>
      <c r="X244" s="3213"/>
      <c r="Y244" s="321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</row>
    <row r="245" spans="1:61" s="16" customFormat="1" ht="19.5" hidden="1" customHeight="1" thickBot="1" x14ac:dyDescent="0.25">
      <c r="A245" s="3223" t="s">
        <v>403</v>
      </c>
      <c r="B245" s="3223"/>
      <c r="C245" s="3223"/>
      <c r="D245" s="3223"/>
      <c r="E245" s="3223"/>
      <c r="F245" s="3223"/>
      <c r="G245" s="1030">
        <f>N254</f>
        <v>239</v>
      </c>
      <c r="H245" s="1030">
        <f t="shared" ref="H245:V245" si="80">H83+H139+H143+H148+H154+H184+H225+H230+H93</f>
        <v>7200</v>
      </c>
      <c r="I245" s="1030">
        <f t="shared" si="80"/>
        <v>3267</v>
      </c>
      <c r="J245" s="1030">
        <f t="shared" si="80"/>
        <v>1579</v>
      </c>
      <c r="K245" s="1030">
        <f t="shared" si="80"/>
        <v>484</v>
      </c>
      <c r="L245" s="1030">
        <f t="shared" si="80"/>
        <v>1204</v>
      </c>
      <c r="M245" s="1030">
        <f t="shared" si="80"/>
        <v>3303</v>
      </c>
      <c r="N245" s="1030">
        <f t="shared" si="80"/>
        <v>29</v>
      </c>
      <c r="O245" s="1030">
        <f t="shared" si="80"/>
        <v>27</v>
      </c>
      <c r="P245" s="1030">
        <f t="shared" si="80"/>
        <v>27</v>
      </c>
      <c r="Q245" s="1030">
        <f t="shared" si="80"/>
        <v>28</v>
      </c>
      <c r="R245" s="1030">
        <f t="shared" si="80"/>
        <v>28</v>
      </c>
      <c r="S245" s="1030">
        <f t="shared" si="80"/>
        <v>29</v>
      </c>
      <c r="T245" s="1030">
        <f t="shared" si="80"/>
        <v>24</v>
      </c>
      <c r="U245" s="1030">
        <f t="shared" si="80"/>
        <v>24</v>
      </c>
      <c r="V245" s="1030">
        <f t="shared" si="80"/>
        <v>24</v>
      </c>
      <c r="W245" s="1031">
        <f>W83+W139+W143+W148+W154+W184+W225+W230</f>
        <v>22</v>
      </c>
      <c r="X245" s="1032">
        <f>X83+X139+X143+X148+X154+X184+X225+X230</f>
        <v>20</v>
      </c>
      <c r="Y245" s="1033">
        <f>Y83+Y139+Y143+Y148+Y154+Y184+Y225+Y230</f>
        <v>15</v>
      </c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</row>
    <row r="246" spans="1:61" s="16" customFormat="1" ht="36.75" hidden="1" customHeight="1" thickBot="1" x14ac:dyDescent="0.25">
      <c r="A246" s="3054" t="s">
        <v>404</v>
      </c>
      <c r="B246" s="3055"/>
      <c r="C246" s="3055"/>
      <c r="D246" s="3055"/>
      <c r="E246" s="3055"/>
      <c r="F246" s="3056"/>
      <c r="G246" s="1030">
        <f>N254</f>
        <v>239</v>
      </c>
      <c r="H246" s="1030">
        <f t="shared" ref="H246:V246" si="81">H83+H140+H143+H148+H154+H185+H225+H230+H93</f>
        <v>7200</v>
      </c>
      <c r="I246" s="1030">
        <f t="shared" si="81"/>
        <v>3267</v>
      </c>
      <c r="J246" s="1030">
        <f t="shared" si="81"/>
        <v>1498</v>
      </c>
      <c r="K246" s="1030">
        <f t="shared" si="81"/>
        <v>445</v>
      </c>
      <c r="L246" s="1030">
        <f t="shared" si="81"/>
        <v>1324</v>
      </c>
      <c r="M246" s="1030">
        <f t="shared" si="81"/>
        <v>3303</v>
      </c>
      <c r="N246" s="1030">
        <f t="shared" si="81"/>
        <v>29</v>
      </c>
      <c r="O246" s="1030">
        <f t="shared" si="81"/>
        <v>27</v>
      </c>
      <c r="P246" s="1030">
        <f t="shared" si="81"/>
        <v>27</v>
      </c>
      <c r="Q246" s="1030">
        <f t="shared" si="81"/>
        <v>28</v>
      </c>
      <c r="R246" s="1030">
        <f t="shared" si="81"/>
        <v>28</v>
      </c>
      <c r="S246" s="1030">
        <f t="shared" si="81"/>
        <v>29</v>
      </c>
      <c r="T246" s="1030">
        <f t="shared" si="81"/>
        <v>24</v>
      </c>
      <c r="U246" s="1030">
        <f t="shared" si="81"/>
        <v>24</v>
      </c>
      <c r="V246" s="1030">
        <f t="shared" si="81"/>
        <v>24</v>
      </c>
      <c r="W246" s="1031">
        <f>W83+W140+W143+W148+W154+W185+W225+W230</f>
        <v>22</v>
      </c>
      <c r="X246" s="1032">
        <f>X83+X140+X143+X148+X154+X185+X225+X230</f>
        <v>20</v>
      </c>
      <c r="Y246" s="1033">
        <f>Y83+Y140+Y143+Y148+Y154+Y185+Y225+Y230</f>
        <v>15</v>
      </c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</row>
    <row r="247" spans="1:61" s="16" customFormat="1" ht="19.5" hidden="1" customHeight="1" x14ac:dyDescent="0.2">
      <c r="A247" s="3202" t="s">
        <v>74</v>
      </c>
      <c r="B247" s="3203"/>
      <c r="C247" s="3203"/>
      <c r="D247" s="3203"/>
      <c r="E247" s="3203"/>
      <c r="F247" s="3203"/>
      <c r="G247" s="3203"/>
      <c r="H247" s="3203"/>
      <c r="I247" s="3203"/>
      <c r="J247" s="3203"/>
      <c r="K247" s="3203"/>
      <c r="L247" s="3203"/>
      <c r="M247" s="3204"/>
      <c r="N247" s="1034">
        <f>N245</f>
        <v>29</v>
      </c>
      <c r="O247" s="1035">
        <f t="shared" ref="O247:W247" si="82">O245</f>
        <v>27</v>
      </c>
      <c r="P247" s="1036">
        <f t="shared" si="82"/>
        <v>27</v>
      </c>
      <c r="Q247" s="1034">
        <f t="shared" si="82"/>
        <v>28</v>
      </c>
      <c r="R247" s="1035">
        <f t="shared" si="82"/>
        <v>28</v>
      </c>
      <c r="S247" s="1036">
        <f t="shared" si="82"/>
        <v>29</v>
      </c>
      <c r="T247" s="1034">
        <f t="shared" si="82"/>
        <v>24</v>
      </c>
      <c r="U247" s="1035">
        <f t="shared" si="82"/>
        <v>24</v>
      </c>
      <c r="V247" s="1036">
        <f t="shared" si="82"/>
        <v>24</v>
      </c>
      <c r="W247" s="1034">
        <f t="shared" si="82"/>
        <v>22</v>
      </c>
      <c r="X247" s="1035">
        <f>X245</f>
        <v>20</v>
      </c>
      <c r="Y247" s="1036">
        <f>Y245</f>
        <v>15</v>
      </c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</row>
    <row r="248" spans="1:61" s="16" customFormat="1" ht="19.5" hidden="1" customHeight="1" x14ac:dyDescent="0.2">
      <c r="A248" s="3185" t="s">
        <v>62</v>
      </c>
      <c r="B248" s="3186"/>
      <c r="C248" s="3186"/>
      <c r="D248" s="3186"/>
      <c r="E248" s="3186"/>
      <c r="F248" s="3186"/>
      <c r="G248" s="3186"/>
      <c r="H248" s="3186"/>
      <c r="I248" s="3186"/>
      <c r="J248" s="3186"/>
      <c r="K248" s="3186"/>
      <c r="L248" s="3186"/>
      <c r="M248" s="3187"/>
      <c r="N248" s="1037">
        <v>3</v>
      </c>
      <c r="O248" s="786">
        <v>1</v>
      </c>
      <c r="P248" s="639">
        <v>3</v>
      </c>
      <c r="Q248" s="1037">
        <v>4</v>
      </c>
      <c r="R248" s="786">
        <v>2</v>
      </c>
      <c r="S248" s="639">
        <v>3</v>
      </c>
      <c r="T248" s="1037">
        <v>3</v>
      </c>
      <c r="U248" s="786">
        <v>2</v>
      </c>
      <c r="V248" s="639">
        <v>3</v>
      </c>
      <c r="W248" s="1043">
        <v>3</v>
      </c>
      <c r="X248" s="1044">
        <v>1</v>
      </c>
      <c r="Y248" s="1045">
        <v>2</v>
      </c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</row>
    <row r="249" spans="1:61" s="16" customFormat="1" ht="19.5" hidden="1" customHeight="1" x14ac:dyDescent="0.2">
      <c r="A249" s="3185" t="s">
        <v>408</v>
      </c>
      <c r="B249" s="3186"/>
      <c r="C249" s="3186"/>
      <c r="D249" s="3186"/>
      <c r="E249" s="3186"/>
      <c r="F249" s="3186"/>
      <c r="G249" s="3186"/>
      <c r="H249" s="3186"/>
      <c r="I249" s="3186"/>
      <c r="J249" s="3186"/>
      <c r="K249" s="3186"/>
      <c r="L249" s="3186"/>
      <c r="M249" s="3187"/>
      <c r="N249" s="1037">
        <v>5</v>
      </c>
      <c r="O249" s="786">
        <v>2</v>
      </c>
      <c r="P249" s="639" t="s">
        <v>411</v>
      </c>
      <c r="Q249" s="1037">
        <v>3</v>
      </c>
      <c r="R249" s="786">
        <v>1</v>
      </c>
      <c r="S249" s="639" t="s">
        <v>599</v>
      </c>
      <c r="T249" s="1037" t="s">
        <v>202</v>
      </c>
      <c r="U249" s="786"/>
      <c r="V249" s="639" t="s">
        <v>598</v>
      </c>
      <c r="W249" s="1037">
        <v>4</v>
      </c>
      <c r="X249" s="786" t="s">
        <v>484</v>
      </c>
      <c r="Y249" s="639">
        <v>3</v>
      </c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</row>
    <row r="250" spans="1:61" s="16" customFormat="1" ht="19.5" hidden="1" customHeight="1" x14ac:dyDescent="0.2">
      <c r="A250" s="3185" t="s">
        <v>409</v>
      </c>
      <c r="B250" s="3186"/>
      <c r="C250" s="3186"/>
      <c r="D250" s="3186"/>
      <c r="E250" s="3186"/>
      <c r="F250" s="3186"/>
      <c r="G250" s="3186"/>
      <c r="H250" s="3186"/>
      <c r="I250" s="3186"/>
      <c r="J250" s="3186"/>
      <c r="K250" s="3186"/>
      <c r="L250" s="3186"/>
      <c r="M250" s="3187"/>
      <c r="N250" s="1037">
        <v>5</v>
      </c>
      <c r="O250" s="786">
        <v>2</v>
      </c>
      <c r="P250" s="639" t="s">
        <v>411</v>
      </c>
      <c r="Q250" s="1037">
        <v>3</v>
      </c>
      <c r="R250" s="786">
        <v>1</v>
      </c>
      <c r="S250" s="639" t="s">
        <v>599</v>
      </c>
      <c r="T250" s="1037" t="s">
        <v>202</v>
      </c>
      <c r="U250" s="786"/>
      <c r="V250" s="639" t="s">
        <v>598</v>
      </c>
      <c r="W250" s="1037">
        <v>3</v>
      </c>
      <c r="X250" s="786" t="s">
        <v>484</v>
      </c>
      <c r="Y250" s="639">
        <v>3</v>
      </c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</row>
    <row r="251" spans="1:61" s="16" customFormat="1" ht="19.5" hidden="1" customHeight="1" x14ac:dyDescent="0.2">
      <c r="A251" s="3185" t="s">
        <v>77</v>
      </c>
      <c r="B251" s="3186"/>
      <c r="C251" s="3186"/>
      <c r="D251" s="3186"/>
      <c r="E251" s="3186"/>
      <c r="F251" s="3186"/>
      <c r="G251" s="3186"/>
      <c r="H251" s="3186"/>
      <c r="I251" s="3186"/>
      <c r="J251" s="3186"/>
      <c r="K251" s="3186"/>
      <c r="L251" s="3186"/>
      <c r="M251" s="3187"/>
      <c r="N251" s="1037"/>
      <c r="O251" s="786"/>
      <c r="P251" s="639"/>
      <c r="Q251" s="1037"/>
      <c r="R251" s="786"/>
      <c r="S251" s="639"/>
      <c r="T251" s="1037"/>
      <c r="U251" s="786"/>
      <c r="V251" s="639">
        <v>1</v>
      </c>
      <c r="W251" s="1037">
        <v>1</v>
      </c>
      <c r="X251" s="786"/>
      <c r="Y251" s="639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</row>
    <row r="252" spans="1:61" s="16" customFormat="1" ht="18.75" hidden="1" customHeight="1" thickBot="1" x14ac:dyDescent="0.25">
      <c r="A252" s="3179" t="s">
        <v>76</v>
      </c>
      <c r="B252" s="3180"/>
      <c r="C252" s="3180"/>
      <c r="D252" s="3180"/>
      <c r="E252" s="3180"/>
      <c r="F252" s="3180"/>
      <c r="G252" s="3180"/>
      <c r="H252" s="3180"/>
      <c r="I252" s="3180"/>
      <c r="J252" s="3180"/>
      <c r="K252" s="3180"/>
      <c r="L252" s="3180"/>
      <c r="M252" s="3181"/>
      <c r="N252" s="936"/>
      <c r="O252" s="937"/>
      <c r="P252" s="686"/>
      <c r="Q252" s="936"/>
      <c r="R252" s="937"/>
      <c r="S252" s="686"/>
      <c r="T252" s="936">
        <v>1</v>
      </c>
      <c r="U252" s="937"/>
      <c r="V252" s="686">
        <v>1</v>
      </c>
      <c r="W252" s="936"/>
      <c r="X252" s="937">
        <v>1</v>
      </c>
      <c r="Y252" s="686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</row>
    <row r="253" spans="1:61" s="16" customFormat="1" ht="18.75" hidden="1" customHeight="1" thickBot="1" x14ac:dyDescent="0.25">
      <c r="A253" s="433"/>
      <c r="B253" s="2771"/>
      <c r="C253" s="2771"/>
      <c r="D253" s="2771"/>
      <c r="E253" s="2771"/>
      <c r="F253" s="2771"/>
      <c r="G253" s="2771"/>
      <c r="H253" s="2771"/>
      <c r="I253" s="2771"/>
      <c r="J253" s="2771"/>
      <c r="K253" s="2771"/>
      <c r="L253" s="2771"/>
      <c r="M253" s="2771"/>
      <c r="N253" s="3207">
        <f>G12+G13+G14+G17+G23+G24+G25+G36+G37+G38+G40+G51+G52+G53+G57+G58+G59+G65+G69+G78+G79+G81</f>
        <v>60</v>
      </c>
      <c r="O253" s="3208"/>
      <c r="P253" s="3208"/>
      <c r="Q253" s="3207">
        <f>G18+G19+G20+G26+G27+G28+G39+G46+G54+G61+G62+G63+G70+G71+G73+G74+G75+G76+G80+G142+G219+4</f>
        <v>60</v>
      </c>
      <c r="R253" s="3208"/>
      <c r="S253" s="3208"/>
      <c r="T253" s="3207">
        <f>G34+G41+G43+G44+G45+G48+G49+G119+G120+G121+G124+G125+G126+G131+G132+G151+G220+G221+6</f>
        <v>60</v>
      </c>
      <c r="U253" s="3208"/>
      <c r="V253" s="3208"/>
      <c r="W253" s="3207">
        <f>G16+G55+G66+G67+G122+G128+G129+G133+G146+G147+G152+G153+G175+G177+G178+G179+G223+G224+G229</f>
        <v>59</v>
      </c>
      <c r="X253" s="3208"/>
      <c r="Y253" s="3208"/>
      <c r="Z253" s="3205"/>
      <c r="AA253" s="3206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</row>
    <row r="254" spans="1:61" s="16" customFormat="1" ht="18.75" hidden="1" customHeight="1" thickBot="1" x14ac:dyDescent="0.25">
      <c r="A254" s="2771"/>
      <c r="B254" s="2771"/>
      <c r="C254" s="2771"/>
      <c r="D254" s="2771"/>
      <c r="E254" s="2771"/>
      <c r="F254" s="2771"/>
      <c r="G254" s="2771"/>
      <c r="H254" s="2771"/>
      <c r="I254" s="2771"/>
      <c r="J254" s="2771"/>
      <c r="K254" s="2771"/>
      <c r="L254" s="2771"/>
      <c r="M254" s="2771"/>
      <c r="N254" s="3176">
        <f>N253+Q253+T253+W253</f>
        <v>239</v>
      </c>
      <c r="O254" s="3197"/>
      <c r="P254" s="3197"/>
      <c r="Q254" s="3197"/>
      <c r="R254" s="3197"/>
      <c r="S254" s="3197"/>
      <c r="T254" s="3197"/>
      <c r="U254" s="3197"/>
      <c r="V254" s="3197"/>
      <c r="W254" s="3197"/>
      <c r="X254" s="3197"/>
      <c r="Y254" s="3222"/>
      <c r="Z254" s="2772"/>
      <c r="AA254" s="2773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</row>
    <row r="255" spans="1:61" s="16" customFormat="1" ht="18.75" hidden="1" customHeight="1" thickBot="1" x14ac:dyDescent="0.25">
      <c r="A255" s="400"/>
      <c r="B255" s="400"/>
      <c r="C255" s="400"/>
      <c r="D255" s="400"/>
      <c r="E255" s="400"/>
      <c r="F255" s="400"/>
      <c r="G255" s="400"/>
      <c r="H255" s="400"/>
      <c r="I255" s="400"/>
      <c r="J255" s="400"/>
      <c r="K255" s="400"/>
      <c r="L255" s="400"/>
      <c r="M255" s="400"/>
      <c r="N255" s="2708"/>
      <c r="O255" s="2709"/>
      <c r="P255" s="72"/>
      <c r="Q255" s="2708"/>
      <c r="R255" s="2709"/>
      <c r="S255" s="2709"/>
      <c r="T255" s="2710"/>
      <c r="U255" s="2709"/>
      <c r="V255" s="72"/>
      <c r="W255" s="2710"/>
      <c r="X255" s="2709"/>
      <c r="Y255" s="72"/>
      <c r="Z255" s="2772"/>
      <c r="AA255" s="2773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</row>
    <row r="256" spans="1:61" s="16" customFormat="1" ht="18.75" hidden="1" customHeight="1" thickBot="1" x14ac:dyDescent="0.25">
      <c r="A256" s="3219" t="s">
        <v>407</v>
      </c>
      <c r="B256" s="3220"/>
      <c r="C256" s="3220"/>
      <c r="D256" s="3220"/>
      <c r="E256" s="3220"/>
      <c r="F256" s="3220"/>
      <c r="G256" s="3220"/>
      <c r="H256" s="3220"/>
      <c r="I256" s="3220"/>
      <c r="J256" s="3220"/>
      <c r="K256" s="3220"/>
      <c r="L256" s="3220"/>
      <c r="M256" s="3220"/>
      <c r="N256" s="3220"/>
      <c r="O256" s="3220"/>
      <c r="P256" s="3220"/>
      <c r="Q256" s="3220"/>
      <c r="R256" s="3220"/>
      <c r="S256" s="3220"/>
      <c r="T256" s="3220"/>
      <c r="U256" s="3220"/>
      <c r="V256" s="3220"/>
      <c r="W256" s="3220"/>
      <c r="X256" s="3220"/>
      <c r="Y256" s="3221"/>
      <c r="Z256" s="2772"/>
      <c r="AA256" s="2773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</row>
    <row r="257" spans="1:61" s="16" customFormat="1" ht="24.75" hidden="1" customHeight="1" thickBot="1" x14ac:dyDescent="0.25">
      <c r="A257" s="3223" t="s">
        <v>403</v>
      </c>
      <c r="B257" s="3223"/>
      <c r="C257" s="3223"/>
      <c r="D257" s="3223"/>
      <c r="E257" s="3223"/>
      <c r="F257" s="3223"/>
      <c r="G257" s="585">
        <f>N266</f>
        <v>240</v>
      </c>
      <c r="H257" s="585">
        <f t="shared" ref="H257:V257" si="83">H83+H139+H148+H215+H225+H230+H93</f>
        <v>7200</v>
      </c>
      <c r="I257" s="585">
        <f t="shared" si="83"/>
        <v>3277</v>
      </c>
      <c r="J257" s="585">
        <f t="shared" si="83"/>
        <v>1589</v>
      </c>
      <c r="K257" s="585">
        <f t="shared" si="83"/>
        <v>464</v>
      </c>
      <c r="L257" s="585">
        <f t="shared" si="83"/>
        <v>1224</v>
      </c>
      <c r="M257" s="585">
        <f t="shared" si="83"/>
        <v>3293</v>
      </c>
      <c r="N257" s="585">
        <f t="shared" si="83"/>
        <v>29</v>
      </c>
      <c r="O257" s="585">
        <f t="shared" si="83"/>
        <v>27</v>
      </c>
      <c r="P257" s="585">
        <f t="shared" si="83"/>
        <v>27</v>
      </c>
      <c r="Q257" s="585">
        <f t="shared" si="83"/>
        <v>28</v>
      </c>
      <c r="R257" s="585">
        <f t="shared" si="83"/>
        <v>28</v>
      </c>
      <c r="S257" s="585">
        <f t="shared" si="83"/>
        <v>30</v>
      </c>
      <c r="T257" s="585">
        <f t="shared" si="83"/>
        <v>24</v>
      </c>
      <c r="U257" s="585">
        <f t="shared" si="83"/>
        <v>24</v>
      </c>
      <c r="V257" s="585">
        <f t="shared" si="83"/>
        <v>24</v>
      </c>
      <c r="W257" s="586">
        <f>W83+W139+W148+W215+W225+W230</f>
        <v>22</v>
      </c>
      <c r="X257" s="587">
        <f>X83+X139+X148+X215+X225+X230</f>
        <v>20</v>
      </c>
      <c r="Y257" s="588">
        <f>Y83+Y139+Y148+Y215+Y225+Y230</f>
        <v>15</v>
      </c>
      <c r="Z257" s="2772"/>
      <c r="AA257" s="2773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</row>
    <row r="258" spans="1:61" s="16" customFormat="1" ht="36" hidden="1" customHeight="1" thickBot="1" x14ac:dyDescent="0.25">
      <c r="A258" s="3054" t="s">
        <v>404</v>
      </c>
      <c r="B258" s="3055"/>
      <c r="C258" s="3055"/>
      <c r="D258" s="3055"/>
      <c r="E258" s="3055"/>
      <c r="F258" s="3056"/>
      <c r="G258" s="326">
        <f>N266</f>
        <v>240</v>
      </c>
      <c r="H258" s="326">
        <f t="shared" ref="H258:V258" si="84">H83+H140+H148+H216+H225+H230+H93</f>
        <v>7200</v>
      </c>
      <c r="I258" s="326">
        <f t="shared" si="84"/>
        <v>3277</v>
      </c>
      <c r="J258" s="326">
        <f t="shared" si="84"/>
        <v>1508</v>
      </c>
      <c r="K258" s="326">
        <f t="shared" si="84"/>
        <v>425</v>
      </c>
      <c r="L258" s="326">
        <f t="shared" si="84"/>
        <v>1344</v>
      </c>
      <c r="M258" s="326">
        <f t="shared" si="84"/>
        <v>3293</v>
      </c>
      <c r="N258" s="326">
        <f t="shared" si="84"/>
        <v>29</v>
      </c>
      <c r="O258" s="326">
        <f t="shared" si="84"/>
        <v>27</v>
      </c>
      <c r="P258" s="326">
        <f t="shared" si="84"/>
        <v>27</v>
      </c>
      <c r="Q258" s="326">
        <f t="shared" si="84"/>
        <v>28</v>
      </c>
      <c r="R258" s="326">
        <f t="shared" si="84"/>
        <v>28</v>
      </c>
      <c r="S258" s="326">
        <f t="shared" si="84"/>
        <v>30</v>
      </c>
      <c r="T258" s="326">
        <f t="shared" si="84"/>
        <v>24</v>
      </c>
      <c r="U258" s="326">
        <f t="shared" si="84"/>
        <v>24</v>
      </c>
      <c r="V258" s="326">
        <f t="shared" si="84"/>
        <v>24</v>
      </c>
      <c r="W258" s="586">
        <f>W83+W140+W148+W216+W225+W230</f>
        <v>22</v>
      </c>
      <c r="X258" s="587">
        <f>X83+X140+X148+X216+X225+X230</f>
        <v>20</v>
      </c>
      <c r="Y258" s="588">
        <f>Y83+Y140+Y148+Y216+Y225+Y230</f>
        <v>15</v>
      </c>
      <c r="Z258" s="2772"/>
      <c r="AA258" s="2773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</row>
    <row r="259" spans="1:61" s="16" customFormat="1" ht="18.75" hidden="1" customHeight="1" x14ac:dyDescent="0.2">
      <c r="A259" s="3202" t="s">
        <v>74</v>
      </c>
      <c r="B259" s="3203"/>
      <c r="C259" s="3203"/>
      <c r="D259" s="3203"/>
      <c r="E259" s="3203"/>
      <c r="F259" s="3203"/>
      <c r="G259" s="3203"/>
      <c r="H259" s="3203"/>
      <c r="I259" s="3203"/>
      <c r="J259" s="3203"/>
      <c r="K259" s="3203"/>
      <c r="L259" s="3203"/>
      <c r="M259" s="3204"/>
      <c r="N259" s="1054">
        <f t="shared" ref="N259:Y259" si="85">N257</f>
        <v>29</v>
      </c>
      <c r="O259" s="2711">
        <f t="shared" si="85"/>
        <v>27</v>
      </c>
      <c r="P259" s="2712">
        <f t="shared" si="85"/>
        <v>27</v>
      </c>
      <c r="Q259" s="1054">
        <f t="shared" si="85"/>
        <v>28</v>
      </c>
      <c r="R259" s="2711">
        <f t="shared" si="85"/>
        <v>28</v>
      </c>
      <c r="S259" s="2712">
        <f t="shared" si="85"/>
        <v>30</v>
      </c>
      <c r="T259" s="1054">
        <f>T257</f>
        <v>24</v>
      </c>
      <c r="U259" s="144">
        <f t="shared" si="85"/>
        <v>24</v>
      </c>
      <c r="V259" s="123">
        <f t="shared" si="85"/>
        <v>24</v>
      </c>
      <c r="W259" s="1054">
        <f t="shared" si="85"/>
        <v>22</v>
      </c>
      <c r="X259" s="144">
        <f t="shared" si="85"/>
        <v>20</v>
      </c>
      <c r="Y259" s="123">
        <f t="shared" si="85"/>
        <v>15</v>
      </c>
      <c r="Z259" s="2772"/>
      <c r="AA259" s="2773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</row>
    <row r="260" spans="1:61" s="16" customFormat="1" ht="18.75" hidden="1" customHeight="1" x14ac:dyDescent="0.2">
      <c r="A260" s="3185" t="s">
        <v>62</v>
      </c>
      <c r="B260" s="3186"/>
      <c r="C260" s="3186"/>
      <c r="D260" s="3186"/>
      <c r="E260" s="3186"/>
      <c r="F260" s="3186"/>
      <c r="G260" s="3186"/>
      <c r="H260" s="3186"/>
      <c r="I260" s="3186"/>
      <c r="J260" s="3186"/>
      <c r="K260" s="3186"/>
      <c r="L260" s="3186"/>
      <c r="M260" s="3187"/>
      <c r="N260" s="1037">
        <v>3</v>
      </c>
      <c r="O260" s="786">
        <v>1</v>
      </c>
      <c r="P260" s="639">
        <v>3</v>
      </c>
      <c r="Q260" s="1037">
        <v>4</v>
      </c>
      <c r="R260" s="786">
        <v>2</v>
      </c>
      <c r="S260" s="639">
        <v>3</v>
      </c>
      <c r="T260" s="1037">
        <v>3</v>
      </c>
      <c r="U260" s="786">
        <v>2</v>
      </c>
      <c r="V260" s="639">
        <v>3</v>
      </c>
      <c r="W260" s="1037">
        <v>3</v>
      </c>
      <c r="X260" s="786">
        <v>1</v>
      </c>
      <c r="Y260" s="639">
        <v>2</v>
      </c>
      <c r="Z260" s="2772"/>
      <c r="AA260" s="2773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</row>
    <row r="261" spans="1:61" s="16" customFormat="1" ht="18.75" hidden="1" customHeight="1" x14ac:dyDescent="0.2">
      <c r="A261" s="3185" t="s">
        <v>408</v>
      </c>
      <c r="B261" s="3186"/>
      <c r="C261" s="3186"/>
      <c r="D261" s="3186"/>
      <c r="E261" s="3186"/>
      <c r="F261" s="3186"/>
      <c r="G261" s="3186"/>
      <c r="H261" s="3186"/>
      <c r="I261" s="3186"/>
      <c r="J261" s="3186"/>
      <c r="K261" s="3186"/>
      <c r="L261" s="3186"/>
      <c r="M261" s="3187"/>
      <c r="N261" s="1037">
        <v>5</v>
      </c>
      <c r="O261" s="786">
        <v>2</v>
      </c>
      <c r="P261" s="639" t="s">
        <v>411</v>
      </c>
      <c r="Q261" s="1037">
        <v>3</v>
      </c>
      <c r="R261" s="786">
        <v>1</v>
      </c>
      <c r="S261" s="639" t="s">
        <v>485</v>
      </c>
      <c r="T261" s="1037" t="s">
        <v>202</v>
      </c>
      <c r="U261" s="786"/>
      <c r="V261" s="639" t="s">
        <v>598</v>
      </c>
      <c r="W261" s="1037">
        <v>4</v>
      </c>
      <c r="X261" s="786" t="s">
        <v>484</v>
      </c>
      <c r="Y261" s="639">
        <v>3</v>
      </c>
      <c r="Z261" s="2772"/>
      <c r="AA261" s="2773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</row>
    <row r="262" spans="1:61" s="16" customFormat="1" ht="18.75" hidden="1" customHeight="1" x14ac:dyDescent="0.2">
      <c r="A262" s="3185" t="s">
        <v>409</v>
      </c>
      <c r="B262" s="3186"/>
      <c r="C262" s="3186"/>
      <c r="D262" s="3186"/>
      <c r="E262" s="3186"/>
      <c r="F262" s="3186"/>
      <c r="G262" s="3186"/>
      <c r="H262" s="3186"/>
      <c r="I262" s="3186"/>
      <c r="J262" s="3186"/>
      <c r="K262" s="3186"/>
      <c r="L262" s="3186"/>
      <c r="M262" s="3187"/>
      <c r="N262" s="1037">
        <v>5</v>
      </c>
      <c r="O262" s="786">
        <v>2</v>
      </c>
      <c r="P262" s="639" t="s">
        <v>411</v>
      </c>
      <c r="Q262" s="1037">
        <v>3</v>
      </c>
      <c r="R262" s="786">
        <v>1</v>
      </c>
      <c r="S262" s="639" t="s">
        <v>485</v>
      </c>
      <c r="T262" s="1037" t="s">
        <v>202</v>
      </c>
      <c r="U262" s="786"/>
      <c r="V262" s="639" t="s">
        <v>598</v>
      </c>
      <c r="W262" s="1037">
        <v>3</v>
      </c>
      <c r="X262" s="786" t="s">
        <v>484</v>
      </c>
      <c r="Y262" s="639">
        <v>3</v>
      </c>
      <c r="Z262" s="2772"/>
      <c r="AA262" s="2773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</row>
    <row r="263" spans="1:61" s="16" customFormat="1" ht="18.75" hidden="1" customHeight="1" x14ac:dyDescent="0.2">
      <c r="A263" s="3185" t="s">
        <v>77</v>
      </c>
      <c r="B263" s="3186"/>
      <c r="C263" s="3186"/>
      <c r="D263" s="3186"/>
      <c r="E263" s="3186"/>
      <c r="F263" s="3186"/>
      <c r="G263" s="3186"/>
      <c r="H263" s="3186"/>
      <c r="I263" s="3186"/>
      <c r="J263" s="3186"/>
      <c r="K263" s="3186"/>
      <c r="L263" s="3186"/>
      <c r="M263" s="3187"/>
      <c r="N263" s="1037"/>
      <c r="O263" s="786"/>
      <c r="P263" s="639"/>
      <c r="Q263" s="1037"/>
      <c r="R263" s="786"/>
      <c r="S263" s="639"/>
      <c r="T263" s="1037"/>
      <c r="U263" s="786"/>
      <c r="V263" s="639">
        <v>1</v>
      </c>
      <c r="W263" s="1037">
        <v>1</v>
      </c>
      <c r="X263" s="786"/>
      <c r="Y263" s="639"/>
      <c r="Z263" s="2772"/>
      <c r="AA263" s="2773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</row>
    <row r="264" spans="1:61" s="16" customFormat="1" ht="18.75" hidden="1" customHeight="1" thickBot="1" x14ac:dyDescent="0.25">
      <c r="A264" s="3179" t="s">
        <v>76</v>
      </c>
      <c r="B264" s="3180"/>
      <c r="C264" s="3180"/>
      <c r="D264" s="3180"/>
      <c r="E264" s="3180"/>
      <c r="F264" s="3180"/>
      <c r="G264" s="3180"/>
      <c r="H264" s="3180"/>
      <c r="I264" s="3180"/>
      <c r="J264" s="3180"/>
      <c r="K264" s="3180"/>
      <c r="L264" s="3180"/>
      <c r="M264" s="3181"/>
      <c r="N264" s="936"/>
      <c r="O264" s="937"/>
      <c r="P264" s="686"/>
      <c r="Q264" s="936"/>
      <c r="R264" s="937"/>
      <c r="S264" s="686"/>
      <c r="T264" s="936">
        <v>1</v>
      </c>
      <c r="U264" s="937"/>
      <c r="V264" s="686">
        <v>1</v>
      </c>
      <c r="W264" s="936"/>
      <c r="X264" s="937">
        <v>1</v>
      </c>
      <c r="Y264" s="686"/>
      <c r="Z264" s="2772"/>
      <c r="AA264" s="2773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</row>
    <row r="265" spans="1:61" s="16" customFormat="1" ht="18.75" hidden="1" customHeight="1" thickBot="1" x14ac:dyDescent="0.25">
      <c r="A265" s="2713"/>
      <c r="B265" s="2713"/>
      <c r="C265" s="2713"/>
      <c r="D265" s="2713"/>
      <c r="E265" s="2713"/>
      <c r="F265" s="2713"/>
      <c r="G265" s="2713"/>
      <c r="H265" s="2713"/>
      <c r="I265" s="2713"/>
      <c r="J265" s="2713"/>
      <c r="K265" s="2713"/>
      <c r="L265" s="2713"/>
      <c r="M265" s="2714"/>
      <c r="N265" s="3018">
        <f>G12+G13+G14+G17+G23+G24+G25+G36+G37+G38+G40+G51+G52+G53+G57+G58+G59+G65+G69+G78+G79+G81</f>
        <v>60</v>
      </c>
      <c r="O265" s="3018"/>
      <c r="P265" s="3018"/>
      <c r="Q265" s="3018">
        <f>G18+G19+G20+G26+G27+G28+G39+G46+G54+G61+G62+G63+G70+G71+G73+G74+G75+G76+G80+G205+G206+G219+G87+G88+G89</f>
        <v>60</v>
      </c>
      <c r="R265" s="3018"/>
      <c r="S265" s="3018"/>
      <c r="T265" s="3018">
        <f>G34+G41+G43+G44+G45+G48+G49+G119+G120+G121+G124+G125+G126+G131+G132+G200+G220+G221+G90+G91+G92</f>
        <v>60</v>
      </c>
      <c r="U265" s="3019"/>
      <c r="V265" s="3019"/>
      <c r="W265" s="3018">
        <f>G16+G55+G66+G67+G122+G128+G129+G133+G146+G147+G201+G202+G203+G208+G209+G210+G222+G224+G229</f>
        <v>60</v>
      </c>
      <c r="X265" s="3019"/>
      <c r="Y265" s="3019"/>
      <c r="Z265" s="2772"/>
      <c r="AA265" s="455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</row>
    <row r="266" spans="1:61" s="16" customFormat="1" ht="18.75" hidden="1" customHeight="1" thickBot="1" x14ac:dyDescent="0.25">
      <c r="A266" s="2771"/>
      <c r="B266" s="2771"/>
      <c r="C266" s="2771"/>
      <c r="D266" s="2771"/>
      <c r="E266" s="2771"/>
      <c r="F266" s="2771"/>
      <c r="G266" s="2771"/>
      <c r="H266" s="2771"/>
      <c r="I266" s="2771"/>
      <c r="J266" s="2771"/>
      <c r="K266" s="2771"/>
      <c r="L266" s="2771"/>
      <c r="M266" s="2771"/>
      <c r="N266" s="3209">
        <f>N265+Q265+T265+W265</f>
        <v>240</v>
      </c>
      <c r="O266" s="3210"/>
      <c r="P266" s="3210"/>
      <c r="Q266" s="3210"/>
      <c r="R266" s="3210"/>
      <c r="S266" s="3210"/>
      <c r="T266" s="3210"/>
      <c r="U266" s="3210"/>
      <c r="V266" s="3210"/>
      <c r="W266" s="3210"/>
      <c r="X266" s="3210"/>
      <c r="Y266" s="3211"/>
      <c r="Z266" s="2772"/>
      <c r="AA266" s="455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</row>
    <row r="267" spans="1:61" s="16" customFormat="1" ht="18.75" hidden="1" customHeight="1" thickBot="1" x14ac:dyDescent="0.25">
      <c r="A267" s="2715"/>
      <c r="B267" s="2715"/>
      <c r="C267" s="2715"/>
      <c r="D267" s="2715"/>
      <c r="E267" s="2715"/>
      <c r="F267" s="2715"/>
      <c r="G267" s="2715"/>
      <c r="H267" s="2715"/>
      <c r="I267" s="2715"/>
      <c r="J267" s="2715"/>
      <c r="K267" s="2715"/>
      <c r="L267" s="2715"/>
      <c r="M267" s="2715"/>
      <c r="N267" s="2715"/>
      <c r="O267" s="2715"/>
      <c r="P267" s="2716"/>
      <c r="Q267" s="2715"/>
      <c r="R267" s="2715"/>
      <c r="S267" s="2715"/>
      <c r="T267" s="2716"/>
      <c r="U267" s="2716"/>
      <c r="V267" s="2716"/>
      <c r="W267" s="2716"/>
      <c r="X267" s="2716"/>
      <c r="Y267" s="2716"/>
      <c r="Z267" s="2772"/>
      <c r="AA267" s="2773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</row>
    <row r="268" spans="1:61" s="16" customFormat="1" ht="18.75" hidden="1" customHeight="1" thickBot="1" x14ac:dyDescent="0.25">
      <c r="A268" s="3219" t="s">
        <v>410</v>
      </c>
      <c r="B268" s="3220"/>
      <c r="C268" s="3220"/>
      <c r="D268" s="3220"/>
      <c r="E268" s="3220"/>
      <c r="F268" s="3220"/>
      <c r="G268" s="3220"/>
      <c r="H268" s="3220"/>
      <c r="I268" s="3220"/>
      <c r="J268" s="3220"/>
      <c r="K268" s="3220"/>
      <c r="L268" s="3220"/>
      <c r="M268" s="3220"/>
      <c r="N268" s="3220"/>
      <c r="O268" s="3220"/>
      <c r="P268" s="3220"/>
      <c r="Q268" s="3220"/>
      <c r="R268" s="3220"/>
      <c r="S268" s="3220"/>
      <c r="T268" s="3220"/>
      <c r="U268" s="3220"/>
      <c r="V268" s="3220"/>
      <c r="W268" s="3220"/>
      <c r="X268" s="3220"/>
      <c r="Y268" s="3221"/>
      <c r="Z268" s="2772"/>
      <c r="AA268" s="2773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</row>
    <row r="269" spans="1:61" s="16" customFormat="1" ht="21.75" hidden="1" customHeight="1" thickBot="1" x14ac:dyDescent="0.25">
      <c r="A269" s="3223" t="s">
        <v>403</v>
      </c>
      <c r="B269" s="3223"/>
      <c r="C269" s="3223"/>
      <c r="D269" s="3223"/>
      <c r="E269" s="3223"/>
      <c r="F269" s="3223"/>
      <c r="G269" s="2717" t="e">
        <f>N278</f>
        <v>#REF!</v>
      </c>
      <c r="H269" s="2717" t="e">
        <f>H83+H139+H143+H148+H154+#REF!+H225+H230+H93</f>
        <v>#REF!</v>
      </c>
      <c r="I269" s="2717" t="e">
        <f>I83+I139+I143+I148+I154+#REF!+I225+I230+I93</f>
        <v>#REF!</v>
      </c>
      <c r="J269" s="2717" t="e">
        <f>J83+J139+J143+J148+J154+#REF!+J225+J230+J93</f>
        <v>#REF!</v>
      </c>
      <c r="K269" s="2717" t="e">
        <f>K83+K139+K143+K148+K154+#REF!+K225+K230+K93</f>
        <v>#REF!</v>
      </c>
      <c r="L269" s="2717" t="e">
        <f>L83+L139+L143+L148+L154+#REF!+L225+L230+L93</f>
        <v>#REF!</v>
      </c>
      <c r="M269" s="2717" t="e">
        <f>M83+M139+M143+M148+M154+#REF!+M225+M230+M93</f>
        <v>#REF!</v>
      </c>
      <c r="N269" s="2717" t="e">
        <f>N83+N139+N143+N148+N154+#REF!+N225+N230+N93</f>
        <v>#REF!</v>
      </c>
      <c r="O269" s="2717" t="e">
        <f>O83+O139+O143+O148+O154+#REF!+O225+O230+O93</f>
        <v>#REF!</v>
      </c>
      <c r="P269" s="2717" t="e">
        <f>P83+P139+P143+P148+P154+#REF!+P225+P230+P93</f>
        <v>#REF!</v>
      </c>
      <c r="Q269" s="2717" t="e">
        <f>Q83+Q139+Q143+Q148+Q154+#REF!+Q225+Q230+Q93</f>
        <v>#REF!</v>
      </c>
      <c r="R269" s="2717" t="e">
        <f>R83+R139+R143+R148+R154+#REF!+R225+R230+R93</f>
        <v>#REF!</v>
      </c>
      <c r="S269" s="2717" t="e">
        <f>S83+S139+S143+S148+S154+#REF!+S225+S230+S93</f>
        <v>#REF!</v>
      </c>
      <c r="T269" s="2717" t="e">
        <f>T83+T139+T143+T148+T154+#REF!+T225+T230+T93</f>
        <v>#REF!</v>
      </c>
      <c r="U269" s="2717" t="e">
        <f>U83+U139+U143+U148+U154+#REF!+U225+U230+U93</f>
        <v>#REF!</v>
      </c>
      <c r="V269" s="2717" t="e">
        <f>V83+V139+V143+V148+V154+#REF!+V225+V230+V93</f>
        <v>#REF!</v>
      </c>
      <c r="W269" s="586" t="e">
        <f>W83+W139+W143+W148+W154+#REF!+W225+W230</f>
        <v>#REF!</v>
      </c>
      <c r="X269" s="587" t="e">
        <f>X83+X139+X143+X148+X154+#REF!+X225+X230</f>
        <v>#REF!</v>
      </c>
      <c r="Y269" s="588" t="e">
        <f>Y83+Y139+Y143+Y148+Y154+#REF!+Y225+Y230</f>
        <v>#REF!</v>
      </c>
      <c r="Z269" s="2772"/>
      <c r="AA269" s="2773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</row>
    <row r="270" spans="1:61" s="16" customFormat="1" ht="38.25" hidden="1" customHeight="1" thickBot="1" x14ac:dyDescent="0.25">
      <c r="A270" s="3054" t="s">
        <v>404</v>
      </c>
      <c r="B270" s="3055"/>
      <c r="C270" s="3055"/>
      <c r="D270" s="3055"/>
      <c r="E270" s="3055"/>
      <c r="F270" s="3056"/>
      <c r="G270" s="2717" t="e">
        <f>N278</f>
        <v>#REF!</v>
      </c>
      <c r="H270" s="2717" t="e">
        <f>H83+H140+H143+H148+H154+#REF!+H225+H230+H93</f>
        <v>#REF!</v>
      </c>
      <c r="I270" s="2717" t="e">
        <f>I83+I140+I143+I148+I154+#REF!+I225+I230+I93</f>
        <v>#REF!</v>
      </c>
      <c r="J270" s="2717" t="e">
        <f>J83+J140+J143+J148+J154+#REF!+J225+J230+J93</f>
        <v>#REF!</v>
      </c>
      <c r="K270" s="2717" t="e">
        <f>K83+K140+K143+K148+K154+#REF!+K225+K230+K93</f>
        <v>#REF!</v>
      </c>
      <c r="L270" s="2717" t="e">
        <f>L83+L140+L143+L148+L154+#REF!+L225+L230+L93</f>
        <v>#REF!</v>
      </c>
      <c r="M270" s="2717" t="e">
        <f>M83+M140+M143+M148+M154+#REF!+M225+M230+M93</f>
        <v>#REF!</v>
      </c>
      <c r="N270" s="2717" t="e">
        <f>N83+N140+N143+N148+N154+#REF!+N225+N230+N93</f>
        <v>#REF!</v>
      </c>
      <c r="O270" s="2717" t="e">
        <f>O83+O140+O143+O148+O154+#REF!+O225+O230+O93</f>
        <v>#REF!</v>
      </c>
      <c r="P270" s="2717" t="e">
        <f>P83+P140+P143+P148+P154+#REF!+P225+P230+P93</f>
        <v>#REF!</v>
      </c>
      <c r="Q270" s="2717" t="e">
        <f>Q83+Q140+Q143+Q148+Q154+#REF!+Q225+Q230+Q93</f>
        <v>#REF!</v>
      </c>
      <c r="R270" s="2717" t="e">
        <f>R83+R140+R143+R148+R154+#REF!+R225+R230+R93</f>
        <v>#REF!</v>
      </c>
      <c r="S270" s="2717" t="e">
        <f>S83+S140+S143+S148+S154+#REF!+S225+S230+S93</f>
        <v>#REF!</v>
      </c>
      <c r="T270" s="2717" t="e">
        <f>T83+T140+T143+T148+T154+#REF!+T225+T230+T93</f>
        <v>#REF!</v>
      </c>
      <c r="U270" s="2717" t="e">
        <f>U83+U140+U143+U148+U154+#REF!+U225+U230+U93</f>
        <v>#REF!</v>
      </c>
      <c r="V270" s="2717" t="e">
        <f>V83+V140+V143+V148+V154+#REF!+V225+V230+V93</f>
        <v>#REF!</v>
      </c>
      <c r="W270" s="586" t="e">
        <f>W83+W140+W143+W148+W154+#REF!+W225+W230</f>
        <v>#REF!</v>
      </c>
      <c r="X270" s="587" t="e">
        <f>X83+X140+X143+X148+X154+#REF!+X225+X230</f>
        <v>#REF!</v>
      </c>
      <c r="Y270" s="588" t="e">
        <f>Y83+Y140+Y143+Y148+Y154+#REF!+Y225+Y230</f>
        <v>#REF!</v>
      </c>
      <c r="Z270" s="2772"/>
      <c r="AA270" s="2773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</row>
    <row r="271" spans="1:61" s="16" customFormat="1" ht="18.75" hidden="1" customHeight="1" x14ac:dyDescent="0.2">
      <c r="A271" s="3202" t="s">
        <v>74</v>
      </c>
      <c r="B271" s="3203"/>
      <c r="C271" s="3203"/>
      <c r="D271" s="3203"/>
      <c r="E271" s="3203"/>
      <c r="F271" s="3203"/>
      <c r="G271" s="3203"/>
      <c r="H271" s="3203"/>
      <c r="I271" s="3203"/>
      <c r="J271" s="3203"/>
      <c r="K271" s="3203"/>
      <c r="L271" s="3203"/>
      <c r="M271" s="3204"/>
      <c r="N271" s="2718" t="e">
        <f t="shared" ref="N271:Y271" si="86">N269</f>
        <v>#REF!</v>
      </c>
      <c r="O271" s="2719" t="e">
        <f t="shared" si="86"/>
        <v>#REF!</v>
      </c>
      <c r="P271" s="2720" t="e">
        <f t="shared" si="86"/>
        <v>#REF!</v>
      </c>
      <c r="Q271" s="1034" t="e">
        <f t="shared" si="86"/>
        <v>#REF!</v>
      </c>
      <c r="R271" s="1035" t="e">
        <f t="shared" si="86"/>
        <v>#REF!</v>
      </c>
      <c r="S271" s="1036" t="e">
        <f t="shared" si="86"/>
        <v>#REF!</v>
      </c>
      <c r="T271" s="1034" t="e">
        <f t="shared" si="86"/>
        <v>#REF!</v>
      </c>
      <c r="U271" s="1035" t="e">
        <f t="shared" si="86"/>
        <v>#REF!</v>
      </c>
      <c r="V271" s="1036" t="e">
        <f t="shared" si="86"/>
        <v>#REF!</v>
      </c>
      <c r="W271" s="2721" t="e">
        <f t="shared" si="86"/>
        <v>#REF!</v>
      </c>
      <c r="X271" s="2719" t="e">
        <f t="shared" si="86"/>
        <v>#REF!</v>
      </c>
      <c r="Y271" s="2720" t="e">
        <f t="shared" si="86"/>
        <v>#REF!</v>
      </c>
      <c r="Z271" s="2772"/>
      <c r="AA271" s="2773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</row>
    <row r="272" spans="1:61" s="16" customFormat="1" ht="18.75" hidden="1" customHeight="1" x14ac:dyDescent="0.2">
      <c r="A272" s="3185" t="s">
        <v>62</v>
      </c>
      <c r="B272" s="3186"/>
      <c r="C272" s="3186"/>
      <c r="D272" s="3186"/>
      <c r="E272" s="3186"/>
      <c r="F272" s="3186"/>
      <c r="G272" s="3186"/>
      <c r="H272" s="3186"/>
      <c r="I272" s="3186"/>
      <c r="J272" s="3186"/>
      <c r="K272" s="3186"/>
      <c r="L272" s="3186"/>
      <c r="M272" s="3187"/>
      <c r="N272" s="1037">
        <v>3</v>
      </c>
      <c r="O272" s="786">
        <v>1</v>
      </c>
      <c r="P272" s="639">
        <v>3</v>
      </c>
      <c r="Q272" s="1037">
        <v>4</v>
      </c>
      <c r="R272" s="786">
        <v>2</v>
      </c>
      <c r="S272" s="639">
        <v>3</v>
      </c>
      <c r="T272" s="1037">
        <v>3</v>
      </c>
      <c r="U272" s="786">
        <v>2</v>
      </c>
      <c r="V272" s="639">
        <v>3</v>
      </c>
      <c r="W272" s="1037">
        <v>3</v>
      </c>
      <c r="X272" s="786">
        <v>1</v>
      </c>
      <c r="Y272" s="639">
        <v>2</v>
      </c>
      <c r="Z272" s="2772"/>
      <c r="AA272" s="2773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</row>
    <row r="273" spans="1:61" s="16" customFormat="1" ht="18.75" hidden="1" customHeight="1" x14ac:dyDescent="0.2">
      <c r="A273" s="3185" t="s">
        <v>408</v>
      </c>
      <c r="B273" s="3186"/>
      <c r="C273" s="3186"/>
      <c r="D273" s="3186"/>
      <c r="E273" s="3186"/>
      <c r="F273" s="3186"/>
      <c r="G273" s="3186"/>
      <c r="H273" s="3186"/>
      <c r="I273" s="3186"/>
      <c r="J273" s="3186"/>
      <c r="K273" s="3186"/>
      <c r="L273" s="3186"/>
      <c r="M273" s="3187"/>
      <c r="N273" s="1037">
        <v>5</v>
      </c>
      <c r="O273" s="786">
        <v>2</v>
      </c>
      <c r="P273" s="639" t="s">
        <v>411</v>
      </c>
      <c r="Q273" s="1037">
        <v>3</v>
      </c>
      <c r="R273" s="786">
        <v>1</v>
      </c>
      <c r="S273" s="639" t="s">
        <v>599</v>
      </c>
      <c r="T273" s="1037" t="s">
        <v>202</v>
      </c>
      <c r="U273" s="786"/>
      <c r="V273" s="639" t="s">
        <v>598</v>
      </c>
      <c r="W273" s="1037">
        <v>4</v>
      </c>
      <c r="X273" s="786" t="s">
        <v>484</v>
      </c>
      <c r="Y273" s="639">
        <v>3</v>
      </c>
      <c r="Z273" s="2772"/>
      <c r="AA273" s="2773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</row>
    <row r="274" spans="1:61" s="16" customFormat="1" ht="18.75" hidden="1" customHeight="1" x14ac:dyDescent="0.2">
      <c r="A274" s="3185" t="s">
        <v>409</v>
      </c>
      <c r="B274" s="3186"/>
      <c r="C274" s="3186"/>
      <c r="D274" s="3186"/>
      <c r="E274" s="3186"/>
      <c r="F274" s="3186"/>
      <c r="G274" s="3186"/>
      <c r="H274" s="3186"/>
      <c r="I274" s="3186"/>
      <c r="J274" s="3186"/>
      <c r="K274" s="3186"/>
      <c r="L274" s="3186"/>
      <c r="M274" s="3187"/>
      <c r="N274" s="1037">
        <v>5</v>
      </c>
      <c r="O274" s="786">
        <v>2</v>
      </c>
      <c r="P274" s="639" t="s">
        <v>411</v>
      </c>
      <c r="Q274" s="1037">
        <v>3</v>
      </c>
      <c r="R274" s="786">
        <v>1</v>
      </c>
      <c r="S274" s="639" t="s">
        <v>599</v>
      </c>
      <c r="T274" s="1037" t="s">
        <v>202</v>
      </c>
      <c r="U274" s="786"/>
      <c r="V274" s="639" t="s">
        <v>598</v>
      </c>
      <c r="W274" s="1037">
        <v>3</v>
      </c>
      <c r="X274" s="786" t="s">
        <v>484</v>
      </c>
      <c r="Y274" s="639">
        <v>3</v>
      </c>
      <c r="Z274" s="2772"/>
      <c r="AA274" s="2773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</row>
    <row r="275" spans="1:61" s="16" customFormat="1" ht="18.75" hidden="1" customHeight="1" x14ac:dyDescent="0.2">
      <c r="A275" s="3185" t="s">
        <v>77</v>
      </c>
      <c r="B275" s="3186"/>
      <c r="C275" s="3186"/>
      <c r="D275" s="3186"/>
      <c r="E275" s="3186"/>
      <c r="F275" s="3186"/>
      <c r="G275" s="3186"/>
      <c r="H275" s="3186"/>
      <c r="I275" s="3186"/>
      <c r="J275" s="3186"/>
      <c r="K275" s="3186"/>
      <c r="L275" s="3186"/>
      <c r="M275" s="3187"/>
      <c r="N275" s="1037"/>
      <c r="O275" s="786"/>
      <c r="P275" s="639"/>
      <c r="Q275" s="1037"/>
      <c r="R275" s="786"/>
      <c r="S275" s="639"/>
      <c r="T275" s="1037"/>
      <c r="U275" s="786"/>
      <c r="V275" s="639">
        <v>1</v>
      </c>
      <c r="W275" s="1037">
        <v>1</v>
      </c>
      <c r="X275" s="786"/>
      <c r="Y275" s="639"/>
      <c r="Z275" s="2772"/>
      <c r="AA275" s="2773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</row>
    <row r="276" spans="1:61" s="16" customFormat="1" ht="18.75" hidden="1" customHeight="1" thickBot="1" x14ac:dyDescent="0.25">
      <c r="A276" s="3179" t="s">
        <v>76</v>
      </c>
      <c r="B276" s="3180"/>
      <c r="C276" s="3180"/>
      <c r="D276" s="3180"/>
      <c r="E276" s="3180"/>
      <c r="F276" s="3180"/>
      <c r="G276" s="3180"/>
      <c r="H276" s="3180"/>
      <c r="I276" s="3180"/>
      <c r="J276" s="3180"/>
      <c r="K276" s="3180"/>
      <c r="L276" s="3180"/>
      <c r="M276" s="3181"/>
      <c r="N276" s="936"/>
      <c r="O276" s="937"/>
      <c r="P276" s="686"/>
      <c r="Q276" s="936"/>
      <c r="R276" s="937"/>
      <c r="S276" s="686"/>
      <c r="T276" s="936">
        <v>1</v>
      </c>
      <c r="U276" s="937"/>
      <c r="V276" s="686">
        <v>1</v>
      </c>
      <c r="W276" s="936"/>
      <c r="X276" s="937">
        <v>1</v>
      </c>
      <c r="Y276" s="686"/>
      <c r="Z276" s="2772"/>
      <c r="AA276" s="2773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</row>
    <row r="277" spans="1:61" s="16" customFormat="1" ht="18.75" hidden="1" customHeight="1" thickBot="1" x14ac:dyDescent="0.25">
      <c r="A277" s="433"/>
      <c r="B277" s="2771"/>
      <c r="C277" s="2771"/>
      <c r="D277" s="2771"/>
      <c r="E277" s="2771"/>
      <c r="F277" s="2771"/>
      <c r="G277" s="2771"/>
      <c r="H277" s="2771"/>
      <c r="I277" s="2771"/>
      <c r="J277" s="2771"/>
      <c r="K277" s="2771"/>
      <c r="L277" s="2771"/>
      <c r="M277" s="2771"/>
      <c r="N277" s="3018">
        <f>G12+G13+G14+G17+G23+G24+G25+G36+G37+G38+G40+G51+G52+G53+G57+G58+G59+G65+G69+G78+G79+G81</f>
        <v>60</v>
      </c>
      <c r="O277" s="3018"/>
      <c r="P277" s="3018"/>
      <c r="Q277" s="3018">
        <f>G18+G19+G20+G26+G27+G28+G39+G46+G54+G61+G62+G63+G70+G71+G73+G74+G75+G76+G80+G142+G219+4</f>
        <v>60</v>
      </c>
      <c r="R277" s="3018"/>
      <c r="S277" s="3018"/>
      <c r="T277" s="3018">
        <f>G34+G41+G43+G44+G45+G48+G49+G119+G120+G121+G124+G125+G126+G131+G132+G151+G220+G221+6</f>
        <v>60</v>
      </c>
      <c r="U277" s="3019"/>
      <c r="V277" s="3019"/>
      <c r="W277" s="3018" t="e">
        <f>G16+G55+G66+G67+G122+G128+G129+G133+G146+G147+G152+G153+#REF!+#REF!+#REF!+#REF!+G223+G224+G229</f>
        <v>#REF!</v>
      </c>
      <c r="X277" s="3019"/>
      <c r="Y277" s="3019"/>
      <c r="Z277" s="2772"/>
      <c r="AA277" s="455"/>
      <c r="AB277" s="47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</row>
    <row r="278" spans="1:61" s="16" customFormat="1" ht="18.75" hidden="1" customHeight="1" thickBot="1" x14ac:dyDescent="0.25">
      <c r="A278" s="2771"/>
      <c r="B278" s="2771"/>
      <c r="C278" s="2771"/>
      <c r="D278" s="2771"/>
      <c r="E278" s="2771"/>
      <c r="F278" s="2771"/>
      <c r="G278" s="2771"/>
      <c r="H278" s="2771"/>
      <c r="I278" s="2771"/>
      <c r="J278" s="2771"/>
      <c r="K278" s="2771"/>
      <c r="L278" s="2771"/>
      <c r="M278" s="2771"/>
      <c r="N278" s="3209" t="e">
        <f>N277+Q277+T277+W277</f>
        <v>#REF!</v>
      </c>
      <c r="O278" s="3210"/>
      <c r="P278" s="3210"/>
      <c r="Q278" s="3210"/>
      <c r="R278" s="3210"/>
      <c r="S278" s="3210"/>
      <c r="T278" s="3210"/>
      <c r="U278" s="3210"/>
      <c r="V278" s="3210"/>
      <c r="W278" s="3210"/>
      <c r="X278" s="3210"/>
      <c r="Y278" s="3211"/>
      <c r="Z278" s="2772"/>
      <c r="AA278" s="455"/>
      <c r="AB278" s="47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</row>
    <row r="279" spans="1:61" s="16" customFormat="1" ht="27.75" hidden="1" customHeight="1" thickBot="1" x14ac:dyDescent="0.25">
      <c r="A279" s="400"/>
      <c r="B279" s="400"/>
      <c r="C279" s="400"/>
      <c r="D279" s="400"/>
      <c r="E279" s="400"/>
      <c r="F279" s="400"/>
      <c r="G279" s="400"/>
      <c r="H279" s="400"/>
      <c r="I279" s="400"/>
      <c r="J279" s="400"/>
      <c r="K279" s="400"/>
      <c r="L279" s="400"/>
      <c r="M279" s="400"/>
      <c r="N279" s="401"/>
      <c r="O279" s="401"/>
      <c r="P279" s="402"/>
      <c r="Q279" s="401"/>
      <c r="R279" s="401"/>
      <c r="S279" s="401"/>
      <c r="T279" s="401"/>
      <c r="U279" s="401"/>
      <c r="V279" s="415"/>
      <c r="W279" s="401"/>
      <c r="X279" s="401"/>
      <c r="Y279" s="415"/>
      <c r="AC279" s="47"/>
      <c r="AD279" s="47"/>
      <c r="AE279" s="47"/>
      <c r="AF279" s="47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</row>
    <row r="280" spans="1:61" s="16" customFormat="1" x14ac:dyDescent="0.2">
      <c r="A280" s="12"/>
      <c r="AU280" s="16">
        <v>10</v>
      </c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</row>
    <row r="281" spans="1:61" s="16" customFormat="1" ht="22.5" x14ac:dyDescent="0.2">
      <c r="A281" s="12"/>
      <c r="B281" s="442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AU281" s="47">
        <f>SUM(AU280:AU280)</f>
        <v>10</v>
      </c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</row>
    <row r="283" spans="1:61" x14ac:dyDescent="0.2">
      <c r="L283" s="13">
        <f>G83+G93</f>
        <v>152</v>
      </c>
      <c r="O283" s="13">
        <f>AU45+AU88+AU89</f>
        <v>152</v>
      </c>
    </row>
    <row r="284" spans="1:61" x14ac:dyDescent="0.2">
      <c r="L284" s="2730" t="e">
        <f>G83+G93+#REF!</f>
        <v>#REF!</v>
      </c>
      <c r="M284" s="2730"/>
      <c r="N284" s="2730"/>
      <c r="O284" s="2730" t="e">
        <f>AU45+AU88+AU89+#REF!</f>
        <v>#REF!</v>
      </c>
    </row>
    <row r="285" spans="1:61" x14ac:dyDescent="0.2">
      <c r="O285" s="2730" t="e">
        <f>O283-O284</f>
        <v>#REF!</v>
      </c>
    </row>
    <row r="292" spans="2:15" x14ac:dyDescent="0.2">
      <c r="B292" s="2297"/>
      <c r="C292" s="2731"/>
      <c r="D292" s="2732">
        <f t="shared" ref="D292:O292" si="87">N5</f>
        <v>1</v>
      </c>
      <c r="E292" s="2732" t="str">
        <f t="shared" si="87"/>
        <v>2а</v>
      </c>
      <c r="F292" s="2732" t="str">
        <f t="shared" si="87"/>
        <v>2б</v>
      </c>
      <c r="G292" s="2731">
        <f t="shared" si="87"/>
        <v>3</v>
      </c>
      <c r="H292" s="2731" t="str">
        <f t="shared" si="87"/>
        <v>4а</v>
      </c>
      <c r="I292" s="2731" t="str">
        <f t="shared" si="87"/>
        <v>4б</v>
      </c>
      <c r="J292" s="2731">
        <f t="shared" si="87"/>
        <v>5</v>
      </c>
      <c r="K292" s="2731" t="str">
        <f t="shared" si="87"/>
        <v>6а</v>
      </c>
      <c r="L292" s="2731" t="str">
        <f t="shared" si="87"/>
        <v>6б</v>
      </c>
      <c r="M292" s="2731">
        <f t="shared" si="87"/>
        <v>7</v>
      </c>
      <c r="N292" s="2731" t="str">
        <f t="shared" si="87"/>
        <v>8а</v>
      </c>
      <c r="O292" s="2731" t="str">
        <f t="shared" si="87"/>
        <v>8б</v>
      </c>
    </row>
    <row r="293" spans="2:15" x14ac:dyDescent="0.2">
      <c r="B293" s="2297" t="s">
        <v>632</v>
      </c>
      <c r="C293" s="2731"/>
      <c r="D293" s="2733"/>
      <c r="E293" s="2733"/>
      <c r="F293" s="2731"/>
      <c r="G293" s="2731"/>
      <c r="H293" s="2731"/>
      <c r="I293" s="2297"/>
      <c r="J293" s="2297"/>
      <c r="K293" s="2297"/>
      <c r="L293" s="2297"/>
      <c r="M293" s="2297"/>
      <c r="N293" s="2297"/>
      <c r="O293" s="2297"/>
    </row>
    <row r="294" spans="2:15" x14ac:dyDescent="0.2">
      <c r="B294" s="2297" t="s">
        <v>114</v>
      </c>
      <c r="C294" s="2731"/>
      <c r="D294" s="2733">
        <f>COUNTIF($C11:$C29,N5)</f>
        <v>1</v>
      </c>
      <c r="E294" s="2733">
        <f>COUNTIF($C11:$C29,O5)</f>
        <v>0</v>
      </c>
      <c r="F294" s="2733">
        <f t="shared" ref="F294:O294" si="88">COUNTIF($C11:$C29,F292)</f>
        <v>1</v>
      </c>
      <c r="G294" s="2733">
        <f t="shared" si="88"/>
        <v>2</v>
      </c>
      <c r="H294" s="2733">
        <f t="shared" si="88"/>
        <v>0</v>
      </c>
      <c r="I294" s="2733">
        <f t="shared" si="88"/>
        <v>0</v>
      </c>
      <c r="J294" s="2733">
        <f t="shared" si="88"/>
        <v>0</v>
      </c>
      <c r="K294" s="2733">
        <f t="shared" si="88"/>
        <v>0</v>
      </c>
      <c r="L294" s="2733">
        <f t="shared" si="88"/>
        <v>0</v>
      </c>
      <c r="M294" s="2733">
        <f t="shared" si="88"/>
        <v>0</v>
      </c>
      <c r="N294" s="2733">
        <f t="shared" si="88"/>
        <v>0</v>
      </c>
      <c r="O294" s="2733">
        <f t="shared" si="88"/>
        <v>0</v>
      </c>
    </row>
    <row r="295" spans="2:15" x14ac:dyDescent="0.2">
      <c r="B295" s="2297" t="s">
        <v>115</v>
      </c>
      <c r="C295" s="2731"/>
      <c r="D295" s="2733">
        <f>COUNTIF($D11:$D29,D$292)</f>
        <v>2</v>
      </c>
      <c r="E295" s="2733">
        <f>COUNTIF($D11:$D29,E$292)</f>
        <v>0</v>
      </c>
      <c r="F295" s="2733">
        <f>COUNTIF($D11:$D29,F$292)+1</f>
        <v>1</v>
      </c>
      <c r="G295" s="2733">
        <f>COUNTIF($D11:$D29,G$292)</f>
        <v>1</v>
      </c>
      <c r="H295" s="2733">
        <f>COUNTIF($D11:$D29,H$292)</f>
        <v>0</v>
      </c>
      <c r="I295" s="2733">
        <f>COUNTIF($D11:$D29,I$292)+1</f>
        <v>2</v>
      </c>
      <c r="J295" s="2733">
        <f t="shared" ref="J295:O295" si="89">COUNTIF($D11:$D29,J$292)</f>
        <v>0</v>
      </c>
      <c r="K295" s="2733">
        <f t="shared" si="89"/>
        <v>0</v>
      </c>
      <c r="L295" s="2733">
        <f t="shared" si="89"/>
        <v>0</v>
      </c>
      <c r="M295" s="2733">
        <f t="shared" si="89"/>
        <v>0</v>
      </c>
      <c r="N295" s="2733">
        <f t="shared" si="89"/>
        <v>0</v>
      </c>
      <c r="O295" s="2733">
        <f t="shared" si="89"/>
        <v>1</v>
      </c>
    </row>
    <row r="296" spans="2:15" x14ac:dyDescent="0.2">
      <c r="B296" s="2297"/>
      <c r="C296" s="2731"/>
      <c r="D296" s="2733"/>
      <c r="E296" s="2733"/>
      <c r="F296" s="2733"/>
      <c r="G296" s="2733"/>
      <c r="H296" s="2733"/>
      <c r="I296" s="2733"/>
      <c r="J296" s="2733"/>
      <c r="K296" s="2733"/>
      <c r="L296" s="2733"/>
      <c r="M296" s="2733"/>
      <c r="N296" s="2733"/>
      <c r="O296" s="2733"/>
    </row>
    <row r="297" spans="2:15" x14ac:dyDescent="0.2">
      <c r="B297" s="2297"/>
      <c r="C297" s="2731"/>
      <c r="D297" s="2733"/>
      <c r="E297" s="2733"/>
      <c r="F297" s="2733"/>
      <c r="G297" s="2733"/>
      <c r="H297" s="2733"/>
      <c r="I297" s="2733"/>
      <c r="J297" s="2733"/>
      <c r="K297" s="2733"/>
      <c r="L297" s="2733"/>
      <c r="M297" s="2733"/>
      <c r="N297" s="2733"/>
      <c r="O297" s="2733"/>
    </row>
    <row r="298" spans="2:15" x14ac:dyDescent="0.2">
      <c r="B298" s="2297"/>
      <c r="C298" s="2731"/>
      <c r="D298" s="2733"/>
      <c r="E298" s="2733"/>
      <c r="F298" s="2731"/>
      <c r="G298" s="2731"/>
      <c r="H298" s="2731"/>
      <c r="I298" s="2297"/>
      <c r="J298" s="2297"/>
      <c r="K298" s="2297"/>
      <c r="L298" s="2297"/>
      <c r="M298" s="2297"/>
      <c r="N298" s="2297"/>
      <c r="O298" s="2297"/>
    </row>
    <row r="299" spans="2:15" x14ac:dyDescent="0.2">
      <c r="B299" s="2297" t="s">
        <v>633</v>
      </c>
      <c r="C299" s="2731"/>
      <c r="D299" s="2733"/>
      <c r="E299" s="2733"/>
      <c r="F299" s="2731"/>
      <c r="G299" s="2731"/>
      <c r="H299" s="2731"/>
      <c r="I299" s="2297"/>
      <c r="J299" s="2297"/>
      <c r="K299" s="2297"/>
      <c r="L299" s="2297"/>
      <c r="M299" s="2297"/>
      <c r="N299" s="2297"/>
      <c r="O299" s="2297"/>
    </row>
    <row r="300" spans="2:15" x14ac:dyDescent="0.2">
      <c r="B300" s="2297" t="s">
        <v>114</v>
      </c>
      <c r="C300" s="2731"/>
      <c r="D300" s="2733">
        <f t="shared" ref="D300:O300" si="90">COUNTIF($C34:$C81,D$292)</f>
        <v>2</v>
      </c>
      <c r="E300" s="2733">
        <f t="shared" si="90"/>
        <v>1</v>
      </c>
      <c r="F300" s="2733">
        <f t="shared" si="90"/>
        <v>2</v>
      </c>
      <c r="G300" s="2733">
        <f t="shared" si="90"/>
        <v>2</v>
      </c>
      <c r="H300" s="2733">
        <f t="shared" si="90"/>
        <v>2</v>
      </c>
      <c r="I300" s="2733">
        <f t="shared" si="90"/>
        <v>3</v>
      </c>
      <c r="J300" s="2733">
        <f t="shared" si="90"/>
        <v>2</v>
      </c>
      <c r="K300" s="2733">
        <f t="shared" si="90"/>
        <v>2</v>
      </c>
      <c r="L300" s="2733">
        <f t="shared" si="90"/>
        <v>0</v>
      </c>
      <c r="M300" s="2733">
        <f t="shared" si="90"/>
        <v>1</v>
      </c>
      <c r="N300" s="2733">
        <f t="shared" si="90"/>
        <v>1</v>
      </c>
      <c r="O300" s="2733">
        <f t="shared" si="90"/>
        <v>0</v>
      </c>
    </row>
    <row r="301" spans="2:15" x14ac:dyDescent="0.2">
      <c r="B301" s="2297" t="s">
        <v>115</v>
      </c>
      <c r="C301" s="2731"/>
      <c r="D301" s="2733">
        <f>COUNTIF($D34:$D81,D$292)</f>
        <v>3</v>
      </c>
      <c r="E301" s="2733">
        <f>COUNTIF($D34:$D81,E$292)</f>
        <v>2</v>
      </c>
      <c r="F301" s="2731">
        <f>COUNTIF($D34:$D81,F$292)+1</f>
        <v>3</v>
      </c>
      <c r="G301" s="2733">
        <f t="shared" ref="G301:O301" si="91">COUNTIF($D34:$D81,G$292)</f>
        <v>2</v>
      </c>
      <c r="H301" s="2733">
        <f t="shared" si="91"/>
        <v>1</v>
      </c>
      <c r="I301" s="2733">
        <f t="shared" si="91"/>
        <v>1</v>
      </c>
      <c r="J301" s="2733">
        <f t="shared" si="91"/>
        <v>1</v>
      </c>
      <c r="K301" s="2733">
        <f t="shared" si="91"/>
        <v>0</v>
      </c>
      <c r="L301" s="2733">
        <f t="shared" si="91"/>
        <v>0</v>
      </c>
      <c r="M301" s="2733">
        <f t="shared" si="91"/>
        <v>0</v>
      </c>
      <c r="N301" s="2733">
        <f t="shared" si="91"/>
        <v>0</v>
      </c>
      <c r="O301" s="2733">
        <f t="shared" si="91"/>
        <v>1</v>
      </c>
    </row>
    <row r="302" spans="2:15" x14ac:dyDescent="0.2">
      <c r="B302" s="2297" t="s">
        <v>704</v>
      </c>
      <c r="C302" s="2731"/>
      <c r="D302" s="2733"/>
      <c r="E302" s="2733"/>
      <c r="F302" s="2731"/>
      <c r="G302" s="2731"/>
      <c r="H302" s="2731"/>
      <c r="I302" s="2297"/>
      <c r="J302" s="2297"/>
      <c r="K302" s="2297"/>
      <c r="L302" s="2297">
        <v>1</v>
      </c>
      <c r="M302" s="2297"/>
      <c r="N302" s="2297"/>
      <c r="O302" s="2297"/>
    </row>
    <row r="303" spans="2:15" x14ac:dyDescent="0.2">
      <c r="B303" s="2297" t="s">
        <v>705</v>
      </c>
      <c r="C303" s="2731"/>
      <c r="D303" s="2733"/>
      <c r="E303" s="2733"/>
      <c r="F303" s="2731"/>
      <c r="G303" s="2731"/>
      <c r="H303" s="2731"/>
      <c r="I303" s="2297"/>
      <c r="J303" s="2297"/>
      <c r="K303" s="2297"/>
      <c r="L303" s="2297"/>
      <c r="M303" s="2297"/>
      <c r="N303" s="2297"/>
      <c r="O303" s="2297"/>
    </row>
    <row r="304" spans="2:15" x14ac:dyDescent="0.2">
      <c r="B304" s="2297"/>
      <c r="C304" s="2731"/>
      <c r="D304" s="2733"/>
      <c r="E304" s="2733"/>
      <c r="F304" s="2731"/>
      <c r="G304" s="2731"/>
      <c r="H304" s="2731"/>
      <c r="I304" s="2297"/>
      <c r="J304" s="2297"/>
      <c r="K304" s="2297"/>
      <c r="L304" s="2297"/>
      <c r="M304" s="2297"/>
      <c r="N304" s="2297"/>
      <c r="O304" s="2297"/>
    </row>
    <row r="305" spans="2:15" x14ac:dyDescent="0.2">
      <c r="B305" s="2297" t="s">
        <v>790</v>
      </c>
      <c r="C305" s="2731"/>
      <c r="D305" s="2733"/>
      <c r="E305" s="2733"/>
      <c r="F305" s="2731"/>
      <c r="G305" s="2731"/>
      <c r="H305" s="2731"/>
      <c r="I305" s="2297"/>
      <c r="J305" s="2297"/>
      <c r="K305" s="2297"/>
      <c r="L305" s="2297"/>
      <c r="M305" s="2297"/>
      <c r="N305" s="2297"/>
      <c r="O305" s="2297"/>
    </row>
    <row r="306" spans="2:15" x14ac:dyDescent="0.2">
      <c r="B306" s="2297"/>
      <c r="C306" s="2731"/>
      <c r="D306" s="2733"/>
      <c r="E306" s="2733"/>
      <c r="F306" s="2731"/>
      <c r="G306" s="2731"/>
      <c r="H306" s="2731"/>
      <c r="I306" s="2297"/>
      <c r="J306" s="2297"/>
      <c r="K306" s="2297"/>
      <c r="L306" s="2297"/>
      <c r="M306" s="2297"/>
      <c r="N306" s="2297"/>
      <c r="O306" s="2297"/>
    </row>
    <row r="307" spans="2:15" x14ac:dyDescent="0.2">
      <c r="B307" s="2297" t="s">
        <v>115</v>
      </c>
      <c r="C307" s="2731"/>
      <c r="D307" s="2733"/>
      <c r="E307" s="2733"/>
      <c r="F307" s="2731"/>
      <c r="G307" s="2731">
        <v>1</v>
      </c>
      <c r="H307" s="2731">
        <v>1</v>
      </c>
      <c r="I307" s="2297">
        <v>1</v>
      </c>
      <c r="J307" s="2297">
        <v>2</v>
      </c>
      <c r="K307" s="2297">
        <v>1</v>
      </c>
      <c r="L307" s="2297">
        <v>1</v>
      </c>
      <c r="M307" s="2297"/>
      <c r="N307" s="2297"/>
      <c r="O307" s="2297"/>
    </row>
    <row r="308" spans="2:15" x14ac:dyDescent="0.2">
      <c r="B308" s="2297"/>
      <c r="C308" s="2731"/>
      <c r="D308" s="2733"/>
      <c r="E308" s="2733"/>
      <c r="F308" s="2731"/>
      <c r="G308" s="2731"/>
      <c r="H308" s="2731"/>
      <c r="I308" s="2297"/>
      <c r="J308" s="2297"/>
      <c r="K308" s="2297"/>
      <c r="L308" s="2297"/>
      <c r="M308" s="2297"/>
      <c r="N308" s="2297"/>
      <c r="O308" s="2297"/>
    </row>
    <row r="309" spans="2:15" x14ac:dyDescent="0.2">
      <c r="B309" s="2297"/>
      <c r="C309" s="2731"/>
      <c r="D309" s="2733"/>
      <c r="E309" s="2733"/>
      <c r="F309" s="2731"/>
      <c r="G309" s="2731"/>
      <c r="H309" s="2731"/>
      <c r="I309" s="2297"/>
      <c r="J309" s="2297"/>
      <c r="K309" s="2297"/>
      <c r="L309" s="2297"/>
      <c r="M309" s="2297"/>
      <c r="N309" s="2297"/>
      <c r="O309" s="2297"/>
    </row>
    <row r="310" spans="2:15" x14ac:dyDescent="0.2">
      <c r="B310" s="2297" t="s">
        <v>793</v>
      </c>
      <c r="C310" s="2731"/>
      <c r="D310" s="2733"/>
      <c r="E310" s="2733"/>
      <c r="F310" s="2731"/>
      <c r="G310" s="2731"/>
      <c r="H310" s="2731"/>
      <c r="I310" s="2297"/>
      <c r="J310" s="2297"/>
      <c r="K310" s="2297"/>
      <c r="L310" s="2297"/>
      <c r="M310" s="2297"/>
      <c r="N310" s="2297"/>
      <c r="O310" s="2297"/>
    </row>
    <row r="311" spans="2:15" x14ac:dyDescent="0.2">
      <c r="B311" s="2297" t="s">
        <v>791</v>
      </c>
      <c r="C311" s="2731"/>
      <c r="D311" s="2733"/>
      <c r="E311" s="2733"/>
      <c r="F311" s="2731"/>
      <c r="G311" s="2731"/>
      <c r="H311" s="2731"/>
      <c r="I311" s="2297"/>
      <c r="J311" s="2297"/>
      <c r="K311" s="2297"/>
      <c r="L311" s="2297"/>
      <c r="M311" s="2297"/>
      <c r="N311" s="2297"/>
      <c r="O311" s="2297"/>
    </row>
    <row r="312" spans="2:15" x14ac:dyDescent="0.2">
      <c r="B312" s="2297" t="s">
        <v>114</v>
      </c>
      <c r="C312" s="2731"/>
      <c r="D312" s="2733" t="e">
        <f>COUNTIF(#REF!,D$292)</f>
        <v>#REF!</v>
      </c>
      <c r="E312" s="2733" t="e">
        <f>COUNTIF(#REF!,E$292)</f>
        <v>#REF!</v>
      </c>
      <c r="F312" s="2733" t="e">
        <f>COUNTIF(#REF!,F$292)</f>
        <v>#REF!</v>
      </c>
      <c r="G312" s="2733" t="e">
        <f>COUNTIF(#REF!,G$292)</f>
        <v>#REF!</v>
      </c>
      <c r="H312" s="2733" t="e">
        <f>COUNTIF(#REF!,H$292)</f>
        <v>#REF!</v>
      </c>
      <c r="I312" s="2733" t="e">
        <f>COUNTIF(#REF!,I$292)</f>
        <v>#REF!</v>
      </c>
      <c r="J312" s="2733" t="e">
        <f>COUNTIF(#REF!,J$292)</f>
        <v>#REF!</v>
      </c>
      <c r="K312" s="2733" t="e">
        <f>COUNTIF(#REF!,K$292)</f>
        <v>#REF!</v>
      </c>
      <c r="L312" s="2733" t="e">
        <f>COUNTIF(#REF!,L$292)</f>
        <v>#REF!</v>
      </c>
      <c r="M312" s="2733" t="e">
        <f>COUNTIF(#REF!,M$292)</f>
        <v>#REF!</v>
      </c>
      <c r="N312" s="2733" t="e">
        <f>COUNTIF(#REF!,N$292)</f>
        <v>#REF!</v>
      </c>
      <c r="O312" s="2733" t="e">
        <f>COUNTIF(#REF!,O$292)</f>
        <v>#REF!</v>
      </c>
    </row>
    <row r="313" spans="2:15" x14ac:dyDescent="0.2">
      <c r="B313" s="2297" t="s">
        <v>115</v>
      </c>
      <c r="C313" s="2731"/>
      <c r="D313" s="2733" t="e">
        <f>COUNTIF(#REF!,D$292)</f>
        <v>#REF!</v>
      </c>
      <c r="E313" s="2733" t="e">
        <f>COUNTIF(#REF!,E$292)</f>
        <v>#REF!</v>
      </c>
      <c r="F313" s="2733" t="e">
        <f>COUNTIF(#REF!,F$292)</f>
        <v>#REF!</v>
      </c>
      <c r="G313" s="2733" t="e">
        <f>COUNTIF(#REF!,G$292)</f>
        <v>#REF!</v>
      </c>
      <c r="H313" s="2733" t="e">
        <f>COUNTIF(#REF!,H$292)</f>
        <v>#REF!</v>
      </c>
      <c r="I313" s="2733" t="e">
        <f>COUNTIF(#REF!,I$292)</f>
        <v>#REF!</v>
      </c>
      <c r="J313" s="2733" t="e">
        <f>COUNTIF(#REF!,J$292)</f>
        <v>#REF!</v>
      </c>
      <c r="K313" s="2733" t="e">
        <f>COUNTIF(#REF!,K$292)</f>
        <v>#REF!</v>
      </c>
      <c r="L313" s="2733" t="e">
        <f>COUNTIF(#REF!,L$292)</f>
        <v>#REF!</v>
      </c>
      <c r="M313" s="2733" t="e">
        <f>COUNTIF(#REF!,M$292)</f>
        <v>#REF!</v>
      </c>
      <c r="N313" s="2733" t="e">
        <f>COUNTIF(#REF!,N$292)</f>
        <v>#REF!</v>
      </c>
      <c r="O313" s="2733" t="e">
        <f>COUNTIF(#REF!,O$292)</f>
        <v>#REF!</v>
      </c>
    </row>
    <row r="314" spans="2:15" x14ac:dyDescent="0.2">
      <c r="B314" s="2297" t="s">
        <v>704</v>
      </c>
      <c r="C314" s="2731"/>
      <c r="D314" s="2733"/>
      <c r="E314" s="2733"/>
      <c r="F314" s="2731"/>
      <c r="G314" s="2731"/>
      <c r="H314" s="2731"/>
      <c r="I314" s="2297"/>
      <c r="J314" s="2297"/>
      <c r="K314" s="2297"/>
      <c r="L314" s="2297"/>
      <c r="M314" s="2297">
        <v>1</v>
      </c>
      <c r="N314" s="2297"/>
      <c r="O314" s="2297"/>
    </row>
    <row r="315" spans="2:15" x14ac:dyDescent="0.2">
      <c r="B315" s="2297" t="s">
        <v>705</v>
      </c>
      <c r="C315" s="2731"/>
      <c r="D315" s="2733"/>
      <c r="E315" s="2733"/>
      <c r="F315" s="2731"/>
      <c r="G315" s="2731"/>
      <c r="H315" s="2731"/>
      <c r="I315" s="2297"/>
      <c r="J315" s="2297"/>
      <c r="K315" s="2297"/>
      <c r="L315" s="2297"/>
      <c r="M315" s="2297"/>
      <c r="N315" s="2297">
        <v>1</v>
      </c>
      <c r="O315" s="2297"/>
    </row>
    <row r="316" spans="2:15" x14ac:dyDescent="0.2">
      <c r="B316" s="2297" t="s">
        <v>793</v>
      </c>
      <c r="C316" s="2731"/>
      <c r="D316" s="2733"/>
      <c r="E316" s="2733"/>
      <c r="F316" s="2731"/>
      <c r="G316" s="2731"/>
      <c r="H316" s="2731"/>
      <c r="I316" s="2297"/>
      <c r="J316" s="2297"/>
      <c r="K316" s="2297"/>
      <c r="L316" s="2297"/>
      <c r="M316" s="2297"/>
      <c r="N316" s="2297"/>
      <c r="O316" s="2297"/>
    </row>
    <row r="317" spans="2:15" x14ac:dyDescent="0.2">
      <c r="B317" s="2297" t="s">
        <v>792</v>
      </c>
      <c r="C317" s="2731"/>
      <c r="D317" s="2733"/>
      <c r="E317" s="2733"/>
      <c r="F317" s="2731"/>
      <c r="G317" s="2731"/>
      <c r="H317" s="2731"/>
      <c r="I317" s="2297"/>
      <c r="J317" s="2297"/>
      <c r="K317" s="2297"/>
      <c r="L317" s="2297"/>
      <c r="M317" s="2297"/>
      <c r="N317" s="2297"/>
      <c r="O317" s="2297"/>
    </row>
    <row r="318" spans="2:15" x14ac:dyDescent="0.2">
      <c r="B318" s="2297" t="s">
        <v>114</v>
      </c>
      <c r="C318" s="2731"/>
      <c r="D318" s="2733" t="e">
        <f>COUNTIF(#REF!,D$292)</f>
        <v>#REF!</v>
      </c>
      <c r="E318" s="2733" t="e">
        <f>COUNTIF(#REF!,E$292)</f>
        <v>#REF!</v>
      </c>
      <c r="F318" s="2733" t="e">
        <f>COUNTIF(#REF!,F$292)</f>
        <v>#REF!</v>
      </c>
      <c r="G318" s="2733" t="e">
        <f>COUNTIF(#REF!,G$292)</f>
        <v>#REF!</v>
      </c>
      <c r="H318" s="2733" t="e">
        <f>COUNTIF(#REF!,H$292)</f>
        <v>#REF!</v>
      </c>
      <c r="I318" s="2733" t="e">
        <f>COUNTIF(#REF!,I$292)</f>
        <v>#REF!</v>
      </c>
      <c r="J318" s="2733" t="e">
        <f>COUNTIF(#REF!,J$292)</f>
        <v>#REF!</v>
      </c>
      <c r="K318" s="2733" t="e">
        <f>COUNTIF(#REF!,K$292)</f>
        <v>#REF!</v>
      </c>
      <c r="L318" s="2733" t="e">
        <f>COUNTIF(#REF!,L$292)</f>
        <v>#REF!</v>
      </c>
      <c r="M318" s="2733" t="e">
        <f>COUNTIF(#REF!,M$292)</f>
        <v>#REF!</v>
      </c>
      <c r="N318" s="2733" t="e">
        <f>COUNTIF(#REF!,N$292)</f>
        <v>#REF!</v>
      </c>
      <c r="O318" s="2733" t="e">
        <f>COUNTIF(#REF!,O$292)</f>
        <v>#REF!</v>
      </c>
    </row>
    <row r="319" spans="2:15" x14ac:dyDescent="0.2">
      <c r="B319" s="2297" t="s">
        <v>115</v>
      </c>
      <c r="C319" s="2731"/>
      <c r="D319" s="2733" t="e">
        <f>COUNTIF(#REF!,D$292)</f>
        <v>#REF!</v>
      </c>
      <c r="E319" s="2733" t="e">
        <f>COUNTIF(#REF!,E$292)</f>
        <v>#REF!</v>
      </c>
      <c r="F319" s="2733" t="e">
        <f>COUNTIF(#REF!,F$292)</f>
        <v>#REF!</v>
      </c>
      <c r="G319" s="2733" t="e">
        <f>COUNTIF(#REF!,G$292)</f>
        <v>#REF!</v>
      </c>
      <c r="H319" s="2733" t="e">
        <f>COUNTIF(#REF!,H$292)</f>
        <v>#REF!</v>
      </c>
      <c r="I319" s="2733" t="e">
        <f>COUNTIF(#REF!,I$292)</f>
        <v>#REF!</v>
      </c>
      <c r="J319" s="2733" t="e">
        <f>COUNTIF(#REF!,J$292)</f>
        <v>#REF!</v>
      </c>
      <c r="K319" s="2733" t="e">
        <f>COUNTIF(#REF!,K$292)</f>
        <v>#REF!</v>
      </c>
      <c r="L319" s="2733" t="e">
        <f>COUNTIF(#REF!,L$292)</f>
        <v>#REF!</v>
      </c>
      <c r="M319" s="2733" t="e">
        <f>COUNTIF(#REF!,M$292)</f>
        <v>#REF!</v>
      </c>
      <c r="N319" s="2733" t="e">
        <f>COUNTIF(#REF!,N$292)</f>
        <v>#REF!</v>
      </c>
      <c r="O319" s="2733" t="e">
        <f>COUNTIF(#REF!,O$292)</f>
        <v>#REF!</v>
      </c>
    </row>
    <row r="320" spans="2:15" x14ac:dyDescent="0.2">
      <c r="B320" s="2297" t="s">
        <v>704</v>
      </c>
      <c r="C320" s="2731"/>
      <c r="D320" s="2733"/>
      <c r="E320" s="2733"/>
      <c r="F320" s="2731"/>
      <c r="G320" s="2731"/>
      <c r="H320" s="2731"/>
      <c r="I320" s="2297"/>
      <c r="J320" s="2297"/>
      <c r="K320" s="2297"/>
      <c r="L320" s="2297"/>
      <c r="M320" s="2297"/>
      <c r="N320" s="2297"/>
      <c r="O320" s="2297"/>
    </row>
    <row r="321" spans="2:15" x14ac:dyDescent="0.2">
      <c r="B321" s="2297" t="s">
        <v>705</v>
      </c>
      <c r="C321" s="2731"/>
      <c r="D321" s="2733"/>
      <c r="E321" s="2733"/>
      <c r="F321" s="2731"/>
      <c r="G321" s="2731"/>
      <c r="H321" s="2731"/>
      <c r="I321" s="2297"/>
      <c r="J321" s="2297"/>
      <c r="K321" s="2297"/>
      <c r="L321" s="2297">
        <v>1</v>
      </c>
      <c r="M321" s="2297"/>
      <c r="N321" s="2297"/>
      <c r="O321" s="2297"/>
    </row>
    <row r="322" spans="2:15" x14ac:dyDescent="0.2">
      <c r="B322" s="2297"/>
      <c r="C322" s="2731"/>
      <c r="D322" s="2733"/>
      <c r="E322" s="2733"/>
      <c r="F322" s="2731"/>
      <c r="G322" s="2731"/>
      <c r="H322" s="2731"/>
      <c r="I322" s="2297"/>
      <c r="J322" s="2297"/>
      <c r="K322" s="2297"/>
      <c r="L322" s="2297"/>
      <c r="M322" s="2297"/>
      <c r="N322" s="2297"/>
      <c r="O322" s="2297"/>
    </row>
    <row r="323" spans="2:15" x14ac:dyDescent="0.2">
      <c r="B323" s="2297"/>
      <c r="C323" s="2731"/>
      <c r="D323" s="2733"/>
      <c r="E323" s="2733"/>
      <c r="F323" s="2731"/>
      <c r="G323" s="2731"/>
      <c r="H323" s="2731"/>
      <c r="I323" s="2297"/>
      <c r="J323" s="2297"/>
      <c r="K323" s="2297"/>
      <c r="L323" s="2297"/>
      <c r="M323" s="2297"/>
      <c r="N323" s="2297"/>
      <c r="O323" s="2297"/>
    </row>
    <row r="324" spans="2:15" x14ac:dyDescent="0.2">
      <c r="B324" s="2297" t="s">
        <v>647</v>
      </c>
      <c r="C324" s="2731"/>
      <c r="D324" s="2733"/>
      <c r="E324" s="2733"/>
      <c r="F324" s="2731"/>
      <c r="G324" s="2731"/>
      <c r="H324" s="2731"/>
      <c r="I324" s="2297">
        <v>1</v>
      </c>
      <c r="J324" s="2297"/>
      <c r="K324" s="2297"/>
      <c r="L324" s="2297">
        <v>1</v>
      </c>
      <c r="M324" s="2297"/>
      <c r="N324" s="2297"/>
      <c r="O324" s="2297">
        <v>1</v>
      </c>
    </row>
    <row r="325" spans="2:15" x14ac:dyDescent="0.2">
      <c r="B325" s="2297"/>
      <c r="C325" s="2731"/>
      <c r="D325" s="2733"/>
      <c r="E325" s="2733"/>
      <c r="F325" s="2731"/>
      <c r="G325" s="2731"/>
      <c r="H325" s="2731"/>
      <c r="I325" s="2297"/>
      <c r="J325" s="2297"/>
      <c r="K325" s="2297"/>
      <c r="L325" s="2297"/>
      <c r="M325" s="2297"/>
      <c r="N325" s="2297"/>
      <c r="O325" s="2297"/>
    </row>
    <row r="326" spans="2:15" x14ac:dyDescent="0.2">
      <c r="B326" s="2297"/>
      <c r="C326" s="2731"/>
      <c r="D326" s="2733"/>
      <c r="E326" s="2733"/>
      <c r="F326" s="2731"/>
      <c r="G326" s="2731"/>
      <c r="H326" s="2731"/>
      <c r="I326" s="2297"/>
      <c r="J326" s="2297"/>
      <c r="K326" s="2297"/>
      <c r="L326" s="2297"/>
      <c r="M326" s="2297"/>
      <c r="N326" s="2297"/>
      <c r="O326" s="2297"/>
    </row>
    <row r="327" spans="2:15" x14ac:dyDescent="0.2">
      <c r="B327" s="2297" t="s">
        <v>793</v>
      </c>
      <c r="C327" s="2731"/>
      <c r="D327" s="2733"/>
      <c r="E327" s="2733"/>
      <c r="F327" s="2731"/>
      <c r="G327" s="2731"/>
      <c r="H327" s="2731"/>
      <c r="I327" s="2297"/>
      <c r="J327" s="2297"/>
      <c r="K327" s="2297"/>
      <c r="L327" s="2297"/>
      <c r="M327" s="2297"/>
      <c r="N327" s="2297"/>
      <c r="O327" s="2297"/>
    </row>
    <row r="328" spans="2:15" x14ac:dyDescent="0.2">
      <c r="B328" s="2297" t="s">
        <v>114</v>
      </c>
      <c r="C328" s="2731"/>
      <c r="D328" s="2733" t="e">
        <f>D294+D300+D306+D312+D318</f>
        <v>#REF!</v>
      </c>
      <c r="E328" s="2733" t="e">
        <f t="shared" ref="E328:O328" si="92">E294+E300+E306+E312+E318</f>
        <v>#REF!</v>
      </c>
      <c r="F328" s="2733" t="e">
        <f t="shared" si="92"/>
        <v>#REF!</v>
      </c>
      <c r="G328" s="2733" t="e">
        <f t="shared" si="92"/>
        <v>#REF!</v>
      </c>
      <c r="H328" s="2733" t="e">
        <f t="shared" si="92"/>
        <v>#REF!</v>
      </c>
      <c r="I328" s="2733" t="e">
        <f t="shared" si="92"/>
        <v>#REF!</v>
      </c>
      <c r="J328" s="2733" t="e">
        <f t="shared" si="92"/>
        <v>#REF!</v>
      </c>
      <c r="K328" s="2733" t="e">
        <f t="shared" si="92"/>
        <v>#REF!</v>
      </c>
      <c r="L328" s="2733" t="e">
        <f t="shared" si="92"/>
        <v>#REF!</v>
      </c>
      <c r="M328" s="2733" t="e">
        <f t="shared" si="92"/>
        <v>#REF!</v>
      </c>
      <c r="N328" s="2733" t="e">
        <f t="shared" si="92"/>
        <v>#REF!</v>
      </c>
      <c r="O328" s="2733" t="e">
        <f t="shared" si="92"/>
        <v>#REF!</v>
      </c>
    </row>
    <row r="329" spans="2:15" x14ac:dyDescent="0.2">
      <c r="B329" s="2297" t="s">
        <v>115</v>
      </c>
      <c r="C329" s="2731"/>
      <c r="D329" s="2733" t="e">
        <f>D295+D301+D307+D313+D319+D324</f>
        <v>#REF!</v>
      </c>
      <c r="E329" s="2733" t="e">
        <f t="shared" ref="E329:O329" si="93">E295+E301+E307+E313+E319+E324</f>
        <v>#REF!</v>
      </c>
      <c r="F329" s="2733" t="e">
        <f t="shared" si="93"/>
        <v>#REF!</v>
      </c>
      <c r="G329" s="2733" t="e">
        <f t="shared" si="93"/>
        <v>#REF!</v>
      </c>
      <c r="H329" s="2733" t="e">
        <f t="shared" si="93"/>
        <v>#REF!</v>
      </c>
      <c r="I329" s="2733" t="e">
        <f t="shared" si="93"/>
        <v>#REF!</v>
      </c>
      <c r="J329" s="2733" t="e">
        <f t="shared" si="93"/>
        <v>#REF!</v>
      </c>
      <c r="K329" s="2733" t="e">
        <f t="shared" si="93"/>
        <v>#REF!</v>
      </c>
      <c r="L329" s="2733" t="e">
        <f t="shared" si="93"/>
        <v>#REF!</v>
      </c>
      <c r="M329" s="2733" t="e">
        <f t="shared" si="93"/>
        <v>#REF!</v>
      </c>
      <c r="N329" s="2733" t="e">
        <f t="shared" si="93"/>
        <v>#REF!</v>
      </c>
      <c r="O329" s="2733" t="e">
        <f t="shared" si="93"/>
        <v>#REF!</v>
      </c>
    </row>
    <row r="330" spans="2:15" x14ac:dyDescent="0.2">
      <c r="B330" s="2297" t="s">
        <v>704</v>
      </c>
      <c r="C330" s="2731"/>
      <c r="D330" s="2733">
        <f>D314+D320</f>
        <v>0</v>
      </c>
      <c r="E330" s="2733">
        <f t="shared" ref="E330:O331" si="94">E314+E320</f>
        <v>0</v>
      </c>
      <c r="F330" s="2733">
        <f t="shared" si="94"/>
        <v>0</v>
      </c>
      <c r="G330" s="2733">
        <f t="shared" si="94"/>
        <v>0</v>
      </c>
      <c r="H330" s="2733">
        <f t="shared" si="94"/>
        <v>0</v>
      </c>
      <c r="I330" s="2733">
        <f t="shared" si="94"/>
        <v>0</v>
      </c>
      <c r="J330" s="2733">
        <f t="shared" si="94"/>
        <v>0</v>
      </c>
      <c r="K330" s="2733">
        <f t="shared" si="94"/>
        <v>0</v>
      </c>
      <c r="L330" s="2733">
        <f t="shared" si="94"/>
        <v>0</v>
      </c>
      <c r="M330" s="2733">
        <f t="shared" si="94"/>
        <v>1</v>
      </c>
      <c r="N330" s="2733">
        <f t="shared" si="94"/>
        <v>0</v>
      </c>
      <c r="O330" s="2733">
        <f t="shared" si="94"/>
        <v>0</v>
      </c>
    </row>
    <row r="331" spans="2:15" x14ac:dyDescent="0.2">
      <c r="B331" s="2297" t="s">
        <v>705</v>
      </c>
      <c r="C331" s="2731"/>
      <c r="D331" s="2733">
        <f>D315+D321</f>
        <v>0</v>
      </c>
      <c r="E331" s="2733">
        <f t="shared" si="94"/>
        <v>0</v>
      </c>
      <c r="F331" s="2733">
        <f t="shared" si="94"/>
        <v>0</v>
      </c>
      <c r="G331" s="2733">
        <f t="shared" si="94"/>
        <v>0</v>
      </c>
      <c r="H331" s="2733">
        <f t="shared" si="94"/>
        <v>0</v>
      </c>
      <c r="I331" s="2733">
        <f t="shared" si="94"/>
        <v>0</v>
      </c>
      <c r="J331" s="2733">
        <f t="shared" si="94"/>
        <v>0</v>
      </c>
      <c r="K331" s="2733">
        <f t="shared" si="94"/>
        <v>0</v>
      </c>
      <c r="L331" s="2733">
        <f t="shared" si="94"/>
        <v>1</v>
      </c>
      <c r="M331" s="2733">
        <f t="shared" si="94"/>
        <v>0</v>
      </c>
      <c r="N331" s="2733">
        <f t="shared" si="94"/>
        <v>1</v>
      </c>
      <c r="O331" s="2733">
        <f t="shared" si="94"/>
        <v>0</v>
      </c>
    </row>
    <row r="332" spans="2:15" x14ac:dyDescent="0.2">
      <c r="B332" s="2297"/>
      <c r="C332" s="2731"/>
      <c r="D332" s="2733"/>
      <c r="E332" s="2733"/>
      <c r="F332" s="2731"/>
      <c r="G332" s="2731"/>
      <c r="H332" s="2731"/>
      <c r="I332" s="2297"/>
      <c r="J332" s="2297"/>
      <c r="K332" s="2297"/>
      <c r="L332" s="2297"/>
      <c r="M332" s="2297"/>
      <c r="N332" s="2297"/>
      <c r="O332" s="2297"/>
    </row>
    <row r="333" spans="2:15" x14ac:dyDescent="0.2">
      <c r="B333" s="2297"/>
      <c r="C333" s="2731"/>
      <c r="D333" s="2733"/>
      <c r="E333" s="2733"/>
      <c r="F333" s="2731"/>
      <c r="G333" s="2731"/>
      <c r="H333" s="2731"/>
      <c r="I333" s="2297"/>
      <c r="J333" s="2297"/>
      <c r="K333" s="2297"/>
      <c r="L333" s="2297"/>
      <c r="M333" s="2297"/>
      <c r="N333" s="2297"/>
      <c r="O333" s="2297"/>
    </row>
    <row r="334" spans="2:15" x14ac:dyDescent="0.2">
      <c r="B334" s="2297"/>
      <c r="C334" s="2731"/>
      <c r="D334" s="2733"/>
      <c r="E334" s="2733"/>
      <c r="F334" s="2731"/>
      <c r="G334" s="2731"/>
      <c r="H334" s="2731"/>
      <c r="I334" s="2297"/>
      <c r="J334" s="2297"/>
      <c r="K334" s="2297"/>
      <c r="L334" s="2297"/>
      <c r="M334" s="2297"/>
      <c r="N334" s="2297"/>
      <c r="O334" s="2297"/>
    </row>
    <row r="335" spans="2:15" x14ac:dyDescent="0.2">
      <c r="B335" s="2297"/>
      <c r="C335" s="2731"/>
      <c r="D335" s="2733"/>
      <c r="E335" s="2733"/>
      <c r="F335" s="2731"/>
      <c r="G335" s="2731"/>
      <c r="H335" s="2731"/>
      <c r="I335" s="2297"/>
      <c r="J335" s="2297"/>
      <c r="K335" s="2297"/>
      <c r="L335" s="2297"/>
      <c r="M335" s="2297"/>
      <c r="N335" s="2297"/>
      <c r="O335" s="2297"/>
    </row>
  </sheetData>
  <sheetProtection selectLockedCells="1" selectUnlockedCells="1"/>
  <mergeCells count="153">
    <mergeCell ref="N277:P277"/>
    <mergeCell ref="Q277:S277"/>
    <mergeCell ref="T277:V277"/>
    <mergeCell ref="W277:Y277"/>
    <mergeCell ref="N278:Y278"/>
    <mergeCell ref="A271:M271"/>
    <mergeCell ref="A272:M272"/>
    <mergeCell ref="A273:M273"/>
    <mergeCell ref="A274:M274"/>
    <mergeCell ref="A275:M275"/>
    <mergeCell ref="A276:M276"/>
    <mergeCell ref="T265:V265"/>
    <mergeCell ref="W265:Y265"/>
    <mergeCell ref="N266:Y266"/>
    <mergeCell ref="A268:Y268"/>
    <mergeCell ref="A269:F269"/>
    <mergeCell ref="A270:F270"/>
    <mergeCell ref="A261:M261"/>
    <mergeCell ref="A262:M262"/>
    <mergeCell ref="A263:M263"/>
    <mergeCell ref="A264:M264"/>
    <mergeCell ref="N265:P265"/>
    <mergeCell ref="Q265:S265"/>
    <mergeCell ref="N254:Y254"/>
    <mergeCell ref="A256:Y256"/>
    <mergeCell ref="A257:F257"/>
    <mergeCell ref="A258:F258"/>
    <mergeCell ref="A259:M259"/>
    <mergeCell ref="A260:M260"/>
    <mergeCell ref="A252:M252"/>
    <mergeCell ref="N253:P253"/>
    <mergeCell ref="Q253:S253"/>
    <mergeCell ref="T253:V253"/>
    <mergeCell ref="W253:Y253"/>
    <mergeCell ref="Z253:AA253"/>
    <mergeCell ref="A246:F246"/>
    <mergeCell ref="A247:M247"/>
    <mergeCell ref="A248:M248"/>
    <mergeCell ref="A249:M249"/>
    <mergeCell ref="A250:M250"/>
    <mergeCell ref="A251:M251"/>
    <mergeCell ref="W241:Y241"/>
    <mergeCell ref="Z241:AA241"/>
    <mergeCell ref="A242:M242"/>
    <mergeCell ref="N242:Y242"/>
    <mergeCell ref="A244:Y244"/>
    <mergeCell ref="A245:F245"/>
    <mergeCell ref="A239:M239"/>
    <mergeCell ref="A240:M240"/>
    <mergeCell ref="A241:M241"/>
    <mergeCell ref="N241:P241"/>
    <mergeCell ref="Q241:S241"/>
    <mergeCell ref="T241:V241"/>
    <mergeCell ref="A233:F233"/>
    <mergeCell ref="A234:F234"/>
    <mergeCell ref="A235:M235"/>
    <mergeCell ref="A236:M236"/>
    <mergeCell ref="A237:M237"/>
    <mergeCell ref="A238:M238"/>
    <mergeCell ref="A225:F225"/>
    <mergeCell ref="A226:F226"/>
    <mergeCell ref="A227:F227"/>
    <mergeCell ref="A228:Y228"/>
    <mergeCell ref="A230:F230"/>
    <mergeCell ref="A232:Y232"/>
    <mergeCell ref="A218:Y218"/>
    <mergeCell ref="A215:F215"/>
    <mergeCell ref="A216:F216"/>
    <mergeCell ref="A194:Y194"/>
    <mergeCell ref="A196:F196"/>
    <mergeCell ref="A197:F197"/>
    <mergeCell ref="A198:Y198"/>
    <mergeCell ref="A211:Y211"/>
    <mergeCell ref="A213:Y213"/>
    <mergeCell ref="A180:Y180"/>
    <mergeCell ref="A182:Y182"/>
    <mergeCell ref="A184:F184"/>
    <mergeCell ref="A185:F185"/>
    <mergeCell ref="A186:Y186"/>
    <mergeCell ref="A192:Y192"/>
    <mergeCell ref="A155:Y155"/>
    <mergeCell ref="A168:Y168"/>
    <mergeCell ref="A170:Y170"/>
    <mergeCell ref="A172:F172"/>
    <mergeCell ref="A173:F173"/>
    <mergeCell ref="A174:Y174"/>
    <mergeCell ref="A141:Y141"/>
    <mergeCell ref="A143:F143"/>
    <mergeCell ref="A144:Y144"/>
    <mergeCell ref="A148:F148"/>
    <mergeCell ref="A149:Y149"/>
    <mergeCell ref="A154:F154"/>
    <mergeCell ref="A116:Y116"/>
    <mergeCell ref="A117:Y117"/>
    <mergeCell ref="A134:Y134"/>
    <mergeCell ref="A137:Y137"/>
    <mergeCell ref="A139:F139"/>
    <mergeCell ref="A140:F140"/>
    <mergeCell ref="A115:Y115"/>
    <mergeCell ref="AC96:AE97"/>
    <mergeCell ref="AF96:AH97"/>
    <mergeCell ref="AI96:AK97"/>
    <mergeCell ref="AL96:AN97"/>
    <mergeCell ref="A86:Y86"/>
    <mergeCell ref="AC87:AE88"/>
    <mergeCell ref="AF87:AH88"/>
    <mergeCell ref="AI87:AK88"/>
    <mergeCell ref="AL87:AN88"/>
    <mergeCell ref="A93:F93"/>
    <mergeCell ref="AI34:AK35"/>
    <mergeCell ref="AL34:AN35"/>
    <mergeCell ref="A82:F82"/>
    <mergeCell ref="A83:F83"/>
    <mergeCell ref="A84:Y84"/>
    <mergeCell ref="A85:Y85"/>
    <mergeCell ref="A30:F30"/>
    <mergeCell ref="A31:F31"/>
    <mergeCell ref="A32:Y32"/>
    <mergeCell ref="A33:Y33"/>
    <mergeCell ref="AC34:AE35"/>
    <mergeCell ref="AF34:AH35"/>
    <mergeCell ref="A10:Y10"/>
    <mergeCell ref="AC10:AE11"/>
    <mergeCell ref="AF10:AH11"/>
    <mergeCell ref="AI10:AK11"/>
    <mergeCell ref="AL10:AN11"/>
    <mergeCell ref="A21:F21"/>
    <mergeCell ref="F5:F7"/>
    <mergeCell ref="J5:J7"/>
    <mergeCell ref="K5:K7"/>
    <mergeCell ref="L5:L7"/>
    <mergeCell ref="N6:Y6"/>
    <mergeCell ref="A9:Y9"/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</mergeCells>
  <printOptions horizontalCentered="1"/>
  <pageMargins left="0.39370078740157483" right="0.39370078740157483" top="0.59055118110236227" bottom="0.39370078740157483" header="0" footer="0"/>
  <pageSetup paperSize="9" scale="48" firstPageNumber="0" fitToHeight="1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76"/>
  <sheetViews>
    <sheetView view="pageBreakPreview" topLeftCell="A61" zoomScale="60" zoomScaleNormal="50" workbookViewId="0">
      <selection activeCell="Q453" sqref="Q453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2.285156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5" width="6.7109375" style="13" customWidth="1"/>
    <col min="16" max="17" width="8.85546875" style="13" customWidth="1"/>
    <col min="18" max="18" width="9.42578125" style="13" customWidth="1"/>
    <col min="19" max="19" width="12" style="13" customWidth="1"/>
    <col min="20" max="20" width="9.42578125" style="13" customWidth="1"/>
    <col min="21" max="21" width="7.42578125" style="13" customWidth="1"/>
    <col min="22" max="22" width="10.28515625" style="13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customWidth="1"/>
    <col min="27" max="27" width="11.28515625" style="13" customWidth="1"/>
    <col min="28" max="16384" width="9.140625" style="13"/>
  </cols>
  <sheetData>
    <row r="1" spans="1:39" s="16" customFormat="1" ht="21" thickBot="1" x14ac:dyDescent="0.25">
      <c r="A1" s="3115" t="s">
        <v>592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</row>
    <row r="2" spans="1:39" s="16" customFormat="1" ht="16.5" customHeight="1" thickBot="1" x14ac:dyDescent="0.25">
      <c r="A2" s="3152" t="s">
        <v>32</v>
      </c>
      <c r="B2" s="3159" t="s">
        <v>112</v>
      </c>
      <c r="C2" s="3161" t="s">
        <v>113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267"/>
      <c r="N2" s="3155" t="s">
        <v>127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</row>
    <row r="3" spans="1:39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</row>
    <row r="4" spans="1:39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268"/>
      <c r="G4" s="3135"/>
      <c r="H4" s="3140"/>
      <c r="I4" s="3137" t="s">
        <v>121</v>
      </c>
      <c r="J4" s="3124" t="s">
        <v>122</v>
      </c>
      <c r="K4" s="3269"/>
      <c r="L4" s="3270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</row>
    <row r="5" spans="1:39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>
        <v>2</v>
      </c>
      <c r="P5" s="517">
        <v>3</v>
      </c>
      <c r="Q5" s="515">
        <v>4</v>
      </c>
      <c r="R5" s="516">
        <v>5</v>
      </c>
      <c r="S5" s="517">
        <v>6</v>
      </c>
      <c r="T5" s="515">
        <v>7</v>
      </c>
      <c r="U5" s="516">
        <v>8</v>
      </c>
      <c r="V5" s="517">
        <v>9</v>
      </c>
      <c r="W5" s="515">
        <v>10</v>
      </c>
      <c r="X5" s="516">
        <v>11</v>
      </c>
      <c r="Y5" s="517">
        <v>12</v>
      </c>
    </row>
    <row r="6" spans="1:39" s="16" customFormat="1" ht="16.5" thickBot="1" x14ac:dyDescent="0.25">
      <c r="A6" s="3153"/>
      <c r="B6" s="3160"/>
      <c r="C6" s="3151"/>
      <c r="D6" s="3158"/>
      <c r="E6" s="3271"/>
      <c r="F6" s="3272"/>
      <c r="G6" s="3135"/>
      <c r="H6" s="3140"/>
      <c r="I6" s="3143"/>
      <c r="J6" s="3273"/>
      <c r="K6" s="3273"/>
      <c r="L6" s="3273"/>
      <c r="M6" s="3147"/>
      <c r="N6" s="3169" t="s">
        <v>186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</row>
    <row r="7" spans="1:39" s="16" customFormat="1" ht="50.25" customHeight="1" thickBot="1" x14ac:dyDescent="0.25">
      <c r="A7" s="3154"/>
      <c r="B7" s="3160"/>
      <c r="C7" s="3139"/>
      <c r="D7" s="3137"/>
      <c r="E7" s="3271"/>
      <c r="F7" s="3272"/>
      <c r="G7" s="3136"/>
      <c r="H7" s="3140"/>
      <c r="I7" s="3143"/>
      <c r="J7" s="3273"/>
      <c r="K7" s="3273"/>
      <c r="L7" s="3273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</row>
    <row r="8" spans="1:39" s="16" customFormat="1" ht="18.75" customHeight="1" thickBot="1" x14ac:dyDescent="0.25">
      <c r="A8" s="522">
        <v>1</v>
      </c>
      <c r="B8" s="523">
        <v>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</row>
    <row r="9" spans="1:39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</row>
    <row r="10" spans="1:39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</row>
    <row r="11" spans="1:39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  <c r="AA11" s="2291"/>
      <c r="AB11" s="3250" t="s">
        <v>34</v>
      </c>
      <c r="AC11" s="3258"/>
      <c r="AD11" s="3259"/>
      <c r="AE11" s="3250" t="s">
        <v>35</v>
      </c>
      <c r="AF11" s="3251"/>
      <c r="AG11" s="3252"/>
      <c r="AH11" s="3250" t="s">
        <v>36</v>
      </c>
      <c r="AI11" s="3251"/>
      <c r="AJ11" s="3252"/>
      <c r="AK11" s="3250" t="s">
        <v>37</v>
      </c>
      <c r="AL11" s="3251"/>
      <c r="AM11" s="3252"/>
    </row>
    <row r="12" spans="1:39" s="16" customFormat="1" ht="36" customHeight="1" thickBot="1" x14ac:dyDescent="0.25">
      <c r="A12" s="541" t="s">
        <v>135</v>
      </c>
      <c r="B12" s="542" t="s">
        <v>38</v>
      </c>
      <c r="C12" s="82"/>
      <c r="D12" s="543">
        <v>1</v>
      </c>
      <c r="E12" s="544"/>
      <c r="F12" s="514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  <c r="AA12" s="2291"/>
      <c r="AB12" s="3260"/>
      <c r="AC12" s="3261"/>
      <c r="AD12" s="3262"/>
      <c r="AE12" s="3253"/>
      <c r="AF12" s="3254"/>
      <c r="AG12" s="3255"/>
      <c r="AH12" s="3253"/>
      <c r="AI12" s="3254"/>
      <c r="AJ12" s="3255"/>
      <c r="AK12" s="3253"/>
      <c r="AL12" s="3254"/>
      <c r="AM12" s="3255"/>
    </row>
    <row r="13" spans="1:39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514"/>
      <c r="G13" s="165">
        <v>1.5</v>
      </c>
      <c r="H13" s="83">
        <f t="shared" ref="H13:H20" si="0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1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  <c r="AA13" s="2291"/>
      <c r="AB13" s="2292">
        <v>1</v>
      </c>
      <c r="AC13" s="2292">
        <v>2</v>
      </c>
      <c r="AD13" s="2292">
        <v>3</v>
      </c>
      <c r="AE13" s="2292">
        <v>4</v>
      </c>
      <c r="AF13" s="2292">
        <v>5</v>
      </c>
      <c r="AG13" s="2292">
        <v>6</v>
      </c>
      <c r="AH13" s="2292">
        <v>7</v>
      </c>
      <c r="AI13" s="2292">
        <v>8</v>
      </c>
      <c r="AJ13" s="2292">
        <v>9</v>
      </c>
      <c r="AK13" s="2292">
        <v>10</v>
      </c>
      <c r="AL13" s="2292">
        <v>11</v>
      </c>
      <c r="AM13" s="2293">
        <v>12</v>
      </c>
    </row>
    <row r="14" spans="1:39" s="16" customFormat="1" ht="36" customHeight="1" x14ac:dyDescent="0.2">
      <c r="A14" s="541" t="s">
        <v>137</v>
      </c>
      <c r="B14" s="542" t="s">
        <v>38</v>
      </c>
      <c r="C14" s="82">
        <v>3</v>
      </c>
      <c r="D14" s="544"/>
      <c r="E14" s="544"/>
      <c r="F14" s="514"/>
      <c r="G14" s="165">
        <v>1.5</v>
      </c>
      <c r="H14" s="83">
        <f t="shared" si="0"/>
        <v>45</v>
      </c>
      <c r="I14" s="84">
        <f>J14+K14+L14</f>
        <v>18</v>
      </c>
      <c r="J14" s="85"/>
      <c r="K14" s="85"/>
      <c r="L14" s="85">
        <v>18</v>
      </c>
      <c r="M14" s="545">
        <f t="shared" si="1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  <c r="AA14" s="2291" t="s">
        <v>698</v>
      </c>
      <c r="AB14" s="2291">
        <f>COUNTIF($C$11:$C$21,AB13)</f>
        <v>1</v>
      </c>
      <c r="AC14" s="2291">
        <f t="shared" ref="AC14:AM14" si="2">COUNTIF($C$11:$C$21,AC13)</f>
        <v>0</v>
      </c>
      <c r="AD14" s="2291">
        <f t="shared" si="2"/>
        <v>1</v>
      </c>
      <c r="AE14" s="2291">
        <f t="shared" si="2"/>
        <v>1</v>
      </c>
      <c r="AF14" s="2291">
        <f t="shared" si="2"/>
        <v>1</v>
      </c>
      <c r="AG14" s="2291">
        <f t="shared" si="2"/>
        <v>0</v>
      </c>
      <c r="AH14" s="2291">
        <f t="shared" si="2"/>
        <v>0</v>
      </c>
      <c r="AI14" s="2291">
        <f t="shared" si="2"/>
        <v>0</v>
      </c>
      <c r="AJ14" s="2291">
        <f t="shared" si="2"/>
        <v>0</v>
      </c>
      <c r="AK14" s="2291">
        <f t="shared" si="2"/>
        <v>0</v>
      </c>
      <c r="AL14" s="2291">
        <f t="shared" si="2"/>
        <v>0</v>
      </c>
      <c r="AM14" s="2291">
        <f t="shared" si="2"/>
        <v>0</v>
      </c>
    </row>
    <row r="15" spans="1:39" s="16" customFormat="1" ht="36" customHeight="1" x14ac:dyDescent="0.2">
      <c r="A15" s="547" t="s">
        <v>276</v>
      </c>
      <c r="B15" s="548" t="s">
        <v>277</v>
      </c>
      <c r="C15" s="549"/>
      <c r="D15" s="550" t="s">
        <v>438</v>
      </c>
      <c r="E15" s="550"/>
      <c r="F15" s="551"/>
      <c r="G15" s="552"/>
      <c r="H15" s="553"/>
      <c r="I15" s="554"/>
      <c r="J15" s="554"/>
      <c r="K15" s="554"/>
      <c r="L15" s="554"/>
      <c r="M15" s="555"/>
      <c r="N15" s="556"/>
      <c r="O15" s="557"/>
      <c r="P15" s="558"/>
      <c r="Q15" s="556" t="s">
        <v>278</v>
      </c>
      <c r="R15" s="557" t="s">
        <v>278</v>
      </c>
      <c r="S15" s="558" t="s">
        <v>278</v>
      </c>
      <c r="T15" s="549" t="s">
        <v>278</v>
      </c>
      <c r="U15" s="554" t="s">
        <v>278</v>
      </c>
      <c r="V15" s="555" t="s">
        <v>278</v>
      </c>
      <c r="W15" s="559" t="s">
        <v>278</v>
      </c>
      <c r="X15" s="560" t="s">
        <v>278</v>
      </c>
      <c r="Y15" s="561"/>
      <c r="AA15" s="2291" t="s">
        <v>699</v>
      </c>
      <c r="AB15" s="2291">
        <v>2</v>
      </c>
      <c r="AC15" s="2291"/>
      <c r="AD15" s="2291">
        <v>1</v>
      </c>
      <c r="AE15" s="2291">
        <v>1</v>
      </c>
      <c r="AF15" s="2291"/>
      <c r="AG15" s="2291">
        <v>2</v>
      </c>
      <c r="AH15" s="2291"/>
      <c r="AI15" s="2291"/>
      <c r="AJ15" s="2291"/>
      <c r="AK15" s="2291"/>
      <c r="AL15" s="2291"/>
      <c r="AM15" s="2291">
        <v>1</v>
      </c>
    </row>
    <row r="16" spans="1:39" s="16" customFormat="1" ht="36" customHeight="1" x14ac:dyDescent="0.2">
      <c r="A16" s="562" t="s">
        <v>287</v>
      </c>
      <c r="B16" s="563" t="s">
        <v>277</v>
      </c>
      <c r="C16" s="564"/>
      <c r="D16" s="565" t="s">
        <v>524</v>
      </c>
      <c r="E16" s="565"/>
      <c r="F16" s="566"/>
      <c r="G16" s="552">
        <v>1.5</v>
      </c>
      <c r="H16" s="567">
        <f>G16*30</f>
        <v>45</v>
      </c>
      <c r="I16" s="568">
        <f>J16+K16+L16</f>
        <v>16</v>
      </c>
      <c r="J16" s="568"/>
      <c r="K16" s="568"/>
      <c r="L16" s="568">
        <v>16</v>
      </c>
      <c r="M16" s="569">
        <f>H16-I16</f>
        <v>29</v>
      </c>
      <c r="N16" s="570"/>
      <c r="O16" s="571"/>
      <c r="P16" s="572"/>
      <c r="Q16" s="573"/>
      <c r="R16" s="574"/>
      <c r="S16" s="575"/>
      <c r="T16" s="564"/>
      <c r="U16" s="568"/>
      <c r="V16" s="569"/>
      <c r="W16" s="559"/>
      <c r="X16" s="560"/>
      <c r="Y16" s="561">
        <v>2</v>
      </c>
    </row>
    <row r="17" spans="1:25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1256">
        <v>4</v>
      </c>
      <c r="H17" s="91">
        <f t="shared" si="0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1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</row>
    <row r="18" spans="1:25" s="16" customFormat="1" ht="24" customHeight="1" x14ac:dyDescent="0.2">
      <c r="A18" s="576" t="s">
        <v>139</v>
      </c>
      <c r="B18" s="542" t="s">
        <v>589</v>
      </c>
      <c r="C18" s="82"/>
      <c r="D18" s="85">
        <v>6</v>
      </c>
      <c r="E18" s="85"/>
      <c r="F18" s="577"/>
      <c r="G18" s="1256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</row>
    <row r="19" spans="1:25" s="16" customFormat="1" ht="36.75" customHeight="1" x14ac:dyDescent="0.2">
      <c r="A19" s="578" t="s">
        <v>140</v>
      </c>
      <c r="B19" s="542" t="s">
        <v>40</v>
      </c>
      <c r="C19" s="97">
        <v>4</v>
      </c>
      <c r="D19" s="98"/>
      <c r="E19" s="98"/>
      <c r="F19" s="579"/>
      <c r="G19" s="90">
        <v>3</v>
      </c>
      <c r="H19" s="91">
        <f t="shared" si="0"/>
        <v>90</v>
      </c>
      <c r="I19" s="92">
        <f>J19+K19+L19</f>
        <v>30</v>
      </c>
      <c r="J19" s="92"/>
      <c r="K19" s="92"/>
      <c r="L19" s="92">
        <v>30</v>
      </c>
      <c r="M19" s="93">
        <f t="shared" si="1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</row>
    <row r="20" spans="1:25" s="16" customFormat="1" ht="23.25" customHeight="1" thickBot="1" x14ac:dyDescent="0.25">
      <c r="A20" s="581" t="s">
        <v>141</v>
      </c>
      <c r="B20" s="582" t="s">
        <v>41</v>
      </c>
      <c r="C20" s="97">
        <v>5</v>
      </c>
      <c r="D20" s="98"/>
      <c r="E20" s="98"/>
      <c r="F20" s="583"/>
      <c r="G20" s="1257">
        <v>3</v>
      </c>
      <c r="H20" s="91">
        <f t="shared" si="0"/>
        <v>90</v>
      </c>
      <c r="I20" s="104">
        <f>J20+K20+L20</f>
        <v>45</v>
      </c>
      <c r="J20" s="105">
        <v>27</v>
      </c>
      <c r="K20" s="105"/>
      <c r="L20" s="105">
        <v>18</v>
      </c>
      <c r="M20" s="93">
        <f t="shared" si="1"/>
        <v>45</v>
      </c>
      <c r="N20" s="584"/>
      <c r="O20" s="98"/>
      <c r="P20" s="106"/>
      <c r="Q20" s="100"/>
      <c r="R20" s="99">
        <v>5</v>
      </c>
      <c r="S20" s="106"/>
      <c r="T20" s="100"/>
      <c r="U20" s="98"/>
      <c r="V20" s="101"/>
      <c r="W20" s="97"/>
      <c r="X20" s="98"/>
      <c r="Y20" s="101"/>
    </row>
    <row r="21" spans="1:25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3">H11+H17+H18+H19+H20</f>
        <v>555</v>
      </c>
      <c r="I21" s="587">
        <f t="shared" si="3"/>
        <v>232</v>
      </c>
      <c r="J21" s="587">
        <f t="shared" si="3"/>
        <v>77</v>
      </c>
      <c r="K21" s="587"/>
      <c r="L21" s="587">
        <f t="shared" si="3"/>
        <v>155</v>
      </c>
      <c r="M21" s="588">
        <f t="shared" si="3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2</v>
      </c>
      <c r="R21" s="587">
        <f>SUM(R16:R20)</f>
        <v>5</v>
      </c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</row>
    <row r="22" spans="1:25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4">G23+G24+G25+G26+G27+G28</f>
        <v>13</v>
      </c>
      <c r="H22" s="591">
        <f t="shared" si="4"/>
        <v>390</v>
      </c>
      <c r="I22" s="27">
        <f t="shared" si="4"/>
        <v>252</v>
      </c>
      <c r="J22" s="27">
        <f t="shared" si="4"/>
        <v>12</v>
      </c>
      <c r="K22" s="27">
        <f t="shared" si="4"/>
        <v>0</v>
      </c>
      <c r="L22" s="27">
        <f t="shared" si="4"/>
        <v>240</v>
      </c>
      <c r="M22" s="27">
        <f t="shared" si="4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</row>
    <row r="23" spans="1:25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514"/>
      <c r="G23" s="601">
        <v>3</v>
      </c>
      <c r="H23" s="602">
        <f t="shared" ref="H23:H28" si="5">G23*30</f>
        <v>90</v>
      </c>
      <c r="I23" s="168">
        <f t="shared" ref="I23:I28" si="6">J23+K23+L23</f>
        <v>60</v>
      </c>
      <c r="J23" s="85">
        <v>8</v>
      </c>
      <c r="K23" s="85"/>
      <c r="L23" s="85">
        <v>52</v>
      </c>
      <c r="M23" s="545">
        <f t="shared" ref="M23:M28" si="7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</row>
    <row r="24" spans="1:25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514"/>
      <c r="G24" s="601">
        <v>2</v>
      </c>
      <c r="H24" s="602">
        <f t="shared" si="5"/>
        <v>60</v>
      </c>
      <c r="I24" s="168">
        <f t="shared" si="6"/>
        <v>36</v>
      </c>
      <c r="J24" s="85"/>
      <c r="K24" s="85"/>
      <c r="L24" s="85">
        <v>36</v>
      </c>
      <c r="M24" s="545">
        <f t="shared" si="7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</row>
    <row r="25" spans="1:25" s="16" customFormat="1" ht="18.75" customHeight="1" x14ac:dyDescent="0.2">
      <c r="A25" s="541" t="s">
        <v>145</v>
      </c>
      <c r="B25" s="542" t="s">
        <v>42</v>
      </c>
      <c r="C25" s="82"/>
      <c r="D25" s="543" t="s">
        <v>590</v>
      </c>
      <c r="E25" s="544"/>
      <c r="F25" s="514"/>
      <c r="G25" s="601">
        <v>2</v>
      </c>
      <c r="H25" s="602">
        <f t="shared" si="5"/>
        <v>60</v>
      </c>
      <c r="I25" s="168">
        <f t="shared" si="6"/>
        <v>36</v>
      </c>
      <c r="J25" s="85"/>
      <c r="K25" s="85"/>
      <c r="L25" s="85">
        <v>36</v>
      </c>
      <c r="M25" s="545">
        <f t="shared" si="7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</row>
    <row r="26" spans="1:25" s="16" customFormat="1" ht="18.75" customHeight="1" x14ac:dyDescent="0.2">
      <c r="A26" s="541" t="s">
        <v>146</v>
      </c>
      <c r="B26" s="542" t="s">
        <v>42</v>
      </c>
      <c r="C26" s="82"/>
      <c r="D26" s="543">
        <v>4</v>
      </c>
      <c r="E26" s="544"/>
      <c r="F26" s="514"/>
      <c r="G26" s="601">
        <v>3</v>
      </c>
      <c r="H26" s="602">
        <f t="shared" si="5"/>
        <v>90</v>
      </c>
      <c r="I26" s="168">
        <f t="shared" si="6"/>
        <v>60</v>
      </c>
      <c r="J26" s="85">
        <v>4</v>
      </c>
      <c r="K26" s="85"/>
      <c r="L26" s="85">
        <v>56</v>
      </c>
      <c r="M26" s="545">
        <f t="shared" si="7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</row>
    <row r="27" spans="1:25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514"/>
      <c r="G27" s="601">
        <v>1.5</v>
      </c>
      <c r="H27" s="602">
        <f t="shared" si="5"/>
        <v>45</v>
      </c>
      <c r="I27" s="168">
        <f t="shared" si="6"/>
        <v>30</v>
      </c>
      <c r="J27" s="85"/>
      <c r="K27" s="85"/>
      <c r="L27" s="85">
        <v>30</v>
      </c>
      <c r="M27" s="545">
        <f t="shared" si="7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</row>
    <row r="28" spans="1:25" s="16" customFormat="1" ht="18.75" customHeight="1" x14ac:dyDescent="0.2">
      <c r="A28" s="541" t="s">
        <v>148</v>
      </c>
      <c r="B28" s="542" t="s">
        <v>42</v>
      </c>
      <c r="C28" s="82"/>
      <c r="D28" s="543" t="s">
        <v>591</v>
      </c>
      <c r="E28" s="544"/>
      <c r="F28" s="514"/>
      <c r="G28" s="601">
        <v>1.5</v>
      </c>
      <c r="H28" s="602">
        <f t="shared" si="5"/>
        <v>45</v>
      </c>
      <c r="I28" s="168">
        <f t="shared" si="6"/>
        <v>30</v>
      </c>
      <c r="J28" s="85"/>
      <c r="K28" s="85"/>
      <c r="L28" s="85">
        <v>30</v>
      </c>
      <c r="M28" s="545">
        <f t="shared" si="7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</row>
    <row r="29" spans="1:25" s="16" customFormat="1" ht="70.5" customHeight="1" thickBot="1" x14ac:dyDescent="0.25">
      <c r="A29" s="607" t="s">
        <v>149</v>
      </c>
      <c r="B29" s="608" t="s">
        <v>42</v>
      </c>
      <c r="C29" s="549"/>
      <c r="D29" s="544" t="s">
        <v>593</v>
      </c>
      <c r="E29" s="544"/>
      <c r="F29" s="514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611" t="s">
        <v>43</v>
      </c>
      <c r="U29" s="611" t="s">
        <v>43</v>
      </c>
      <c r="V29" s="612" t="s">
        <v>43</v>
      </c>
      <c r="W29" s="611" t="s">
        <v>43</v>
      </c>
      <c r="X29" s="611" t="s">
        <v>43</v>
      </c>
      <c r="Y29" s="613"/>
    </row>
    <row r="30" spans="1:25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8">H22</f>
        <v>390</v>
      </c>
      <c r="I30" s="587">
        <f t="shared" si="8"/>
        <v>252</v>
      </c>
      <c r="J30" s="587">
        <f t="shared" si="8"/>
        <v>12</v>
      </c>
      <c r="K30" s="587"/>
      <c r="L30" s="587">
        <f t="shared" si="8"/>
        <v>240</v>
      </c>
      <c r="M30" s="588">
        <f t="shared" si="8"/>
        <v>138</v>
      </c>
      <c r="N30" s="614">
        <f t="shared" ref="N30:S30" si="9">SUM(N22:N29)</f>
        <v>4</v>
      </c>
      <c r="O30" s="615">
        <f t="shared" si="9"/>
        <v>4</v>
      </c>
      <c r="P30" s="616">
        <f t="shared" si="9"/>
        <v>4</v>
      </c>
      <c r="Q30" s="614">
        <f t="shared" si="9"/>
        <v>4</v>
      </c>
      <c r="R30" s="615">
        <f t="shared" si="9"/>
        <v>4</v>
      </c>
      <c r="S30" s="616">
        <f t="shared" si="9"/>
        <v>4</v>
      </c>
      <c r="T30" s="617"/>
      <c r="U30" s="618"/>
      <c r="V30" s="619"/>
      <c r="W30" s="617"/>
      <c r="X30" s="618"/>
      <c r="Y30" s="619"/>
    </row>
    <row r="31" spans="1:25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10">H21+H30</f>
        <v>945</v>
      </c>
      <c r="I31" s="587">
        <f t="shared" si="10"/>
        <v>484</v>
      </c>
      <c r="J31" s="587">
        <f t="shared" si="10"/>
        <v>89</v>
      </c>
      <c r="K31" s="587"/>
      <c r="L31" s="587">
        <f t="shared" si="10"/>
        <v>395</v>
      </c>
      <c r="M31" s="588">
        <f t="shared" si="10"/>
        <v>461</v>
      </c>
      <c r="N31" s="586">
        <f>N21+N30</f>
        <v>9</v>
      </c>
      <c r="O31" s="587">
        <f t="shared" ref="O31:Y31" si="11">O21+O30</f>
        <v>6</v>
      </c>
      <c r="P31" s="588">
        <f t="shared" si="11"/>
        <v>6</v>
      </c>
      <c r="Q31" s="620">
        <f t="shared" si="11"/>
        <v>6</v>
      </c>
      <c r="R31" s="587">
        <f t="shared" si="11"/>
        <v>9</v>
      </c>
      <c r="S31" s="588">
        <f t="shared" si="11"/>
        <v>7</v>
      </c>
      <c r="T31" s="586"/>
      <c r="U31" s="587"/>
      <c r="V31" s="588"/>
      <c r="W31" s="586"/>
      <c r="X31" s="587"/>
      <c r="Y31" s="588">
        <f t="shared" si="11"/>
        <v>2</v>
      </c>
    </row>
    <row r="32" spans="1:25" s="16" customFormat="1" ht="24" customHeight="1" thickBot="1" x14ac:dyDescent="0.25">
      <c r="A32" s="3276" t="s">
        <v>600</v>
      </c>
      <c r="B32" s="3277"/>
      <c r="C32" s="3277"/>
      <c r="D32" s="3277"/>
      <c r="E32" s="3277"/>
      <c r="F32" s="3277"/>
      <c r="G32" s="3277"/>
      <c r="H32" s="3277"/>
      <c r="I32" s="3277"/>
      <c r="J32" s="3277"/>
      <c r="K32" s="3277"/>
      <c r="L32" s="3277"/>
      <c r="M32" s="3277"/>
      <c r="N32" s="3277"/>
      <c r="O32" s="3277"/>
      <c r="P32" s="3277"/>
      <c r="Q32" s="3277"/>
      <c r="R32" s="3277"/>
      <c r="S32" s="3277"/>
      <c r="T32" s="3277"/>
      <c r="U32" s="3277"/>
      <c r="V32" s="3277"/>
      <c r="W32" s="3277"/>
      <c r="X32" s="3277"/>
      <c r="Y32" s="3278"/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</row>
    <row r="34" spans="1:65" s="16" customFormat="1" ht="43.5" customHeight="1" x14ac:dyDescent="0.2">
      <c r="A34" s="621" t="s">
        <v>150</v>
      </c>
      <c r="B34" s="622" t="s">
        <v>46</v>
      </c>
      <c r="C34" s="623">
        <v>7</v>
      </c>
      <c r="D34" s="624"/>
      <c r="E34" s="625"/>
      <c r="F34" s="626"/>
      <c r="G34" s="1258">
        <v>4</v>
      </c>
      <c r="H34" s="627">
        <f>G34*30</f>
        <v>120</v>
      </c>
      <c r="I34" s="628">
        <f>J34+K34+L34</f>
        <v>60</v>
      </c>
      <c r="J34" s="629">
        <v>30</v>
      </c>
      <c r="K34" s="630">
        <v>15</v>
      </c>
      <c r="L34" s="630">
        <v>15</v>
      </c>
      <c r="M34" s="631">
        <f>H34-I34</f>
        <v>60</v>
      </c>
      <c r="N34" s="632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  <c r="AA34" s="2291"/>
      <c r="AB34" s="3250" t="s">
        <v>34</v>
      </c>
      <c r="AC34" s="3258"/>
      <c r="AD34" s="3259"/>
      <c r="AE34" s="3250" t="s">
        <v>35</v>
      </c>
      <c r="AF34" s="3251"/>
      <c r="AG34" s="3252"/>
      <c r="AH34" s="3250" t="s">
        <v>36</v>
      </c>
      <c r="AI34" s="3251"/>
      <c r="AJ34" s="3252"/>
      <c r="AK34" s="3250" t="s">
        <v>37</v>
      </c>
      <c r="AL34" s="3251"/>
      <c r="AM34" s="3252"/>
    </row>
    <row r="35" spans="1:65" s="16" customFormat="1" ht="21" customHeight="1" thickBot="1" x14ac:dyDescent="0.25">
      <c r="A35" s="576" t="s">
        <v>151</v>
      </c>
      <c r="B35" s="112" t="s">
        <v>274</v>
      </c>
      <c r="C35" s="637"/>
      <c r="D35" s="638"/>
      <c r="E35" s="638"/>
      <c r="F35" s="639"/>
      <c r="G35" s="1260">
        <f>G36+G37+G38+G39</f>
        <v>16</v>
      </c>
      <c r="H35" s="640">
        <f>H36+H37+H38+H39</f>
        <v>480</v>
      </c>
      <c r="I35" s="535">
        <f>I36+I37+I38+I39</f>
        <v>258</v>
      </c>
      <c r="J35" s="535">
        <f>J36+J37+J38+J39</f>
        <v>129</v>
      </c>
      <c r="K35" s="535"/>
      <c r="L35" s="535">
        <f>L36+L37+L38+L39</f>
        <v>129</v>
      </c>
      <c r="M35" s="641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  <c r="AA35" s="2291"/>
      <c r="AB35" s="3260"/>
      <c r="AC35" s="3261"/>
      <c r="AD35" s="3262"/>
      <c r="AE35" s="3253"/>
      <c r="AF35" s="3254"/>
      <c r="AG35" s="3255"/>
      <c r="AH35" s="3253"/>
      <c r="AI35" s="3254"/>
      <c r="AJ35" s="3255"/>
      <c r="AK35" s="3253"/>
      <c r="AL35" s="3254"/>
      <c r="AM35" s="3255"/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639"/>
      <c r="G36" s="643">
        <v>5.5</v>
      </c>
      <c r="H36" s="644">
        <f>G36*30</f>
        <v>165</v>
      </c>
      <c r="I36" s="84">
        <f t="shared" ref="I36:I41" si="12">J36+K36+L36</f>
        <v>90</v>
      </c>
      <c r="J36" s="645">
        <v>45</v>
      </c>
      <c r="K36" s="642"/>
      <c r="L36" s="642">
        <v>45</v>
      </c>
      <c r="M36" s="94">
        <f t="shared" ref="M36:M41" si="13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  <c r="AA36" s="2291"/>
      <c r="AB36" s="2292">
        <v>1</v>
      </c>
      <c r="AC36" s="2292">
        <v>2</v>
      </c>
      <c r="AD36" s="2292">
        <v>3</v>
      </c>
      <c r="AE36" s="2292">
        <v>4</v>
      </c>
      <c r="AF36" s="2292">
        <v>5</v>
      </c>
      <c r="AG36" s="2292">
        <v>6</v>
      </c>
      <c r="AH36" s="2292">
        <v>7</v>
      </c>
      <c r="AI36" s="2292">
        <v>8</v>
      </c>
      <c r="AJ36" s="2292">
        <v>9</v>
      </c>
      <c r="AK36" s="2292">
        <v>10</v>
      </c>
      <c r="AL36" s="2292">
        <v>11</v>
      </c>
      <c r="AM36" s="2293">
        <v>12</v>
      </c>
    </row>
    <row r="37" spans="1:65" s="16" customFormat="1" ht="21" customHeight="1" x14ac:dyDescent="0.2">
      <c r="A37" s="541" t="s">
        <v>492</v>
      </c>
      <c r="B37" s="112" t="s">
        <v>274</v>
      </c>
      <c r="C37" s="646">
        <v>2</v>
      </c>
      <c r="D37" s="638"/>
      <c r="E37" s="638"/>
      <c r="F37" s="639"/>
      <c r="G37" s="643">
        <v>3.5</v>
      </c>
      <c r="H37" s="644">
        <f>G37*30</f>
        <v>105</v>
      </c>
      <c r="I37" s="84">
        <f t="shared" si="12"/>
        <v>54</v>
      </c>
      <c r="J37" s="645">
        <v>27</v>
      </c>
      <c r="K37" s="642"/>
      <c r="L37" s="642">
        <v>27</v>
      </c>
      <c r="M37" s="94">
        <f t="shared" si="13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  <c r="AA37" s="2291" t="s">
        <v>698</v>
      </c>
      <c r="AB37" s="2291">
        <f>COUNTIF($C34:$C81,AB36)</f>
        <v>2</v>
      </c>
      <c r="AC37" s="2291">
        <f t="shared" ref="AC37:AM37" si="14">COUNTIF($C34:$C81,AC36)</f>
        <v>1</v>
      </c>
      <c r="AD37" s="2291">
        <f t="shared" si="14"/>
        <v>2</v>
      </c>
      <c r="AE37" s="2291">
        <f t="shared" si="14"/>
        <v>3</v>
      </c>
      <c r="AF37" s="2291">
        <f t="shared" si="14"/>
        <v>1</v>
      </c>
      <c r="AG37" s="2291">
        <f t="shared" si="14"/>
        <v>3</v>
      </c>
      <c r="AH37" s="2291">
        <f t="shared" si="14"/>
        <v>2</v>
      </c>
      <c r="AI37" s="2291">
        <f t="shared" si="14"/>
        <v>2</v>
      </c>
      <c r="AJ37" s="2291">
        <f t="shared" si="14"/>
        <v>0</v>
      </c>
      <c r="AK37" s="2291">
        <f t="shared" si="14"/>
        <v>1</v>
      </c>
      <c r="AL37" s="2291">
        <f t="shared" si="14"/>
        <v>1</v>
      </c>
      <c r="AM37" s="2291">
        <f t="shared" si="14"/>
        <v>0</v>
      </c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>
        <v>3</v>
      </c>
      <c r="E38" s="638"/>
      <c r="F38" s="639"/>
      <c r="G38" s="643">
        <v>3.5</v>
      </c>
      <c r="H38" s="644">
        <f>G38*30</f>
        <v>105</v>
      </c>
      <c r="I38" s="84">
        <f t="shared" si="12"/>
        <v>54</v>
      </c>
      <c r="J38" s="645">
        <v>27</v>
      </c>
      <c r="K38" s="642"/>
      <c r="L38" s="642">
        <v>27</v>
      </c>
      <c r="M38" s="94">
        <f t="shared" si="13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  <c r="AA38" s="2294" t="s">
        <v>699</v>
      </c>
      <c r="AB38" s="2291">
        <f>COUNTIF($D35:$D82,AB36)</f>
        <v>3</v>
      </c>
      <c r="AC38" s="2291">
        <f t="shared" ref="AC38:AM38" si="15">COUNTIF($D35:$D82,AC36)</f>
        <v>2</v>
      </c>
      <c r="AD38" s="2291">
        <f>COUNTIF($D35:$D82,AD36)+1</f>
        <v>3</v>
      </c>
      <c r="AE38" s="2291">
        <f t="shared" si="15"/>
        <v>2</v>
      </c>
      <c r="AF38" s="2291">
        <f t="shared" si="15"/>
        <v>1</v>
      </c>
      <c r="AG38" s="2291">
        <f t="shared" si="15"/>
        <v>1</v>
      </c>
      <c r="AH38" s="2291">
        <f t="shared" si="15"/>
        <v>1</v>
      </c>
      <c r="AI38" s="2291">
        <f t="shared" si="15"/>
        <v>0</v>
      </c>
      <c r="AJ38" s="2291">
        <f t="shared" si="15"/>
        <v>0</v>
      </c>
      <c r="AK38" s="2291">
        <f t="shared" si="15"/>
        <v>0</v>
      </c>
      <c r="AL38" s="2291">
        <f t="shared" si="15"/>
        <v>0</v>
      </c>
      <c r="AM38" s="2291">
        <f t="shared" si="15"/>
        <v>1</v>
      </c>
    </row>
    <row r="39" spans="1:65" s="16" customFormat="1" ht="21" customHeight="1" x14ac:dyDescent="0.2">
      <c r="A39" s="541" t="s">
        <v>494</v>
      </c>
      <c r="B39" s="112" t="s">
        <v>274</v>
      </c>
      <c r="C39" s="646">
        <v>4</v>
      </c>
      <c r="D39" s="638"/>
      <c r="E39" s="638"/>
      <c r="F39" s="639"/>
      <c r="G39" s="1259">
        <v>3.5</v>
      </c>
      <c r="H39" s="644">
        <f>G39*30</f>
        <v>105</v>
      </c>
      <c r="I39" s="84">
        <f t="shared" si="12"/>
        <v>60</v>
      </c>
      <c r="J39" s="645">
        <v>30</v>
      </c>
      <c r="K39" s="642"/>
      <c r="L39" s="642">
        <v>30</v>
      </c>
      <c r="M39" s="94">
        <f t="shared" si="13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  <c r="AA39" s="16" t="s">
        <v>700</v>
      </c>
      <c r="AJ39" s="16">
        <v>1</v>
      </c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1261">
        <v>2</v>
      </c>
      <c r="H40" s="653">
        <f>G40*30</f>
        <v>60</v>
      </c>
      <c r="I40" s="654">
        <f t="shared" si="12"/>
        <v>30</v>
      </c>
      <c r="J40" s="655">
        <v>15</v>
      </c>
      <c r="K40" s="656"/>
      <c r="L40" s="657">
        <v>15</v>
      </c>
      <c r="M40" s="658">
        <f t="shared" si="13"/>
        <v>30</v>
      </c>
      <c r="N40" s="659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/>
      <c r="AA40" s="16" t="s">
        <v>701</v>
      </c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>
        <v>8</v>
      </c>
      <c r="D41" s="80"/>
      <c r="E41" s="80"/>
      <c r="F41" s="188"/>
      <c r="G41" s="1260">
        <v>3</v>
      </c>
      <c r="H41" s="640">
        <f t="shared" ref="H41:H46" si="16">G41*30</f>
        <v>90</v>
      </c>
      <c r="I41" s="27">
        <f t="shared" si="12"/>
        <v>45</v>
      </c>
      <c r="J41" s="670">
        <v>27</v>
      </c>
      <c r="K41" s="671">
        <v>9</v>
      </c>
      <c r="L41" s="671">
        <v>9</v>
      </c>
      <c r="M41" s="672">
        <f t="shared" si="13"/>
        <v>45</v>
      </c>
      <c r="N41" s="659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89"/>
      <c r="G42" s="1262">
        <f>G43+G44+G45</f>
        <v>7.5</v>
      </c>
      <c r="H42" s="130">
        <f t="shared" ref="H42:M42" si="17">H43+H44+H45</f>
        <v>225</v>
      </c>
      <c r="I42" s="109">
        <f t="shared" si="17"/>
        <v>126</v>
      </c>
      <c r="J42" s="109">
        <f t="shared" si="17"/>
        <v>60</v>
      </c>
      <c r="K42" s="109">
        <f t="shared" si="17"/>
        <v>15</v>
      </c>
      <c r="L42" s="109">
        <f t="shared" si="17"/>
        <v>51</v>
      </c>
      <c r="M42" s="673">
        <f t="shared" si="17"/>
        <v>99</v>
      </c>
      <c r="N42" s="659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</row>
    <row r="43" spans="1:65" s="16" customFormat="1" ht="22.5" customHeight="1" x14ac:dyDescent="0.2">
      <c r="A43" s="576" t="s">
        <v>495</v>
      </c>
      <c r="B43" s="112" t="s">
        <v>48</v>
      </c>
      <c r="C43" s="646">
        <v>7</v>
      </c>
      <c r="D43" s="638"/>
      <c r="E43" s="638"/>
      <c r="F43" s="639"/>
      <c r="G43" s="1259">
        <v>5.5</v>
      </c>
      <c r="H43" s="644">
        <f t="shared" si="16"/>
        <v>165</v>
      </c>
      <c r="I43" s="84">
        <f>J43+K43+L43</f>
        <v>90</v>
      </c>
      <c r="J43" s="645">
        <v>60</v>
      </c>
      <c r="K43" s="642">
        <v>15</v>
      </c>
      <c r="L43" s="642">
        <v>15</v>
      </c>
      <c r="M43" s="94">
        <f>H43-I43</f>
        <v>75</v>
      </c>
      <c r="N43" s="659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639"/>
      <c r="G44" s="1259">
        <v>1</v>
      </c>
      <c r="H44" s="644">
        <f t="shared" si="16"/>
        <v>30</v>
      </c>
      <c r="I44" s="84">
        <f>J44+K44+L44</f>
        <v>18</v>
      </c>
      <c r="J44" s="645"/>
      <c r="K44" s="642"/>
      <c r="L44" s="642">
        <v>18</v>
      </c>
      <c r="M44" s="94">
        <f>H44-I44</f>
        <v>12</v>
      </c>
      <c r="N44" s="659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>
        <v>9</v>
      </c>
      <c r="F45" s="639"/>
      <c r="G45" s="1259">
        <v>1</v>
      </c>
      <c r="H45" s="644">
        <f t="shared" si="16"/>
        <v>30</v>
      </c>
      <c r="I45" s="84">
        <f>J45+K45+L45</f>
        <v>18</v>
      </c>
      <c r="J45" s="645"/>
      <c r="K45" s="642"/>
      <c r="L45" s="642">
        <v>18</v>
      </c>
      <c r="M45" s="94">
        <f>H45-I45</f>
        <v>12</v>
      </c>
      <c r="N45" s="659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>
        <v>5</v>
      </c>
      <c r="E46" s="642"/>
      <c r="F46" s="189"/>
      <c r="G46" s="1262">
        <v>2</v>
      </c>
      <c r="H46" s="190">
        <f t="shared" si="16"/>
        <v>60</v>
      </c>
      <c r="I46" s="92">
        <f>J46+K46+L46</f>
        <v>30</v>
      </c>
      <c r="J46" s="191">
        <v>20</v>
      </c>
      <c r="K46" s="192"/>
      <c r="L46" s="192">
        <v>10</v>
      </c>
      <c r="M46" s="193">
        <f>H46-I46</f>
        <v>30</v>
      </c>
      <c r="N46" s="659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639"/>
      <c r="G47" s="1262">
        <v>7</v>
      </c>
      <c r="H47" s="190">
        <f t="shared" ref="H47:M47" si="18">H48+H49</f>
        <v>210</v>
      </c>
      <c r="I47" s="109">
        <f t="shared" si="18"/>
        <v>105</v>
      </c>
      <c r="J47" s="109">
        <f t="shared" si="18"/>
        <v>57</v>
      </c>
      <c r="K47" s="109">
        <f t="shared" si="18"/>
        <v>33</v>
      </c>
      <c r="L47" s="109">
        <f t="shared" si="18"/>
        <v>15</v>
      </c>
      <c r="M47" s="110">
        <f t="shared" si="18"/>
        <v>105</v>
      </c>
      <c r="N47" s="659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7</v>
      </c>
      <c r="E48" s="642"/>
      <c r="F48" s="639"/>
      <c r="G48" s="1259">
        <v>4</v>
      </c>
      <c r="H48" s="644">
        <f>G48*30</f>
        <v>120</v>
      </c>
      <c r="I48" s="84">
        <f>J48+K48+L48</f>
        <v>60</v>
      </c>
      <c r="J48" s="645">
        <v>30</v>
      </c>
      <c r="K48" s="642">
        <v>15</v>
      </c>
      <c r="L48" s="642">
        <v>15</v>
      </c>
      <c r="M48" s="94">
        <f>H48-I48</f>
        <v>60</v>
      </c>
      <c r="N48" s="659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</row>
    <row r="49" spans="1:25" s="16" customFormat="1" ht="34.5" customHeight="1" x14ac:dyDescent="0.2">
      <c r="A49" s="576" t="s">
        <v>336</v>
      </c>
      <c r="B49" s="112" t="s">
        <v>50</v>
      </c>
      <c r="C49" s="646">
        <v>8</v>
      </c>
      <c r="D49" s="642"/>
      <c r="E49" s="642"/>
      <c r="F49" s="639"/>
      <c r="G49" s="1259">
        <v>3</v>
      </c>
      <c r="H49" s="644">
        <f>G49*30</f>
        <v>90</v>
      </c>
      <c r="I49" s="84">
        <f>J49+K49+L49</f>
        <v>45</v>
      </c>
      <c r="J49" s="645">
        <v>27</v>
      </c>
      <c r="K49" s="642">
        <v>18</v>
      </c>
      <c r="L49" s="642"/>
      <c r="M49" s="94">
        <f>H49-I49</f>
        <v>45</v>
      </c>
      <c r="N49" s="659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</row>
    <row r="50" spans="1:25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639"/>
      <c r="G50" s="108">
        <f t="shared" ref="G50:M50" si="19">G51+G52+G53</f>
        <v>6.5</v>
      </c>
      <c r="H50" s="190">
        <f t="shared" si="19"/>
        <v>195</v>
      </c>
      <c r="I50" s="92">
        <f t="shared" si="19"/>
        <v>99</v>
      </c>
      <c r="J50" s="92">
        <f t="shared" si="19"/>
        <v>33</v>
      </c>
      <c r="K50" s="92">
        <f t="shared" si="19"/>
        <v>66</v>
      </c>
      <c r="L50" s="92">
        <f t="shared" si="19"/>
        <v>0</v>
      </c>
      <c r="M50" s="96">
        <f t="shared" si="19"/>
        <v>96</v>
      </c>
      <c r="N50" s="659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</row>
    <row r="51" spans="1:25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639"/>
      <c r="G51" s="643">
        <v>3</v>
      </c>
      <c r="H51" s="644">
        <f>G51*30</f>
        <v>90</v>
      </c>
      <c r="I51" s="84">
        <f>J51+K51+L51</f>
        <v>45</v>
      </c>
      <c r="J51" s="645">
        <v>15</v>
      </c>
      <c r="K51" s="642">
        <v>30</v>
      </c>
      <c r="L51" s="642"/>
      <c r="M51" s="94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</row>
    <row r="52" spans="1:25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639"/>
      <c r="G52" s="643">
        <v>1.5</v>
      </c>
      <c r="H52" s="644">
        <f>G52*30</f>
        <v>45</v>
      </c>
      <c r="I52" s="84">
        <f>J52+K52+L52</f>
        <v>27</v>
      </c>
      <c r="J52" s="645">
        <v>9</v>
      </c>
      <c r="K52" s="642">
        <v>18</v>
      </c>
      <c r="L52" s="642"/>
      <c r="M52" s="94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</row>
    <row r="53" spans="1:25" s="16" customFormat="1" ht="21.75" customHeight="1" x14ac:dyDescent="0.2">
      <c r="A53" s="576" t="s">
        <v>500</v>
      </c>
      <c r="B53" s="112" t="s">
        <v>51</v>
      </c>
      <c r="C53" s="646">
        <v>3</v>
      </c>
      <c r="D53" s="638"/>
      <c r="E53" s="638"/>
      <c r="F53" s="639"/>
      <c r="G53" s="643">
        <v>2</v>
      </c>
      <c r="H53" s="644">
        <f>G53*30</f>
        <v>60</v>
      </c>
      <c r="I53" s="84">
        <f>J53+K53+L53</f>
        <v>27</v>
      </c>
      <c r="J53" s="645">
        <v>9</v>
      </c>
      <c r="K53" s="642">
        <v>18</v>
      </c>
      <c r="L53" s="642"/>
      <c r="M53" s="94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</row>
    <row r="54" spans="1:25" s="16" customFormat="1" ht="22.5" customHeight="1" x14ac:dyDescent="0.2">
      <c r="A54" s="576" t="s">
        <v>158</v>
      </c>
      <c r="B54" s="112" t="s">
        <v>52</v>
      </c>
      <c r="C54" s="646">
        <v>6</v>
      </c>
      <c r="D54" s="638"/>
      <c r="E54" s="638"/>
      <c r="F54" s="639"/>
      <c r="G54" s="108">
        <v>3</v>
      </c>
      <c r="H54" s="190">
        <f>G54*30</f>
        <v>90</v>
      </c>
      <c r="I54" s="92">
        <f>J54+K54+L54</f>
        <v>54</v>
      </c>
      <c r="J54" s="191">
        <v>36</v>
      </c>
      <c r="K54" s="192">
        <v>18</v>
      </c>
      <c r="L54" s="192"/>
      <c r="M54" s="193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</row>
    <row r="55" spans="1:25" s="2229" customFormat="1" ht="39" customHeight="1" x14ac:dyDescent="0.2">
      <c r="A55" s="2233" t="s">
        <v>159</v>
      </c>
      <c r="B55" s="2173" t="s">
        <v>86</v>
      </c>
      <c r="C55" s="2234"/>
      <c r="D55" s="2219">
        <v>12</v>
      </c>
      <c r="E55" s="2235"/>
      <c r="F55" s="2236"/>
      <c r="G55" s="2029">
        <v>3</v>
      </c>
      <c r="H55" s="2221">
        <f>G55*30</f>
        <v>90</v>
      </c>
      <c r="I55" s="1833">
        <f>J55+K55+L55</f>
        <v>30</v>
      </c>
      <c r="J55" s="2222">
        <v>20</v>
      </c>
      <c r="K55" s="2223"/>
      <c r="L55" s="2223">
        <v>10</v>
      </c>
      <c r="M55" s="2224">
        <f>H55-I55</f>
        <v>60</v>
      </c>
      <c r="N55" s="2225"/>
      <c r="O55" s="2226"/>
      <c r="P55" s="2232"/>
      <c r="Q55" s="2237"/>
      <c r="R55" s="2226"/>
      <c r="S55" s="2228"/>
      <c r="T55" s="2231"/>
      <c r="U55" s="2226"/>
      <c r="V55" s="2228"/>
      <c r="W55" s="2225"/>
      <c r="X55" s="2226"/>
      <c r="Y55" s="1840">
        <v>3</v>
      </c>
    </row>
    <row r="56" spans="1:25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639"/>
      <c r="G56" s="108">
        <f>G57+G58+G59</f>
        <v>8</v>
      </c>
      <c r="H56" s="190">
        <f>H57+H58+H59</f>
        <v>240</v>
      </c>
      <c r="I56" s="109">
        <f>I57+I58+I59</f>
        <v>123</v>
      </c>
      <c r="J56" s="109">
        <f>J57+J58+J59</f>
        <v>30</v>
      </c>
      <c r="K56" s="109"/>
      <c r="L56" s="109">
        <f>L57+L58+L59</f>
        <v>93</v>
      </c>
      <c r="M56" s="11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</row>
    <row r="57" spans="1:25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639"/>
      <c r="G57" s="643">
        <v>4</v>
      </c>
      <c r="H57" s="644">
        <f>G57*30</f>
        <v>120</v>
      </c>
      <c r="I57" s="84">
        <f>J57+K57+L57</f>
        <v>60</v>
      </c>
      <c r="J57" s="645">
        <v>30</v>
      </c>
      <c r="K57" s="642"/>
      <c r="L57" s="642">
        <v>30</v>
      </c>
      <c r="M57" s="94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</row>
    <row r="58" spans="1:25" s="16" customFormat="1" ht="36.75" customHeight="1" x14ac:dyDescent="0.2">
      <c r="A58" s="83" t="s">
        <v>209</v>
      </c>
      <c r="B58" s="112" t="s">
        <v>53</v>
      </c>
      <c r="C58" s="646"/>
      <c r="D58" s="642">
        <v>2</v>
      </c>
      <c r="E58" s="675"/>
      <c r="F58" s="639"/>
      <c r="G58" s="643">
        <v>2</v>
      </c>
      <c r="H58" s="644">
        <f>G58*30</f>
        <v>60</v>
      </c>
      <c r="I58" s="84">
        <f>J58+K58+L58</f>
        <v>36</v>
      </c>
      <c r="J58" s="645"/>
      <c r="K58" s="642"/>
      <c r="L58" s="642">
        <v>36</v>
      </c>
      <c r="M58" s="94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</row>
    <row r="59" spans="1:25" s="16" customFormat="1" ht="36.75" customHeight="1" x14ac:dyDescent="0.2">
      <c r="A59" s="83" t="s">
        <v>337</v>
      </c>
      <c r="B59" s="112" t="s">
        <v>53</v>
      </c>
      <c r="C59" s="646"/>
      <c r="D59" s="642" t="s">
        <v>270</v>
      </c>
      <c r="E59" s="638"/>
      <c r="F59" s="639"/>
      <c r="G59" s="643">
        <v>2</v>
      </c>
      <c r="H59" s="644">
        <f>G59*30</f>
        <v>60</v>
      </c>
      <c r="I59" s="84">
        <f>J59+K59+L59</f>
        <v>27</v>
      </c>
      <c r="J59" s="645"/>
      <c r="K59" s="642"/>
      <c r="L59" s="642">
        <v>27</v>
      </c>
      <c r="M59" s="94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</row>
    <row r="60" spans="1:25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639"/>
      <c r="G60" s="1262">
        <f>G61+G62+G63</f>
        <v>7.5</v>
      </c>
      <c r="H60" s="190">
        <f>H61+H62+H63</f>
        <v>225</v>
      </c>
      <c r="I60" s="109">
        <f>I61+I62+I63</f>
        <v>132</v>
      </c>
      <c r="J60" s="109">
        <f>J61+J62+J63</f>
        <v>66</v>
      </c>
      <c r="K60" s="109"/>
      <c r="L60" s="109">
        <f>L61+L62+L63</f>
        <v>66</v>
      </c>
      <c r="M60" s="11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</row>
    <row r="61" spans="1:25" s="16" customFormat="1" ht="22.5" customHeight="1" x14ac:dyDescent="0.2">
      <c r="A61" s="576" t="s">
        <v>338</v>
      </c>
      <c r="B61" s="112" t="s">
        <v>54</v>
      </c>
      <c r="C61" s="637"/>
      <c r="D61" s="642">
        <v>4</v>
      </c>
      <c r="E61" s="638"/>
      <c r="F61" s="639"/>
      <c r="G61" s="1259">
        <v>3.5</v>
      </c>
      <c r="H61" s="644">
        <f t="shared" ref="H61:H67" si="20">G61*30</f>
        <v>105</v>
      </c>
      <c r="I61" s="84">
        <f>J61+K61+L61</f>
        <v>60</v>
      </c>
      <c r="J61" s="645">
        <v>30</v>
      </c>
      <c r="K61" s="642"/>
      <c r="L61" s="642">
        <v>30</v>
      </c>
      <c r="M61" s="94">
        <f t="shared" ref="M61:M67" si="21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</row>
    <row r="62" spans="1:25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639"/>
      <c r="G62" s="1259">
        <v>2</v>
      </c>
      <c r="H62" s="644">
        <f t="shared" si="20"/>
        <v>60</v>
      </c>
      <c r="I62" s="84">
        <f>J62+K62+L62</f>
        <v>36</v>
      </c>
      <c r="J62" s="645">
        <v>18</v>
      </c>
      <c r="K62" s="642"/>
      <c r="L62" s="642">
        <v>18</v>
      </c>
      <c r="M62" s="94">
        <f t="shared" si="21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</row>
    <row r="63" spans="1:25" s="16" customFormat="1" ht="21" customHeight="1" x14ac:dyDescent="0.2">
      <c r="A63" s="576" t="s">
        <v>501</v>
      </c>
      <c r="B63" s="112" t="s">
        <v>54</v>
      </c>
      <c r="C63" s="646">
        <v>6</v>
      </c>
      <c r="D63" s="638"/>
      <c r="E63" s="638"/>
      <c r="F63" s="639"/>
      <c r="G63" s="1259">
        <v>2</v>
      </c>
      <c r="H63" s="644">
        <f>G63*30</f>
        <v>60</v>
      </c>
      <c r="I63" s="84">
        <f>J63+K63+L63</f>
        <v>36</v>
      </c>
      <c r="J63" s="645">
        <v>18</v>
      </c>
      <c r="K63" s="642"/>
      <c r="L63" s="642">
        <v>18</v>
      </c>
      <c r="M63" s="94">
        <f t="shared" si="21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</row>
    <row r="64" spans="1:25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639"/>
      <c r="G64" s="108">
        <f t="shared" ref="G64:M64" si="22">G65+G66</f>
        <v>4</v>
      </c>
      <c r="H64" s="130">
        <f t="shared" si="22"/>
        <v>120</v>
      </c>
      <c r="I64" s="109">
        <f t="shared" si="22"/>
        <v>51</v>
      </c>
      <c r="J64" s="109">
        <f t="shared" si="22"/>
        <v>34</v>
      </c>
      <c r="K64" s="109">
        <f t="shared" si="22"/>
        <v>9</v>
      </c>
      <c r="L64" s="109">
        <f t="shared" si="22"/>
        <v>8</v>
      </c>
      <c r="M64" s="110">
        <f t="shared" si="22"/>
        <v>69</v>
      </c>
      <c r="N64" s="603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</row>
    <row r="65" spans="1:28" s="16" customFormat="1" ht="22.5" customHeight="1" x14ac:dyDescent="0.2">
      <c r="A65" s="576" t="s">
        <v>502</v>
      </c>
      <c r="B65" s="112" t="s">
        <v>275</v>
      </c>
      <c r="C65" s="646"/>
      <c r="D65" s="642">
        <v>2</v>
      </c>
      <c r="E65" s="638"/>
      <c r="F65" s="189"/>
      <c r="G65" s="643">
        <v>2</v>
      </c>
      <c r="H65" s="644">
        <f t="shared" si="20"/>
        <v>60</v>
      </c>
      <c r="I65" s="84">
        <f>J65+K65+L65</f>
        <v>24</v>
      </c>
      <c r="J65" s="645">
        <v>16</v>
      </c>
      <c r="K65" s="642"/>
      <c r="L65" s="642">
        <v>8</v>
      </c>
      <c r="M65" s="166">
        <f t="shared" si="21"/>
        <v>36</v>
      </c>
      <c r="N65" s="677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</row>
    <row r="66" spans="1:28" s="16" customFormat="1" ht="25.5" customHeight="1" x14ac:dyDescent="0.2">
      <c r="A66" s="576" t="s">
        <v>503</v>
      </c>
      <c r="B66" s="112" t="s">
        <v>210</v>
      </c>
      <c r="C66" s="646">
        <v>11</v>
      </c>
      <c r="D66" s="638"/>
      <c r="E66" s="638"/>
      <c r="F66" s="189"/>
      <c r="G66" s="643">
        <v>2</v>
      </c>
      <c r="H66" s="644">
        <f t="shared" si="20"/>
        <v>60</v>
      </c>
      <c r="I66" s="84">
        <f>J66+K66+L66</f>
        <v>27</v>
      </c>
      <c r="J66" s="645">
        <v>18</v>
      </c>
      <c r="K66" s="642">
        <v>9</v>
      </c>
      <c r="L66" s="642"/>
      <c r="M66" s="166">
        <f t="shared" si="21"/>
        <v>33</v>
      </c>
      <c r="N66" s="603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</row>
    <row r="67" spans="1:28" s="2229" customFormat="1" ht="34.5" customHeight="1" x14ac:dyDescent="0.2">
      <c r="A67" s="2217" t="s">
        <v>163</v>
      </c>
      <c r="B67" s="1779" t="s">
        <v>85</v>
      </c>
      <c r="C67" s="2218">
        <v>10</v>
      </c>
      <c r="D67" s="2220"/>
      <c r="E67" s="2220"/>
      <c r="F67" s="2174"/>
      <c r="G67" s="2029">
        <v>3</v>
      </c>
      <c r="H67" s="2221">
        <f t="shared" si="20"/>
        <v>90</v>
      </c>
      <c r="I67" s="1833">
        <f>J67+K67+L67</f>
        <v>45</v>
      </c>
      <c r="J67" s="2222">
        <v>30</v>
      </c>
      <c r="K67" s="2223"/>
      <c r="L67" s="2223">
        <v>15</v>
      </c>
      <c r="M67" s="2230">
        <f t="shared" si="21"/>
        <v>45</v>
      </c>
      <c r="N67" s="2231"/>
      <c r="O67" s="2226"/>
      <c r="P67" s="2232"/>
      <c r="Q67" s="2231"/>
      <c r="R67" s="2226"/>
      <c r="S67" s="2228"/>
      <c r="T67" s="2231"/>
      <c r="U67" s="2226"/>
      <c r="V67" s="2228"/>
      <c r="W67" s="1857">
        <v>3</v>
      </c>
      <c r="X67" s="1839"/>
      <c r="Y67" s="2228"/>
    </row>
    <row r="68" spans="1:28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639"/>
      <c r="G68" s="108">
        <f t="shared" ref="G68:M68" si="23">G69+G70+G71</f>
        <v>8.5</v>
      </c>
      <c r="H68" s="190">
        <f t="shared" si="23"/>
        <v>255</v>
      </c>
      <c r="I68" s="92">
        <f t="shared" si="23"/>
        <v>156</v>
      </c>
      <c r="J68" s="92">
        <f t="shared" si="23"/>
        <v>66</v>
      </c>
      <c r="K68" s="92">
        <f t="shared" si="23"/>
        <v>0</v>
      </c>
      <c r="L68" s="92">
        <f t="shared" si="23"/>
        <v>90</v>
      </c>
      <c r="M68" s="93">
        <f t="shared" si="23"/>
        <v>99</v>
      </c>
      <c r="N68" s="603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</row>
    <row r="69" spans="1:28" s="16" customFormat="1" ht="21.75" customHeight="1" x14ac:dyDescent="0.2">
      <c r="A69" s="576" t="s">
        <v>340</v>
      </c>
      <c r="B69" s="112" t="s">
        <v>55</v>
      </c>
      <c r="C69" s="637"/>
      <c r="D69" s="642">
        <v>3</v>
      </c>
      <c r="E69" s="638"/>
      <c r="F69" s="639"/>
      <c r="G69" s="643">
        <v>2</v>
      </c>
      <c r="H69" s="644">
        <f>G69*30</f>
        <v>60</v>
      </c>
      <c r="I69" s="84">
        <f>J69+K69+L69</f>
        <v>36</v>
      </c>
      <c r="J69" s="645">
        <v>18</v>
      </c>
      <c r="K69" s="642"/>
      <c r="L69" s="642">
        <v>18</v>
      </c>
      <c r="M69" s="166">
        <f>H69-I69</f>
        <v>24</v>
      </c>
      <c r="N69" s="603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</row>
    <row r="70" spans="1:28" s="16" customFormat="1" ht="22.5" customHeight="1" x14ac:dyDescent="0.2">
      <c r="A70" s="576" t="s">
        <v>341</v>
      </c>
      <c r="B70" s="112" t="s">
        <v>55</v>
      </c>
      <c r="C70" s="637"/>
      <c r="D70" s="642">
        <v>4</v>
      </c>
      <c r="E70" s="638"/>
      <c r="F70" s="639"/>
      <c r="G70" s="1259">
        <v>4</v>
      </c>
      <c r="H70" s="644">
        <f>G70*30</f>
        <v>120</v>
      </c>
      <c r="I70" s="84">
        <f>J70+K70+L70</f>
        <v>75</v>
      </c>
      <c r="J70" s="645">
        <v>30</v>
      </c>
      <c r="K70" s="642"/>
      <c r="L70" s="642">
        <v>45</v>
      </c>
      <c r="M70" s="166">
        <f>H70-I70</f>
        <v>45</v>
      </c>
      <c r="N70" s="603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</row>
    <row r="71" spans="1:28" s="16" customFormat="1" ht="23.25" customHeight="1" x14ac:dyDescent="0.2">
      <c r="A71" s="576" t="s">
        <v>504</v>
      </c>
      <c r="B71" s="112" t="s">
        <v>55</v>
      </c>
      <c r="C71" s="646">
        <v>5</v>
      </c>
      <c r="D71" s="638"/>
      <c r="E71" s="638"/>
      <c r="F71" s="639"/>
      <c r="G71" s="643">
        <v>2.5</v>
      </c>
      <c r="H71" s="644">
        <f>G71*30</f>
        <v>75</v>
      </c>
      <c r="I71" s="84">
        <f>J71+K71+L71</f>
        <v>45</v>
      </c>
      <c r="J71" s="645">
        <v>18</v>
      </c>
      <c r="K71" s="642"/>
      <c r="L71" s="642">
        <v>27</v>
      </c>
      <c r="M71" s="166">
        <f>H71-I71</f>
        <v>30</v>
      </c>
      <c r="N71" s="603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</row>
    <row r="72" spans="1:28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639"/>
      <c r="G72" s="108">
        <f t="shared" ref="G72:M72" si="24">G73+G74</f>
        <v>4.5</v>
      </c>
      <c r="H72" s="190">
        <f t="shared" si="24"/>
        <v>135</v>
      </c>
      <c r="I72" s="191">
        <f t="shared" si="24"/>
        <v>81</v>
      </c>
      <c r="J72" s="191">
        <f t="shared" si="24"/>
        <v>45</v>
      </c>
      <c r="K72" s="191">
        <f t="shared" si="24"/>
        <v>9</v>
      </c>
      <c r="L72" s="191">
        <f t="shared" si="24"/>
        <v>27</v>
      </c>
      <c r="M72" s="680">
        <f t="shared" si="24"/>
        <v>54</v>
      </c>
      <c r="N72" s="603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</row>
    <row r="73" spans="1:28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639"/>
      <c r="G73" s="1259">
        <v>2.5</v>
      </c>
      <c r="H73" s="644">
        <f>G73*30</f>
        <v>75</v>
      </c>
      <c r="I73" s="84">
        <f>J73+K73+L73</f>
        <v>45</v>
      </c>
      <c r="J73" s="645">
        <v>27</v>
      </c>
      <c r="K73" s="642"/>
      <c r="L73" s="642">
        <v>18</v>
      </c>
      <c r="M73" s="94">
        <f>H73-I73</f>
        <v>30</v>
      </c>
      <c r="N73" s="606"/>
      <c r="O73" s="543"/>
      <c r="P73" s="166"/>
      <c r="Q73" s="86"/>
      <c r="R73" s="87">
        <v>5</v>
      </c>
      <c r="S73" s="681"/>
      <c r="T73" s="86"/>
      <c r="U73" s="543"/>
      <c r="V73" s="605"/>
      <c r="W73" s="606"/>
      <c r="X73" s="543"/>
      <c r="Y73" s="605"/>
    </row>
    <row r="74" spans="1:28" s="16" customFormat="1" ht="23.25" customHeight="1" x14ac:dyDescent="0.2">
      <c r="A74" s="576" t="s">
        <v>506</v>
      </c>
      <c r="B74" s="112" t="s">
        <v>56</v>
      </c>
      <c r="C74" s="646">
        <v>6</v>
      </c>
      <c r="D74" s="638"/>
      <c r="E74" s="638"/>
      <c r="F74" s="639"/>
      <c r="G74" s="643">
        <v>2</v>
      </c>
      <c r="H74" s="644">
        <f>G74*30</f>
        <v>60</v>
      </c>
      <c r="I74" s="84">
        <f>J74+K74+L74</f>
        <v>36</v>
      </c>
      <c r="J74" s="645">
        <v>18</v>
      </c>
      <c r="K74" s="642">
        <v>9</v>
      </c>
      <c r="L74" s="642">
        <v>9</v>
      </c>
      <c r="M74" s="94">
        <f>H74-I74</f>
        <v>24</v>
      </c>
      <c r="N74" s="606"/>
      <c r="O74" s="543"/>
      <c r="P74" s="166"/>
      <c r="Q74" s="86"/>
      <c r="R74" s="682"/>
      <c r="S74" s="94">
        <v>4</v>
      </c>
      <c r="T74" s="86"/>
      <c r="U74" s="543"/>
      <c r="V74" s="605"/>
      <c r="W74" s="606"/>
      <c r="X74" s="543"/>
      <c r="Y74" s="605"/>
    </row>
    <row r="75" spans="1:28" s="2229" customFormat="1" ht="23.25" customHeight="1" x14ac:dyDescent="0.2">
      <c r="A75" s="2217" t="s">
        <v>166</v>
      </c>
      <c r="B75" s="1779" t="s">
        <v>508</v>
      </c>
      <c r="C75" s="2218"/>
      <c r="D75" s="2219">
        <v>6</v>
      </c>
      <c r="E75" s="2220"/>
      <c r="F75" s="1706"/>
      <c r="G75" s="1743">
        <v>2</v>
      </c>
      <c r="H75" s="2221">
        <f>G75*30</f>
        <v>60</v>
      </c>
      <c r="I75" s="1833">
        <f>J75+K75+L75</f>
        <v>30</v>
      </c>
      <c r="J75" s="2222">
        <v>20</v>
      </c>
      <c r="K75" s="2223"/>
      <c r="L75" s="2223">
        <v>10</v>
      </c>
      <c r="M75" s="2224">
        <f>H75-I75</f>
        <v>30</v>
      </c>
      <c r="N75" s="2225"/>
      <c r="O75" s="2226"/>
      <c r="P75" s="2172"/>
      <c r="Q75" s="1838"/>
      <c r="R75" s="2227"/>
      <c r="S75" s="1840">
        <v>3</v>
      </c>
      <c r="T75" s="1838"/>
      <c r="U75" s="2226"/>
      <c r="V75" s="2228"/>
      <c r="W75" s="2225"/>
      <c r="X75" s="2226"/>
      <c r="Y75" s="2228"/>
      <c r="AB75" s="2229" t="s">
        <v>683</v>
      </c>
    </row>
    <row r="76" spans="1:28" s="16" customFormat="1" ht="39.75" customHeight="1" x14ac:dyDescent="0.2">
      <c r="A76" s="576" t="s">
        <v>326</v>
      </c>
      <c r="B76" s="112" t="s">
        <v>585</v>
      </c>
      <c r="C76" s="646">
        <v>4</v>
      </c>
      <c r="D76" s="642"/>
      <c r="E76" s="642"/>
      <c r="F76" s="639"/>
      <c r="G76" s="1262">
        <v>3</v>
      </c>
      <c r="H76" s="190">
        <f>G76*30</f>
        <v>90</v>
      </c>
      <c r="I76" s="92">
        <f>J76+K76+L76</f>
        <v>45</v>
      </c>
      <c r="J76" s="191">
        <v>30</v>
      </c>
      <c r="K76" s="192">
        <v>15</v>
      </c>
      <c r="L76" s="192"/>
      <c r="M76" s="193">
        <f>H76-I76</f>
        <v>45</v>
      </c>
      <c r="N76" s="606"/>
      <c r="O76" s="543"/>
      <c r="P76" s="604"/>
      <c r="Q76" s="603">
        <v>3</v>
      </c>
      <c r="R76" s="87"/>
      <c r="S76" s="94"/>
      <c r="T76" s="86"/>
      <c r="U76" s="543"/>
      <c r="V76" s="605"/>
      <c r="W76" s="606"/>
      <c r="X76" s="543"/>
      <c r="Y76" s="605"/>
    </row>
    <row r="77" spans="1:28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639"/>
      <c r="G77" s="2029">
        <f t="shared" ref="G77:M77" si="25">G78+G79+G80</f>
        <v>11</v>
      </c>
      <c r="H77" s="190">
        <f t="shared" si="25"/>
        <v>330</v>
      </c>
      <c r="I77" s="92">
        <f t="shared" si="25"/>
        <v>165</v>
      </c>
      <c r="J77" s="92">
        <f t="shared" si="25"/>
        <v>99</v>
      </c>
      <c r="K77" s="92">
        <f t="shared" si="25"/>
        <v>33</v>
      </c>
      <c r="L77" s="92">
        <f t="shared" si="25"/>
        <v>33</v>
      </c>
      <c r="M77" s="96">
        <f t="shared" si="25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</row>
    <row r="78" spans="1:28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639"/>
      <c r="G78" s="643">
        <v>3</v>
      </c>
      <c r="H78" s="644">
        <f>G78*30</f>
        <v>90</v>
      </c>
      <c r="I78" s="84">
        <f>J78+K78+L78</f>
        <v>45</v>
      </c>
      <c r="J78" s="645">
        <v>27</v>
      </c>
      <c r="K78" s="642">
        <v>9</v>
      </c>
      <c r="L78" s="642">
        <v>9</v>
      </c>
      <c r="M78" s="94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</row>
    <row r="79" spans="1:28" s="16" customFormat="1" ht="22.5" customHeight="1" x14ac:dyDescent="0.2">
      <c r="A79" s="576" t="s">
        <v>510</v>
      </c>
      <c r="B79" s="112" t="s">
        <v>57</v>
      </c>
      <c r="C79" s="646">
        <v>3</v>
      </c>
      <c r="D79" s="638"/>
      <c r="E79" s="638"/>
      <c r="F79" s="639"/>
      <c r="G79" s="643">
        <v>3</v>
      </c>
      <c r="H79" s="644">
        <f>G79*30</f>
        <v>90</v>
      </c>
      <c r="I79" s="84">
        <f>J79+K79+L79</f>
        <v>45</v>
      </c>
      <c r="J79" s="645">
        <v>27</v>
      </c>
      <c r="K79" s="642">
        <v>9</v>
      </c>
      <c r="L79" s="642">
        <v>9</v>
      </c>
      <c r="M79" s="94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</row>
    <row r="80" spans="1:28" s="16" customFormat="1" ht="23.25" customHeight="1" x14ac:dyDescent="0.2">
      <c r="A80" s="576" t="s">
        <v>511</v>
      </c>
      <c r="B80" s="112" t="s">
        <v>57</v>
      </c>
      <c r="C80" s="646">
        <v>4</v>
      </c>
      <c r="D80" s="638"/>
      <c r="E80" s="638"/>
      <c r="F80" s="639"/>
      <c r="G80" s="1259">
        <v>5</v>
      </c>
      <c r="H80" s="644">
        <f>G80*30</f>
        <v>150</v>
      </c>
      <c r="I80" s="84">
        <f>J80+K80+L80</f>
        <v>75</v>
      </c>
      <c r="J80" s="645">
        <v>45</v>
      </c>
      <c r="K80" s="642">
        <v>15</v>
      </c>
      <c r="L80" s="642">
        <v>15</v>
      </c>
      <c r="M80" s="94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</row>
    <row r="81" spans="1:39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686"/>
      <c r="G81" s="118">
        <v>5</v>
      </c>
      <c r="H81" s="190">
        <f>G81*30</f>
        <v>150</v>
      </c>
      <c r="I81" s="104">
        <f>J81+K81+L81</f>
        <v>75</v>
      </c>
      <c r="J81" s="687">
        <v>45</v>
      </c>
      <c r="K81" s="688">
        <v>30</v>
      </c>
      <c r="L81" s="688"/>
      <c r="M81" s="689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4"/>
    </row>
    <row r="82" spans="1:39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274"/>
      <c r="G82" s="695">
        <f>G34+G35+G40+G41+G42+G46+G47+G50+G54+G55+G56+G60+G64+G67+G68+G72+G75+G76+G77+G81</f>
        <v>110.5</v>
      </c>
      <c r="H82" s="696">
        <f t="shared" ref="H82:M82" si="26">H34+H35+H40+H41+H42+H46+H47+H50+H54+H55+H56+H60+H64+H67+H68+H72+H75+H76+H77+H81</f>
        <v>3315</v>
      </c>
      <c r="I82" s="697">
        <f t="shared" si="26"/>
        <v>1740</v>
      </c>
      <c r="J82" s="697">
        <f t="shared" si="26"/>
        <v>892</v>
      </c>
      <c r="K82" s="697">
        <f t="shared" si="26"/>
        <v>252</v>
      </c>
      <c r="L82" s="697">
        <f t="shared" si="26"/>
        <v>596</v>
      </c>
      <c r="M82" s="698">
        <f t="shared" si="26"/>
        <v>1575</v>
      </c>
      <c r="N82" s="696">
        <f>SUM(N34:N81)</f>
        <v>20</v>
      </c>
      <c r="O82" s="697">
        <f t="shared" ref="O82:Y82" si="27">SUM(O34:O81)</f>
        <v>21</v>
      </c>
      <c r="P82" s="698">
        <f t="shared" si="27"/>
        <v>21</v>
      </c>
      <c r="Q82" s="696">
        <f t="shared" si="27"/>
        <v>21</v>
      </c>
      <c r="R82" s="697">
        <f t="shared" si="27"/>
        <v>17</v>
      </c>
      <c r="S82" s="698">
        <f t="shared" si="27"/>
        <v>17</v>
      </c>
      <c r="T82" s="696">
        <f t="shared" si="27"/>
        <v>14</v>
      </c>
      <c r="U82" s="697">
        <f t="shared" si="27"/>
        <v>12</v>
      </c>
      <c r="V82" s="698">
        <f t="shared" si="27"/>
        <v>2</v>
      </c>
      <c r="W82" s="696">
        <f t="shared" si="27"/>
        <v>3</v>
      </c>
      <c r="X82" s="697">
        <f t="shared" si="27"/>
        <v>3</v>
      </c>
      <c r="Y82" s="698">
        <f t="shared" si="27"/>
        <v>3</v>
      </c>
    </row>
    <row r="83" spans="1:39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275"/>
      <c r="G83" s="699">
        <f t="shared" ref="G83:Y83" si="28">G31+G82</f>
        <v>142</v>
      </c>
      <c r="H83" s="700">
        <f t="shared" si="28"/>
        <v>4260</v>
      </c>
      <c r="I83" s="701">
        <f t="shared" si="28"/>
        <v>2224</v>
      </c>
      <c r="J83" s="701">
        <f t="shared" si="28"/>
        <v>981</v>
      </c>
      <c r="K83" s="701">
        <f t="shared" si="28"/>
        <v>252</v>
      </c>
      <c r="L83" s="701">
        <f t="shared" si="28"/>
        <v>991</v>
      </c>
      <c r="M83" s="702">
        <f t="shared" si="28"/>
        <v>2036</v>
      </c>
      <c r="N83" s="700">
        <f t="shared" si="28"/>
        <v>29</v>
      </c>
      <c r="O83" s="701">
        <f t="shared" si="28"/>
        <v>27</v>
      </c>
      <c r="P83" s="702">
        <f t="shared" si="28"/>
        <v>27</v>
      </c>
      <c r="Q83" s="700">
        <f t="shared" si="28"/>
        <v>27</v>
      </c>
      <c r="R83" s="701">
        <f t="shared" si="28"/>
        <v>26</v>
      </c>
      <c r="S83" s="702">
        <f t="shared" si="28"/>
        <v>24</v>
      </c>
      <c r="T83" s="700">
        <f t="shared" si="28"/>
        <v>14</v>
      </c>
      <c r="U83" s="701">
        <f t="shared" si="28"/>
        <v>12</v>
      </c>
      <c r="V83" s="702">
        <f t="shared" si="28"/>
        <v>2</v>
      </c>
      <c r="W83" s="700">
        <f t="shared" si="28"/>
        <v>3</v>
      </c>
      <c r="X83" s="701">
        <f t="shared" si="28"/>
        <v>3</v>
      </c>
      <c r="Y83" s="702">
        <f t="shared" si="28"/>
        <v>5</v>
      </c>
    </row>
    <row r="84" spans="1:39" s="16" customFormat="1" ht="24.75" customHeight="1" thickBot="1" x14ac:dyDescent="0.25">
      <c r="A84" s="3276" t="s">
        <v>486</v>
      </c>
      <c r="B84" s="3277"/>
      <c r="C84" s="3277"/>
      <c r="D84" s="3277"/>
      <c r="E84" s="3277"/>
      <c r="F84" s="3277"/>
      <c r="G84" s="3277"/>
      <c r="H84" s="3277"/>
      <c r="I84" s="3277"/>
      <c r="J84" s="3277"/>
      <c r="K84" s="3277"/>
      <c r="L84" s="3277"/>
      <c r="M84" s="3277"/>
      <c r="N84" s="3277"/>
      <c r="O84" s="3277"/>
      <c r="P84" s="3277"/>
      <c r="Q84" s="3277"/>
      <c r="R84" s="3277"/>
      <c r="S84" s="3277"/>
      <c r="T84" s="3277"/>
      <c r="U84" s="3277"/>
      <c r="V84" s="3277"/>
      <c r="W84" s="3277"/>
      <c r="X84" s="3277"/>
      <c r="Y84" s="3278"/>
    </row>
    <row r="85" spans="1:39" s="16" customFormat="1" ht="24.75" customHeight="1" thickBot="1" x14ac:dyDescent="0.25">
      <c r="A85" s="3279" t="s">
        <v>211</v>
      </c>
      <c r="B85" s="3280"/>
      <c r="C85" s="3280"/>
      <c r="D85" s="3280"/>
      <c r="E85" s="3280"/>
      <c r="F85" s="3280"/>
      <c r="G85" s="3280"/>
      <c r="H85" s="3280"/>
      <c r="I85" s="3280"/>
      <c r="J85" s="3280"/>
      <c r="K85" s="3280"/>
      <c r="L85" s="3280"/>
      <c r="M85" s="3280"/>
      <c r="N85" s="3280"/>
      <c r="O85" s="3280"/>
      <c r="P85" s="3280"/>
      <c r="Q85" s="3280"/>
      <c r="R85" s="3280"/>
      <c r="S85" s="3280"/>
      <c r="T85" s="3280"/>
      <c r="U85" s="3280"/>
      <c r="V85" s="3280"/>
      <c r="W85" s="3280"/>
      <c r="X85" s="3280"/>
      <c r="Y85" s="3281"/>
    </row>
    <row r="86" spans="1:39" s="16" customFormat="1" ht="24" customHeight="1" thickBot="1" x14ac:dyDescent="0.25">
      <c r="A86" s="3282" t="s">
        <v>212</v>
      </c>
      <c r="B86" s="3283"/>
      <c r="C86" s="3283"/>
      <c r="D86" s="3283"/>
      <c r="E86" s="3283"/>
      <c r="F86" s="3283"/>
      <c r="G86" s="3283"/>
      <c r="H86" s="3283"/>
      <c r="I86" s="3283"/>
      <c r="J86" s="3283"/>
      <c r="K86" s="3283"/>
      <c r="L86" s="3283"/>
      <c r="M86" s="3283"/>
      <c r="N86" s="3283"/>
      <c r="O86" s="3283"/>
      <c r="P86" s="3283"/>
      <c r="Q86" s="3283"/>
      <c r="R86" s="3283"/>
      <c r="S86" s="3283"/>
      <c r="T86" s="3283"/>
      <c r="U86" s="3283"/>
      <c r="V86" s="3283"/>
      <c r="W86" s="3283"/>
      <c r="X86" s="3283"/>
      <c r="Y86" s="3284"/>
    </row>
    <row r="87" spans="1:39" s="16" customFormat="1" ht="20.25" customHeight="1" thickBot="1" x14ac:dyDescent="0.3">
      <c r="A87" s="1985">
        <v>1</v>
      </c>
      <c r="B87" s="1986" t="s">
        <v>603</v>
      </c>
      <c r="C87" s="1987"/>
      <c r="D87" s="1988">
        <v>4</v>
      </c>
      <c r="E87" s="1988"/>
      <c r="F87" s="1989"/>
      <c r="G87" s="1990">
        <v>1</v>
      </c>
      <c r="H87" s="1991">
        <f t="shared" ref="H87:H92" si="29">G87*30</f>
        <v>30</v>
      </c>
      <c r="I87" s="1992">
        <f>J87+K87+L87</f>
        <v>14</v>
      </c>
      <c r="J87" s="1993">
        <v>10</v>
      </c>
      <c r="K87" s="1993"/>
      <c r="L87" s="1994">
        <v>4</v>
      </c>
      <c r="M87" s="1944">
        <f t="shared" ref="M87:M92" si="30">H87-I87</f>
        <v>16</v>
      </c>
      <c r="N87" s="1995"/>
      <c r="O87" s="1995"/>
      <c r="P87" s="1995"/>
      <c r="Q87" s="1996">
        <v>1</v>
      </c>
      <c r="R87" s="1996"/>
      <c r="S87" s="1996"/>
      <c r="T87" s="1996"/>
      <c r="U87" s="1996"/>
      <c r="V87" s="1996"/>
      <c r="W87" s="1997"/>
      <c r="X87" s="1998"/>
      <c r="Y87" s="1999"/>
      <c r="AA87" s="2291"/>
      <c r="AB87" s="3250" t="s">
        <v>34</v>
      </c>
      <c r="AC87" s="3258"/>
      <c r="AD87" s="3259"/>
      <c r="AE87" s="3250" t="s">
        <v>35</v>
      </c>
      <c r="AF87" s="3251"/>
      <c r="AG87" s="3252"/>
      <c r="AH87" s="3250" t="s">
        <v>36</v>
      </c>
      <c r="AI87" s="3251"/>
      <c r="AJ87" s="3252"/>
      <c r="AK87" s="3250" t="s">
        <v>37</v>
      </c>
      <c r="AL87" s="3251"/>
      <c r="AM87" s="3252"/>
    </row>
    <row r="88" spans="1:39" s="16" customFormat="1" ht="21" customHeight="1" thickBot="1" x14ac:dyDescent="0.3">
      <c r="A88" s="2000">
        <v>2</v>
      </c>
      <c r="B88" s="1986" t="s">
        <v>604</v>
      </c>
      <c r="C88" s="1987"/>
      <c r="D88" s="1988">
        <v>5</v>
      </c>
      <c r="E88" s="1988"/>
      <c r="F88" s="1989"/>
      <c r="G88" s="1990">
        <v>1.5</v>
      </c>
      <c r="H88" s="1991">
        <f t="shared" si="29"/>
        <v>45</v>
      </c>
      <c r="I88" s="1992">
        <f>J88+K88+L88</f>
        <v>16</v>
      </c>
      <c r="J88" s="1993">
        <v>16</v>
      </c>
      <c r="K88" s="1993"/>
      <c r="L88" s="1994"/>
      <c r="M88" s="1944">
        <f t="shared" si="30"/>
        <v>29</v>
      </c>
      <c r="N88" s="1995"/>
      <c r="O88" s="1995"/>
      <c r="P88" s="1995"/>
      <c r="Q88" s="1996"/>
      <c r="R88" s="1996">
        <v>2</v>
      </c>
      <c r="S88" s="1996"/>
      <c r="T88" s="1996"/>
      <c r="U88" s="1996"/>
      <c r="V88" s="1996"/>
      <c r="W88" s="2001"/>
      <c r="X88" s="2002"/>
      <c r="Y88" s="2003"/>
      <c r="AA88" s="2291"/>
      <c r="AB88" s="3260"/>
      <c r="AC88" s="3261"/>
      <c r="AD88" s="3262"/>
      <c r="AE88" s="3253"/>
      <c r="AF88" s="3254"/>
      <c r="AG88" s="3255"/>
      <c r="AH88" s="3253"/>
      <c r="AI88" s="3254"/>
      <c r="AJ88" s="3255"/>
      <c r="AK88" s="3253"/>
      <c r="AL88" s="3254"/>
      <c r="AM88" s="3255"/>
    </row>
    <row r="89" spans="1:39" s="16" customFormat="1" ht="18.75" customHeight="1" thickBot="1" x14ac:dyDescent="0.3">
      <c r="A89" s="2000">
        <v>3</v>
      </c>
      <c r="B89" s="1986" t="s">
        <v>605</v>
      </c>
      <c r="C89" s="2004"/>
      <c r="D89" s="2005">
        <v>6</v>
      </c>
      <c r="E89" s="2005"/>
      <c r="F89" s="2006"/>
      <c r="G89" s="2007">
        <v>1.5</v>
      </c>
      <c r="H89" s="1991">
        <f t="shared" si="29"/>
        <v>45</v>
      </c>
      <c r="I89" s="1992">
        <v>16</v>
      </c>
      <c r="J89" s="1996">
        <v>16</v>
      </c>
      <c r="K89" s="1996"/>
      <c r="L89" s="2008"/>
      <c r="M89" s="1944">
        <f t="shared" si="30"/>
        <v>29</v>
      </c>
      <c r="N89" s="1995"/>
      <c r="O89" s="1995"/>
      <c r="P89" s="1995"/>
      <c r="Q89" s="1996"/>
      <c r="R89" s="1996"/>
      <c r="S89" s="1996">
        <v>2</v>
      </c>
      <c r="T89" s="1996"/>
      <c r="U89" s="1996"/>
      <c r="V89" s="1996"/>
      <c r="W89" s="1855"/>
      <c r="X89" s="1836"/>
      <c r="Y89" s="1837"/>
      <c r="AA89" s="2291"/>
      <c r="AB89" s="2292">
        <v>1</v>
      </c>
      <c r="AC89" s="2292">
        <v>2</v>
      </c>
      <c r="AD89" s="2292">
        <v>3</v>
      </c>
      <c r="AE89" s="2292">
        <v>4</v>
      </c>
      <c r="AF89" s="2292">
        <v>5</v>
      </c>
      <c r="AG89" s="2292">
        <v>6</v>
      </c>
      <c r="AH89" s="2292">
        <v>7</v>
      </c>
      <c r="AI89" s="2292">
        <v>8</v>
      </c>
      <c r="AJ89" s="2292">
        <v>9</v>
      </c>
      <c r="AK89" s="2292">
        <v>10</v>
      </c>
      <c r="AL89" s="2292">
        <v>11</v>
      </c>
      <c r="AM89" s="2293">
        <v>12</v>
      </c>
    </row>
    <row r="90" spans="1:39" s="16" customFormat="1" ht="18.75" customHeight="1" thickBot="1" x14ac:dyDescent="0.3">
      <c r="A90" s="2000">
        <v>4</v>
      </c>
      <c r="B90" s="1986" t="s">
        <v>606</v>
      </c>
      <c r="C90" s="2004"/>
      <c r="D90" s="2005">
        <v>7.7</v>
      </c>
      <c r="E90" s="2005"/>
      <c r="F90" s="2006"/>
      <c r="G90" s="2007">
        <v>3</v>
      </c>
      <c r="H90" s="1991">
        <f t="shared" si="29"/>
        <v>90</v>
      </c>
      <c r="I90" s="1992">
        <f>J90+K90+L90</f>
        <v>40</v>
      </c>
      <c r="J90" s="1996">
        <v>28</v>
      </c>
      <c r="K90" s="1996"/>
      <c r="L90" s="2008">
        <v>12</v>
      </c>
      <c r="M90" s="1944">
        <f t="shared" si="30"/>
        <v>50</v>
      </c>
      <c r="N90" s="1995"/>
      <c r="O90" s="1995"/>
      <c r="P90" s="1995"/>
      <c r="Q90" s="1996"/>
      <c r="R90" s="1996"/>
      <c r="S90" s="1996"/>
      <c r="T90" s="1996">
        <v>3</v>
      </c>
      <c r="U90" s="1996"/>
      <c r="V90" s="1996"/>
      <c r="W90" s="1855"/>
      <c r="X90" s="1836"/>
      <c r="Y90" s="1837"/>
      <c r="AA90" s="2291" t="s">
        <v>698</v>
      </c>
      <c r="AB90" s="2291"/>
      <c r="AC90" s="2291"/>
      <c r="AD90" s="2291"/>
      <c r="AE90" s="2291"/>
      <c r="AF90" s="2291"/>
      <c r="AG90" s="2291"/>
      <c r="AH90" s="2291"/>
      <c r="AI90" s="2291"/>
      <c r="AJ90" s="2291"/>
      <c r="AK90" s="2291"/>
      <c r="AL90" s="2291"/>
      <c r="AM90" s="2291"/>
    </row>
    <row r="91" spans="1:39" s="16" customFormat="1" ht="19.5" customHeight="1" thickBot="1" x14ac:dyDescent="0.3">
      <c r="A91" s="2009">
        <v>5</v>
      </c>
      <c r="B91" s="2010" t="s">
        <v>607</v>
      </c>
      <c r="C91" s="2011"/>
      <c r="D91" s="2012">
        <v>8</v>
      </c>
      <c r="E91" s="2012"/>
      <c r="F91" s="2013"/>
      <c r="G91" s="2014">
        <v>1.5</v>
      </c>
      <c r="H91" s="2015">
        <f t="shared" si="29"/>
        <v>45</v>
      </c>
      <c r="I91" s="2016">
        <f>J91+K91+L91</f>
        <v>16</v>
      </c>
      <c r="J91" s="2017">
        <v>16</v>
      </c>
      <c r="K91" s="2017"/>
      <c r="L91" s="2018"/>
      <c r="M91" s="1944">
        <f t="shared" si="30"/>
        <v>29</v>
      </c>
      <c r="N91" s="1995"/>
      <c r="O91" s="1995"/>
      <c r="P91" s="1995"/>
      <c r="Q91" s="1996"/>
      <c r="R91" s="1996"/>
      <c r="S91" s="1996"/>
      <c r="T91" s="1996"/>
      <c r="U91" s="1996">
        <v>2</v>
      </c>
      <c r="V91" s="1996"/>
      <c r="W91" s="1855"/>
      <c r="X91" s="1836"/>
      <c r="Y91" s="1837"/>
      <c r="AA91" s="2294" t="s">
        <v>699</v>
      </c>
      <c r="AB91" s="2291"/>
      <c r="AC91" s="2291"/>
      <c r="AD91" s="2291"/>
      <c r="AE91" s="2291">
        <v>1</v>
      </c>
      <c r="AF91" s="2291">
        <v>1</v>
      </c>
      <c r="AG91" s="2291">
        <v>1</v>
      </c>
      <c r="AH91" s="2291">
        <v>2</v>
      </c>
      <c r="AI91" s="2291">
        <v>1</v>
      </c>
      <c r="AJ91" s="2291">
        <v>1</v>
      </c>
      <c r="AK91" s="2291"/>
      <c r="AL91" s="2291"/>
      <c r="AM91" s="2291"/>
    </row>
    <row r="92" spans="1:39" s="16" customFormat="1" ht="20.25" customHeight="1" x14ac:dyDescent="0.25">
      <c r="A92" s="2019">
        <v>6</v>
      </c>
      <c r="B92" s="2028" t="s">
        <v>608</v>
      </c>
      <c r="C92" s="2020"/>
      <c r="D92" s="2019">
        <v>9</v>
      </c>
      <c r="E92" s="2019"/>
      <c r="F92" s="2020"/>
      <c r="G92" s="2021">
        <v>1.5</v>
      </c>
      <c r="H92" s="2022">
        <f t="shared" si="29"/>
        <v>45</v>
      </c>
      <c r="I92" s="1965">
        <v>18</v>
      </c>
      <c r="J92" s="2023">
        <v>9</v>
      </c>
      <c r="K92" s="2023"/>
      <c r="L92" s="2023">
        <v>9</v>
      </c>
      <c r="M92" s="1944">
        <f t="shared" si="30"/>
        <v>27</v>
      </c>
      <c r="N92" s="2024"/>
      <c r="O92" s="2024"/>
      <c r="P92" s="2024"/>
      <c r="Q92" s="2023"/>
      <c r="R92" s="2023"/>
      <c r="S92" s="2023"/>
      <c r="T92" s="2023"/>
      <c r="U92" s="2023"/>
      <c r="V92" s="2023">
        <v>2</v>
      </c>
      <c r="W92" s="2025"/>
      <c r="X92" s="2026"/>
      <c r="Y92" s="2027"/>
    </row>
    <row r="93" spans="1:39" s="16" customFormat="1" ht="20.25" customHeight="1" thickBot="1" x14ac:dyDescent="0.25">
      <c r="A93" s="3292" t="s">
        <v>609</v>
      </c>
      <c r="B93" s="3293"/>
      <c r="C93" s="3293"/>
      <c r="D93" s="3293"/>
      <c r="E93" s="3293"/>
      <c r="F93" s="3293"/>
      <c r="G93" s="1311">
        <f>SUM(G87:G92)</f>
        <v>10</v>
      </c>
      <c r="H93" s="1311">
        <f>SUM(H87:H92)</f>
        <v>300</v>
      </c>
      <c r="I93" s="1311">
        <f>SUM(I87:I92)</f>
        <v>120</v>
      </c>
      <c r="J93" s="1311">
        <f>SUM(J87:J92)</f>
        <v>95</v>
      </c>
      <c r="K93" s="1311">
        <f>SUM(K87:K91)</f>
        <v>0</v>
      </c>
      <c r="L93" s="1311">
        <f>SUM(L87:L92)</f>
        <v>25</v>
      </c>
      <c r="M93" s="1311">
        <f>SUM(M87:M92)</f>
        <v>180</v>
      </c>
      <c r="N93" s="1311"/>
      <c r="O93" s="1311"/>
      <c r="P93" s="1311"/>
      <c r="Q93" s="1311">
        <f>SUM(Q87:Q91)</f>
        <v>1</v>
      </c>
      <c r="R93" s="1311">
        <f>SUM(R87:R91)</f>
        <v>2</v>
      </c>
      <c r="S93" s="1311">
        <f>SUM(S87:S91)</f>
        <v>2</v>
      </c>
      <c r="T93" s="1311">
        <f>SUM(T87:T91)</f>
        <v>3</v>
      </c>
      <c r="U93" s="1311">
        <f>SUM(U87:U91)</f>
        <v>2</v>
      </c>
      <c r="V93" s="1311" t="s">
        <v>612</v>
      </c>
      <c r="W93" s="82"/>
      <c r="X93" s="85"/>
      <c r="Y93" s="89"/>
    </row>
    <row r="94" spans="1:39" s="16" customFormat="1" ht="19.5" customHeight="1" thickBot="1" x14ac:dyDescent="0.3">
      <c r="A94" s="1312" t="s">
        <v>167</v>
      </c>
      <c r="B94" s="1313" t="s">
        <v>613</v>
      </c>
      <c r="C94" s="1314"/>
      <c r="D94" s="1315">
        <v>4</v>
      </c>
      <c r="E94" s="1315"/>
      <c r="F94" s="1316"/>
      <c r="G94" s="2037">
        <v>1</v>
      </c>
      <c r="H94" s="2037">
        <f>G94*30</f>
        <v>30</v>
      </c>
      <c r="I94" s="1322">
        <f>J94+K94+L94</f>
        <v>14</v>
      </c>
      <c r="J94" s="1323">
        <v>10</v>
      </c>
      <c r="K94" s="1323"/>
      <c r="L94" s="1323">
        <v>4</v>
      </c>
      <c r="M94" s="1318">
        <f>H94-I94</f>
        <v>16</v>
      </c>
      <c r="N94" s="1319"/>
      <c r="O94" s="1320"/>
      <c r="P94" s="1321"/>
      <c r="Q94" s="1322">
        <v>1</v>
      </c>
      <c r="R94" s="1323"/>
      <c r="S94" s="1318"/>
      <c r="T94" s="1324"/>
      <c r="U94" s="1323"/>
      <c r="V94" s="1318"/>
      <c r="W94" s="82"/>
      <c r="X94" s="709"/>
      <c r="Y94" s="705"/>
      <c r="AA94" s="18" t="s">
        <v>702</v>
      </c>
    </row>
    <row r="95" spans="1:39" s="16" customFormat="1" ht="21.75" customHeight="1" thickBot="1" x14ac:dyDescent="0.3">
      <c r="A95" s="1312" t="s">
        <v>168</v>
      </c>
      <c r="B95" s="704" t="s">
        <v>70</v>
      </c>
      <c r="C95" s="1314"/>
      <c r="D95" s="1315">
        <v>4</v>
      </c>
      <c r="E95" s="1315"/>
      <c r="F95" s="1316"/>
      <c r="G95" s="1279">
        <v>1</v>
      </c>
      <c r="H95" s="1279">
        <f>G95*30</f>
        <v>30</v>
      </c>
      <c r="I95" s="1280">
        <f>J95+K95+L95</f>
        <v>14</v>
      </c>
      <c r="J95" s="1317">
        <v>10</v>
      </c>
      <c r="K95" s="1317"/>
      <c r="L95" s="1317">
        <v>4</v>
      </c>
      <c r="M95" s="1318">
        <f>H95-I95</f>
        <v>16</v>
      </c>
      <c r="N95" s="1319"/>
      <c r="O95" s="1320"/>
      <c r="P95" s="1321"/>
      <c r="Q95" s="1322">
        <v>1</v>
      </c>
      <c r="R95" s="1323"/>
      <c r="S95" s="1318"/>
      <c r="T95" s="1324"/>
      <c r="U95" s="1323"/>
      <c r="V95" s="1318"/>
      <c r="W95" s="97"/>
      <c r="X95" s="98"/>
      <c r="Y95" s="101"/>
      <c r="AA95" s="2291"/>
      <c r="AB95" s="3250" t="s">
        <v>34</v>
      </c>
      <c r="AC95" s="3258"/>
      <c r="AD95" s="3259"/>
      <c r="AE95" s="3250" t="s">
        <v>35</v>
      </c>
      <c r="AF95" s="3251"/>
      <c r="AG95" s="3252"/>
      <c r="AH95" s="3250" t="s">
        <v>36</v>
      </c>
      <c r="AI95" s="3251"/>
      <c r="AJ95" s="3252"/>
      <c r="AK95" s="3250" t="s">
        <v>37</v>
      </c>
      <c r="AL95" s="3251"/>
      <c r="AM95" s="3252"/>
    </row>
    <row r="96" spans="1:39" s="16" customFormat="1" ht="21.75" customHeight="1" thickBot="1" x14ac:dyDescent="0.3">
      <c r="A96" s="1325" t="s">
        <v>169</v>
      </c>
      <c r="B96" s="1326" t="s">
        <v>614</v>
      </c>
      <c r="C96" s="1327"/>
      <c r="D96" s="1328">
        <v>8</v>
      </c>
      <c r="E96" s="1329"/>
      <c r="F96" s="1330"/>
      <c r="G96" s="1331">
        <v>1.5</v>
      </c>
      <c r="H96" s="1332">
        <v>45</v>
      </c>
      <c r="I96" s="1332">
        <v>16</v>
      </c>
      <c r="J96" s="1328">
        <v>16</v>
      </c>
      <c r="K96" s="1328"/>
      <c r="L96" s="1328"/>
      <c r="M96" s="1329">
        <v>29</v>
      </c>
      <c r="N96" s="1333"/>
      <c r="O96" s="1327"/>
      <c r="P96" s="1334"/>
      <c r="Q96" s="1331"/>
      <c r="R96" s="1328"/>
      <c r="S96" s="1335"/>
      <c r="T96" s="1335"/>
      <c r="U96" s="1328">
        <v>2</v>
      </c>
      <c r="V96" s="1329"/>
      <c r="W96" s="185"/>
      <c r="X96" s="185"/>
      <c r="Y96" s="185"/>
      <c r="AA96" s="2291"/>
      <c r="AB96" s="3260"/>
      <c r="AC96" s="3261"/>
      <c r="AD96" s="3262"/>
      <c r="AE96" s="3253"/>
      <c r="AF96" s="3254"/>
      <c r="AG96" s="3255"/>
      <c r="AH96" s="3253"/>
      <c r="AI96" s="3254"/>
      <c r="AJ96" s="3255"/>
      <c r="AK96" s="3253"/>
      <c r="AL96" s="3254"/>
      <c r="AM96" s="3255"/>
    </row>
    <row r="97" spans="1:39" s="16" customFormat="1" ht="21.75" customHeight="1" thickBot="1" x14ac:dyDescent="0.3">
      <c r="A97" s="1325" t="s">
        <v>170</v>
      </c>
      <c r="B97" s="1336" t="s">
        <v>44</v>
      </c>
      <c r="C97" s="1337"/>
      <c r="D97" s="1332">
        <v>5</v>
      </c>
      <c r="E97" s="1338"/>
      <c r="F97" s="1339"/>
      <c r="G97" s="1340">
        <v>1.5</v>
      </c>
      <c r="H97" s="1332">
        <v>45</v>
      </c>
      <c r="I97" s="1332">
        <v>16</v>
      </c>
      <c r="J97" s="1332">
        <v>16</v>
      </c>
      <c r="K97" s="1332"/>
      <c r="L97" s="1332"/>
      <c r="M97" s="1338">
        <v>29</v>
      </c>
      <c r="N97" s="1341"/>
      <c r="O97" s="1337"/>
      <c r="P97" s="1342"/>
      <c r="Q97" s="1340"/>
      <c r="R97" s="1332">
        <v>2</v>
      </c>
      <c r="S97" s="1332"/>
      <c r="T97" s="1332"/>
      <c r="U97" s="1332"/>
      <c r="V97" s="1338"/>
      <c r="W97" s="185"/>
      <c r="X97" s="185"/>
      <c r="Y97" s="185"/>
      <c r="AA97" s="2291"/>
      <c r="AB97" s="2292">
        <v>1</v>
      </c>
      <c r="AC97" s="2292">
        <v>2</v>
      </c>
      <c r="AD97" s="2292">
        <v>3</v>
      </c>
      <c r="AE97" s="2292">
        <v>4</v>
      </c>
      <c r="AF97" s="2292">
        <v>5</v>
      </c>
      <c r="AG97" s="2292">
        <v>6</v>
      </c>
      <c r="AH97" s="2292">
        <v>7</v>
      </c>
      <c r="AI97" s="2292">
        <v>8</v>
      </c>
      <c r="AJ97" s="2292">
        <v>9</v>
      </c>
      <c r="AK97" s="2292">
        <v>10</v>
      </c>
      <c r="AL97" s="2292">
        <v>11</v>
      </c>
      <c r="AM97" s="2293">
        <v>12</v>
      </c>
    </row>
    <row r="98" spans="1:39" s="16" customFormat="1" ht="21.75" customHeight="1" thickBot="1" x14ac:dyDescent="0.3">
      <c r="A98" s="1325" t="s">
        <v>217</v>
      </c>
      <c r="B98" s="1343" t="s">
        <v>615</v>
      </c>
      <c r="C98" s="1337"/>
      <c r="D98" s="1332"/>
      <c r="E98" s="1338"/>
      <c r="F98" s="1339"/>
      <c r="G98" s="1344">
        <f>6.5+G104</f>
        <v>8</v>
      </c>
      <c r="H98" s="1345">
        <f>195+H104</f>
        <v>240</v>
      </c>
      <c r="I98" s="1345">
        <f>78+I104</f>
        <v>96</v>
      </c>
      <c r="J98" s="1345"/>
      <c r="K98" s="1345"/>
      <c r="L98" s="1345">
        <f>78+L104</f>
        <v>96</v>
      </c>
      <c r="M98" s="1345">
        <f>117+M104</f>
        <v>144</v>
      </c>
      <c r="N98" s="1337"/>
      <c r="O98" s="1337"/>
      <c r="P98" s="1342"/>
      <c r="Q98" s="1340"/>
      <c r="R98" s="1332"/>
      <c r="S98" s="1332"/>
      <c r="T98" s="1332"/>
      <c r="U98" s="1332"/>
      <c r="V98" s="1342"/>
      <c r="W98" s="185"/>
      <c r="X98" s="185"/>
      <c r="Y98" s="185"/>
      <c r="AA98" s="2291" t="s">
        <v>698</v>
      </c>
      <c r="AB98" s="2291">
        <f>AB14+AB37+AB90</f>
        <v>3</v>
      </c>
      <c r="AC98" s="2291">
        <f t="shared" ref="AC98:AM98" si="31">AC14+AC37+AC90</f>
        <v>1</v>
      </c>
      <c r="AD98" s="2291">
        <f t="shared" si="31"/>
        <v>3</v>
      </c>
      <c r="AE98" s="2291">
        <f t="shared" si="31"/>
        <v>4</v>
      </c>
      <c r="AF98" s="2291">
        <f t="shared" si="31"/>
        <v>2</v>
      </c>
      <c r="AG98" s="2291">
        <f t="shared" si="31"/>
        <v>3</v>
      </c>
      <c r="AH98" s="2291">
        <f t="shared" si="31"/>
        <v>2</v>
      </c>
      <c r="AI98" s="2291">
        <f t="shared" si="31"/>
        <v>2</v>
      </c>
      <c r="AJ98" s="2291">
        <f t="shared" si="31"/>
        <v>0</v>
      </c>
      <c r="AK98" s="2291">
        <f t="shared" si="31"/>
        <v>1</v>
      </c>
      <c r="AL98" s="2291">
        <f t="shared" si="31"/>
        <v>1</v>
      </c>
      <c r="AM98" s="2291">
        <f t="shared" si="31"/>
        <v>0</v>
      </c>
    </row>
    <row r="99" spans="1:39" s="16" customFormat="1" ht="21.75" customHeight="1" thickBot="1" x14ac:dyDescent="0.3">
      <c r="A99" s="1325" t="s">
        <v>625</v>
      </c>
      <c r="B99" s="1346" t="s">
        <v>615</v>
      </c>
      <c r="C99" s="1337"/>
      <c r="D99" s="1350">
        <v>4</v>
      </c>
      <c r="E99" s="1338"/>
      <c r="F99" s="1339"/>
      <c r="G99" s="1340">
        <v>1</v>
      </c>
      <c r="H99" s="1332">
        <v>30</v>
      </c>
      <c r="I99" s="1332">
        <v>14</v>
      </c>
      <c r="J99" s="1332"/>
      <c r="K99" s="1332"/>
      <c r="L99" s="1332">
        <v>14</v>
      </c>
      <c r="M99" s="1338">
        <v>16</v>
      </c>
      <c r="N99" s="1341"/>
      <c r="O99" s="1337"/>
      <c r="P99" s="1342"/>
      <c r="Q99" s="1340">
        <v>1</v>
      </c>
      <c r="R99" s="1332"/>
      <c r="S99" s="1332"/>
      <c r="T99" s="1332"/>
      <c r="U99" s="1332"/>
      <c r="V99" s="1338"/>
      <c r="W99" s="185"/>
      <c r="X99" s="185"/>
      <c r="Y99" s="185"/>
      <c r="AA99" s="2294" t="s">
        <v>699</v>
      </c>
      <c r="AB99" s="2291">
        <f>AB15+AB38+AB91</f>
        <v>5</v>
      </c>
      <c r="AC99" s="2291">
        <f t="shared" ref="AC99:AM99" si="32">AC15+AC38+AC91</f>
        <v>2</v>
      </c>
      <c r="AD99" s="2291">
        <f t="shared" si="32"/>
        <v>4</v>
      </c>
      <c r="AE99" s="2291">
        <f t="shared" si="32"/>
        <v>4</v>
      </c>
      <c r="AF99" s="2291">
        <f t="shared" si="32"/>
        <v>2</v>
      </c>
      <c r="AG99" s="2291">
        <f t="shared" si="32"/>
        <v>4</v>
      </c>
      <c r="AH99" s="2291">
        <f t="shared" si="32"/>
        <v>3</v>
      </c>
      <c r="AI99" s="2291">
        <f t="shared" si="32"/>
        <v>1</v>
      </c>
      <c r="AJ99" s="2291">
        <f t="shared" si="32"/>
        <v>1</v>
      </c>
      <c r="AK99" s="2291">
        <f t="shared" si="32"/>
        <v>0</v>
      </c>
      <c r="AL99" s="2291">
        <f t="shared" si="32"/>
        <v>0</v>
      </c>
      <c r="AM99" s="2291">
        <f t="shared" si="32"/>
        <v>2</v>
      </c>
    </row>
    <row r="100" spans="1:39" s="16" customFormat="1" ht="21.75" customHeight="1" thickBot="1" x14ac:dyDescent="0.3">
      <c r="A100" s="1914" t="s">
        <v>626</v>
      </c>
      <c r="B100" s="1915" t="s">
        <v>615</v>
      </c>
      <c r="C100" s="1916"/>
      <c r="D100" s="1917"/>
      <c r="E100" s="1918"/>
      <c r="F100" s="1919"/>
      <c r="G100" s="1920">
        <v>1.5</v>
      </c>
      <c r="H100" s="1917">
        <v>45</v>
      </c>
      <c r="I100" s="1917">
        <v>16</v>
      </c>
      <c r="J100" s="1917"/>
      <c r="K100" s="1917"/>
      <c r="L100" s="1917">
        <v>16</v>
      </c>
      <c r="M100" s="1918">
        <v>29</v>
      </c>
      <c r="N100" s="1921"/>
      <c r="O100" s="1916"/>
      <c r="P100" s="1922"/>
      <c r="Q100" s="1920"/>
      <c r="R100" s="1917">
        <v>2</v>
      </c>
      <c r="S100" s="1917"/>
      <c r="T100" s="1917"/>
      <c r="U100" s="1917"/>
      <c r="V100" s="1918"/>
      <c r="W100" s="1843"/>
      <c r="X100" s="1843"/>
      <c r="Y100" s="1843"/>
      <c r="AA100" s="16" t="s">
        <v>700</v>
      </c>
      <c r="AJ100" s="16">
        <v>1</v>
      </c>
    </row>
    <row r="101" spans="1:39" s="16" customFormat="1" ht="21.75" customHeight="1" thickBot="1" x14ac:dyDescent="0.3">
      <c r="A101" s="1914" t="s">
        <v>627</v>
      </c>
      <c r="B101" s="1915" t="s">
        <v>615</v>
      </c>
      <c r="C101" s="1916"/>
      <c r="D101" s="1917">
        <v>6</v>
      </c>
      <c r="E101" s="1918"/>
      <c r="F101" s="1919"/>
      <c r="G101" s="1920">
        <v>1.5</v>
      </c>
      <c r="H101" s="1917">
        <v>45</v>
      </c>
      <c r="I101" s="1917">
        <v>16</v>
      </c>
      <c r="J101" s="1917"/>
      <c r="K101" s="1917"/>
      <c r="L101" s="1917">
        <v>16</v>
      </c>
      <c r="M101" s="1918">
        <f>H101-I101</f>
        <v>29</v>
      </c>
      <c r="N101" s="1921"/>
      <c r="O101" s="1916"/>
      <c r="P101" s="1922"/>
      <c r="Q101" s="1920"/>
      <c r="R101" s="1917"/>
      <c r="S101" s="1917">
        <v>2</v>
      </c>
      <c r="T101" s="1917"/>
      <c r="U101" s="1917"/>
      <c r="V101" s="1918"/>
      <c r="W101" s="1843"/>
      <c r="X101" s="1843"/>
      <c r="Y101" s="1843"/>
      <c r="AA101" s="16" t="s">
        <v>701</v>
      </c>
    </row>
    <row r="102" spans="1:39" s="16" customFormat="1" ht="21.75" customHeight="1" thickBot="1" x14ac:dyDescent="0.3">
      <c r="A102" s="1914" t="s">
        <v>628</v>
      </c>
      <c r="B102" s="1915" t="s">
        <v>615</v>
      </c>
      <c r="C102" s="1916"/>
      <c r="D102" s="1917"/>
      <c r="E102" s="1918"/>
      <c r="F102" s="1919"/>
      <c r="G102" s="1920">
        <v>1.5</v>
      </c>
      <c r="H102" s="1917">
        <v>45</v>
      </c>
      <c r="I102" s="1917">
        <v>20</v>
      </c>
      <c r="J102" s="1917"/>
      <c r="K102" s="1917"/>
      <c r="L102" s="1917">
        <v>20</v>
      </c>
      <c r="M102" s="1918">
        <v>25</v>
      </c>
      <c r="N102" s="1921"/>
      <c r="O102" s="1916"/>
      <c r="P102" s="1922"/>
      <c r="Q102" s="1920"/>
      <c r="R102" s="1917"/>
      <c r="S102" s="1917"/>
      <c r="T102" s="1917">
        <v>1.5</v>
      </c>
      <c r="U102" s="1917"/>
      <c r="V102" s="1918"/>
      <c r="W102" s="1843"/>
      <c r="X102" s="1843"/>
      <c r="Y102" s="1843"/>
    </row>
    <row r="103" spans="1:39" s="16" customFormat="1" ht="21.75" customHeight="1" thickBot="1" x14ac:dyDescent="0.3">
      <c r="A103" s="1914" t="s">
        <v>629</v>
      </c>
      <c r="B103" s="1915" t="s">
        <v>615</v>
      </c>
      <c r="C103" s="1916"/>
      <c r="D103" s="1917">
        <v>8</v>
      </c>
      <c r="E103" s="1918"/>
      <c r="F103" s="1919"/>
      <c r="G103" s="1920">
        <v>1.5</v>
      </c>
      <c r="H103" s="1917">
        <v>45</v>
      </c>
      <c r="I103" s="1917">
        <v>16</v>
      </c>
      <c r="J103" s="1917"/>
      <c r="K103" s="1917"/>
      <c r="L103" s="1917">
        <v>16</v>
      </c>
      <c r="M103" s="1918">
        <v>29</v>
      </c>
      <c r="N103" s="1921"/>
      <c r="O103" s="1916"/>
      <c r="P103" s="1922"/>
      <c r="Q103" s="1920"/>
      <c r="R103" s="1917"/>
      <c r="S103" s="1917"/>
      <c r="T103" s="1917"/>
      <c r="U103" s="1917">
        <v>2</v>
      </c>
      <c r="V103" s="1918"/>
      <c r="W103" s="1843"/>
      <c r="X103" s="1843"/>
      <c r="Y103" s="1843"/>
    </row>
    <row r="104" spans="1:39" s="16" customFormat="1" ht="21.75" customHeight="1" thickBot="1" x14ac:dyDescent="0.3">
      <c r="A104" s="1914" t="s">
        <v>630</v>
      </c>
      <c r="B104" s="1923" t="s">
        <v>615</v>
      </c>
      <c r="C104" s="1924"/>
      <c r="D104" s="1925">
        <v>9</v>
      </c>
      <c r="E104" s="1926"/>
      <c r="F104" s="1927"/>
      <c r="G104" s="1928">
        <v>1.5</v>
      </c>
      <c r="H104" s="1925">
        <v>45</v>
      </c>
      <c r="I104" s="1925">
        <v>18</v>
      </c>
      <c r="J104" s="1925"/>
      <c r="K104" s="1925"/>
      <c r="L104" s="1925">
        <v>18</v>
      </c>
      <c r="M104" s="1926">
        <v>27</v>
      </c>
      <c r="N104" s="1929"/>
      <c r="O104" s="1924"/>
      <c r="P104" s="1930"/>
      <c r="Q104" s="1928"/>
      <c r="R104" s="1925"/>
      <c r="S104" s="1925"/>
      <c r="T104" s="1925"/>
      <c r="U104" s="1925"/>
      <c r="V104" s="1926">
        <v>2</v>
      </c>
      <c r="W104" s="1843"/>
      <c r="X104" s="1843"/>
      <c r="Y104" s="1843"/>
    </row>
    <row r="105" spans="1:39" s="16" customFormat="1" ht="21.75" customHeight="1" thickBot="1" x14ac:dyDescent="0.3">
      <c r="A105" s="1931" t="s">
        <v>218</v>
      </c>
      <c r="B105" s="1932" t="s">
        <v>616</v>
      </c>
      <c r="C105" s="1933"/>
      <c r="D105" s="1925">
        <v>6</v>
      </c>
      <c r="E105" s="1926"/>
      <c r="F105" s="1934"/>
      <c r="G105" s="1928">
        <v>1.5</v>
      </c>
      <c r="H105" s="1925">
        <f>G105*30</f>
        <v>45</v>
      </c>
      <c r="I105" s="1925">
        <v>16</v>
      </c>
      <c r="J105" s="1925">
        <v>16</v>
      </c>
      <c r="K105" s="1925"/>
      <c r="L105" s="1925"/>
      <c r="M105" s="1926">
        <f>H105-I105</f>
        <v>29</v>
      </c>
      <c r="N105" s="1935"/>
      <c r="O105" s="1933"/>
      <c r="P105" s="1936"/>
      <c r="Q105" s="1928"/>
      <c r="R105" s="1925"/>
      <c r="S105" s="1925">
        <v>2</v>
      </c>
      <c r="T105" s="1925"/>
      <c r="U105" s="1925"/>
      <c r="V105" s="1926"/>
      <c r="W105" s="1843"/>
      <c r="X105" s="1843"/>
      <c r="Y105" s="1843"/>
    </row>
    <row r="106" spans="1:39" s="16" customFormat="1" ht="32.25" customHeight="1" thickBot="1" x14ac:dyDescent="0.3">
      <c r="A106" s="1931" t="s">
        <v>213</v>
      </c>
      <c r="B106" s="1937" t="s">
        <v>617</v>
      </c>
      <c r="C106" s="1938"/>
      <c r="D106" s="1939">
        <v>8</v>
      </c>
      <c r="E106" s="1939"/>
      <c r="F106" s="1940"/>
      <c r="G106" s="1941">
        <v>1.5</v>
      </c>
      <c r="H106" s="1942">
        <f>G106*30</f>
        <v>45</v>
      </c>
      <c r="I106" s="1943">
        <v>16</v>
      </c>
      <c r="J106" s="1944">
        <v>16</v>
      </c>
      <c r="K106" s="1944"/>
      <c r="L106" s="1944"/>
      <c r="M106" s="1945">
        <v>29</v>
      </c>
      <c r="N106" s="1938"/>
      <c r="O106" s="1939"/>
      <c r="P106" s="1940"/>
      <c r="Q106" s="1946"/>
      <c r="R106" s="1944"/>
      <c r="S106" s="1945"/>
      <c r="T106" s="1947"/>
      <c r="U106" s="1948">
        <v>1.5</v>
      </c>
      <c r="V106" s="1918"/>
      <c r="W106" s="1843"/>
      <c r="X106" s="1843"/>
      <c r="Y106" s="1843"/>
    </row>
    <row r="107" spans="1:39" s="16" customFormat="1" ht="21.75" customHeight="1" thickBot="1" x14ac:dyDescent="0.3">
      <c r="A107" s="1931" t="s">
        <v>214</v>
      </c>
      <c r="B107" s="1949" t="s">
        <v>133</v>
      </c>
      <c r="C107" s="1950"/>
      <c r="D107" s="1917">
        <v>7</v>
      </c>
      <c r="E107" s="1918"/>
      <c r="F107" s="1951"/>
      <c r="G107" s="1920">
        <v>1.5</v>
      </c>
      <c r="H107" s="1917">
        <v>45</v>
      </c>
      <c r="I107" s="1917">
        <v>20</v>
      </c>
      <c r="J107" s="1917">
        <v>14</v>
      </c>
      <c r="K107" s="1917"/>
      <c r="L107" s="1917">
        <v>6</v>
      </c>
      <c r="M107" s="1918">
        <v>25</v>
      </c>
      <c r="N107" s="1952"/>
      <c r="O107" s="1950"/>
      <c r="P107" s="1953"/>
      <c r="Q107" s="1920"/>
      <c r="R107" s="1917"/>
      <c r="S107" s="1917"/>
      <c r="T107" s="1917">
        <v>1.5</v>
      </c>
      <c r="U107" s="1917"/>
      <c r="V107" s="1918"/>
      <c r="W107" s="1843"/>
      <c r="X107" s="1843"/>
      <c r="Y107" s="1843"/>
    </row>
    <row r="108" spans="1:39" s="16" customFormat="1" ht="21.75" customHeight="1" thickBot="1" x14ac:dyDescent="0.3">
      <c r="A108" s="1931" t="s">
        <v>215</v>
      </c>
      <c r="B108" s="1954" t="s">
        <v>45</v>
      </c>
      <c r="C108" s="1950"/>
      <c r="D108" s="1917">
        <v>7</v>
      </c>
      <c r="E108" s="1918"/>
      <c r="F108" s="1951"/>
      <c r="G108" s="1920">
        <v>1.5</v>
      </c>
      <c r="H108" s="1917">
        <v>45</v>
      </c>
      <c r="I108" s="1917">
        <v>20</v>
      </c>
      <c r="J108" s="1917">
        <v>14</v>
      </c>
      <c r="K108" s="1917"/>
      <c r="L108" s="1917">
        <v>6</v>
      </c>
      <c r="M108" s="1918">
        <v>25</v>
      </c>
      <c r="N108" s="1952"/>
      <c r="O108" s="1950"/>
      <c r="P108" s="1953"/>
      <c r="Q108" s="1920"/>
      <c r="R108" s="1917"/>
      <c r="S108" s="1917"/>
      <c r="T108" s="1917">
        <v>1.5</v>
      </c>
      <c r="U108" s="1917"/>
      <c r="V108" s="1918"/>
      <c r="W108" s="1843"/>
      <c r="X108" s="1843"/>
      <c r="Y108" s="1843"/>
    </row>
    <row r="109" spans="1:39" s="16" customFormat="1" ht="21.75" customHeight="1" thickBot="1" x14ac:dyDescent="0.3">
      <c r="A109" s="1931" t="s">
        <v>216</v>
      </c>
      <c r="B109" s="1954" t="s">
        <v>618</v>
      </c>
      <c r="C109" s="1950"/>
      <c r="D109" s="1917">
        <v>7</v>
      </c>
      <c r="E109" s="1918"/>
      <c r="F109" s="1951"/>
      <c r="G109" s="1920">
        <v>1.5</v>
      </c>
      <c r="H109" s="1917">
        <v>45</v>
      </c>
      <c r="I109" s="1917">
        <v>20</v>
      </c>
      <c r="J109" s="1917">
        <v>14</v>
      </c>
      <c r="K109" s="1917"/>
      <c r="L109" s="1917">
        <v>6</v>
      </c>
      <c r="M109" s="1918">
        <v>25</v>
      </c>
      <c r="N109" s="1952"/>
      <c r="O109" s="1950"/>
      <c r="P109" s="1953"/>
      <c r="Q109" s="1920"/>
      <c r="R109" s="1917"/>
      <c r="S109" s="1917"/>
      <c r="T109" s="1917">
        <v>1.5</v>
      </c>
      <c r="U109" s="1916"/>
      <c r="V109" s="1922"/>
      <c r="W109" s="1843"/>
      <c r="X109" s="1843"/>
      <c r="Y109" s="1843"/>
    </row>
    <row r="110" spans="1:39" s="16" customFormat="1" ht="21.75" customHeight="1" x14ac:dyDescent="0.25">
      <c r="A110" s="1931" t="s">
        <v>619</v>
      </c>
      <c r="B110" s="1955" t="s">
        <v>197</v>
      </c>
      <c r="C110" s="1956"/>
      <c r="D110" s="1957">
        <v>6</v>
      </c>
      <c r="E110" s="1958"/>
      <c r="F110" s="1959"/>
      <c r="G110" s="1960">
        <v>1.5</v>
      </c>
      <c r="H110" s="1957">
        <f>30*G110</f>
        <v>45</v>
      </c>
      <c r="I110" s="1957">
        <v>16</v>
      </c>
      <c r="J110" s="1957">
        <v>16</v>
      </c>
      <c r="K110" s="1957"/>
      <c r="L110" s="1957"/>
      <c r="M110" s="1958">
        <v>29</v>
      </c>
      <c r="N110" s="1961"/>
      <c r="O110" s="1956"/>
      <c r="P110" s="1962"/>
      <c r="Q110" s="1960"/>
      <c r="R110" s="1957"/>
      <c r="S110" s="1957">
        <v>2</v>
      </c>
      <c r="T110" s="1957"/>
      <c r="U110" s="1957"/>
      <c r="V110" s="1958"/>
      <c r="W110" s="1843"/>
      <c r="X110" s="1843"/>
      <c r="Y110" s="1843"/>
    </row>
    <row r="111" spans="1:39" s="16" customFormat="1" ht="21.75" customHeight="1" x14ac:dyDescent="0.25">
      <c r="A111" s="1931" t="s">
        <v>621</v>
      </c>
      <c r="B111" s="1963" t="s">
        <v>620</v>
      </c>
      <c r="C111" s="1964"/>
      <c r="D111" s="1965">
        <v>9</v>
      </c>
      <c r="E111" s="1965"/>
      <c r="F111" s="1966"/>
      <c r="G111" s="1965">
        <v>1.5</v>
      </c>
      <c r="H111" s="1965">
        <v>45</v>
      </c>
      <c r="I111" s="1965">
        <v>18</v>
      </c>
      <c r="J111" s="1965">
        <v>9</v>
      </c>
      <c r="K111" s="1965"/>
      <c r="L111" s="1965">
        <v>9</v>
      </c>
      <c r="M111" s="1965">
        <v>27</v>
      </c>
      <c r="N111" s="1964"/>
      <c r="O111" s="1964"/>
      <c r="P111" s="1964"/>
      <c r="Q111" s="1965"/>
      <c r="R111" s="1965"/>
      <c r="S111" s="1965"/>
      <c r="T111" s="1965"/>
      <c r="U111" s="1965"/>
      <c r="V111" s="1967">
        <v>2</v>
      </c>
      <c r="W111" s="1843"/>
      <c r="X111" s="1843"/>
      <c r="Y111" s="1843"/>
    </row>
    <row r="112" spans="1:39" s="1410" customFormat="1" ht="21.75" customHeight="1" x14ac:dyDescent="0.25">
      <c r="A112" s="1968" t="s">
        <v>623</v>
      </c>
      <c r="B112" s="1969" t="s">
        <v>622</v>
      </c>
      <c r="C112" s="1970"/>
      <c r="D112" s="1971">
        <v>9</v>
      </c>
      <c r="E112" s="1971"/>
      <c r="F112" s="1972"/>
      <c r="G112" s="1971">
        <v>1.5</v>
      </c>
      <c r="H112" s="1971">
        <v>45</v>
      </c>
      <c r="I112" s="1971">
        <v>18</v>
      </c>
      <c r="J112" s="1971">
        <v>9</v>
      </c>
      <c r="K112" s="1971"/>
      <c r="L112" s="1971">
        <v>9</v>
      </c>
      <c r="M112" s="1971">
        <v>27</v>
      </c>
      <c r="N112" s="1970"/>
      <c r="O112" s="1970"/>
      <c r="P112" s="1970"/>
      <c r="Q112" s="1971"/>
      <c r="R112" s="1971"/>
      <c r="S112" s="1971"/>
      <c r="T112" s="1971"/>
      <c r="U112" s="1971"/>
      <c r="V112" s="1971">
        <v>2</v>
      </c>
      <c r="W112" s="1973"/>
      <c r="X112" s="1973"/>
      <c r="Y112" s="1973"/>
    </row>
    <row r="113" spans="1:39" s="16" customFormat="1" ht="21.75" customHeight="1" thickBot="1" x14ac:dyDescent="0.3">
      <c r="A113" s="1974" t="s">
        <v>624</v>
      </c>
      <c r="B113" s="1975" t="s">
        <v>71</v>
      </c>
      <c r="C113" s="1843"/>
      <c r="D113" s="1843">
        <v>9</v>
      </c>
      <c r="E113" s="1843"/>
      <c r="F113" s="1976"/>
      <c r="G113" s="1965">
        <v>1.5</v>
      </c>
      <c r="H113" s="1965">
        <v>45</v>
      </c>
      <c r="I113" s="1965">
        <v>18</v>
      </c>
      <c r="J113" s="1965">
        <v>9</v>
      </c>
      <c r="K113" s="1965"/>
      <c r="L113" s="1965">
        <v>9</v>
      </c>
      <c r="M113" s="1965">
        <v>27</v>
      </c>
      <c r="N113" s="1964"/>
      <c r="O113" s="1964"/>
      <c r="P113" s="1964"/>
      <c r="Q113" s="1965"/>
      <c r="R113" s="1965"/>
      <c r="S113" s="1965"/>
      <c r="T113" s="1965"/>
      <c r="U113" s="1965"/>
      <c r="V113" s="1965">
        <v>2</v>
      </c>
      <c r="W113" s="1843"/>
      <c r="X113" s="1843"/>
      <c r="Y113" s="1843"/>
    </row>
    <row r="114" spans="1:39" s="16" customFormat="1" ht="21.75" customHeight="1" thickBot="1" x14ac:dyDescent="0.3">
      <c r="A114" s="1974" t="s">
        <v>648</v>
      </c>
      <c r="B114" s="1975" t="s">
        <v>649</v>
      </c>
      <c r="C114" s="1843"/>
      <c r="D114" s="1843">
        <v>5</v>
      </c>
      <c r="E114" s="1843"/>
      <c r="F114" s="1976"/>
      <c r="G114" s="1977">
        <v>1.5</v>
      </c>
      <c r="H114" s="1917">
        <v>45</v>
      </c>
      <c r="I114" s="1917">
        <v>16</v>
      </c>
      <c r="J114" s="1978">
        <v>16</v>
      </c>
      <c r="K114" s="1978"/>
      <c r="L114" s="1978"/>
      <c r="M114" s="1979">
        <v>29</v>
      </c>
      <c r="N114" s="1980"/>
      <c r="O114" s="1981"/>
      <c r="P114" s="1982"/>
      <c r="Q114" s="1977"/>
      <c r="R114" s="1978">
        <v>2</v>
      </c>
      <c r="S114" s="1983"/>
      <c r="T114" s="1983"/>
      <c r="U114" s="1984"/>
      <c r="V114" s="1979"/>
      <c r="W114" s="1843"/>
      <c r="X114" s="1843"/>
      <c r="Y114" s="1843"/>
    </row>
    <row r="115" spans="1:39" s="16" customFormat="1" ht="24" customHeight="1" thickBot="1" x14ac:dyDescent="0.25">
      <c r="A115" s="3294" t="s">
        <v>342</v>
      </c>
      <c r="B115" s="3295"/>
      <c r="C115" s="3295"/>
      <c r="D115" s="3295"/>
      <c r="E115" s="3295"/>
      <c r="F115" s="3295"/>
      <c r="G115" s="3295"/>
      <c r="H115" s="3295"/>
      <c r="I115" s="3295"/>
      <c r="J115" s="3295"/>
      <c r="K115" s="3295"/>
      <c r="L115" s="3295"/>
      <c r="M115" s="3295"/>
      <c r="N115" s="3295"/>
      <c r="O115" s="3295"/>
      <c r="P115" s="3295"/>
      <c r="Q115" s="3295"/>
      <c r="R115" s="3295"/>
      <c r="S115" s="3295"/>
      <c r="T115" s="3295"/>
      <c r="U115" s="3295"/>
      <c r="V115" s="3295"/>
      <c r="W115" s="3295"/>
      <c r="X115" s="3295"/>
      <c r="Y115" s="3296"/>
    </row>
    <row r="116" spans="1:39" s="16" customFormat="1" ht="24" hidden="1" customHeight="1" thickBot="1" x14ac:dyDescent="0.25">
      <c r="A116" s="3297" t="s">
        <v>684</v>
      </c>
      <c r="B116" s="3298"/>
      <c r="C116" s="3298"/>
      <c r="D116" s="3298"/>
      <c r="E116" s="3298"/>
      <c r="F116" s="3298"/>
      <c r="G116" s="3298"/>
      <c r="H116" s="3298"/>
      <c r="I116" s="3298"/>
      <c r="J116" s="3298"/>
      <c r="K116" s="3298"/>
      <c r="L116" s="3298"/>
      <c r="M116" s="3298"/>
      <c r="N116" s="3298"/>
      <c r="O116" s="3298"/>
      <c r="P116" s="3298"/>
      <c r="Q116" s="3298"/>
      <c r="R116" s="3298"/>
      <c r="S116" s="3298"/>
      <c r="T116" s="3298"/>
      <c r="U116" s="3298"/>
      <c r="V116" s="3298"/>
      <c r="W116" s="3298"/>
      <c r="X116" s="3298"/>
      <c r="Y116" s="3299"/>
    </row>
    <row r="117" spans="1:39" s="16" customFormat="1" ht="46.5" hidden="1" customHeight="1" thickBot="1" x14ac:dyDescent="0.25">
      <c r="A117" s="710" t="s">
        <v>515</v>
      </c>
      <c r="B117" s="711" t="s">
        <v>525</v>
      </c>
      <c r="C117" s="684"/>
      <c r="D117" s="685"/>
      <c r="E117" s="685"/>
      <c r="F117" s="686">
        <v>7</v>
      </c>
      <c r="G117" s="108">
        <v>1</v>
      </c>
      <c r="H117" s="712">
        <f>G117*30</f>
        <v>30</v>
      </c>
      <c r="I117" s="713">
        <f>J117+K117+L117</f>
        <v>15</v>
      </c>
      <c r="J117" s="713"/>
      <c r="K117" s="713"/>
      <c r="L117" s="713">
        <v>15</v>
      </c>
      <c r="M117" s="714">
        <f>H117-I117</f>
        <v>15</v>
      </c>
      <c r="N117" s="715"/>
      <c r="O117" s="332"/>
      <c r="P117" s="716"/>
      <c r="Q117" s="717"/>
      <c r="R117" s="718"/>
      <c r="S117" s="719"/>
      <c r="T117" s="717">
        <v>1</v>
      </c>
      <c r="U117" s="720"/>
      <c r="V117" s="721"/>
      <c r="W117" s="722"/>
      <c r="X117" s="723"/>
      <c r="Y117" s="724"/>
      <c r="AA117" s="16" t="s">
        <v>637</v>
      </c>
    </row>
    <row r="118" spans="1:39" s="16" customFormat="1" ht="24" hidden="1" customHeight="1" thickBot="1" x14ac:dyDescent="0.25">
      <c r="A118" s="3081" t="s">
        <v>580</v>
      </c>
      <c r="B118" s="3082"/>
      <c r="C118" s="3082"/>
      <c r="D118" s="3082"/>
      <c r="E118" s="3082"/>
      <c r="F118" s="3274"/>
      <c r="G118" s="725">
        <f>G117</f>
        <v>1</v>
      </c>
      <c r="H118" s="327">
        <f>H117</f>
        <v>30</v>
      </c>
      <c r="I118" s="141">
        <f>I117</f>
        <v>15</v>
      </c>
      <c r="J118" s="141"/>
      <c r="K118" s="141"/>
      <c r="L118" s="141">
        <f>L117</f>
        <v>15</v>
      </c>
      <c r="M118" s="726">
        <f>M117</f>
        <v>15</v>
      </c>
      <c r="N118" s="727"/>
      <c r="O118" s="332"/>
      <c r="P118" s="716"/>
      <c r="Q118" s="331"/>
      <c r="R118" s="332"/>
      <c r="S118" s="333"/>
      <c r="T118" s="327">
        <f>T117</f>
        <v>1</v>
      </c>
      <c r="U118" s="723"/>
      <c r="V118" s="724"/>
      <c r="W118" s="722"/>
      <c r="X118" s="723"/>
      <c r="Y118" s="724"/>
      <c r="AA118" s="2291"/>
      <c r="AB118" s="3250" t="s">
        <v>34</v>
      </c>
      <c r="AC118" s="3258"/>
      <c r="AD118" s="3259"/>
      <c r="AE118" s="3250" t="s">
        <v>35</v>
      </c>
      <c r="AF118" s="3251"/>
      <c r="AG118" s="3252"/>
      <c r="AH118" s="3250" t="s">
        <v>36</v>
      </c>
      <c r="AI118" s="3251"/>
      <c r="AJ118" s="3252"/>
      <c r="AK118" s="3250" t="s">
        <v>37</v>
      </c>
      <c r="AL118" s="3251"/>
      <c r="AM118" s="3252"/>
    </row>
    <row r="119" spans="1:39" s="16" customFormat="1" ht="24" hidden="1" customHeight="1" thickBot="1" x14ac:dyDescent="0.25">
      <c r="A119" s="3300" t="s">
        <v>596</v>
      </c>
      <c r="B119" s="3301"/>
      <c r="C119" s="3301"/>
      <c r="D119" s="3301"/>
      <c r="E119" s="3301"/>
      <c r="F119" s="3301"/>
      <c r="G119" s="3301"/>
      <c r="H119" s="3301"/>
      <c r="I119" s="3301"/>
      <c r="J119" s="3301"/>
      <c r="K119" s="3301"/>
      <c r="L119" s="3301"/>
      <c r="M119" s="3301"/>
      <c r="N119" s="3301"/>
      <c r="O119" s="3301"/>
      <c r="P119" s="3301"/>
      <c r="Q119" s="3301"/>
      <c r="R119" s="3301"/>
      <c r="S119" s="3301"/>
      <c r="T119" s="3301"/>
      <c r="U119" s="3301"/>
      <c r="V119" s="3301"/>
      <c r="W119" s="3301"/>
      <c r="X119" s="3301"/>
      <c r="Y119" s="3302"/>
      <c r="AA119" s="2291"/>
      <c r="AB119" s="3260"/>
      <c r="AC119" s="3261"/>
      <c r="AD119" s="3262"/>
      <c r="AE119" s="3253"/>
      <c r="AF119" s="3254"/>
      <c r="AG119" s="3255"/>
      <c r="AH119" s="3253"/>
      <c r="AI119" s="3254"/>
      <c r="AJ119" s="3255"/>
      <c r="AK119" s="3253"/>
      <c r="AL119" s="3254"/>
      <c r="AM119" s="3255"/>
    </row>
    <row r="120" spans="1:39" s="16" customFormat="1" ht="39.75" hidden="1" customHeight="1" thickBot="1" x14ac:dyDescent="0.25">
      <c r="A120" s="2127"/>
      <c r="B120" s="2128"/>
      <c r="C120" s="2129"/>
      <c r="D120" s="2130"/>
      <c r="E120" s="2131"/>
      <c r="F120" s="2132"/>
      <c r="G120" s="2133"/>
      <c r="H120" s="2134"/>
      <c r="I120" s="2135"/>
      <c r="J120" s="2135"/>
      <c r="K120" s="2135"/>
      <c r="L120" s="2135"/>
      <c r="M120" s="2136"/>
      <c r="N120" s="2137"/>
      <c r="O120" s="2131"/>
      <c r="P120" s="2138"/>
      <c r="Q120" s="2139"/>
      <c r="R120" s="2140"/>
      <c r="S120" s="2141"/>
      <c r="T120" s="2137"/>
      <c r="U120" s="2131"/>
      <c r="V120" s="2142"/>
      <c r="W120" s="2139"/>
      <c r="X120" s="2140"/>
      <c r="Y120" s="2143"/>
      <c r="AA120" s="2291"/>
      <c r="AB120" s="2292">
        <v>1</v>
      </c>
      <c r="AC120" s="2292">
        <v>2</v>
      </c>
      <c r="AD120" s="2292">
        <v>3</v>
      </c>
      <c r="AE120" s="2292">
        <v>4</v>
      </c>
      <c r="AF120" s="2292">
        <v>5</v>
      </c>
      <c r="AG120" s="2292">
        <v>6</v>
      </c>
      <c r="AH120" s="2292">
        <v>7</v>
      </c>
      <c r="AI120" s="2292">
        <v>8</v>
      </c>
      <c r="AJ120" s="2292">
        <v>9</v>
      </c>
      <c r="AK120" s="2292">
        <v>10</v>
      </c>
      <c r="AL120" s="2292">
        <v>11</v>
      </c>
      <c r="AM120" s="2293">
        <v>12</v>
      </c>
    </row>
    <row r="121" spans="1:39" s="16" customFormat="1" ht="24" hidden="1" customHeight="1" thickBot="1" x14ac:dyDescent="0.25">
      <c r="A121" s="3303" t="s">
        <v>440</v>
      </c>
      <c r="B121" s="3304"/>
      <c r="C121" s="3304"/>
      <c r="D121" s="3304"/>
      <c r="E121" s="3304"/>
      <c r="F121" s="3305"/>
      <c r="G121" s="2144">
        <f>G120</f>
        <v>0</v>
      </c>
      <c r="H121" s="2145">
        <f>H120</f>
        <v>0</v>
      </c>
      <c r="I121" s="2146">
        <f>I120</f>
        <v>0</v>
      </c>
      <c r="J121" s="2146">
        <f>J120</f>
        <v>0</v>
      </c>
      <c r="K121" s="2146">
        <f>K120</f>
        <v>0</v>
      </c>
      <c r="L121" s="2146"/>
      <c r="M121" s="2147">
        <f>M120</f>
        <v>0</v>
      </c>
      <c r="N121" s="2148"/>
      <c r="O121" s="2149"/>
      <c r="P121" s="2150"/>
      <c r="Q121" s="2151"/>
      <c r="R121" s="2149"/>
      <c r="S121" s="2152"/>
      <c r="T121" s="2148"/>
      <c r="U121" s="2149"/>
      <c r="V121" s="2153">
        <f>V120</f>
        <v>0</v>
      </c>
      <c r="W121" s="2151"/>
      <c r="X121" s="2149"/>
      <c r="Y121" s="2150"/>
      <c r="AA121" s="2291" t="s">
        <v>698</v>
      </c>
      <c r="AB121" s="2291">
        <f t="shared" ref="AB121:AM121" si="33">COUNTIF($C118:$C165,AB120)</f>
        <v>0</v>
      </c>
      <c r="AC121" s="2291">
        <f t="shared" si="33"/>
        <v>0</v>
      </c>
      <c r="AD121" s="2291">
        <f t="shared" si="33"/>
        <v>0</v>
      </c>
      <c r="AE121" s="2291">
        <f t="shared" si="33"/>
        <v>0</v>
      </c>
      <c r="AF121" s="2291">
        <f t="shared" si="33"/>
        <v>0</v>
      </c>
      <c r="AG121" s="2291">
        <f t="shared" si="33"/>
        <v>0</v>
      </c>
      <c r="AH121" s="2291">
        <f t="shared" si="33"/>
        <v>1</v>
      </c>
      <c r="AI121" s="2291">
        <f t="shared" si="33"/>
        <v>0</v>
      </c>
      <c r="AJ121" s="2291">
        <f t="shared" si="33"/>
        <v>3</v>
      </c>
      <c r="AK121" s="2291">
        <f t="shared" si="33"/>
        <v>1</v>
      </c>
      <c r="AL121" s="2291">
        <f t="shared" si="33"/>
        <v>0</v>
      </c>
      <c r="AM121" s="2291">
        <f t="shared" si="33"/>
        <v>1</v>
      </c>
    </row>
    <row r="122" spans="1:39" s="56" customFormat="1" ht="23.25" hidden="1" customHeight="1" thickBot="1" x14ac:dyDescent="0.25">
      <c r="A122" s="3285" t="s">
        <v>687</v>
      </c>
      <c r="B122" s="3286"/>
      <c r="C122" s="3286"/>
      <c r="D122" s="3286"/>
      <c r="E122" s="3286"/>
      <c r="F122" s="3286"/>
      <c r="G122" s="3286"/>
      <c r="H122" s="3286"/>
      <c r="I122" s="3286"/>
      <c r="J122" s="3286"/>
      <c r="K122" s="3286"/>
      <c r="L122" s="3286"/>
      <c r="M122" s="3286"/>
      <c r="N122" s="3286"/>
      <c r="O122" s="3286"/>
      <c r="P122" s="3286"/>
      <c r="Q122" s="3286"/>
      <c r="R122" s="3286"/>
      <c r="S122" s="3286"/>
      <c r="T122" s="3286"/>
      <c r="U122" s="3286"/>
      <c r="V122" s="3286"/>
      <c r="W122" s="3286"/>
      <c r="X122" s="3286"/>
      <c r="Y122" s="3287"/>
      <c r="Z122" s="16"/>
      <c r="AA122" s="2294"/>
      <c r="AB122" s="2291">
        <v>1</v>
      </c>
      <c r="AC122" s="2291">
        <v>2</v>
      </c>
      <c r="AD122" s="2291">
        <v>3</v>
      </c>
      <c r="AE122" s="2295">
        <v>4</v>
      </c>
      <c r="AF122" s="2295">
        <v>5</v>
      </c>
      <c r="AG122" s="2295">
        <v>6</v>
      </c>
      <c r="AH122" s="2295">
        <v>7</v>
      </c>
      <c r="AI122" s="2295">
        <v>8</v>
      </c>
      <c r="AJ122" s="2295">
        <v>9</v>
      </c>
      <c r="AK122" s="2295">
        <v>10</v>
      </c>
      <c r="AL122" s="2295">
        <v>11</v>
      </c>
      <c r="AM122" s="2295">
        <v>10</v>
      </c>
    </row>
    <row r="123" spans="1:39" s="16" customFormat="1" ht="43.5" hidden="1" customHeight="1" thickBot="1" x14ac:dyDescent="0.25">
      <c r="A123" s="710" t="s">
        <v>526</v>
      </c>
      <c r="B123" s="2126" t="s">
        <v>219</v>
      </c>
      <c r="C123" s="684"/>
      <c r="D123" s="685"/>
      <c r="E123" s="685"/>
      <c r="F123" s="686">
        <v>8</v>
      </c>
      <c r="G123" s="108">
        <v>1</v>
      </c>
      <c r="H123" s="190">
        <f>G123*30</f>
        <v>30</v>
      </c>
      <c r="I123" s="92">
        <f>J123+K123+L123</f>
        <v>10</v>
      </c>
      <c r="J123" s="171"/>
      <c r="K123" s="167"/>
      <c r="L123" s="167">
        <v>10</v>
      </c>
      <c r="M123" s="206">
        <f>H123-I123</f>
        <v>20</v>
      </c>
      <c r="N123" s="755"/>
      <c r="O123" s="756"/>
      <c r="P123" s="757"/>
      <c r="Q123" s="758"/>
      <c r="R123" s="759"/>
      <c r="S123" s="760"/>
      <c r="T123" s="761"/>
      <c r="U123" s="756">
        <v>1</v>
      </c>
      <c r="V123" s="762"/>
      <c r="W123" s="755"/>
      <c r="X123" s="763"/>
      <c r="Y123" s="764"/>
      <c r="AA123" s="2291" t="s">
        <v>698</v>
      </c>
    </row>
    <row r="124" spans="1:39" s="16" customFormat="1" ht="23.25" hidden="1" customHeight="1" thickBot="1" x14ac:dyDescent="0.25">
      <c r="A124" s="3081" t="s">
        <v>441</v>
      </c>
      <c r="B124" s="3082"/>
      <c r="C124" s="3082"/>
      <c r="D124" s="3082"/>
      <c r="E124" s="3082"/>
      <c r="F124" s="3274"/>
      <c r="G124" s="725">
        <f>G123</f>
        <v>1</v>
      </c>
      <c r="H124" s="765">
        <f t="shared" ref="H124:M124" si="34">H123</f>
        <v>30</v>
      </c>
      <c r="I124" s="766">
        <f t="shared" si="34"/>
        <v>10</v>
      </c>
      <c r="J124" s="766"/>
      <c r="K124" s="766"/>
      <c r="L124" s="766">
        <f t="shared" si="34"/>
        <v>10</v>
      </c>
      <c r="M124" s="767">
        <f t="shared" si="34"/>
        <v>20</v>
      </c>
      <c r="N124" s="768"/>
      <c r="O124" s="769"/>
      <c r="P124" s="770"/>
      <c r="Q124" s="771"/>
      <c r="R124" s="769"/>
      <c r="S124" s="513"/>
      <c r="T124" s="765"/>
      <c r="U124" s="766">
        <f>U123</f>
        <v>1</v>
      </c>
      <c r="V124" s="767"/>
      <c r="W124" s="772"/>
      <c r="X124" s="773"/>
      <c r="Y124" s="774"/>
      <c r="AA124" s="2294" t="s">
        <v>699</v>
      </c>
    </row>
    <row r="125" spans="1:39" s="16" customFormat="1" ht="24" customHeight="1" thickBot="1" x14ac:dyDescent="0.25">
      <c r="A125" s="3288" t="s">
        <v>222</v>
      </c>
      <c r="B125" s="3289"/>
      <c r="C125" s="3289"/>
      <c r="D125" s="3289"/>
      <c r="E125" s="3289"/>
      <c r="F125" s="3289"/>
      <c r="G125" s="3289"/>
      <c r="H125" s="3289"/>
      <c r="I125" s="3289"/>
      <c r="J125" s="3289"/>
      <c r="K125" s="3289"/>
      <c r="L125" s="3289"/>
      <c r="M125" s="3289"/>
      <c r="N125" s="3289"/>
      <c r="O125" s="3289"/>
      <c r="P125" s="3289"/>
      <c r="Q125" s="3289"/>
      <c r="R125" s="3289"/>
      <c r="S125" s="3289"/>
      <c r="T125" s="3289"/>
      <c r="U125" s="3289"/>
      <c r="V125" s="3289"/>
      <c r="W125" s="3289"/>
      <c r="X125" s="3289"/>
      <c r="Y125" s="3290"/>
      <c r="AA125" s="16" t="s">
        <v>700</v>
      </c>
    </row>
    <row r="126" spans="1:39" s="16" customFormat="1" ht="24" customHeight="1" thickBot="1" x14ac:dyDescent="0.25">
      <c r="A126" s="3023" t="s">
        <v>594</v>
      </c>
      <c r="B126" s="3034"/>
      <c r="C126" s="3034"/>
      <c r="D126" s="3034"/>
      <c r="E126" s="3034"/>
      <c r="F126" s="3034"/>
      <c r="G126" s="3034"/>
      <c r="H126" s="3034"/>
      <c r="I126" s="3034"/>
      <c r="J126" s="3034"/>
      <c r="K126" s="3034"/>
      <c r="L126" s="3034"/>
      <c r="M126" s="3034"/>
      <c r="N126" s="3034"/>
      <c r="O126" s="3034"/>
      <c r="P126" s="3034"/>
      <c r="Q126" s="3034"/>
      <c r="R126" s="3034"/>
      <c r="S126" s="3034"/>
      <c r="T126" s="3034"/>
      <c r="U126" s="3034"/>
      <c r="V126" s="3034"/>
      <c r="W126" s="3034"/>
      <c r="X126" s="3034"/>
      <c r="Y126" s="3035"/>
      <c r="AA126" s="16" t="s">
        <v>701</v>
      </c>
      <c r="AH126" s="16">
        <v>1</v>
      </c>
      <c r="AI126" s="16">
        <v>1</v>
      </c>
    </row>
    <row r="127" spans="1:39" s="16" customFormat="1" ht="41.25" customHeight="1" thickBot="1" x14ac:dyDescent="0.25">
      <c r="A127" s="3291" t="s">
        <v>345</v>
      </c>
      <c r="B127" s="3101"/>
      <c r="C127" s="3101"/>
      <c r="D127" s="3101"/>
      <c r="E127" s="3101"/>
      <c r="F127" s="3101"/>
      <c r="G127" s="3101"/>
      <c r="H127" s="3101"/>
      <c r="I127" s="3101"/>
      <c r="J127" s="3101"/>
      <c r="K127" s="3101"/>
      <c r="L127" s="3101"/>
      <c r="M127" s="3101"/>
      <c r="N127" s="3101"/>
      <c r="O127" s="3101"/>
      <c r="P127" s="3101"/>
      <c r="Q127" s="3101"/>
      <c r="R127" s="3101"/>
      <c r="S127" s="3101"/>
      <c r="T127" s="3101"/>
      <c r="U127" s="3101"/>
      <c r="V127" s="3101"/>
      <c r="W127" s="3101"/>
      <c r="X127" s="3101"/>
      <c r="Y127" s="3102"/>
    </row>
    <row r="128" spans="1:39" s="16" customFormat="1" ht="38.25" customHeight="1" thickBot="1" x14ac:dyDescent="0.25">
      <c r="A128" s="683" t="s">
        <v>347</v>
      </c>
      <c r="B128" s="112" t="s">
        <v>188</v>
      </c>
      <c r="C128" s="83"/>
      <c r="D128" s="85"/>
      <c r="E128" s="85"/>
      <c r="F128" s="128"/>
      <c r="G128" s="1743">
        <f>G129+G130</f>
        <v>8</v>
      </c>
      <c r="H128" s="776">
        <f>H129+H130</f>
        <v>240</v>
      </c>
      <c r="I128" s="109">
        <f>I129+I130</f>
        <v>90</v>
      </c>
      <c r="J128" s="109">
        <f>J129+J130</f>
        <v>63</v>
      </c>
      <c r="K128" s="109">
        <f>K129+K130</f>
        <v>27</v>
      </c>
      <c r="L128" s="109"/>
      <c r="M128" s="777">
        <f>M129+M130</f>
        <v>150</v>
      </c>
      <c r="N128" s="83"/>
      <c r="O128" s="85"/>
      <c r="P128" s="89"/>
      <c r="Q128" s="83"/>
      <c r="R128" s="85"/>
      <c r="S128" s="89"/>
      <c r="T128" s="86"/>
      <c r="U128" s="87"/>
      <c r="V128" s="94"/>
      <c r="W128" s="95"/>
      <c r="X128" s="87"/>
      <c r="Y128" s="94"/>
      <c r="AA128" s="18" t="s">
        <v>703</v>
      </c>
    </row>
    <row r="129" spans="1:39" s="16" customFormat="1" ht="40.5" customHeight="1" x14ac:dyDescent="0.2">
      <c r="A129" s="683" t="s">
        <v>348</v>
      </c>
      <c r="B129" s="112" t="s">
        <v>188</v>
      </c>
      <c r="C129" s="83"/>
      <c r="D129" s="85"/>
      <c r="E129" s="85"/>
      <c r="F129" s="128"/>
      <c r="G129" s="1913">
        <v>4</v>
      </c>
      <c r="H129" s="779">
        <f>G129*30</f>
        <v>120</v>
      </c>
      <c r="I129" s="84">
        <f>J129+K129+L129</f>
        <v>45</v>
      </c>
      <c r="J129" s="87">
        <v>36</v>
      </c>
      <c r="K129" s="85">
        <v>9</v>
      </c>
      <c r="L129" s="85"/>
      <c r="M129" s="545">
        <f>H129-I129</f>
        <v>75</v>
      </c>
      <c r="N129" s="83"/>
      <c r="O129" s="85"/>
      <c r="P129" s="89"/>
      <c r="Q129" s="83"/>
      <c r="R129" s="85"/>
      <c r="S129" s="89"/>
      <c r="T129" s="86"/>
      <c r="U129" s="87">
        <v>5</v>
      </c>
      <c r="V129" s="94"/>
      <c r="W129" s="95"/>
      <c r="X129" s="87"/>
      <c r="Y129" s="94"/>
      <c r="AA129" s="2291"/>
      <c r="AB129" s="3250" t="s">
        <v>34</v>
      </c>
      <c r="AC129" s="3258"/>
      <c r="AD129" s="3259"/>
      <c r="AE129" s="3250" t="s">
        <v>35</v>
      </c>
      <c r="AF129" s="3251"/>
      <c r="AG129" s="3252"/>
      <c r="AH129" s="3250" t="s">
        <v>36</v>
      </c>
      <c r="AI129" s="3251"/>
      <c r="AJ129" s="3252"/>
      <c r="AK129" s="3250" t="s">
        <v>37</v>
      </c>
      <c r="AL129" s="3251"/>
      <c r="AM129" s="3252"/>
    </row>
    <row r="130" spans="1:39" s="16" customFormat="1" ht="42" customHeight="1" thickBot="1" x14ac:dyDescent="0.25">
      <c r="A130" s="683" t="s">
        <v>349</v>
      </c>
      <c r="B130" s="112" t="s">
        <v>188</v>
      </c>
      <c r="C130" s="83">
        <v>9</v>
      </c>
      <c r="D130" s="85"/>
      <c r="E130" s="85"/>
      <c r="F130" s="128"/>
      <c r="G130" s="1913">
        <v>4</v>
      </c>
      <c r="H130" s="83">
        <f>G130*30</f>
        <v>120</v>
      </c>
      <c r="I130" s="84">
        <f>J130+K130+L130</f>
        <v>45</v>
      </c>
      <c r="J130" s="87">
        <v>27</v>
      </c>
      <c r="K130" s="85">
        <v>18</v>
      </c>
      <c r="L130" s="85"/>
      <c r="M130" s="545">
        <f>H130-I130</f>
        <v>75</v>
      </c>
      <c r="N130" s="83"/>
      <c r="O130" s="85"/>
      <c r="P130" s="89"/>
      <c r="Q130" s="83"/>
      <c r="R130" s="85"/>
      <c r="S130" s="89"/>
      <c r="T130" s="86"/>
      <c r="U130" s="87"/>
      <c r="V130" s="94">
        <v>5</v>
      </c>
      <c r="W130" s="95"/>
      <c r="X130" s="87"/>
      <c r="Y130" s="94"/>
      <c r="AA130" s="2291"/>
      <c r="AB130" s="3260"/>
      <c r="AC130" s="3261"/>
      <c r="AD130" s="3262"/>
      <c r="AE130" s="3253"/>
      <c r="AF130" s="3254"/>
      <c r="AG130" s="3255"/>
      <c r="AH130" s="3253"/>
      <c r="AI130" s="3254"/>
      <c r="AJ130" s="3255"/>
      <c r="AK130" s="3253"/>
      <c r="AL130" s="3254"/>
      <c r="AM130" s="3255"/>
    </row>
    <row r="131" spans="1:39" s="16" customFormat="1" ht="28.5" customHeight="1" x14ac:dyDescent="0.2">
      <c r="A131" s="683" t="s">
        <v>350</v>
      </c>
      <c r="B131" s="112" t="s">
        <v>189</v>
      </c>
      <c r="C131" s="83">
        <v>9</v>
      </c>
      <c r="D131" s="85"/>
      <c r="E131" s="85"/>
      <c r="F131" s="128"/>
      <c r="G131" s="1262">
        <v>3</v>
      </c>
      <c r="H131" s="91">
        <f>G131*30</f>
        <v>90</v>
      </c>
      <c r="I131" s="92">
        <f>J131+K131+L131</f>
        <v>45</v>
      </c>
      <c r="J131" s="171">
        <v>27</v>
      </c>
      <c r="K131" s="167">
        <v>9</v>
      </c>
      <c r="L131" s="167">
        <v>9</v>
      </c>
      <c r="M131" s="96">
        <f>H131-I131</f>
        <v>45</v>
      </c>
      <c r="N131" s="82"/>
      <c r="O131" s="85"/>
      <c r="P131" s="88"/>
      <c r="Q131" s="83"/>
      <c r="R131" s="85"/>
      <c r="S131" s="89"/>
      <c r="T131" s="86"/>
      <c r="U131" s="87"/>
      <c r="V131" s="94">
        <v>5</v>
      </c>
      <c r="W131" s="95"/>
      <c r="X131" s="87"/>
      <c r="Y131" s="94"/>
      <c r="AA131" s="2291"/>
      <c r="AB131" s="2292">
        <v>1</v>
      </c>
      <c r="AC131" s="2292">
        <v>2</v>
      </c>
      <c r="AD131" s="2292">
        <v>3</v>
      </c>
      <c r="AE131" s="2292">
        <v>4</v>
      </c>
      <c r="AF131" s="2292">
        <v>5</v>
      </c>
      <c r="AG131" s="2292">
        <v>6</v>
      </c>
      <c r="AH131" s="2292">
        <v>7</v>
      </c>
      <c r="AI131" s="2292">
        <v>8</v>
      </c>
      <c r="AJ131" s="2292">
        <v>9</v>
      </c>
      <c r="AK131" s="2292">
        <v>10</v>
      </c>
      <c r="AL131" s="2292">
        <v>11</v>
      </c>
      <c r="AM131" s="2293">
        <v>12</v>
      </c>
    </row>
    <row r="132" spans="1:39" s="16" customFormat="1" ht="55.5" customHeight="1" x14ac:dyDescent="0.2">
      <c r="A132" s="683" t="s">
        <v>223</v>
      </c>
      <c r="B132" s="780" t="s">
        <v>192</v>
      </c>
      <c r="C132" s="100"/>
      <c r="D132" s="98">
        <v>10</v>
      </c>
      <c r="E132" s="98"/>
      <c r="F132" s="169"/>
      <c r="G132" s="118">
        <v>3</v>
      </c>
      <c r="H132" s="40">
        <f>G132*30</f>
        <v>90</v>
      </c>
      <c r="I132" s="27">
        <f>J132+K132+L132</f>
        <v>30</v>
      </c>
      <c r="J132" s="105">
        <v>15</v>
      </c>
      <c r="K132" s="105"/>
      <c r="L132" s="105">
        <v>15</v>
      </c>
      <c r="M132" s="172">
        <f>H132-I132</f>
        <v>60</v>
      </c>
      <c r="N132" s="97"/>
      <c r="O132" s="98"/>
      <c r="P132" s="106"/>
      <c r="Q132" s="100"/>
      <c r="R132" s="98"/>
      <c r="S132" s="101"/>
      <c r="T132" s="100"/>
      <c r="U132" s="98"/>
      <c r="V132" s="126"/>
      <c r="W132" s="119">
        <v>2</v>
      </c>
      <c r="X132" s="99"/>
      <c r="Y132" s="126"/>
      <c r="AA132" s="2291" t="s">
        <v>698</v>
      </c>
      <c r="AB132" s="2291">
        <f>COUNTIF($C128:$C146,AB131)</f>
        <v>0</v>
      </c>
      <c r="AC132" s="2291">
        <f t="shared" ref="AC132:AM132" si="35">COUNTIF($C128:$C146,AC131)</f>
        <v>0</v>
      </c>
      <c r="AD132" s="2291">
        <f t="shared" si="35"/>
        <v>0</v>
      </c>
      <c r="AE132" s="2291">
        <f t="shared" si="35"/>
        <v>0</v>
      </c>
      <c r="AF132" s="2291">
        <f t="shared" si="35"/>
        <v>0</v>
      </c>
      <c r="AG132" s="2291">
        <f t="shared" si="35"/>
        <v>0</v>
      </c>
      <c r="AH132" s="2291">
        <f t="shared" si="35"/>
        <v>1</v>
      </c>
      <c r="AI132" s="2291">
        <f t="shared" si="35"/>
        <v>0</v>
      </c>
      <c r="AJ132" s="2291">
        <f t="shared" si="35"/>
        <v>3</v>
      </c>
      <c r="AK132" s="2291">
        <f t="shared" si="35"/>
        <v>0</v>
      </c>
      <c r="AL132" s="2291">
        <f t="shared" si="35"/>
        <v>0</v>
      </c>
      <c r="AM132" s="2291">
        <f t="shared" si="35"/>
        <v>1</v>
      </c>
    </row>
    <row r="133" spans="1:39" s="16" customFormat="1" ht="53.25" customHeight="1" x14ac:dyDescent="0.2">
      <c r="A133" s="683" t="s">
        <v>224</v>
      </c>
      <c r="B133" s="112" t="s">
        <v>190</v>
      </c>
      <c r="C133" s="83"/>
      <c r="D133" s="85"/>
      <c r="E133" s="85"/>
      <c r="F133" s="128"/>
      <c r="G133" s="108">
        <f>G134+G135+G136</f>
        <v>6.5</v>
      </c>
      <c r="H133" s="130">
        <f t="shared" ref="H133:M133" si="36">H134+H135+H136</f>
        <v>195</v>
      </c>
      <c r="I133" s="109">
        <f t="shared" si="36"/>
        <v>99</v>
      </c>
      <c r="J133" s="109">
        <f t="shared" si="36"/>
        <v>54</v>
      </c>
      <c r="K133" s="109">
        <f t="shared" si="36"/>
        <v>18</v>
      </c>
      <c r="L133" s="109">
        <f t="shared" si="36"/>
        <v>27</v>
      </c>
      <c r="M133" s="110">
        <f t="shared" si="36"/>
        <v>96</v>
      </c>
      <c r="N133" s="83"/>
      <c r="O133" s="85"/>
      <c r="P133" s="88"/>
      <c r="Q133" s="83"/>
      <c r="R133" s="85"/>
      <c r="S133" s="89"/>
      <c r="T133" s="86"/>
      <c r="U133" s="87"/>
      <c r="V133" s="94"/>
      <c r="W133" s="95"/>
      <c r="X133" s="87"/>
      <c r="Y133" s="94"/>
      <c r="AA133" s="2294" t="s">
        <v>699</v>
      </c>
      <c r="AB133" s="2291">
        <f>COUNTIF($D128:$D146,AB131)</f>
        <v>0</v>
      </c>
      <c r="AC133" s="2291">
        <f t="shared" ref="AC133:AM133" si="37">COUNTIF($D128:$D146,AC131)</f>
        <v>0</v>
      </c>
      <c r="AD133" s="2291">
        <f t="shared" si="37"/>
        <v>0</v>
      </c>
      <c r="AE133" s="2291">
        <f t="shared" si="37"/>
        <v>0</v>
      </c>
      <c r="AF133" s="2291">
        <f t="shared" si="37"/>
        <v>0</v>
      </c>
      <c r="AG133" s="2291">
        <f t="shared" si="37"/>
        <v>0</v>
      </c>
      <c r="AH133" s="2291">
        <f t="shared" si="37"/>
        <v>0</v>
      </c>
      <c r="AI133" s="2291">
        <f t="shared" si="37"/>
        <v>0</v>
      </c>
      <c r="AJ133" s="2291">
        <f t="shared" si="37"/>
        <v>0</v>
      </c>
      <c r="AK133" s="2291">
        <f t="shared" si="37"/>
        <v>3</v>
      </c>
      <c r="AL133" s="2291">
        <f t="shared" si="37"/>
        <v>0</v>
      </c>
      <c r="AM133" s="2291">
        <f t="shared" si="37"/>
        <v>0</v>
      </c>
    </row>
    <row r="134" spans="1:39" s="16" customFormat="1" ht="54.75" customHeight="1" x14ac:dyDescent="0.2">
      <c r="A134" s="683" t="s">
        <v>288</v>
      </c>
      <c r="B134" s="112" t="s">
        <v>190</v>
      </c>
      <c r="C134" s="100"/>
      <c r="D134" s="98"/>
      <c r="E134" s="98"/>
      <c r="F134" s="129"/>
      <c r="G134" s="1264">
        <v>3</v>
      </c>
      <c r="H134" s="83">
        <f t="shared" ref="H134:H142" si="38">G134*30</f>
        <v>90</v>
      </c>
      <c r="I134" s="781">
        <f t="shared" ref="I134:I142" si="39">J134+K134+L134</f>
        <v>45</v>
      </c>
      <c r="J134" s="99">
        <v>27</v>
      </c>
      <c r="K134" s="98">
        <v>9</v>
      </c>
      <c r="L134" s="98">
        <v>9</v>
      </c>
      <c r="M134" s="782">
        <f>H134-I134</f>
        <v>45</v>
      </c>
      <c r="N134" s="97"/>
      <c r="O134" s="98"/>
      <c r="P134" s="106"/>
      <c r="Q134" s="100"/>
      <c r="R134" s="98"/>
      <c r="S134" s="101"/>
      <c r="T134" s="102"/>
      <c r="U134" s="99">
        <v>5</v>
      </c>
      <c r="V134" s="126"/>
      <c r="W134" s="119"/>
      <c r="X134" s="99"/>
      <c r="Y134" s="126"/>
      <c r="AA134" s="16" t="s">
        <v>700</v>
      </c>
    </row>
    <row r="135" spans="1:39" s="16" customFormat="1" ht="54" customHeight="1" x14ac:dyDescent="0.2">
      <c r="A135" s="683" t="s">
        <v>225</v>
      </c>
      <c r="B135" s="112" t="s">
        <v>190</v>
      </c>
      <c r="C135" s="100">
        <v>9</v>
      </c>
      <c r="D135" s="98"/>
      <c r="E135" s="98"/>
      <c r="F135" s="129"/>
      <c r="G135" s="1264">
        <v>2.5</v>
      </c>
      <c r="H135" s="83">
        <f t="shared" si="38"/>
        <v>75</v>
      </c>
      <c r="I135" s="781">
        <f t="shared" si="39"/>
        <v>36</v>
      </c>
      <c r="J135" s="99">
        <v>27</v>
      </c>
      <c r="K135" s="98">
        <v>9</v>
      </c>
      <c r="L135" s="98"/>
      <c r="M135" s="782">
        <f>H135-I135</f>
        <v>39</v>
      </c>
      <c r="N135" s="97"/>
      <c r="O135" s="98"/>
      <c r="P135" s="106"/>
      <c r="Q135" s="100"/>
      <c r="R135" s="98"/>
      <c r="S135" s="101"/>
      <c r="T135" s="102"/>
      <c r="U135" s="99"/>
      <c r="V135" s="126">
        <v>4</v>
      </c>
      <c r="W135" s="119"/>
      <c r="X135" s="99"/>
      <c r="Y135" s="126"/>
      <c r="AA135" s="16" t="s">
        <v>701</v>
      </c>
    </row>
    <row r="136" spans="1:39" s="16" customFormat="1" ht="69.75" customHeight="1" x14ac:dyDescent="0.2">
      <c r="A136" s="683" t="s">
        <v>226</v>
      </c>
      <c r="B136" s="112" t="s">
        <v>586</v>
      </c>
      <c r="C136" s="100"/>
      <c r="D136" s="98"/>
      <c r="E136" s="98"/>
      <c r="F136" s="129">
        <v>9</v>
      </c>
      <c r="G136" s="1264">
        <v>1</v>
      </c>
      <c r="H136" s="83">
        <f t="shared" si="38"/>
        <v>30</v>
      </c>
      <c r="I136" s="781">
        <f t="shared" si="39"/>
        <v>18</v>
      </c>
      <c r="J136" s="99"/>
      <c r="K136" s="98"/>
      <c r="L136" s="98">
        <v>18</v>
      </c>
      <c r="M136" s="782">
        <f>H136-I136</f>
        <v>12</v>
      </c>
      <c r="N136" s="97"/>
      <c r="O136" s="98"/>
      <c r="P136" s="106"/>
      <c r="Q136" s="100"/>
      <c r="R136" s="98"/>
      <c r="S136" s="101"/>
      <c r="T136" s="102"/>
      <c r="U136" s="99"/>
      <c r="V136" s="126">
        <v>2</v>
      </c>
      <c r="W136" s="119"/>
      <c r="X136" s="99"/>
      <c r="Y136" s="126"/>
    </row>
    <row r="137" spans="1:39" s="16" customFormat="1" ht="51" customHeight="1" x14ac:dyDescent="0.2">
      <c r="A137" s="683" t="s">
        <v>227</v>
      </c>
      <c r="B137" s="170" t="s">
        <v>193</v>
      </c>
      <c r="C137" s="100"/>
      <c r="D137" s="98"/>
      <c r="E137" s="98"/>
      <c r="F137" s="169"/>
      <c r="G137" s="1265">
        <v>4.5</v>
      </c>
      <c r="H137" s="130">
        <f t="shared" ref="H137:M137" si="40">H138+H139</f>
        <v>135</v>
      </c>
      <c r="I137" s="109">
        <f t="shared" si="40"/>
        <v>59</v>
      </c>
      <c r="J137" s="109">
        <f t="shared" si="40"/>
        <v>42</v>
      </c>
      <c r="K137" s="109">
        <f t="shared" si="40"/>
        <v>9</v>
      </c>
      <c r="L137" s="109">
        <f t="shared" si="40"/>
        <v>8</v>
      </c>
      <c r="M137" s="110">
        <f t="shared" si="40"/>
        <v>76</v>
      </c>
      <c r="N137" s="97"/>
      <c r="O137" s="98"/>
      <c r="P137" s="106"/>
      <c r="Q137" s="100"/>
      <c r="R137" s="98"/>
      <c r="S137" s="101"/>
      <c r="T137" s="100"/>
      <c r="U137" s="98"/>
      <c r="V137" s="126"/>
      <c r="W137" s="119"/>
      <c r="X137" s="99"/>
      <c r="Y137" s="126"/>
    </row>
    <row r="138" spans="1:39" s="16" customFormat="1" ht="48.75" customHeight="1" x14ac:dyDescent="0.2">
      <c r="A138" s="683" t="s">
        <v>351</v>
      </c>
      <c r="B138" s="170" t="s">
        <v>193</v>
      </c>
      <c r="C138" s="100"/>
      <c r="D138" s="98"/>
      <c r="E138" s="98"/>
      <c r="F138" s="169"/>
      <c r="G138" s="1264">
        <v>2</v>
      </c>
      <c r="H138" s="79">
        <f>G138*30</f>
        <v>60</v>
      </c>
      <c r="I138" s="168">
        <f>J138+K138+L138</f>
        <v>27</v>
      </c>
      <c r="J138" s="131">
        <v>18</v>
      </c>
      <c r="K138" s="131">
        <v>9</v>
      </c>
      <c r="L138" s="131"/>
      <c r="M138" s="173">
        <f>H138-I138</f>
        <v>33</v>
      </c>
      <c r="N138" s="97"/>
      <c r="O138" s="98"/>
      <c r="P138" s="106"/>
      <c r="Q138" s="100"/>
      <c r="R138" s="98"/>
      <c r="S138" s="101"/>
      <c r="T138" s="100"/>
      <c r="U138" s="98"/>
      <c r="V138" s="126"/>
      <c r="W138" s="119"/>
      <c r="X138" s="99">
        <v>3</v>
      </c>
      <c r="Y138" s="126"/>
    </row>
    <row r="139" spans="1:39" s="16" customFormat="1" ht="51" customHeight="1" x14ac:dyDescent="0.2">
      <c r="A139" s="683" t="s">
        <v>352</v>
      </c>
      <c r="B139" s="170" t="s">
        <v>193</v>
      </c>
      <c r="C139" s="100">
        <v>12</v>
      </c>
      <c r="D139" s="98"/>
      <c r="E139" s="98"/>
      <c r="F139" s="169"/>
      <c r="G139" s="1264">
        <v>2.5</v>
      </c>
      <c r="H139" s="79">
        <f>G139*30</f>
        <v>75</v>
      </c>
      <c r="I139" s="168">
        <f>J139+K139+L139</f>
        <v>32</v>
      </c>
      <c r="J139" s="98">
        <v>24</v>
      </c>
      <c r="K139" s="98"/>
      <c r="L139" s="98">
        <v>8</v>
      </c>
      <c r="M139" s="173">
        <f>H139-I139</f>
        <v>43</v>
      </c>
      <c r="N139" s="174"/>
      <c r="O139" s="98"/>
      <c r="P139" s="106"/>
      <c r="Q139" s="100"/>
      <c r="R139" s="98"/>
      <c r="S139" s="101"/>
      <c r="T139" s="100"/>
      <c r="U139" s="98"/>
      <c r="V139" s="126"/>
      <c r="W139" s="119"/>
      <c r="X139" s="99"/>
      <c r="Y139" s="126">
        <v>4</v>
      </c>
    </row>
    <row r="140" spans="1:39" s="16" customFormat="1" ht="24" customHeight="1" x14ac:dyDescent="0.2">
      <c r="A140" s="683" t="s">
        <v>228</v>
      </c>
      <c r="B140" s="113" t="s">
        <v>59</v>
      </c>
      <c r="C140" s="100"/>
      <c r="D140" s="98"/>
      <c r="E140" s="98"/>
      <c r="F140" s="169"/>
      <c r="G140" s="118">
        <f>G141+G142</f>
        <v>7</v>
      </c>
      <c r="H140" s="130">
        <f t="shared" ref="H140:M140" si="41">H141+H142</f>
        <v>210</v>
      </c>
      <c r="I140" s="109">
        <f t="shared" si="41"/>
        <v>105</v>
      </c>
      <c r="J140" s="109">
        <f t="shared" si="41"/>
        <v>60</v>
      </c>
      <c r="K140" s="109">
        <f t="shared" si="41"/>
        <v>15</v>
      </c>
      <c r="L140" s="109">
        <f t="shared" si="41"/>
        <v>30</v>
      </c>
      <c r="M140" s="110">
        <f t="shared" si="41"/>
        <v>105</v>
      </c>
      <c r="N140" s="174"/>
      <c r="O140" s="98"/>
      <c r="P140" s="106"/>
      <c r="Q140" s="100"/>
      <c r="R140" s="98"/>
      <c r="S140" s="101"/>
      <c r="T140" s="100"/>
      <c r="U140" s="98"/>
      <c r="V140" s="126"/>
      <c r="W140" s="119"/>
      <c r="X140" s="99"/>
      <c r="Y140" s="126"/>
    </row>
    <row r="141" spans="1:39" s="16" customFormat="1" ht="26.25" customHeight="1" x14ac:dyDescent="0.2">
      <c r="A141" s="683" t="s">
        <v>353</v>
      </c>
      <c r="B141" s="113" t="s">
        <v>59</v>
      </c>
      <c r="C141" s="100">
        <v>7</v>
      </c>
      <c r="D141" s="98"/>
      <c r="E141" s="98"/>
      <c r="F141" s="129"/>
      <c r="G141" s="132">
        <v>6</v>
      </c>
      <c r="H141" s="83">
        <f t="shared" si="38"/>
        <v>180</v>
      </c>
      <c r="I141" s="781">
        <f t="shared" si="39"/>
        <v>90</v>
      </c>
      <c r="J141" s="99">
        <v>60</v>
      </c>
      <c r="K141" s="98">
        <v>15</v>
      </c>
      <c r="L141" s="98">
        <v>15</v>
      </c>
      <c r="M141" s="782">
        <f>H141-I141</f>
        <v>90</v>
      </c>
      <c r="N141" s="97"/>
      <c r="O141" s="98"/>
      <c r="P141" s="106"/>
      <c r="Q141" s="100"/>
      <c r="R141" s="98"/>
      <c r="S141" s="101"/>
      <c r="T141" s="102">
        <v>6</v>
      </c>
      <c r="U141" s="99"/>
      <c r="V141" s="126"/>
      <c r="W141" s="119"/>
      <c r="X141" s="99"/>
      <c r="Y141" s="126"/>
    </row>
    <row r="142" spans="1:39" s="16" customFormat="1" ht="24" customHeight="1" x14ac:dyDescent="0.2">
      <c r="A142" s="683" t="s">
        <v>354</v>
      </c>
      <c r="B142" s="113" t="s">
        <v>346</v>
      </c>
      <c r="C142" s="100"/>
      <c r="D142" s="98"/>
      <c r="E142" s="98"/>
      <c r="F142" s="129">
        <v>7</v>
      </c>
      <c r="G142" s="132">
        <v>1</v>
      </c>
      <c r="H142" s="83">
        <f t="shared" si="38"/>
        <v>30</v>
      </c>
      <c r="I142" s="781">
        <f t="shared" si="39"/>
        <v>15</v>
      </c>
      <c r="J142" s="99"/>
      <c r="K142" s="98"/>
      <c r="L142" s="98">
        <v>15</v>
      </c>
      <c r="M142" s="782">
        <f>H142-I142</f>
        <v>15</v>
      </c>
      <c r="N142" s="97"/>
      <c r="O142" s="98"/>
      <c r="P142" s="106"/>
      <c r="Q142" s="100"/>
      <c r="R142" s="98"/>
      <c r="S142" s="101"/>
      <c r="T142" s="102">
        <v>1</v>
      </c>
      <c r="U142" s="99"/>
      <c r="V142" s="126"/>
      <c r="W142" s="119"/>
      <c r="X142" s="99"/>
      <c r="Y142" s="126"/>
    </row>
    <row r="143" spans="1:39" s="16" customFormat="1" ht="35.25" customHeight="1" thickBot="1" x14ac:dyDescent="0.25">
      <c r="A143" s="783" t="s">
        <v>229</v>
      </c>
      <c r="B143" s="704" t="s">
        <v>282</v>
      </c>
      <c r="C143" s="784"/>
      <c r="D143" s="785" t="s">
        <v>194</v>
      </c>
      <c r="E143" s="786"/>
      <c r="F143" s="639"/>
      <c r="G143" s="108">
        <v>6</v>
      </c>
      <c r="H143" s="91">
        <f>G143*30</f>
        <v>180</v>
      </c>
      <c r="I143" s="167">
        <f>J143+K143+L143</f>
        <v>90</v>
      </c>
      <c r="J143" s="787">
        <v>45</v>
      </c>
      <c r="K143" s="787">
        <v>30</v>
      </c>
      <c r="L143" s="787">
        <v>15</v>
      </c>
      <c r="M143" s="125">
        <f>H143-I143</f>
        <v>90</v>
      </c>
      <c r="N143" s="91"/>
      <c r="O143" s="167"/>
      <c r="P143" s="125"/>
      <c r="Q143" s="91"/>
      <c r="R143" s="167"/>
      <c r="S143" s="125"/>
      <c r="T143" s="91"/>
      <c r="U143" s="167"/>
      <c r="V143" s="125"/>
      <c r="W143" s="86">
        <v>6</v>
      </c>
      <c r="X143" s="171"/>
      <c r="Y143" s="125"/>
    </row>
    <row r="144" spans="1:39" s="16" customFormat="1" ht="20.25" customHeight="1" thickBot="1" x14ac:dyDescent="0.25">
      <c r="A144" s="3041" t="s">
        <v>365</v>
      </c>
      <c r="B144" s="3042"/>
      <c r="C144" s="3042"/>
      <c r="D144" s="3042"/>
      <c r="E144" s="3042"/>
      <c r="F144" s="3042"/>
      <c r="G144" s="3042"/>
      <c r="H144" s="3042"/>
      <c r="I144" s="3042"/>
      <c r="J144" s="3042"/>
      <c r="K144" s="3042"/>
      <c r="L144" s="3042"/>
      <c r="M144" s="3042"/>
      <c r="N144" s="3042"/>
      <c r="O144" s="3042"/>
      <c r="P144" s="3042"/>
      <c r="Q144" s="3042"/>
      <c r="R144" s="3042"/>
      <c r="S144" s="3042"/>
      <c r="T144" s="3042"/>
      <c r="U144" s="3042"/>
      <c r="V144" s="3042"/>
      <c r="W144" s="3042"/>
      <c r="X144" s="3042"/>
      <c r="Y144" s="3043"/>
    </row>
    <row r="145" spans="1:52" s="16" customFormat="1" ht="35.25" customHeight="1" x14ac:dyDescent="0.2">
      <c r="A145" s="668" t="s">
        <v>230</v>
      </c>
      <c r="B145" s="788" t="s">
        <v>195</v>
      </c>
      <c r="C145" s="133"/>
      <c r="D145" s="131">
        <v>10</v>
      </c>
      <c r="E145" s="131"/>
      <c r="F145" s="789"/>
      <c r="G145" s="134">
        <v>3</v>
      </c>
      <c r="H145" s="40">
        <f>G145*30</f>
        <v>90</v>
      </c>
      <c r="I145" s="27">
        <f>J145+K145+L145</f>
        <v>45</v>
      </c>
      <c r="J145" s="735">
        <v>15</v>
      </c>
      <c r="K145" s="735">
        <v>30</v>
      </c>
      <c r="L145" s="735"/>
      <c r="M145" s="790">
        <f>H145-I145</f>
        <v>45</v>
      </c>
      <c r="N145" s="791"/>
      <c r="O145" s="131"/>
      <c r="P145" s="175"/>
      <c r="Q145" s="133"/>
      <c r="R145" s="131"/>
      <c r="S145" s="135"/>
      <c r="T145" s="133"/>
      <c r="U145" s="131"/>
      <c r="V145" s="135"/>
      <c r="W145" s="176">
        <v>3</v>
      </c>
      <c r="X145" s="177"/>
      <c r="Y145" s="135"/>
    </row>
    <row r="146" spans="1:52" s="16" customFormat="1" ht="35.25" customHeight="1" thickBot="1" x14ac:dyDescent="0.25">
      <c r="A146" s="683" t="s">
        <v>231</v>
      </c>
      <c r="B146" s="792" t="s">
        <v>196</v>
      </c>
      <c r="C146" s="100"/>
      <c r="D146" s="98">
        <v>10</v>
      </c>
      <c r="E146" s="98"/>
      <c r="F146" s="169"/>
      <c r="G146" s="118">
        <v>3</v>
      </c>
      <c r="H146" s="178">
        <f>G146*30</f>
        <v>90</v>
      </c>
      <c r="I146" s="104">
        <f>J146+K146+L146</f>
        <v>45</v>
      </c>
      <c r="J146" s="105">
        <v>30</v>
      </c>
      <c r="K146" s="105"/>
      <c r="L146" s="105">
        <v>15</v>
      </c>
      <c r="M146" s="127">
        <f>H146-I146</f>
        <v>45</v>
      </c>
      <c r="N146" s="174"/>
      <c r="O146" s="98"/>
      <c r="P146" s="106"/>
      <c r="Q146" s="100"/>
      <c r="R146" s="98"/>
      <c r="S146" s="101"/>
      <c r="T146" s="100"/>
      <c r="U146" s="98"/>
      <c r="V146" s="101"/>
      <c r="W146" s="102">
        <v>3</v>
      </c>
      <c r="X146" s="99"/>
      <c r="Y146" s="101"/>
    </row>
    <row r="147" spans="1:52" s="18" customFormat="1" ht="22.5" customHeight="1" thickBot="1" x14ac:dyDescent="0.25">
      <c r="A147" s="3036" t="s">
        <v>198</v>
      </c>
      <c r="B147" s="3037"/>
      <c r="C147" s="3037"/>
      <c r="D147" s="3037"/>
      <c r="E147" s="3037"/>
      <c r="F147" s="3037"/>
      <c r="G147" s="3037"/>
      <c r="H147" s="3037"/>
      <c r="I147" s="3037"/>
      <c r="J147" s="3037"/>
      <c r="K147" s="3037"/>
      <c r="L147" s="3037"/>
      <c r="M147" s="3037"/>
      <c r="N147" s="3037"/>
      <c r="O147" s="3037"/>
      <c r="P147" s="3037"/>
      <c r="Q147" s="3037"/>
      <c r="R147" s="3037"/>
      <c r="S147" s="3037"/>
      <c r="T147" s="3037"/>
      <c r="U147" s="3037"/>
      <c r="V147" s="3037"/>
      <c r="W147" s="3037"/>
      <c r="X147" s="3037"/>
      <c r="Y147" s="3038"/>
    </row>
    <row r="148" spans="1:52" s="18" customFormat="1" ht="46.5" customHeight="1" thickBot="1" x14ac:dyDescent="0.25">
      <c r="A148" s="576" t="s">
        <v>355</v>
      </c>
      <c r="B148" s="793" t="s">
        <v>60</v>
      </c>
      <c r="C148" s="83"/>
      <c r="D148" s="85">
        <v>10</v>
      </c>
      <c r="E148" s="85"/>
      <c r="F148" s="179" t="s">
        <v>171</v>
      </c>
      <c r="G148" s="90">
        <v>6</v>
      </c>
      <c r="H148" s="91">
        <f>G148*30</f>
        <v>180</v>
      </c>
      <c r="I148" s="92">
        <f>J148+K148+L148</f>
        <v>90</v>
      </c>
      <c r="J148" s="167"/>
      <c r="K148" s="167"/>
      <c r="L148" s="167">
        <v>90</v>
      </c>
      <c r="M148" s="125">
        <f>H148-I148</f>
        <v>90</v>
      </c>
      <c r="N148" s="546"/>
      <c r="O148" s="85"/>
      <c r="P148" s="89"/>
      <c r="Q148" s="83"/>
      <c r="R148" s="85"/>
      <c r="S148" s="89"/>
      <c r="T148" s="83"/>
      <c r="U148" s="85"/>
      <c r="V148" s="89" t="s">
        <v>87</v>
      </c>
      <c r="W148" s="86">
        <v>6</v>
      </c>
      <c r="X148" s="87"/>
      <c r="Y148" s="89"/>
      <c r="AB148" s="3291" t="s">
        <v>356</v>
      </c>
      <c r="AC148" s="3101"/>
      <c r="AD148" s="3101"/>
      <c r="AE148" s="3101"/>
      <c r="AF148" s="3101"/>
      <c r="AG148" s="3101"/>
      <c r="AH148" s="3101"/>
      <c r="AI148" s="3101"/>
      <c r="AJ148" s="3101"/>
      <c r="AK148" s="3101"/>
      <c r="AL148" s="3101"/>
      <c r="AM148" s="3101"/>
      <c r="AN148" s="3101"/>
      <c r="AO148" s="3101"/>
      <c r="AP148" s="3101"/>
      <c r="AQ148" s="3101"/>
      <c r="AR148" s="3101"/>
      <c r="AS148" s="3101"/>
      <c r="AT148" s="3101"/>
      <c r="AU148" s="3101"/>
      <c r="AV148" s="3101"/>
      <c r="AW148" s="3101"/>
      <c r="AX148" s="3101"/>
      <c r="AY148" s="3101"/>
      <c r="AZ148" s="3102"/>
    </row>
    <row r="149" spans="1:52" s="18" customFormat="1" ht="21" customHeight="1" thickBot="1" x14ac:dyDescent="0.25">
      <c r="A149" s="3306" t="s">
        <v>393</v>
      </c>
      <c r="B149" s="3307"/>
      <c r="C149" s="3307"/>
      <c r="D149" s="3307"/>
      <c r="E149" s="3307"/>
      <c r="F149" s="3307"/>
      <c r="G149" s="794">
        <f>G128+G131+G132+G133+G137+G140+G145+G146</f>
        <v>38</v>
      </c>
      <c r="H149" s="795">
        <f t="shared" ref="H149:M149" si="42">H128+H131+H132+H133+H137+H140+H145+H146</f>
        <v>1140</v>
      </c>
      <c r="I149" s="137">
        <f t="shared" si="42"/>
        <v>518</v>
      </c>
      <c r="J149" s="137">
        <f t="shared" si="42"/>
        <v>306</v>
      </c>
      <c r="K149" s="137">
        <f t="shared" si="42"/>
        <v>108</v>
      </c>
      <c r="L149" s="137">
        <f t="shared" si="42"/>
        <v>104</v>
      </c>
      <c r="M149" s="796">
        <f t="shared" si="42"/>
        <v>622</v>
      </c>
      <c r="N149" s="797"/>
      <c r="O149" s="136"/>
      <c r="P149" s="798"/>
      <c r="Q149" s="797"/>
      <c r="R149" s="136"/>
      <c r="S149" s="796"/>
      <c r="T149" s="795">
        <f>T141+T142</f>
        <v>7</v>
      </c>
      <c r="U149" s="137">
        <f>U129+U134</f>
        <v>10</v>
      </c>
      <c r="V149" s="796">
        <f>V130+V131+V135+V136</f>
        <v>16</v>
      </c>
      <c r="W149" s="795">
        <f>W132+W145+W146</f>
        <v>8</v>
      </c>
      <c r="X149" s="137">
        <f>X138</f>
        <v>3</v>
      </c>
      <c r="Y149" s="799">
        <f>Y139</f>
        <v>4</v>
      </c>
    </row>
    <row r="150" spans="1:52" s="18" customFormat="1" ht="41.25" customHeight="1" thickBot="1" x14ac:dyDescent="0.25">
      <c r="A150" s="3306" t="s">
        <v>394</v>
      </c>
      <c r="B150" s="3307"/>
      <c r="C150" s="3307"/>
      <c r="D150" s="3307"/>
      <c r="E150" s="3307"/>
      <c r="F150" s="3307"/>
      <c r="G150" s="800">
        <f>G128+G131+G132+G133+G137+G140+G148</f>
        <v>38</v>
      </c>
      <c r="H150" s="801">
        <f t="shared" ref="H150:M150" si="43">H128+H131+H132+H133+H137+H140+H148</f>
        <v>1140</v>
      </c>
      <c r="I150" s="802">
        <f t="shared" si="43"/>
        <v>518</v>
      </c>
      <c r="J150" s="802">
        <f t="shared" si="43"/>
        <v>261</v>
      </c>
      <c r="K150" s="802">
        <f t="shared" si="43"/>
        <v>78</v>
      </c>
      <c r="L150" s="802">
        <f t="shared" si="43"/>
        <v>179</v>
      </c>
      <c r="M150" s="803">
        <f t="shared" si="43"/>
        <v>622</v>
      </c>
      <c r="N150" s="804"/>
      <c r="O150" s="805"/>
      <c r="P150" s="806"/>
      <c r="Q150" s="807"/>
      <c r="R150" s="805"/>
      <c r="S150" s="808"/>
      <c r="T150" s="801">
        <f>T141+T142</f>
        <v>7</v>
      </c>
      <c r="U150" s="802">
        <f>U129+U134</f>
        <v>10</v>
      </c>
      <c r="V150" s="803">
        <f>V130+V131+V135+V136</f>
        <v>16</v>
      </c>
      <c r="W150" s="809">
        <f>W132+W148</f>
        <v>8</v>
      </c>
      <c r="X150" s="802">
        <f>X138</f>
        <v>3</v>
      </c>
      <c r="Y150" s="803">
        <f>Y139</f>
        <v>4</v>
      </c>
      <c r="AB150" s="3250" t="s">
        <v>34</v>
      </c>
      <c r="AC150" s="3258"/>
      <c r="AD150" s="3259"/>
      <c r="AE150" s="3250" t="s">
        <v>35</v>
      </c>
      <c r="AF150" s="3251"/>
      <c r="AG150" s="3252"/>
      <c r="AH150" s="3250" t="s">
        <v>36</v>
      </c>
      <c r="AI150" s="3251"/>
      <c r="AJ150" s="3252"/>
      <c r="AK150" s="3250" t="s">
        <v>37</v>
      </c>
      <c r="AL150" s="3251"/>
      <c r="AM150" s="3252"/>
    </row>
    <row r="151" spans="1:52" s="18" customFormat="1" ht="25.5" customHeight="1" thickBot="1" x14ac:dyDescent="0.25">
      <c r="A151" s="3291" t="s">
        <v>356</v>
      </c>
      <c r="B151" s="3101"/>
      <c r="C151" s="3101"/>
      <c r="D151" s="3101"/>
      <c r="E151" s="3101"/>
      <c r="F151" s="3101"/>
      <c r="G151" s="3101"/>
      <c r="H151" s="3101"/>
      <c r="I151" s="3101"/>
      <c r="J151" s="3101"/>
      <c r="K151" s="3101"/>
      <c r="L151" s="3101"/>
      <c r="M151" s="3101"/>
      <c r="N151" s="3101"/>
      <c r="O151" s="3101"/>
      <c r="P151" s="3101"/>
      <c r="Q151" s="3101"/>
      <c r="R151" s="3101"/>
      <c r="S151" s="3101"/>
      <c r="T151" s="3101"/>
      <c r="U151" s="3101"/>
      <c r="V151" s="3101"/>
      <c r="W151" s="3101"/>
      <c r="X151" s="3101"/>
      <c r="Y151" s="3102"/>
      <c r="AB151" s="3260"/>
      <c r="AC151" s="3261"/>
      <c r="AD151" s="3262"/>
      <c r="AE151" s="3253"/>
      <c r="AF151" s="3254"/>
      <c r="AG151" s="3255"/>
      <c r="AH151" s="3253"/>
      <c r="AI151" s="3254"/>
      <c r="AJ151" s="3255"/>
      <c r="AK151" s="3253"/>
      <c r="AL151" s="3254"/>
      <c r="AM151" s="3255"/>
    </row>
    <row r="152" spans="1:52" s="1792" customFormat="1" ht="37.5" customHeight="1" thickBot="1" x14ac:dyDescent="0.25">
      <c r="A152" s="1899" t="s">
        <v>289</v>
      </c>
      <c r="B152" s="1900" t="s">
        <v>357</v>
      </c>
      <c r="C152" s="1901"/>
      <c r="D152" s="1902">
        <v>6</v>
      </c>
      <c r="E152" s="1903"/>
      <c r="F152" s="1904"/>
      <c r="G152" s="1905">
        <v>3</v>
      </c>
      <c r="H152" s="1906">
        <f>G152*30</f>
        <v>90</v>
      </c>
      <c r="I152" s="1907">
        <f>J152+K152+L152</f>
        <v>30</v>
      </c>
      <c r="J152" s="1907">
        <v>10</v>
      </c>
      <c r="K152" s="1907">
        <v>20</v>
      </c>
      <c r="L152" s="1907"/>
      <c r="M152" s="1908">
        <f>H152-I152</f>
        <v>60</v>
      </c>
      <c r="N152" s="1909"/>
      <c r="O152" s="1902"/>
      <c r="P152" s="1910"/>
      <c r="Q152" s="1911"/>
      <c r="R152" s="1902"/>
      <c r="S152" s="1912">
        <v>3</v>
      </c>
      <c r="T152" s="1909"/>
      <c r="U152" s="1902"/>
      <c r="V152" s="1910"/>
      <c r="W152" s="1911"/>
      <c r="X152" s="1902"/>
      <c r="Y152" s="1910"/>
      <c r="AB152" s="2292">
        <v>1</v>
      </c>
      <c r="AC152" s="2292">
        <v>2</v>
      </c>
      <c r="AD152" s="2292">
        <v>3</v>
      </c>
      <c r="AE152" s="2292">
        <v>4</v>
      </c>
      <c r="AF152" s="2292">
        <v>5</v>
      </c>
      <c r="AG152" s="2292">
        <v>6</v>
      </c>
      <c r="AH152" s="2292">
        <v>7</v>
      </c>
      <c r="AI152" s="2292">
        <v>8</v>
      </c>
      <c r="AJ152" s="2292">
        <v>9</v>
      </c>
      <c r="AK152" s="2292">
        <v>10</v>
      </c>
      <c r="AL152" s="2292">
        <v>11</v>
      </c>
      <c r="AM152" s="2293">
        <v>12</v>
      </c>
    </row>
    <row r="153" spans="1:52" s="18" customFormat="1" ht="22.5" customHeight="1" thickBot="1" x14ac:dyDescent="0.25">
      <c r="A153" s="3044" t="s">
        <v>263</v>
      </c>
      <c r="B153" s="3052"/>
      <c r="C153" s="3052"/>
      <c r="D153" s="3052"/>
      <c r="E153" s="3052"/>
      <c r="F153" s="3053"/>
      <c r="G153" s="810">
        <f>G152</f>
        <v>3</v>
      </c>
      <c r="H153" s="734">
        <f t="shared" ref="H153:M153" si="44">H152</f>
        <v>90</v>
      </c>
      <c r="I153" s="735">
        <f t="shared" si="44"/>
        <v>30</v>
      </c>
      <c r="J153" s="735">
        <f t="shared" si="44"/>
        <v>10</v>
      </c>
      <c r="K153" s="735">
        <f t="shared" si="44"/>
        <v>20</v>
      </c>
      <c r="L153" s="735"/>
      <c r="M153" s="735">
        <f t="shared" si="44"/>
        <v>60</v>
      </c>
      <c r="N153" s="178"/>
      <c r="O153" s="735"/>
      <c r="P153" s="811"/>
      <c r="Q153" s="734"/>
      <c r="R153" s="735"/>
      <c r="S153" s="736">
        <f>S152</f>
        <v>3</v>
      </c>
      <c r="T153" s="133"/>
      <c r="U153" s="131"/>
      <c r="V153" s="135"/>
      <c r="W153" s="196"/>
      <c r="X153" s="131"/>
      <c r="Y153" s="135"/>
      <c r="AA153" s="18" t="s">
        <v>699</v>
      </c>
      <c r="AG153" s="18">
        <v>1</v>
      </c>
    </row>
    <row r="154" spans="1:52" s="18" customFormat="1" ht="27" customHeight="1" thickBot="1" x14ac:dyDescent="0.25">
      <c r="A154" s="3023" t="s">
        <v>447</v>
      </c>
      <c r="B154" s="3034"/>
      <c r="C154" s="3034"/>
      <c r="D154" s="3034"/>
      <c r="E154" s="3034"/>
      <c r="F154" s="3034"/>
      <c r="G154" s="3034"/>
      <c r="H154" s="3034"/>
      <c r="I154" s="3034"/>
      <c r="J154" s="3034"/>
      <c r="K154" s="3034"/>
      <c r="L154" s="3034"/>
      <c r="M154" s="3034"/>
      <c r="N154" s="3034"/>
      <c r="O154" s="3034"/>
      <c r="P154" s="3034"/>
      <c r="Q154" s="3034"/>
      <c r="R154" s="3034"/>
      <c r="S154" s="3034"/>
      <c r="T154" s="3034"/>
      <c r="U154" s="3034"/>
      <c r="V154" s="3034"/>
      <c r="W154" s="3034"/>
      <c r="X154" s="3034"/>
      <c r="Y154" s="3035"/>
      <c r="AA154" s="3023" t="s">
        <v>447</v>
      </c>
      <c r="AB154" s="3034"/>
      <c r="AC154" s="3034"/>
      <c r="AD154" s="3034"/>
      <c r="AE154" s="3034"/>
      <c r="AF154" s="3034"/>
      <c r="AG154" s="3034"/>
      <c r="AH154" s="3034"/>
      <c r="AI154" s="3034"/>
      <c r="AJ154" s="3034"/>
      <c r="AK154" s="3034"/>
      <c r="AL154" s="3034"/>
      <c r="AM154" s="3034"/>
      <c r="AN154" s="3034"/>
      <c r="AO154" s="3034"/>
      <c r="AP154" s="3034"/>
      <c r="AQ154" s="3034"/>
      <c r="AR154" s="3034"/>
      <c r="AS154" s="3034"/>
      <c r="AT154" s="3034"/>
      <c r="AU154" s="3034"/>
      <c r="AV154" s="3034"/>
      <c r="AW154" s="3034"/>
      <c r="AX154" s="3034"/>
      <c r="AY154" s="3035"/>
    </row>
    <row r="155" spans="1:52" s="18" customFormat="1" ht="84.75" customHeight="1" x14ac:dyDescent="0.2">
      <c r="A155" s="530" t="s">
        <v>290</v>
      </c>
      <c r="B155" s="812" t="s">
        <v>446</v>
      </c>
      <c r="C155" s="78"/>
      <c r="D155" s="80"/>
      <c r="E155" s="80"/>
      <c r="F155" s="81"/>
      <c r="G155" s="813">
        <f>G156+G157</f>
        <v>7</v>
      </c>
      <c r="H155" s="40">
        <f>H156+H157</f>
        <v>210</v>
      </c>
      <c r="I155" s="42">
        <f>I156+I157</f>
        <v>84</v>
      </c>
      <c r="J155" s="42">
        <f>J156+J157</f>
        <v>33</v>
      </c>
      <c r="K155" s="42">
        <f>K156+K157</f>
        <v>51</v>
      </c>
      <c r="L155" s="42"/>
      <c r="M155" s="790">
        <f>M156+M157</f>
        <v>126</v>
      </c>
      <c r="N155" s="79"/>
      <c r="O155" s="80"/>
      <c r="P155" s="107"/>
      <c r="Q155" s="79"/>
      <c r="R155" s="80"/>
      <c r="S155" s="107"/>
      <c r="T155" s="79"/>
      <c r="U155" s="80"/>
      <c r="V155" s="107"/>
      <c r="W155" s="79"/>
      <c r="X155" s="80"/>
      <c r="Y155" s="107"/>
      <c r="AB155" s="3250" t="s">
        <v>34</v>
      </c>
      <c r="AC155" s="3258"/>
      <c r="AD155" s="3259"/>
      <c r="AE155" s="3250" t="s">
        <v>35</v>
      </c>
      <c r="AF155" s="3251"/>
      <c r="AG155" s="3252"/>
      <c r="AH155" s="3250" t="s">
        <v>36</v>
      </c>
      <c r="AI155" s="3251"/>
      <c r="AJ155" s="3252"/>
      <c r="AK155" s="3250" t="s">
        <v>37</v>
      </c>
      <c r="AL155" s="3251"/>
      <c r="AM155" s="3252"/>
    </row>
    <row r="156" spans="1:52" s="18" customFormat="1" ht="83.25" customHeight="1" thickBot="1" x14ac:dyDescent="0.25">
      <c r="A156" s="576" t="s">
        <v>358</v>
      </c>
      <c r="B156" s="704" t="s">
        <v>446</v>
      </c>
      <c r="C156" s="82"/>
      <c r="D156" s="85">
        <v>10</v>
      </c>
      <c r="E156" s="85"/>
      <c r="F156" s="88"/>
      <c r="G156" s="814">
        <v>3</v>
      </c>
      <c r="H156" s="83">
        <f>G156*30</f>
        <v>90</v>
      </c>
      <c r="I156" s="85">
        <f>J156+K156+L156</f>
        <v>30</v>
      </c>
      <c r="J156" s="85">
        <v>15</v>
      </c>
      <c r="K156" s="85">
        <v>15</v>
      </c>
      <c r="L156" s="85"/>
      <c r="M156" s="89">
        <f>H156-I156</f>
        <v>60</v>
      </c>
      <c r="N156" s="83"/>
      <c r="O156" s="85"/>
      <c r="P156" s="89"/>
      <c r="Q156" s="83"/>
      <c r="R156" s="85"/>
      <c r="S156" s="89"/>
      <c r="T156" s="83"/>
      <c r="U156" s="85"/>
      <c r="V156" s="89"/>
      <c r="W156" s="83">
        <v>2</v>
      </c>
      <c r="X156" s="85"/>
      <c r="Y156" s="89"/>
      <c r="AB156" s="3260"/>
      <c r="AC156" s="3261"/>
      <c r="AD156" s="3262"/>
      <c r="AE156" s="3253"/>
      <c r="AF156" s="3254"/>
      <c r="AG156" s="3255"/>
      <c r="AH156" s="3253"/>
      <c r="AI156" s="3254"/>
      <c r="AJ156" s="3255"/>
      <c r="AK156" s="3253"/>
      <c r="AL156" s="3254"/>
      <c r="AM156" s="3255"/>
    </row>
    <row r="157" spans="1:52" s="18" customFormat="1" ht="84.75" customHeight="1" thickBot="1" x14ac:dyDescent="0.25">
      <c r="A157" s="581" t="s">
        <v>359</v>
      </c>
      <c r="B157" s="815" t="s">
        <v>446</v>
      </c>
      <c r="C157" s="97"/>
      <c r="D157" s="98">
        <v>11</v>
      </c>
      <c r="E157" s="98"/>
      <c r="F157" s="106"/>
      <c r="G157" s="816">
        <v>4</v>
      </c>
      <c r="H157" s="83">
        <f>G157*30</f>
        <v>120</v>
      </c>
      <c r="I157" s="85">
        <f>J157+K157+L157</f>
        <v>54</v>
      </c>
      <c r="J157" s="138">
        <v>18</v>
      </c>
      <c r="K157" s="138">
        <v>36</v>
      </c>
      <c r="L157" s="138"/>
      <c r="M157" s="139">
        <f>H157-I157</f>
        <v>66</v>
      </c>
      <c r="N157" s="140"/>
      <c r="O157" s="138"/>
      <c r="P157" s="139"/>
      <c r="Q157" s="140"/>
      <c r="R157" s="138"/>
      <c r="S157" s="139"/>
      <c r="T157" s="140"/>
      <c r="U157" s="138"/>
      <c r="V157" s="139"/>
      <c r="W157" s="140"/>
      <c r="X157" s="138">
        <v>6</v>
      </c>
      <c r="Y157" s="139"/>
      <c r="AB157" s="2292">
        <v>1</v>
      </c>
      <c r="AC157" s="2292">
        <v>2</v>
      </c>
      <c r="AD157" s="2292">
        <v>3</v>
      </c>
      <c r="AE157" s="2292">
        <v>4</v>
      </c>
      <c r="AF157" s="2292">
        <v>5</v>
      </c>
      <c r="AG157" s="2292">
        <v>6</v>
      </c>
      <c r="AH157" s="2292">
        <v>7</v>
      </c>
      <c r="AI157" s="2292">
        <v>8</v>
      </c>
      <c r="AJ157" s="2292">
        <v>9</v>
      </c>
      <c r="AK157" s="2292">
        <v>10</v>
      </c>
      <c r="AL157" s="2292">
        <v>11</v>
      </c>
      <c r="AM157" s="2293">
        <v>12</v>
      </c>
    </row>
    <row r="158" spans="1:52" s="18" customFormat="1" ht="22.5" customHeight="1" thickBot="1" x14ac:dyDescent="0.25">
      <c r="A158" s="3044" t="s">
        <v>292</v>
      </c>
      <c r="B158" s="3052"/>
      <c r="C158" s="3052"/>
      <c r="D158" s="3052"/>
      <c r="E158" s="3052"/>
      <c r="F158" s="3053"/>
      <c r="G158" s="817">
        <f>G155</f>
        <v>7</v>
      </c>
      <c r="H158" s="818">
        <f t="shared" ref="H158:M158" si="45">H155</f>
        <v>210</v>
      </c>
      <c r="I158" s="819">
        <f t="shared" si="45"/>
        <v>84</v>
      </c>
      <c r="J158" s="819">
        <f t="shared" si="45"/>
        <v>33</v>
      </c>
      <c r="K158" s="819">
        <f t="shared" si="45"/>
        <v>51</v>
      </c>
      <c r="L158" s="819"/>
      <c r="M158" s="820">
        <f t="shared" si="45"/>
        <v>126</v>
      </c>
      <c r="N158" s="821"/>
      <c r="O158" s="822"/>
      <c r="P158" s="823"/>
      <c r="Q158" s="727"/>
      <c r="R158" s="141"/>
      <c r="S158" s="824"/>
      <c r="T158" s="821"/>
      <c r="U158" s="822"/>
      <c r="V158" s="823"/>
      <c r="W158" s="727">
        <f>SUM(W155:W157)</f>
        <v>2</v>
      </c>
      <c r="X158" s="141">
        <f>SUM(X155:X157)</f>
        <v>6</v>
      </c>
      <c r="Y158" s="726"/>
      <c r="AA158" s="18" t="s">
        <v>699</v>
      </c>
      <c r="AK158" s="18">
        <v>1</v>
      </c>
      <c r="AL158" s="18">
        <v>1</v>
      </c>
    </row>
    <row r="159" spans="1:52" s="18" customFormat="1" ht="24" customHeight="1" thickBot="1" x14ac:dyDescent="0.25">
      <c r="A159" s="3291" t="s">
        <v>448</v>
      </c>
      <c r="B159" s="3101"/>
      <c r="C159" s="3101"/>
      <c r="D159" s="3101"/>
      <c r="E159" s="3101"/>
      <c r="F159" s="3101"/>
      <c r="G159" s="3101"/>
      <c r="H159" s="3101"/>
      <c r="I159" s="3101"/>
      <c r="J159" s="3101"/>
      <c r="K159" s="3101"/>
      <c r="L159" s="3101"/>
      <c r="M159" s="3101"/>
      <c r="N159" s="3101"/>
      <c r="O159" s="3101"/>
      <c r="P159" s="3101"/>
      <c r="Q159" s="3101"/>
      <c r="R159" s="3101"/>
      <c r="S159" s="3101"/>
      <c r="T159" s="3101"/>
      <c r="U159" s="3101"/>
      <c r="V159" s="3101"/>
      <c r="W159" s="3101"/>
      <c r="X159" s="3101"/>
      <c r="Y159" s="3102"/>
    </row>
    <row r="160" spans="1:52" s="18" customFormat="1" ht="38.25" customHeight="1" thickBot="1" x14ac:dyDescent="0.25">
      <c r="A160" s="825" t="s">
        <v>256</v>
      </c>
      <c r="B160" s="111" t="s">
        <v>187</v>
      </c>
      <c r="C160" s="122"/>
      <c r="D160" s="120"/>
      <c r="E160" s="120"/>
      <c r="F160" s="826"/>
      <c r="G160" s="197">
        <f t="shared" ref="G160:M160" si="46">G161+G162+G163</f>
        <v>6</v>
      </c>
      <c r="H160" s="827">
        <f t="shared" si="46"/>
        <v>180</v>
      </c>
      <c r="I160" s="142">
        <f t="shared" si="46"/>
        <v>96</v>
      </c>
      <c r="J160" s="142">
        <f t="shared" si="46"/>
        <v>57</v>
      </c>
      <c r="K160" s="142">
        <f t="shared" si="46"/>
        <v>9</v>
      </c>
      <c r="L160" s="142">
        <f t="shared" si="46"/>
        <v>30</v>
      </c>
      <c r="M160" s="828">
        <f t="shared" si="46"/>
        <v>84</v>
      </c>
      <c r="N160" s="122"/>
      <c r="O160" s="120"/>
      <c r="P160" s="124"/>
      <c r="Q160" s="122"/>
      <c r="R160" s="120"/>
      <c r="S160" s="124"/>
      <c r="T160" s="143"/>
      <c r="U160" s="144"/>
      <c r="V160" s="123"/>
      <c r="W160" s="829"/>
      <c r="X160" s="144"/>
      <c r="Y160" s="123"/>
      <c r="AA160" s="3023" t="s">
        <v>709</v>
      </c>
      <c r="AB160" s="3034"/>
      <c r="AC160" s="3034"/>
      <c r="AD160" s="3034"/>
      <c r="AE160" s="3034"/>
      <c r="AF160" s="3034"/>
      <c r="AG160" s="3034"/>
      <c r="AH160" s="3034"/>
      <c r="AI160" s="3034"/>
      <c r="AJ160" s="3034"/>
      <c r="AK160" s="3034"/>
      <c r="AL160" s="3034"/>
      <c r="AM160" s="3034"/>
      <c r="AN160" s="3034"/>
      <c r="AO160" s="3034"/>
      <c r="AP160" s="3034"/>
      <c r="AQ160" s="3034"/>
      <c r="AR160" s="3034"/>
      <c r="AS160" s="3034"/>
      <c r="AT160" s="3034"/>
      <c r="AU160" s="3034"/>
      <c r="AV160" s="3034"/>
      <c r="AW160" s="3034"/>
      <c r="AX160" s="3034"/>
      <c r="AY160" s="3035"/>
    </row>
    <row r="161" spans="1:41" s="18" customFormat="1" ht="36" customHeight="1" x14ac:dyDescent="0.2">
      <c r="A161" s="830" t="s">
        <v>360</v>
      </c>
      <c r="B161" s="112" t="s">
        <v>187</v>
      </c>
      <c r="C161" s="83"/>
      <c r="D161" s="85">
        <v>9</v>
      </c>
      <c r="E161" s="85"/>
      <c r="F161" s="831"/>
      <c r="G161" s="165">
        <v>2</v>
      </c>
      <c r="H161" s="83">
        <f>G161*30</f>
        <v>60</v>
      </c>
      <c r="I161" s="84">
        <f>J161+K161+L161</f>
        <v>36</v>
      </c>
      <c r="J161" s="87">
        <v>27</v>
      </c>
      <c r="K161" s="85">
        <v>9</v>
      </c>
      <c r="L161" s="85"/>
      <c r="M161" s="145">
        <f>H161-I161</f>
        <v>24</v>
      </c>
      <c r="N161" s="83"/>
      <c r="O161" s="85"/>
      <c r="P161" s="89"/>
      <c r="Q161" s="83"/>
      <c r="R161" s="85"/>
      <c r="S161" s="89"/>
      <c r="T161" s="86"/>
      <c r="U161" s="87"/>
      <c r="V161" s="94">
        <v>4</v>
      </c>
      <c r="W161" s="95"/>
      <c r="X161" s="87"/>
      <c r="Y161" s="94"/>
      <c r="AB161" s="3250" t="s">
        <v>34</v>
      </c>
      <c r="AC161" s="3258"/>
      <c r="AD161" s="3259"/>
      <c r="AE161" s="3250" t="s">
        <v>35</v>
      </c>
      <c r="AF161" s="3251"/>
      <c r="AG161" s="3252"/>
      <c r="AH161" s="3250" t="s">
        <v>36</v>
      </c>
      <c r="AI161" s="3251"/>
      <c r="AJ161" s="3252"/>
      <c r="AK161" s="3250" t="s">
        <v>37</v>
      </c>
      <c r="AL161" s="3251"/>
      <c r="AM161" s="3252"/>
    </row>
    <row r="162" spans="1:41" s="18" customFormat="1" ht="39.75" customHeight="1" thickBot="1" x14ac:dyDescent="0.25">
      <c r="A162" s="830" t="s">
        <v>361</v>
      </c>
      <c r="B162" s="112" t="s">
        <v>187</v>
      </c>
      <c r="C162" s="83">
        <v>10</v>
      </c>
      <c r="D162" s="85"/>
      <c r="E162" s="85"/>
      <c r="F162" s="831"/>
      <c r="G162" s="165">
        <v>2.5</v>
      </c>
      <c r="H162" s="83">
        <f>G162*30</f>
        <v>75</v>
      </c>
      <c r="I162" s="84">
        <f>J162+K162+L162</f>
        <v>45</v>
      </c>
      <c r="J162" s="87">
        <v>30</v>
      </c>
      <c r="K162" s="85"/>
      <c r="L162" s="85">
        <v>15</v>
      </c>
      <c r="M162" s="145">
        <f>H162-I162</f>
        <v>30</v>
      </c>
      <c r="N162" s="83"/>
      <c r="O162" s="85"/>
      <c r="P162" s="89"/>
      <c r="Q162" s="83"/>
      <c r="R162" s="85"/>
      <c r="S162" s="89"/>
      <c r="T162" s="86"/>
      <c r="U162" s="87"/>
      <c r="V162" s="94"/>
      <c r="W162" s="95">
        <v>3</v>
      </c>
      <c r="X162" s="87"/>
      <c r="Y162" s="94"/>
      <c r="AB162" s="3260"/>
      <c r="AC162" s="3261"/>
      <c r="AD162" s="3262"/>
      <c r="AE162" s="3253"/>
      <c r="AF162" s="3254"/>
      <c r="AG162" s="3255"/>
      <c r="AH162" s="3253"/>
      <c r="AI162" s="3254"/>
      <c r="AJ162" s="3255"/>
      <c r="AK162" s="3253"/>
      <c r="AL162" s="3254"/>
      <c r="AM162" s="3255"/>
    </row>
    <row r="163" spans="1:41" s="18" customFormat="1" ht="55.5" customHeight="1" thickBot="1" x14ac:dyDescent="0.25">
      <c r="A163" s="832" t="s">
        <v>362</v>
      </c>
      <c r="B163" s="113" t="s">
        <v>442</v>
      </c>
      <c r="C163" s="100"/>
      <c r="D163" s="98"/>
      <c r="E163" s="98">
        <v>10</v>
      </c>
      <c r="F163" s="579"/>
      <c r="G163" s="833">
        <v>1.5</v>
      </c>
      <c r="H163" s="100">
        <f>G163*30</f>
        <v>45</v>
      </c>
      <c r="I163" s="84">
        <f>J163+K163+L163</f>
        <v>15</v>
      </c>
      <c r="J163" s="99"/>
      <c r="K163" s="98"/>
      <c r="L163" s="98">
        <v>15</v>
      </c>
      <c r="M163" s="782">
        <f>H163-I163</f>
        <v>30</v>
      </c>
      <c r="N163" s="100"/>
      <c r="O163" s="98"/>
      <c r="P163" s="101"/>
      <c r="Q163" s="100"/>
      <c r="R163" s="98"/>
      <c r="S163" s="101"/>
      <c r="T163" s="102"/>
      <c r="U163" s="99"/>
      <c r="V163" s="126"/>
      <c r="W163" s="119">
        <v>1</v>
      </c>
      <c r="X163" s="99"/>
      <c r="Y163" s="126"/>
      <c r="AB163" s="2292">
        <v>1</v>
      </c>
      <c r="AC163" s="2292">
        <v>2</v>
      </c>
      <c r="AD163" s="2292">
        <v>3</v>
      </c>
      <c r="AE163" s="2292">
        <v>4</v>
      </c>
      <c r="AF163" s="2292">
        <v>5</v>
      </c>
      <c r="AG163" s="2292">
        <v>6</v>
      </c>
      <c r="AH163" s="2292">
        <v>7</v>
      </c>
      <c r="AI163" s="2292">
        <v>8</v>
      </c>
      <c r="AJ163" s="2292">
        <v>9</v>
      </c>
      <c r="AK163" s="2292">
        <v>10</v>
      </c>
      <c r="AL163" s="2292">
        <v>11</v>
      </c>
      <c r="AM163" s="2293">
        <v>12</v>
      </c>
    </row>
    <row r="164" spans="1:41" s="18" customFormat="1" ht="24" customHeight="1" thickBot="1" x14ac:dyDescent="0.25">
      <c r="A164" s="3106" t="s">
        <v>449</v>
      </c>
      <c r="B164" s="3107"/>
      <c r="C164" s="3107"/>
      <c r="D164" s="3107"/>
      <c r="E164" s="3107"/>
      <c r="F164" s="3108"/>
      <c r="G164" s="585">
        <f>G160</f>
        <v>6</v>
      </c>
      <c r="H164" s="821">
        <f t="shared" ref="H164:M164" si="47">H160</f>
        <v>180</v>
      </c>
      <c r="I164" s="615">
        <f t="shared" si="47"/>
        <v>96</v>
      </c>
      <c r="J164" s="615">
        <f t="shared" si="47"/>
        <v>57</v>
      </c>
      <c r="K164" s="615">
        <f t="shared" si="47"/>
        <v>9</v>
      </c>
      <c r="L164" s="615">
        <f t="shared" si="47"/>
        <v>30</v>
      </c>
      <c r="M164" s="834">
        <f t="shared" si="47"/>
        <v>84</v>
      </c>
      <c r="N164" s="146"/>
      <c r="O164" s="147"/>
      <c r="P164" s="148"/>
      <c r="Q164" s="146"/>
      <c r="R164" s="147"/>
      <c r="S164" s="835"/>
      <c r="T164" s="149"/>
      <c r="U164" s="150"/>
      <c r="V164" s="820">
        <f>SUM(V160:V163)</f>
        <v>4</v>
      </c>
      <c r="W164" s="836">
        <f>SUM(W160:W163)</f>
        <v>4</v>
      </c>
      <c r="X164" s="150"/>
      <c r="Y164" s="151"/>
      <c r="AA164" s="18" t="s">
        <v>698</v>
      </c>
      <c r="AK164" s="18">
        <v>1</v>
      </c>
    </row>
    <row r="165" spans="1:41" s="18" customFormat="1" ht="23.25" customHeight="1" thickBot="1" x14ac:dyDescent="0.25">
      <c r="A165" s="3291" t="s">
        <v>450</v>
      </c>
      <c r="B165" s="3101"/>
      <c r="C165" s="3101"/>
      <c r="D165" s="3101"/>
      <c r="E165" s="3101"/>
      <c r="F165" s="3101"/>
      <c r="G165" s="3101"/>
      <c r="H165" s="3101"/>
      <c r="I165" s="3101"/>
      <c r="J165" s="3101"/>
      <c r="K165" s="3101"/>
      <c r="L165" s="3101"/>
      <c r="M165" s="3101"/>
      <c r="N165" s="3101"/>
      <c r="O165" s="3101"/>
      <c r="P165" s="3101"/>
      <c r="Q165" s="3101"/>
      <c r="R165" s="3101"/>
      <c r="S165" s="3101"/>
      <c r="T165" s="3101"/>
      <c r="U165" s="3101"/>
      <c r="V165" s="3101"/>
      <c r="W165" s="3101"/>
      <c r="X165" s="3101"/>
      <c r="Y165" s="3102"/>
      <c r="AA165" s="18" t="s">
        <v>699</v>
      </c>
      <c r="AB165" s="184"/>
      <c r="AJ165" s="18">
        <v>1</v>
      </c>
    </row>
    <row r="166" spans="1:41" s="18" customFormat="1" ht="23.25" customHeight="1" x14ac:dyDescent="0.2">
      <c r="A166" s="837" t="s">
        <v>368</v>
      </c>
      <c r="B166" s="838" t="s">
        <v>445</v>
      </c>
      <c r="C166" s="839"/>
      <c r="D166" s="840"/>
      <c r="E166" s="840"/>
      <c r="F166" s="841"/>
      <c r="G166" s="842">
        <f>G167+G168+G169</f>
        <v>10</v>
      </c>
      <c r="H166" s="843">
        <f>H167+H168+H169</f>
        <v>300</v>
      </c>
      <c r="I166" s="844">
        <f>I167+I168+I169</f>
        <v>132</v>
      </c>
      <c r="J166" s="844">
        <f>J167+J168+J169</f>
        <v>49</v>
      </c>
      <c r="K166" s="844">
        <f>K167+K168+K169</f>
        <v>83</v>
      </c>
      <c r="L166" s="844"/>
      <c r="M166" s="845">
        <f>M167+M168+M169</f>
        <v>168</v>
      </c>
      <c r="N166" s="839"/>
      <c r="O166" s="840"/>
      <c r="P166" s="846"/>
      <c r="Q166" s="839"/>
      <c r="R166" s="840"/>
      <c r="S166" s="846"/>
      <c r="T166" s="847"/>
      <c r="U166" s="848"/>
      <c r="V166" s="849"/>
      <c r="W166" s="850"/>
      <c r="X166" s="848"/>
      <c r="Y166" s="849"/>
      <c r="AB166" s="2291"/>
      <c r="AC166" s="3250" t="s">
        <v>34</v>
      </c>
      <c r="AD166" s="3258"/>
      <c r="AE166" s="3259"/>
      <c r="AF166" s="3250" t="s">
        <v>35</v>
      </c>
      <c r="AG166" s="3251"/>
      <c r="AH166" s="3252"/>
      <c r="AI166" s="3250" t="s">
        <v>36</v>
      </c>
      <c r="AJ166" s="3251"/>
      <c r="AK166" s="3252"/>
      <c r="AL166" s="3250" t="s">
        <v>37</v>
      </c>
      <c r="AM166" s="3251"/>
      <c r="AN166" s="3252"/>
      <c r="AO166" s="18" t="s">
        <v>450</v>
      </c>
    </row>
    <row r="167" spans="1:41" s="18" customFormat="1" ht="23.25" customHeight="1" thickBot="1" x14ac:dyDescent="0.25">
      <c r="A167" s="830" t="s">
        <v>369</v>
      </c>
      <c r="B167" s="112" t="s">
        <v>445</v>
      </c>
      <c r="C167" s="83"/>
      <c r="D167" s="85">
        <v>10</v>
      </c>
      <c r="E167" s="85"/>
      <c r="F167" s="128"/>
      <c r="G167" s="643">
        <v>3</v>
      </c>
      <c r="H167" s="83">
        <f>G167*30</f>
        <v>90</v>
      </c>
      <c r="I167" s="84">
        <f>J167+K167+L167</f>
        <v>30</v>
      </c>
      <c r="J167" s="87">
        <v>15</v>
      </c>
      <c r="K167" s="85">
        <v>15</v>
      </c>
      <c r="L167" s="85"/>
      <c r="M167" s="145">
        <f>H167-I167</f>
        <v>60</v>
      </c>
      <c r="N167" s="82"/>
      <c r="O167" s="85"/>
      <c r="P167" s="88"/>
      <c r="Q167" s="83"/>
      <c r="R167" s="85"/>
      <c r="S167" s="89"/>
      <c r="T167" s="86"/>
      <c r="U167" s="87"/>
      <c r="V167" s="94"/>
      <c r="W167" s="95">
        <v>2</v>
      </c>
      <c r="X167" s="87"/>
      <c r="Y167" s="94"/>
      <c r="AB167" s="2291"/>
      <c r="AC167" s="3260"/>
      <c r="AD167" s="3261"/>
      <c r="AE167" s="3262"/>
      <c r="AF167" s="3253"/>
      <c r="AG167" s="3254"/>
      <c r="AH167" s="3255"/>
      <c r="AI167" s="3253"/>
      <c r="AJ167" s="3254"/>
      <c r="AK167" s="3255"/>
      <c r="AL167" s="3253"/>
      <c r="AM167" s="3254"/>
      <c r="AN167" s="3255"/>
    </row>
    <row r="168" spans="1:41" s="18" customFormat="1" ht="23.25" customHeight="1" x14ac:dyDescent="0.2">
      <c r="A168" s="830" t="s">
        <v>370</v>
      </c>
      <c r="B168" s="112" t="s">
        <v>445</v>
      </c>
      <c r="C168" s="83"/>
      <c r="D168" s="85"/>
      <c r="E168" s="85"/>
      <c r="F168" s="128"/>
      <c r="G168" s="643">
        <v>4</v>
      </c>
      <c r="H168" s="83">
        <f>G168*30</f>
        <v>120</v>
      </c>
      <c r="I168" s="84">
        <f>J168+K168+L168</f>
        <v>54</v>
      </c>
      <c r="J168" s="87">
        <v>18</v>
      </c>
      <c r="K168" s="85">
        <v>36</v>
      </c>
      <c r="L168" s="85"/>
      <c r="M168" s="145">
        <f>H168-I168</f>
        <v>66</v>
      </c>
      <c r="N168" s="82"/>
      <c r="O168" s="85"/>
      <c r="P168" s="88"/>
      <c r="Q168" s="83"/>
      <c r="R168" s="85"/>
      <c r="S168" s="89"/>
      <c r="T168" s="86"/>
      <c r="U168" s="87"/>
      <c r="V168" s="94"/>
      <c r="W168" s="95"/>
      <c r="X168" s="87">
        <v>6</v>
      </c>
      <c r="Y168" s="94"/>
      <c r="AB168" s="2291"/>
      <c r="AC168" s="2292">
        <v>1</v>
      </c>
      <c r="AD168" s="2292">
        <v>2</v>
      </c>
      <c r="AE168" s="2292">
        <v>3</v>
      </c>
      <c r="AF168" s="2292">
        <v>4</v>
      </c>
      <c r="AG168" s="2292">
        <v>5</v>
      </c>
      <c r="AH168" s="2292">
        <v>6</v>
      </c>
      <c r="AI168" s="2292">
        <v>7</v>
      </c>
      <c r="AJ168" s="2292">
        <v>8</v>
      </c>
      <c r="AK168" s="2292">
        <v>9</v>
      </c>
      <c r="AL168" s="2292">
        <v>10</v>
      </c>
      <c r="AM168" s="2292">
        <v>11</v>
      </c>
      <c r="AN168" s="2293">
        <v>12</v>
      </c>
    </row>
    <row r="169" spans="1:41" s="18" customFormat="1" ht="23.25" customHeight="1" x14ac:dyDescent="0.2">
      <c r="A169" s="830" t="s">
        <v>371</v>
      </c>
      <c r="B169" s="112" t="s">
        <v>445</v>
      </c>
      <c r="C169" s="83">
        <v>12</v>
      </c>
      <c r="D169" s="85"/>
      <c r="E169" s="85"/>
      <c r="F169" s="128"/>
      <c r="G169" s="643">
        <v>3</v>
      </c>
      <c r="H169" s="83">
        <f>G169*30</f>
        <v>90</v>
      </c>
      <c r="I169" s="84">
        <f>J169+K169+L169</f>
        <v>48</v>
      </c>
      <c r="J169" s="87">
        <v>16</v>
      </c>
      <c r="K169" s="85">
        <v>32</v>
      </c>
      <c r="L169" s="85"/>
      <c r="M169" s="145">
        <f>H169-I169</f>
        <v>42</v>
      </c>
      <c r="N169" s="82"/>
      <c r="O169" s="85"/>
      <c r="P169" s="88"/>
      <c r="Q169" s="83"/>
      <c r="R169" s="85"/>
      <c r="S169" s="89"/>
      <c r="T169" s="86"/>
      <c r="U169" s="87"/>
      <c r="V169" s="94"/>
      <c r="W169" s="95"/>
      <c r="X169" s="87"/>
      <c r="Y169" s="94">
        <v>6</v>
      </c>
      <c r="AB169" s="2291" t="s">
        <v>698</v>
      </c>
      <c r="AC169" s="2291">
        <f>COUNTIF($C165:$C177,AC168)</f>
        <v>0</v>
      </c>
      <c r="AD169" s="2291">
        <f t="shared" ref="AD169:AN169" si="48">COUNTIF($C165:$C177,AD168)</f>
        <v>0</v>
      </c>
      <c r="AE169" s="2291">
        <f t="shared" si="48"/>
        <v>0</v>
      </c>
      <c r="AF169" s="2291">
        <f t="shared" si="48"/>
        <v>0</v>
      </c>
      <c r="AG169" s="2291">
        <f t="shared" si="48"/>
        <v>0</v>
      </c>
      <c r="AH169" s="2291">
        <f t="shared" si="48"/>
        <v>0</v>
      </c>
      <c r="AI169" s="2291">
        <f t="shared" si="48"/>
        <v>0</v>
      </c>
      <c r="AJ169" s="2291">
        <f t="shared" si="48"/>
        <v>0</v>
      </c>
      <c r="AK169" s="2291">
        <f t="shared" si="48"/>
        <v>0</v>
      </c>
      <c r="AL169" s="2291">
        <f t="shared" si="48"/>
        <v>2</v>
      </c>
      <c r="AM169" s="2291">
        <f t="shared" si="48"/>
        <v>0</v>
      </c>
      <c r="AN169" s="2291">
        <f t="shared" si="48"/>
        <v>1</v>
      </c>
    </row>
    <row r="170" spans="1:41" s="18" customFormat="1" ht="54" customHeight="1" x14ac:dyDescent="0.2">
      <c r="A170" s="830" t="s">
        <v>372</v>
      </c>
      <c r="B170" s="851" t="s">
        <v>443</v>
      </c>
      <c r="C170" s="83"/>
      <c r="D170" s="85"/>
      <c r="E170" s="85"/>
      <c r="F170" s="831"/>
      <c r="G170" s="90">
        <f t="shared" ref="G170:M170" si="49">G171+G172+G173</f>
        <v>6</v>
      </c>
      <c r="H170" s="152">
        <f t="shared" si="49"/>
        <v>180</v>
      </c>
      <c r="I170" s="92">
        <f t="shared" si="49"/>
        <v>96</v>
      </c>
      <c r="J170" s="92">
        <f t="shared" si="49"/>
        <v>48</v>
      </c>
      <c r="K170" s="92">
        <f t="shared" si="49"/>
        <v>33</v>
      </c>
      <c r="L170" s="92">
        <f t="shared" si="49"/>
        <v>15</v>
      </c>
      <c r="M170" s="93">
        <f t="shared" si="49"/>
        <v>84</v>
      </c>
      <c r="N170" s="83"/>
      <c r="O170" s="85"/>
      <c r="P170" s="89"/>
      <c r="Q170" s="83"/>
      <c r="R170" s="85"/>
      <c r="S170" s="89"/>
      <c r="T170" s="86"/>
      <c r="U170" s="87"/>
      <c r="V170" s="94"/>
      <c r="W170" s="95"/>
      <c r="X170" s="87"/>
      <c r="Y170" s="94"/>
      <c r="AB170" s="2294" t="s">
        <v>699</v>
      </c>
      <c r="AC170" s="2291">
        <f>COUNTIF($D165:$D177,AC168)</f>
        <v>0</v>
      </c>
      <c r="AD170" s="2291">
        <f t="shared" ref="AD170:AN170" si="50">COUNTIF($D165:$D177,AD168)</f>
        <v>0</v>
      </c>
      <c r="AE170" s="2291">
        <f t="shared" si="50"/>
        <v>0</v>
      </c>
      <c r="AF170" s="2291">
        <f t="shared" si="50"/>
        <v>0</v>
      </c>
      <c r="AG170" s="2291">
        <f t="shared" si="50"/>
        <v>0</v>
      </c>
      <c r="AH170" s="2291">
        <f t="shared" si="50"/>
        <v>0</v>
      </c>
      <c r="AI170" s="2291">
        <f t="shared" si="50"/>
        <v>0</v>
      </c>
      <c r="AJ170" s="2291">
        <f t="shared" si="50"/>
        <v>0</v>
      </c>
      <c r="AK170" s="2291">
        <f t="shared" si="50"/>
        <v>1</v>
      </c>
      <c r="AL170" s="2291">
        <f t="shared" si="50"/>
        <v>1</v>
      </c>
      <c r="AM170" s="2291">
        <f t="shared" si="50"/>
        <v>1</v>
      </c>
      <c r="AN170" s="2291">
        <f t="shared" si="50"/>
        <v>0</v>
      </c>
    </row>
    <row r="171" spans="1:41" s="18" customFormat="1" ht="52.5" customHeight="1" x14ac:dyDescent="0.2">
      <c r="A171" s="830" t="s">
        <v>373</v>
      </c>
      <c r="B171" s="851" t="s">
        <v>443</v>
      </c>
      <c r="C171" s="83"/>
      <c r="D171" s="85">
        <v>9</v>
      </c>
      <c r="E171" s="85"/>
      <c r="F171" s="831"/>
      <c r="G171" s="165">
        <v>2</v>
      </c>
      <c r="H171" s="83">
        <f>G171*30</f>
        <v>60</v>
      </c>
      <c r="I171" s="84">
        <f>J171+K171+L171</f>
        <v>36</v>
      </c>
      <c r="J171" s="87">
        <v>18</v>
      </c>
      <c r="K171" s="85">
        <v>18</v>
      </c>
      <c r="L171" s="85"/>
      <c r="M171" s="145">
        <f>H171-I171</f>
        <v>24</v>
      </c>
      <c r="N171" s="83"/>
      <c r="O171" s="85"/>
      <c r="P171" s="89"/>
      <c r="Q171" s="83"/>
      <c r="R171" s="85"/>
      <c r="S171" s="89"/>
      <c r="T171" s="86"/>
      <c r="U171" s="87"/>
      <c r="V171" s="94">
        <v>4</v>
      </c>
      <c r="W171" s="95"/>
      <c r="X171" s="87"/>
      <c r="Y171" s="94"/>
    </row>
    <row r="172" spans="1:41" s="18" customFormat="1" ht="51" customHeight="1" x14ac:dyDescent="0.2">
      <c r="A172" s="830" t="s">
        <v>374</v>
      </c>
      <c r="B172" s="851" t="s">
        <v>443</v>
      </c>
      <c r="C172" s="83">
        <v>10</v>
      </c>
      <c r="D172" s="85"/>
      <c r="E172" s="85"/>
      <c r="F172" s="831"/>
      <c r="G172" s="165">
        <v>2.5</v>
      </c>
      <c r="H172" s="83">
        <f>G172*30</f>
        <v>75</v>
      </c>
      <c r="I172" s="84">
        <f>J172+K172+L172</f>
        <v>45</v>
      </c>
      <c r="J172" s="87">
        <v>30</v>
      </c>
      <c r="K172" s="85">
        <v>15</v>
      </c>
      <c r="L172" s="85"/>
      <c r="M172" s="145">
        <f>H172-I172</f>
        <v>30</v>
      </c>
      <c r="N172" s="83"/>
      <c r="O172" s="85"/>
      <c r="P172" s="89"/>
      <c r="Q172" s="83"/>
      <c r="R172" s="85"/>
      <c r="S172" s="89"/>
      <c r="T172" s="86"/>
      <c r="U172" s="87"/>
      <c r="V172" s="94"/>
      <c r="W172" s="95">
        <v>3</v>
      </c>
      <c r="X172" s="87"/>
      <c r="Y172" s="94"/>
    </row>
    <row r="173" spans="1:41" s="18" customFormat="1" ht="55.5" customHeight="1" x14ac:dyDescent="0.2">
      <c r="A173" s="830" t="s">
        <v>451</v>
      </c>
      <c r="B173" s="851" t="s">
        <v>444</v>
      </c>
      <c r="C173" s="83"/>
      <c r="D173" s="85"/>
      <c r="E173" s="85">
        <v>10</v>
      </c>
      <c r="F173" s="831"/>
      <c r="G173" s="165">
        <v>1.5</v>
      </c>
      <c r="H173" s="83">
        <f>G173*30</f>
        <v>45</v>
      </c>
      <c r="I173" s="84">
        <f>J173+K173+L173</f>
        <v>15</v>
      </c>
      <c r="J173" s="87"/>
      <c r="K173" s="85"/>
      <c r="L173" s="85">
        <v>15</v>
      </c>
      <c r="M173" s="145">
        <f>H173-I173</f>
        <v>30</v>
      </c>
      <c r="N173" s="83"/>
      <c r="O173" s="85"/>
      <c r="P173" s="89"/>
      <c r="Q173" s="83"/>
      <c r="R173" s="85"/>
      <c r="S173" s="89"/>
      <c r="T173" s="86"/>
      <c r="U173" s="87"/>
      <c r="V173" s="94"/>
      <c r="W173" s="95">
        <v>1</v>
      </c>
      <c r="X173" s="87"/>
      <c r="Y173" s="94"/>
    </row>
    <row r="174" spans="1:41" s="18" customFormat="1" ht="35.25" customHeight="1" x14ac:dyDescent="0.2">
      <c r="A174" s="830" t="s">
        <v>375</v>
      </c>
      <c r="B174" s="112" t="s">
        <v>363</v>
      </c>
      <c r="C174" s="83"/>
      <c r="D174" s="85"/>
      <c r="E174" s="85"/>
      <c r="F174" s="852"/>
      <c r="G174" s="775">
        <f>G175+G176</f>
        <v>6</v>
      </c>
      <c r="H174" s="776">
        <f>H175+H176</f>
        <v>180</v>
      </c>
      <c r="I174" s="853">
        <f>I175+I176</f>
        <v>93</v>
      </c>
      <c r="J174" s="853">
        <f>J175+J176</f>
        <v>45</v>
      </c>
      <c r="K174" s="853"/>
      <c r="L174" s="853">
        <f>L175+L176</f>
        <v>48</v>
      </c>
      <c r="M174" s="854">
        <f>M175+M176</f>
        <v>87</v>
      </c>
      <c r="N174" s="855"/>
      <c r="O174" s="856"/>
      <c r="P174" s="857"/>
      <c r="Q174" s="779"/>
      <c r="R174" s="85"/>
      <c r="S174" s="89"/>
      <c r="T174" s="86"/>
      <c r="U174" s="87"/>
      <c r="V174" s="94"/>
      <c r="W174" s="95"/>
      <c r="X174" s="87"/>
      <c r="Y174" s="94"/>
    </row>
    <row r="175" spans="1:41" s="18" customFormat="1" ht="34.5" customHeight="1" x14ac:dyDescent="0.2">
      <c r="A175" s="830" t="s">
        <v>376</v>
      </c>
      <c r="B175" s="112" t="s">
        <v>363</v>
      </c>
      <c r="C175" s="83">
        <v>10</v>
      </c>
      <c r="D175" s="85"/>
      <c r="E175" s="85"/>
      <c r="F175" s="852"/>
      <c r="G175" s="778">
        <v>4.5</v>
      </c>
      <c r="H175" s="779">
        <f>G175*30</f>
        <v>135</v>
      </c>
      <c r="I175" s="858">
        <f>J175+K175+L175</f>
        <v>75</v>
      </c>
      <c r="J175" s="859">
        <v>45</v>
      </c>
      <c r="K175" s="856"/>
      <c r="L175" s="856">
        <v>30</v>
      </c>
      <c r="M175" s="145">
        <f>H175-I175</f>
        <v>60</v>
      </c>
      <c r="N175" s="855"/>
      <c r="O175" s="856"/>
      <c r="P175" s="857"/>
      <c r="Q175" s="779"/>
      <c r="R175" s="85"/>
      <c r="S175" s="89"/>
      <c r="T175" s="86"/>
      <c r="U175" s="87"/>
      <c r="V175" s="94"/>
      <c r="W175" s="95">
        <v>5</v>
      </c>
      <c r="X175" s="87"/>
      <c r="Y175" s="94"/>
    </row>
    <row r="176" spans="1:41" s="18" customFormat="1" ht="36.75" customHeight="1" x14ac:dyDescent="0.2">
      <c r="A176" s="830" t="s">
        <v>377</v>
      </c>
      <c r="B176" s="112" t="s">
        <v>364</v>
      </c>
      <c r="C176" s="83"/>
      <c r="D176" s="85"/>
      <c r="E176" s="85"/>
      <c r="F176" s="128">
        <v>11</v>
      </c>
      <c r="G176" s="643">
        <v>1.5</v>
      </c>
      <c r="H176" s="83">
        <f>G176*30</f>
        <v>45</v>
      </c>
      <c r="I176" s="84">
        <f>J176+K176+L176</f>
        <v>18</v>
      </c>
      <c r="J176" s="87"/>
      <c r="K176" s="85"/>
      <c r="L176" s="85">
        <v>18</v>
      </c>
      <c r="M176" s="145">
        <f>H176-I176</f>
        <v>27</v>
      </c>
      <c r="N176" s="82"/>
      <c r="O176" s="85"/>
      <c r="P176" s="88"/>
      <c r="Q176" s="83"/>
      <c r="R176" s="85"/>
      <c r="S176" s="89"/>
      <c r="T176" s="86"/>
      <c r="U176" s="87"/>
      <c r="V176" s="94"/>
      <c r="W176" s="95"/>
      <c r="X176" s="87">
        <v>2</v>
      </c>
      <c r="Y176" s="94"/>
    </row>
    <row r="177" spans="1:39" s="18" customFormat="1" ht="39" customHeight="1" thickBot="1" x14ac:dyDescent="0.25">
      <c r="A177" s="860" t="s">
        <v>452</v>
      </c>
      <c r="B177" s="815" t="s">
        <v>286</v>
      </c>
      <c r="C177" s="861"/>
      <c r="D177" s="862">
        <v>11</v>
      </c>
      <c r="E177" s="862"/>
      <c r="F177" s="863"/>
      <c r="G177" s="864">
        <v>4</v>
      </c>
      <c r="H177" s="865">
        <f>G177*30</f>
        <v>120</v>
      </c>
      <c r="I177" s="866">
        <f>J177+K177+L177</f>
        <v>54</v>
      </c>
      <c r="J177" s="867">
        <v>18</v>
      </c>
      <c r="K177" s="867">
        <v>36</v>
      </c>
      <c r="L177" s="867"/>
      <c r="M177" s="868">
        <f>H177-I177</f>
        <v>66</v>
      </c>
      <c r="N177" s="865"/>
      <c r="O177" s="866"/>
      <c r="P177" s="868"/>
      <c r="Q177" s="865"/>
      <c r="R177" s="866"/>
      <c r="S177" s="868"/>
      <c r="T177" s="865"/>
      <c r="U177" s="866"/>
      <c r="V177" s="868"/>
      <c r="W177" s="869"/>
      <c r="X177" s="153">
        <v>6</v>
      </c>
      <c r="Y177" s="868"/>
    </row>
    <row r="178" spans="1:39" s="18" customFormat="1" ht="21.75" customHeight="1" thickBot="1" x14ac:dyDescent="0.25">
      <c r="A178" s="3041" t="s">
        <v>365</v>
      </c>
      <c r="B178" s="3042"/>
      <c r="C178" s="3042"/>
      <c r="D178" s="3042"/>
      <c r="E178" s="3042"/>
      <c r="F178" s="3042"/>
      <c r="G178" s="3042"/>
      <c r="H178" s="3042"/>
      <c r="I178" s="3042"/>
      <c r="J178" s="3042"/>
      <c r="K178" s="3042"/>
      <c r="L178" s="3042"/>
      <c r="M178" s="3042"/>
      <c r="N178" s="3042"/>
      <c r="O178" s="3042"/>
      <c r="P178" s="3042"/>
      <c r="Q178" s="3042"/>
      <c r="R178" s="3042"/>
      <c r="S178" s="3042"/>
      <c r="T178" s="3042"/>
      <c r="U178" s="3042"/>
      <c r="V178" s="3042"/>
      <c r="W178" s="3042"/>
      <c r="X178" s="3042"/>
      <c r="Y178" s="3043"/>
    </row>
    <row r="179" spans="1:39" s="1792" customFormat="1" ht="36.75" customHeight="1" thickBot="1" x14ac:dyDescent="0.25">
      <c r="A179" s="2202" t="s">
        <v>453</v>
      </c>
      <c r="B179" s="2203" t="s">
        <v>367</v>
      </c>
      <c r="C179" s="2204"/>
      <c r="D179" s="2205">
        <v>11</v>
      </c>
      <c r="E179" s="2205"/>
      <c r="F179" s="2206"/>
      <c r="G179" s="2207">
        <v>4</v>
      </c>
      <c r="H179" s="2208">
        <f>G179*30</f>
        <v>120</v>
      </c>
      <c r="I179" s="2209">
        <f>J179+K179+L179</f>
        <v>54</v>
      </c>
      <c r="J179" s="2210">
        <v>18</v>
      </c>
      <c r="K179" s="2210">
        <v>36</v>
      </c>
      <c r="L179" s="2210"/>
      <c r="M179" s="2211">
        <f>H179-I179</f>
        <v>66</v>
      </c>
      <c r="N179" s="2212"/>
      <c r="O179" s="2213"/>
      <c r="P179" s="2214"/>
      <c r="Q179" s="2208"/>
      <c r="R179" s="2209"/>
      <c r="S179" s="2211"/>
      <c r="T179" s="2212"/>
      <c r="U179" s="2213"/>
      <c r="V179" s="2214"/>
      <c r="W179" s="2215"/>
      <c r="X179" s="1701">
        <v>6</v>
      </c>
      <c r="Y179" s="2216"/>
    </row>
    <row r="180" spans="1:39" s="18" customFormat="1" ht="19.5" customHeight="1" thickBot="1" x14ac:dyDescent="0.25">
      <c r="A180" s="3036" t="s">
        <v>198</v>
      </c>
      <c r="B180" s="3037"/>
      <c r="C180" s="3037"/>
      <c r="D180" s="3037"/>
      <c r="E180" s="3037"/>
      <c r="F180" s="3037"/>
      <c r="G180" s="3037"/>
      <c r="H180" s="3037"/>
      <c r="I180" s="3037"/>
      <c r="J180" s="3037"/>
      <c r="K180" s="3037"/>
      <c r="L180" s="3037"/>
      <c r="M180" s="3037"/>
      <c r="N180" s="3037"/>
      <c r="O180" s="3037"/>
      <c r="P180" s="3037"/>
      <c r="Q180" s="3037"/>
      <c r="R180" s="3037"/>
      <c r="S180" s="3037"/>
      <c r="T180" s="3037"/>
      <c r="U180" s="3037"/>
      <c r="V180" s="3037"/>
      <c r="W180" s="3037"/>
      <c r="X180" s="3037"/>
      <c r="Y180" s="3038"/>
    </row>
    <row r="181" spans="1:39" s="18" customFormat="1" ht="23.25" customHeight="1" thickBot="1" x14ac:dyDescent="0.25">
      <c r="A181" s="146" t="s">
        <v>454</v>
      </c>
      <c r="B181" s="872" t="s">
        <v>60</v>
      </c>
      <c r="C181" s="522"/>
      <c r="D181" s="870">
        <v>11</v>
      </c>
      <c r="E181" s="870"/>
      <c r="F181" s="871"/>
      <c r="G181" s="585">
        <v>4</v>
      </c>
      <c r="H181" s="821">
        <f>G181*30</f>
        <v>120</v>
      </c>
      <c r="I181" s="822">
        <f>J181+K181+L181</f>
        <v>54</v>
      </c>
      <c r="J181" s="873"/>
      <c r="K181" s="873"/>
      <c r="L181" s="873">
        <v>54</v>
      </c>
      <c r="M181" s="823">
        <f>H181-I181</f>
        <v>66</v>
      </c>
      <c r="N181" s="821"/>
      <c r="O181" s="822"/>
      <c r="P181" s="874"/>
      <c r="Q181" s="821"/>
      <c r="R181" s="822"/>
      <c r="S181" s="823"/>
      <c r="T181" s="875"/>
      <c r="U181" s="822"/>
      <c r="V181" s="874"/>
      <c r="W181" s="818"/>
      <c r="X181" s="150">
        <v>6</v>
      </c>
      <c r="Y181" s="823"/>
    </row>
    <row r="182" spans="1:39" s="18" customFormat="1" ht="26.25" customHeight="1" thickBot="1" x14ac:dyDescent="0.25">
      <c r="A182" s="3044" t="s">
        <v>395</v>
      </c>
      <c r="B182" s="3052"/>
      <c r="C182" s="3052"/>
      <c r="D182" s="3052"/>
      <c r="E182" s="3052"/>
      <c r="F182" s="3053"/>
      <c r="G182" s="876">
        <f>G166+G170+G174+G179</f>
        <v>26</v>
      </c>
      <c r="H182" s="877">
        <f t="shared" ref="H182:M182" si="51">H166+H170+H174+H179</f>
        <v>780</v>
      </c>
      <c r="I182" s="878">
        <f t="shared" si="51"/>
        <v>375</v>
      </c>
      <c r="J182" s="878">
        <f t="shared" si="51"/>
        <v>160</v>
      </c>
      <c r="K182" s="878">
        <f t="shared" si="51"/>
        <v>152</v>
      </c>
      <c r="L182" s="878">
        <f t="shared" si="51"/>
        <v>63</v>
      </c>
      <c r="M182" s="879">
        <f t="shared" si="51"/>
        <v>405</v>
      </c>
      <c r="N182" s="880"/>
      <c r="O182" s="880"/>
      <c r="P182" s="881"/>
      <c r="Q182" s="882"/>
      <c r="R182" s="880"/>
      <c r="S182" s="883"/>
      <c r="T182" s="884"/>
      <c r="U182" s="885"/>
      <c r="V182" s="886">
        <f>V171</f>
        <v>4</v>
      </c>
      <c r="W182" s="887">
        <f>W167+W172+W173+W175</f>
        <v>11</v>
      </c>
      <c r="X182" s="885">
        <f>X168+X176+X177</f>
        <v>14</v>
      </c>
      <c r="Y182" s="883">
        <f>Y169</f>
        <v>6</v>
      </c>
    </row>
    <row r="183" spans="1:39" s="18" customFormat="1" ht="36.75" customHeight="1" thickBot="1" x14ac:dyDescent="0.25">
      <c r="A183" s="3097" t="s">
        <v>396</v>
      </c>
      <c r="B183" s="3098"/>
      <c r="C183" s="3098"/>
      <c r="D183" s="3098"/>
      <c r="E183" s="3098"/>
      <c r="F183" s="3099"/>
      <c r="G183" s="888">
        <f>G166+G170+G174+G181</f>
        <v>26</v>
      </c>
      <c r="H183" s="696">
        <f t="shared" ref="H183:M183" si="52">H166+H170+H174+H181</f>
        <v>780</v>
      </c>
      <c r="I183" s="697">
        <f t="shared" si="52"/>
        <v>375</v>
      </c>
      <c r="J183" s="697">
        <f t="shared" si="52"/>
        <v>142</v>
      </c>
      <c r="K183" s="697">
        <f t="shared" si="52"/>
        <v>116</v>
      </c>
      <c r="L183" s="697">
        <f t="shared" si="52"/>
        <v>117</v>
      </c>
      <c r="M183" s="698">
        <f t="shared" si="52"/>
        <v>405</v>
      </c>
      <c r="N183" s="889"/>
      <c r="O183" s="890"/>
      <c r="P183" s="891"/>
      <c r="Q183" s="892"/>
      <c r="R183" s="890"/>
      <c r="S183" s="698"/>
      <c r="T183" s="696"/>
      <c r="U183" s="697"/>
      <c r="V183" s="698">
        <f>V171</f>
        <v>4</v>
      </c>
      <c r="W183" s="893">
        <f>W167+W172+W173+W175</f>
        <v>11</v>
      </c>
      <c r="X183" s="697">
        <f>X168+X176+X181</f>
        <v>14</v>
      </c>
      <c r="Y183" s="698">
        <f>Y169</f>
        <v>6</v>
      </c>
    </row>
    <row r="184" spans="1:39" s="18" customFormat="1" ht="23.25" customHeight="1" thickBot="1" x14ac:dyDescent="0.25">
      <c r="A184" s="3308" t="s">
        <v>455</v>
      </c>
      <c r="B184" s="3309"/>
      <c r="C184" s="3309"/>
      <c r="D184" s="3309"/>
      <c r="E184" s="3309"/>
      <c r="F184" s="3309"/>
      <c r="G184" s="3309"/>
      <c r="H184" s="3309"/>
      <c r="I184" s="3309"/>
      <c r="J184" s="3309"/>
      <c r="K184" s="3309"/>
      <c r="L184" s="3309"/>
      <c r="M184" s="3309"/>
      <c r="N184" s="3309"/>
      <c r="O184" s="3309"/>
      <c r="P184" s="3309"/>
      <c r="Q184" s="3309"/>
      <c r="R184" s="3309"/>
      <c r="S184" s="3309"/>
      <c r="T184" s="3309"/>
      <c r="U184" s="3309"/>
      <c r="V184" s="3309"/>
      <c r="W184" s="3309"/>
      <c r="X184" s="3309"/>
      <c r="Y184" s="3310"/>
      <c r="AB184" s="18" t="s">
        <v>710</v>
      </c>
    </row>
    <row r="185" spans="1:39" s="18" customFormat="1" ht="82.5" customHeight="1" x14ac:dyDescent="0.2">
      <c r="A185" s="155" t="s">
        <v>379</v>
      </c>
      <c r="B185" s="112" t="s">
        <v>456</v>
      </c>
      <c r="C185" s="83">
        <v>12</v>
      </c>
      <c r="D185" s="85"/>
      <c r="E185" s="85"/>
      <c r="F185" s="831"/>
      <c r="G185" s="90">
        <v>3</v>
      </c>
      <c r="H185" s="130">
        <f>G185*30</f>
        <v>90</v>
      </c>
      <c r="I185" s="109">
        <f>J185+K185+L185</f>
        <v>48</v>
      </c>
      <c r="J185" s="109">
        <v>16</v>
      </c>
      <c r="K185" s="109">
        <v>32</v>
      </c>
      <c r="L185" s="109"/>
      <c r="M185" s="110">
        <f>H185-I185</f>
        <v>42</v>
      </c>
      <c r="N185" s="83"/>
      <c r="O185" s="85"/>
      <c r="P185" s="89"/>
      <c r="Q185" s="83"/>
      <c r="R185" s="85"/>
      <c r="S185" s="89"/>
      <c r="T185" s="86"/>
      <c r="U185" s="87"/>
      <c r="V185" s="94"/>
      <c r="W185" s="95"/>
      <c r="X185" s="87"/>
      <c r="Y185" s="94">
        <v>6</v>
      </c>
      <c r="AA185" s="2291"/>
      <c r="AB185" s="3250" t="s">
        <v>34</v>
      </c>
      <c r="AC185" s="3258"/>
      <c r="AD185" s="3259"/>
      <c r="AE185" s="3250" t="s">
        <v>35</v>
      </c>
      <c r="AF185" s="3251"/>
      <c r="AG185" s="3252"/>
      <c r="AH185" s="3250" t="s">
        <v>36</v>
      </c>
      <c r="AI185" s="3251"/>
      <c r="AJ185" s="3252"/>
      <c r="AK185" s="3250" t="s">
        <v>37</v>
      </c>
      <c r="AL185" s="3251"/>
      <c r="AM185" s="3252"/>
    </row>
    <row r="186" spans="1:39" s="18" customFormat="1" ht="38.25" customHeight="1" thickBot="1" x14ac:dyDescent="0.25">
      <c r="A186" s="155" t="s">
        <v>380</v>
      </c>
      <c r="B186" s="113" t="s">
        <v>232</v>
      </c>
      <c r="C186" s="100"/>
      <c r="D186" s="98"/>
      <c r="E186" s="98"/>
      <c r="F186" s="894"/>
      <c r="G186" s="895">
        <f>G187+G188</f>
        <v>6</v>
      </c>
      <c r="H186" s="776">
        <f>H187+H188</f>
        <v>180</v>
      </c>
      <c r="I186" s="853">
        <f>I187+I188</f>
        <v>93</v>
      </c>
      <c r="J186" s="853">
        <f>J187+J188</f>
        <v>45</v>
      </c>
      <c r="K186" s="853"/>
      <c r="L186" s="853">
        <f>L187+L188</f>
        <v>48</v>
      </c>
      <c r="M186" s="854">
        <f>M187+M188</f>
        <v>87</v>
      </c>
      <c r="N186" s="896"/>
      <c r="O186" s="897"/>
      <c r="P186" s="898"/>
      <c r="Q186" s="899"/>
      <c r="R186" s="98"/>
      <c r="S186" s="101"/>
      <c r="T186" s="102"/>
      <c r="U186" s="99"/>
      <c r="V186" s="126"/>
      <c r="W186" s="119"/>
      <c r="X186" s="99"/>
      <c r="Y186" s="126"/>
      <c r="AA186" s="2291"/>
      <c r="AB186" s="3260"/>
      <c r="AC186" s="3261"/>
      <c r="AD186" s="3262"/>
      <c r="AE186" s="3253"/>
      <c r="AF186" s="3254"/>
      <c r="AG186" s="3255"/>
      <c r="AH186" s="3253"/>
      <c r="AI186" s="3254"/>
      <c r="AJ186" s="3255"/>
      <c r="AK186" s="3253"/>
      <c r="AL186" s="3254"/>
      <c r="AM186" s="3255"/>
    </row>
    <row r="187" spans="1:39" s="18" customFormat="1" ht="37.5" customHeight="1" x14ac:dyDescent="0.2">
      <c r="A187" s="155" t="s">
        <v>381</v>
      </c>
      <c r="B187" s="113" t="s">
        <v>232</v>
      </c>
      <c r="C187" s="100">
        <v>10</v>
      </c>
      <c r="D187" s="98"/>
      <c r="E187" s="98"/>
      <c r="F187" s="894"/>
      <c r="G187" s="900">
        <v>4.5</v>
      </c>
      <c r="H187" s="779">
        <f>G187*30</f>
        <v>135</v>
      </c>
      <c r="I187" s="901">
        <f>J187+K187+L187</f>
        <v>75</v>
      </c>
      <c r="J187" s="902">
        <v>45</v>
      </c>
      <c r="K187" s="897"/>
      <c r="L187" s="897">
        <v>30</v>
      </c>
      <c r="M187" s="145">
        <f>H187-I187</f>
        <v>60</v>
      </c>
      <c r="N187" s="896"/>
      <c r="O187" s="897"/>
      <c r="P187" s="898"/>
      <c r="Q187" s="899"/>
      <c r="R187" s="98"/>
      <c r="S187" s="101"/>
      <c r="T187" s="102"/>
      <c r="U187" s="99"/>
      <c r="V187" s="126"/>
      <c r="W187" s="119">
        <v>5</v>
      </c>
      <c r="X187" s="99"/>
      <c r="Y187" s="126"/>
      <c r="AA187" s="2291"/>
      <c r="AB187" s="2292">
        <v>1</v>
      </c>
      <c r="AC187" s="2292">
        <v>2</v>
      </c>
      <c r="AD187" s="2292">
        <v>3</v>
      </c>
      <c r="AE187" s="2292">
        <v>4</v>
      </c>
      <c r="AF187" s="2292">
        <v>5</v>
      </c>
      <c r="AG187" s="2292">
        <v>6</v>
      </c>
      <c r="AH187" s="2292">
        <v>7</v>
      </c>
      <c r="AI187" s="2292">
        <v>8</v>
      </c>
      <c r="AJ187" s="2292">
        <v>9</v>
      </c>
      <c r="AK187" s="2292">
        <v>10</v>
      </c>
      <c r="AL187" s="2292">
        <v>11</v>
      </c>
      <c r="AM187" s="2293">
        <v>12</v>
      </c>
    </row>
    <row r="188" spans="1:39" s="18" customFormat="1" ht="39" customHeight="1" x14ac:dyDescent="0.2">
      <c r="A188" s="155" t="s">
        <v>382</v>
      </c>
      <c r="B188" s="113" t="s">
        <v>285</v>
      </c>
      <c r="C188" s="100"/>
      <c r="D188" s="98"/>
      <c r="E188" s="98"/>
      <c r="F188" s="129">
        <v>11</v>
      </c>
      <c r="G188" s="132">
        <v>1.5</v>
      </c>
      <c r="H188" s="83">
        <f>G188*30</f>
        <v>45</v>
      </c>
      <c r="I188" s="781">
        <f>J188+K188+L188</f>
        <v>18</v>
      </c>
      <c r="J188" s="99"/>
      <c r="K188" s="98"/>
      <c r="L188" s="98">
        <v>18</v>
      </c>
      <c r="M188" s="145">
        <f>H188-I188</f>
        <v>27</v>
      </c>
      <c r="N188" s="97"/>
      <c r="O188" s="98"/>
      <c r="P188" s="106"/>
      <c r="Q188" s="100"/>
      <c r="R188" s="98"/>
      <c r="S188" s="101"/>
      <c r="T188" s="102"/>
      <c r="U188" s="99"/>
      <c r="V188" s="126"/>
      <c r="W188" s="119"/>
      <c r="X188" s="99">
        <v>2</v>
      </c>
      <c r="Y188" s="126"/>
      <c r="AA188" s="2291" t="s">
        <v>698</v>
      </c>
      <c r="AB188" s="2291">
        <f>COUNTIF($C185:$C189,AB187)</f>
        <v>0</v>
      </c>
      <c r="AC188" s="2291">
        <f t="shared" ref="AC188:AM188" si="53">COUNTIF($C185:$C189,AC187)</f>
        <v>0</v>
      </c>
      <c r="AD188" s="2291">
        <f t="shared" si="53"/>
        <v>0</v>
      </c>
      <c r="AE188" s="2291">
        <f t="shared" si="53"/>
        <v>0</v>
      </c>
      <c r="AF188" s="2291">
        <f t="shared" si="53"/>
        <v>0</v>
      </c>
      <c r="AG188" s="2291">
        <f t="shared" si="53"/>
        <v>0</v>
      </c>
      <c r="AH188" s="2291">
        <f t="shared" si="53"/>
        <v>0</v>
      </c>
      <c r="AI188" s="2291">
        <f t="shared" si="53"/>
        <v>0</v>
      </c>
      <c r="AJ188" s="2291">
        <f t="shared" si="53"/>
        <v>0</v>
      </c>
      <c r="AK188" s="2291">
        <f t="shared" si="53"/>
        <v>1</v>
      </c>
      <c r="AL188" s="2291">
        <f t="shared" si="53"/>
        <v>0</v>
      </c>
      <c r="AM188" s="2291">
        <f t="shared" si="53"/>
        <v>1</v>
      </c>
    </row>
    <row r="189" spans="1:39" s="18" customFormat="1" ht="39" customHeight="1" thickBot="1" x14ac:dyDescent="0.25">
      <c r="A189" s="860" t="s">
        <v>383</v>
      </c>
      <c r="B189" s="815" t="s">
        <v>286</v>
      </c>
      <c r="C189" s="861"/>
      <c r="D189" s="862">
        <v>11</v>
      </c>
      <c r="E189" s="862"/>
      <c r="F189" s="863"/>
      <c r="G189" s="864">
        <v>4</v>
      </c>
      <c r="H189" s="865">
        <f>G189*30</f>
        <v>120</v>
      </c>
      <c r="I189" s="866">
        <f>J189+K189+L189</f>
        <v>54</v>
      </c>
      <c r="J189" s="867">
        <v>36</v>
      </c>
      <c r="K189" s="867">
        <v>9</v>
      </c>
      <c r="L189" s="867">
        <v>9</v>
      </c>
      <c r="M189" s="96">
        <f>H189-I189</f>
        <v>66</v>
      </c>
      <c r="N189" s="865"/>
      <c r="O189" s="866"/>
      <c r="P189" s="868"/>
      <c r="Q189" s="865"/>
      <c r="R189" s="866"/>
      <c r="S189" s="868"/>
      <c r="T189" s="865"/>
      <c r="U189" s="866"/>
      <c r="V189" s="868"/>
      <c r="W189" s="869"/>
      <c r="X189" s="153">
        <v>6</v>
      </c>
      <c r="Y189" s="868"/>
      <c r="AA189" s="2294" t="s">
        <v>699</v>
      </c>
      <c r="AB189" s="2291">
        <f>COUNTIF($D185:$D189,AB187)</f>
        <v>0</v>
      </c>
      <c r="AC189" s="2291">
        <f t="shared" ref="AC189:AM189" si="54">COUNTIF($D185:$D189,AC187)</f>
        <v>0</v>
      </c>
      <c r="AD189" s="2291">
        <f t="shared" si="54"/>
        <v>0</v>
      </c>
      <c r="AE189" s="2291">
        <f t="shared" si="54"/>
        <v>0</v>
      </c>
      <c r="AF189" s="2291">
        <f t="shared" si="54"/>
        <v>0</v>
      </c>
      <c r="AG189" s="2291">
        <f t="shared" si="54"/>
        <v>0</v>
      </c>
      <c r="AH189" s="2291">
        <f t="shared" si="54"/>
        <v>0</v>
      </c>
      <c r="AI189" s="2291">
        <f t="shared" si="54"/>
        <v>0</v>
      </c>
      <c r="AJ189" s="2291">
        <f t="shared" si="54"/>
        <v>0</v>
      </c>
      <c r="AK189" s="2291">
        <f t="shared" si="54"/>
        <v>0</v>
      </c>
      <c r="AL189" s="2291">
        <f t="shared" si="54"/>
        <v>1</v>
      </c>
      <c r="AM189" s="2291">
        <f t="shared" si="54"/>
        <v>0</v>
      </c>
    </row>
    <row r="190" spans="1:39" s="18" customFormat="1" ht="21" customHeight="1" thickBot="1" x14ac:dyDescent="0.25">
      <c r="A190" s="3041" t="s">
        <v>365</v>
      </c>
      <c r="B190" s="3042"/>
      <c r="C190" s="3042"/>
      <c r="D190" s="3042"/>
      <c r="E190" s="3042"/>
      <c r="F190" s="3042"/>
      <c r="G190" s="3042"/>
      <c r="H190" s="3042"/>
      <c r="I190" s="3042"/>
      <c r="J190" s="3042"/>
      <c r="K190" s="3042"/>
      <c r="L190" s="3042"/>
      <c r="M190" s="3042"/>
      <c r="N190" s="3042"/>
      <c r="O190" s="3042"/>
      <c r="P190" s="3042"/>
      <c r="Q190" s="3042"/>
      <c r="R190" s="3042"/>
      <c r="S190" s="3042"/>
      <c r="T190" s="3042"/>
      <c r="U190" s="3042"/>
      <c r="V190" s="3042"/>
      <c r="W190" s="3042"/>
      <c r="X190" s="3042"/>
      <c r="Y190" s="3043"/>
    </row>
    <row r="191" spans="1:39" s="18" customFormat="1" ht="38.25" customHeight="1" thickBot="1" x14ac:dyDescent="0.25">
      <c r="A191" s="581" t="s">
        <v>457</v>
      </c>
      <c r="B191" s="903" t="s">
        <v>378</v>
      </c>
      <c r="C191" s="904"/>
      <c r="D191" s="138">
        <v>11</v>
      </c>
      <c r="E191" s="138"/>
      <c r="F191" s="905"/>
      <c r="G191" s="906">
        <v>4</v>
      </c>
      <c r="H191" s="907">
        <f>G191*30</f>
        <v>120</v>
      </c>
      <c r="I191" s="104">
        <f>J191+K191+L191</f>
        <v>54</v>
      </c>
      <c r="J191" s="866">
        <v>36</v>
      </c>
      <c r="K191" s="866">
        <v>9</v>
      </c>
      <c r="L191" s="866">
        <v>9</v>
      </c>
      <c r="M191" s="127">
        <f>H191-I191</f>
        <v>66</v>
      </c>
      <c r="N191" s="908"/>
      <c r="O191" s="138"/>
      <c r="P191" s="139"/>
      <c r="Q191" s="904"/>
      <c r="R191" s="138"/>
      <c r="S191" s="909"/>
      <c r="T191" s="140"/>
      <c r="U191" s="138"/>
      <c r="V191" s="139"/>
      <c r="W191" s="910"/>
      <c r="X191" s="153">
        <v>6</v>
      </c>
      <c r="Y191" s="139"/>
    </row>
    <row r="192" spans="1:39" s="18" customFormat="1" ht="21" customHeight="1" thickBot="1" x14ac:dyDescent="0.25">
      <c r="A192" s="3036" t="s">
        <v>198</v>
      </c>
      <c r="B192" s="3037"/>
      <c r="C192" s="3037"/>
      <c r="D192" s="3037"/>
      <c r="E192" s="3037"/>
      <c r="F192" s="3037"/>
      <c r="G192" s="3037"/>
      <c r="H192" s="3037"/>
      <c r="I192" s="3037"/>
      <c r="J192" s="3037"/>
      <c r="K192" s="3037"/>
      <c r="L192" s="3037"/>
      <c r="M192" s="3037"/>
      <c r="N192" s="3037"/>
      <c r="O192" s="3037"/>
      <c r="P192" s="3037"/>
      <c r="Q192" s="3037"/>
      <c r="R192" s="3037"/>
      <c r="S192" s="3037"/>
      <c r="T192" s="3037"/>
      <c r="U192" s="3037"/>
      <c r="V192" s="3037"/>
      <c r="W192" s="3037"/>
      <c r="X192" s="3037"/>
      <c r="Y192" s="3038"/>
    </row>
    <row r="193" spans="1:39" s="18" customFormat="1" ht="21" customHeight="1" thickBot="1" x14ac:dyDescent="0.25">
      <c r="A193" s="581" t="s">
        <v>458</v>
      </c>
      <c r="B193" s="911" t="s">
        <v>60</v>
      </c>
      <c r="C193" s="912"/>
      <c r="D193" s="913">
        <v>11</v>
      </c>
      <c r="E193" s="913"/>
      <c r="F193" s="914"/>
      <c r="G193" s="90">
        <v>4</v>
      </c>
      <c r="H193" s="91">
        <f>G193*30</f>
        <v>120</v>
      </c>
      <c r="I193" s="92">
        <f>J193+K193+L193</f>
        <v>54</v>
      </c>
      <c r="J193" s="707"/>
      <c r="K193" s="707"/>
      <c r="L193" s="706">
        <v>54</v>
      </c>
      <c r="M193" s="125">
        <f>H193-I193</f>
        <v>66</v>
      </c>
      <c r="N193" s="915"/>
      <c r="O193" s="916"/>
      <c r="P193" s="917"/>
      <c r="Q193" s="918"/>
      <c r="R193" s="916"/>
      <c r="S193" s="917"/>
      <c r="T193" s="915"/>
      <c r="U193" s="916"/>
      <c r="V193" s="917"/>
      <c r="W193" s="49"/>
      <c r="X193" s="87">
        <v>6</v>
      </c>
      <c r="Y193" s="639"/>
    </row>
    <row r="194" spans="1:39" s="18" customFormat="1" ht="21" customHeight="1" thickBot="1" x14ac:dyDescent="0.25">
      <c r="A194" s="3095" t="s">
        <v>397</v>
      </c>
      <c r="B194" s="3096"/>
      <c r="C194" s="3096"/>
      <c r="D194" s="3096"/>
      <c r="E194" s="3096"/>
      <c r="F194" s="3096"/>
      <c r="G194" s="919">
        <f>G185+G186+G191</f>
        <v>13</v>
      </c>
      <c r="H194" s="920">
        <f t="shared" ref="H194:M194" si="55">H185+H186+H191</f>
        <v>390</v>
      </c>
      <c r="I194" s="921">
        <f t="shared" si="55"/>
        <v>195</v>
      </c>
      <c r="J194" s="921">
        <f t="shared" si="55"/>
        <v>97</v>
      </c>
      <c r="K194" s="921">
        <f t="shared" si="55"/>
        <v>41</v>
      </c>
      <c r="L194" s="921">
        <f t="shared" si="55"/>
        <v>57</v>
      </c>
      <c r="M194" s="922">
        <f t="shared" si="55"/>
        <v>195</v>
      </c>
      <c r="N194" s="923"/>
      <c r="O194" s="921"/>
      <c r="P194" s="922"/>
      <c r="Q194" s="920"/>
      <c r="R194" s="921"/>
      <c r="S194" s="922"/>
      <c r="T194" s="920"/>
      <c r="U194" s="921"/>
      <c r="V194" s="922"/>
      <c r="W194" s="920">
        <f>W187</f>
        <v>5</v>
      </c>
      <c r="X194" s="921">
        <f>X188+X191</f>
        <v>8</v>
      </c>
      <c r="Y194" s="924">
        <f>Y185</f>
        <v>6</v>
      </c>
    </row>
    <row r="195" spans="1:39" s="18" customFormat="1" ht="39" customHeight="1" thickBot="1" x14ac:dyDescent="0.25">
      <c r="A195" s="3095" t="s">
        <v>398</v>
      </c>
      <c r="B195" s="3096"/>
      <c r="C195" s="3096"/>
      <c r="D195" s="3096"/>
      <c r="E195" s="3096"/>
      <c r="F195" s="3096"/>
      <c r="G195" s="925">
        <f>G185+G186+G193</f>
        <v>13</v>
      </c>
      <c r="H195" s="926">
        <f t="shared" ref="H195:M195" si="56">H185+H186+H193</f>
        <v>390</v>
      </c>
      <c r="I195" s="927">
        <f t="shared" si="56"/>
        <v>195</v>
      </c>
      <c r="J195" s="927">
        <f t="shared" si="56"/>
        <v>61</v>
      </c>
      <c r="K195" s="927">
        <f t="shared" si="56"/>
        <v>32</v>
      </c>
      <c r="L195" s="927">
        <f t="shared" si="56"/>
        <v>102</v>
      </c>
      <c r="M195" s="928">
        <f t="shared" si="56"/>
        <v>195</v>
      </c>
      <c r="N195" s="929"/>
      <c r="O195" s="587"/>
      <c r="P195" s="588"/>
      <c r="Q195" s="930"/>
      <c r="R195" s="587"/>
      <c r="S195" s="931"/>
      <c r="T195" s="586"/>
      <c r="U195" s="587"/>
      <c r="V195" s="588"/>
      <c r="W195" s="930">
        <f>W187</f>
        <v>5</v>
      </c>
      <c r="X195" s="587">
        <f>X188+X193</f>
        <v>8</v>
      </c>
      <c r="Y195" s="588">
        <f>Y185</f>
        <v>6</v>
      </c>
    </row>
    <row r="196" spans="1:39" s="18" customFormat="1" ht="21" customHeight="1" thickBot="1" x14ac:dyDescent="0.25">
      <c r="A196" s="3023" t="s">
        <v>459</v>
      </c>
      <c r="B196" s="3034"/>
      <c r="C196" s="3034"/>
      <c r="D196" s="3034"/>
      <c r="E196" s="3034"/>
      <c r="F196" s="3034"/>
      <c r="G196" s="3034"/>
      <c r="H196" s="3034"/>
      <c r="I196" s="3034"/>
      <c r="J196" s="3034"/>
      <c r="K196" s="3034"/>
      <c r="L196" s="3034"/>
      <c r="M196" s="3034"/>
      <c r="N196" s="3034"/>
      <c r="O196" s="3034"/>
      <c r="P196" s="3034"/>
      <c r="Q196" s="3034"/>
      <c r="R196" s="3034"/>
      <c r="S196" s="3034"/>
      <c r="T196" s="3034"/>
      <c r="U196" s="3034"/>
      <c r="V196" s="3034"/>
      <c r="W196" s="3034"/>
      <c r="X196" s="3034"/>
      <c r="Y196" s="3035"/>
      <c r="AB196" s="18" t="s">
        <v>459</v>
      </c>
    </row>
    <row r="197" spans="1:39" s="18" customFormat="1" ht="36.75" customHeight="1" x14ac:dyDescent="0.2">
      <c r="A197" s="576" t="s">
        <v>385</v>
      </c>
      <c r="B197" s="112" t="s">
        <v>284</v>
      </c>
      <c r="C197" s="83"/>
      <c r="D197" s="85"/>
      <c r="E197" s="85"/>
      <c r="F197" s="128"/>
      <c r="G197" s="932">
        <f t="shared" ref="G197:M197" si="57">G198+G199+G200</f>
        <v>6</v>
      </c>
      <c r="H197" s="534">
        <f t="shared" si="57"/>
        <v>180</v>
      </c>
      <c r="I197" s="535">
        <f t="shared" si="57"/>
        <v>96</v>
      </c>
      <c r="J197" s="535">
        <f t="shared" si="57"/>
        <v>57</v>
      </c>
      <c r="K197" s="535">
        <f t="shared" si="57"/>
        <v>9</v>
      </c>
      <c r="L197" s="535">
        <f t="shared" si="57"/>
        <v>30</v>
      </c>
      <c r="M197" s="641">
        <f t="shared" si="57"/>
        <v>84</v>
      </c>
      <c r="N197" s="78"/>
      <c r="O197" s="80"/>
      <c r="P197" s="81"/>
      <c r="Q197" s="79"/>
      <c r="R197" s="80"/>
      <c r="S197" s="107"/>
      <c r="T197" s="115"/>
      <c r="U197" s="114"/>
      <c r="V197" s="116"/>
      <c r="W197" s="117"/>
      <c r="X197" s="114"/>
      <c r="Y197" s="116"/>
      <c r="AA197" s="2291"/>
      <c r="AB197" s="3250" t="s">
        <v>34</v>
      </c>
      <c r="AC197" s="3258"/>
      <c r="AD197" s="3259"/>
      <c r="AE197" s="3250" t="s">
        <v>35</v>
      </c>
      <c r="AF197" s="3251"/>
      <c r="AG197" s="3252"/>
      <c r="AH197" s="3250" t="s">
        <v>36</v>
      </c>
      <c r="AI197" s="3251"/>
      <c r="AJ197" s="3252"/>
      <c r="AK197" s="3250" t="s">
        <v>37</v>
      </c>
      <c r="AL197" s="3251"/>
      <c r="AM197" s="3252"/>
    </row>
    <row r="198" spans="1:39" s="18" customFormat="1" ht="36.75" customHeight="1" thickBot="1" x14ac:dyDescent="0.25">
      <c r="A198" s="683" t="s">
        <v>386</v>
      </c>
      <c r="B198" s="112" t="s">
        <v>284</v>
      </c>
      <c r="C198" s="83"/>
      <c r="D198" s="85">
        <v>9</v>
      </c>
      <c r="E198" s="85"/>
      <c r="F198" s="128"/>
      <c r="G198" s="643">
        <v>2</v>
      </c>
      <c r="H198" s="83">
        <f t="shared" ref="H198:H204" si="58">G198*30</f>
        <v>60</v>
      </c>
      <c r="I198" s="84">
        <f>J198+K198+L198</f>
        <v>36</v>
      </c>
      <c r="J198" s="87">
        <v>27</v>
      </c>
      <c r="K198" s="85">
        <v>9</v>
      </c>
      <c r="L198" s="85"/>
      <c r="M198" s="145">
        <f>H198-I198</f>
        <v>24</v>
      </c>
      <c r="N198" s="82"/>
      <c r="O198" s="85"/>
      <c r="P198" s="88"/>
      <c r="Q198" s="83"/>
      <c r="R198" s="85"/>
      <c r="S198" s="89"/>
      <c r="T198" s="86"/>
      <c r="U198" s="87"/>
      <c r="V198" s="94">
        <v>4</v>
      </c>
      <c r="W198" s="95"/>
      <c r="X198" s="87"/>
      <c r="Y198" s="94"/>
      <c r="AA198" s="2291"/>
      <c r="AB198" s="3260"/>
      <c r="AC198" s="3261"/>
      <c r="AD198" s="3262"/>
      <c r="AE198" s="3253"/>
      <c r="AF198" s="3254"/>
      <c r="AG198" s="3255"/>
      <c r="AH198" s="3253"/>
      <c r="AI198" s="3254"/>
      <c r="AJ198" s="3255"/>
      <c r="AK198" s="3253"/>
      <c r="AL198" s="3254"/>
      <c r="AM198" s="3255"/>
    </row>
    <row r="199" spans="1:39" s="18" customFormat="1" ht="36.75" customHeight="1" x14ac:dyDescent="0.2">
      <c r="A199" s="683" t="s">
        <v>387</v>
      </c>
      <c r="B199" s="112" t="s">
        <v>284</v>
      </c>
      <c r="C199" s="83">
        <v>10</v>
      </c>
      <c r="D199" s="85"/>
      <c r="E199" s="85"/>
      <c r="F199" s="128"/>
      <c r="G199" s="643">
        <v>2.5</v>
      </c>
      <c r="H199" s="83">
        <f t="shared" si="58"/>
        <v>75</v>
      </c>
      <c r="I199" s="84">
        <f>J199+K199+L199</f>
        <v>45</v>
      </c>
      <c r="J199" s="87">
        <v>30</v>
      </c>
      <c r="K199" s="85"/>
      <c r="L199" s="85">
        <v>15</v>
      </c>
      <c r="M199" s="145">
        <f>H199-I199</f>
        <v>30</v>
      </c>
      <c r="N199" s="82"/>
      <c r="O199" s="85"/>
      <c r="P199" s="88"/>
      <c r="Q199" s="83"/>
      <c r="R199" s="85"/>
      <c r="S199" s="89"/>
      <c r="T199" s="86"/>
      <c r="U199" s="87"/>
      <c r="V199" s="94"/>
      <c r="W199" s="95">
        <v>3</v>
      </c>
      <c r="X199" s="87"/>
      <c r="Y199" s="94"/>
      <c r="AA199" s="2291"/>
      <c r="AB199" s="2292">
        <v>1</v>
      </c>
      <c r="AC199" s="2292">
        <v>2</v>
      </c>
      <c r="AD199" s="2292">
        <v>3</v>
      </c>
      <c r="AE199" s="2292">
        <v>4</v>
      </c>
      <c r="AF199" s="2292">
        <v>5</v>
      </c>
      <c r="AG199" s="2292">
        <v>6</v>
      </c>
      <c r="AH199" s="2292">
        <v>7</v>
      </c>
      <c r="AI199" s="2292">
        <v>8</v>
      </c>
      <c r="AJ199" s="2292">
        <v>9</v>
      </c>
      <c r="AK199" s="2292">
        <v>10</v>
      </c>
      <c r="AL199" s="2292">
        <v>11</v>
      </c>
      <c r="AM199" s="2293">
        <v>12</v>
      </c>
    </row>
    <row r="200" spans="1:39" s="18" customFormat="1" ht="36.75" customHeight="1" x14ac:dyDescent="0.2">
      <c r="A200" s="683" t="s">
        <v>388</v>
      </c>
      <c r="B200" s="112" t="s">
        <v>466</v>
      </c>
      <c r="C200" s="83"/>
      <c r="D200" s="85"/>
      <c r="E200" s="85">
        <v>10</v>
      </c>
      <c r="F200" s="128"/>
      <c r="G200" s="643">
        <v>1.5</v>
      </c>
      <c r="H200" s="83">
        <f t="shared" si="58"/>
        <v>45</v>
      </c>
      <c r="I200" s="50">
        <f>J200+K200+L200</f>
        <v>15</v>
      </c>
      <c r="J200" s="50"/>
      <c r="K200" s="50"/>
      <c r="L200" s="50">
        <v>15</v>
      </c>
      <c r="M200" s="51">
        <f>H200-I200</f>
        <v>30</v>
      </c>
      <c r="N200" s="82"/>
      <c r="O200" s="85"/>
      <c r="P200" s="88"/>
      <c r="Q200" s="83"/>
      <c r="R200" s="85"/>
      <c r="S200" s="89"/>
      <c r="T200" s="86"/>
      <c r="U200" s="87"/>
      <c r="V200" s="94"/>
      <c r="W200" s="95">
        <v>1</v>
      </c>
      <c r="X200" s="87"/>
      <c r="Y200" s="94"/>
      <c r="AA200" s="2291" t="s">
        <v>698</v>
      </c>
      <c r="AB200" s="2291">
        <f>COUNTIF($C197:$C208,AB199)</f>
        <v>0</v>
      </c>
      <c r="AC200" s="2291">
        <f t="shared" ref="AC200:AM200" si="59">COUNTIF($C197:$C208,AC199)</f>
        <v>0</v>
      </c>
      <c r="AD200" s="2291">
        <f t="shared" si="59"/>
        <v>0</v>
      </c>
      <c r="AE200" s="2291">
        <f t="shared" si="59"/>
        <v>0</v>
      </c>
      <c r="AF200" s="2291">
        <f t="shared" si="59"/>
        <v>0</v>
      </c>
      <c r="AG200" s="2291">
        <f t="shared" si="59"/>
        <v>0</v>
      </c>
      <c r="AH200" s="2291">
        <f t="shared" si="59"/>
        <v>0</v>
      </c>
      <c r="AI200" s="2291">
        <f t="shared" si="59"/>
        <v>0</v>
      </c>
      <c r="AJ200" s="2291">
        <f t="shared" si="59"/>
        <v>0</v>
      </c>
      <c r="AK200" s="2291">
        <f t="shared" si="59"/>
        <v>2</v>
      </c>
      <c r="AL200" s="2291">
        <f t="shared" si="59"/>
        <v>0</v>
      </c>
      <c r="AM200" s="2291">
        <f t="shared" si="59"/>
        <v>1</v>
      </c>
    </row>
    <row r="201" spans="1:39" s="18" customFormat="1" ht="99.75" customHeight="1" x14ac:dyDescent="0.2">
      <c r="A201" s="683" t="s">
        <v>389</v>
      </c>
      <c r="B201" s="112" t="s">
        <v>467</v>
      </c>
      <c r="C201" s="83">
        <v>12</v>
      </c>
      <c r="D201" s="85"/>
      <c r="E201" s="85"/>
      <c r="F201" s="128"/>
      <c r="G201" s="108">
        <v>3</v>
      </c>
      <c r="H201" s="91">
        <f t="shared" si="58"/>
        <v>90</v>
      </c>
      <c r="I201" s="92">
        <f>J201+K201+L201</f>
        <v>48</v>
      </c>
      <c r="J201" s="92">
        <v>16</v>
      </c>
      <c r="K201" s="92">
        <v>32</v>
      </c>
      <c r="L201" s="92"/>
      <c r="M201" s="96">
        <f>H201-I201</f>
        <v>42</v>
      </c>
      <c r="N201" s="82"/>
      <c r="O201" s="85"/>
      <c r="P201" s="88"/>
      <c r="Q201" s="83"/>
      <c r="R201" s="85"/>
      <c r="S201" s="89"/>
      <c r="T201" s="86"/>
      <c r="U201" s="87"/>
      <c r="V201" s="94"/>
      <c r="W201" s="95"/>
      <c r="X201" s="87"/>
      <c r="Y201" s="94">
        <v>6</v>
      </c>
      <c r="AA201" s="2294" t="s">
        <v>699</v>
      </c>
      <c r="AB201" s="2291">
        <f>COUNTIF($D197:$D208,AB199)</f>
        <v>0</v>
      </c>
      <c r="AC201" s="2291">
        <f t="shared" ref="AC201:AM201" si="60">COUNTIF($D197:$D208,AC199)</f>
        <v>0</v>
      </c>
      <c r="AD201" s="2291">
        <f t="shared" si="60"/>
        <v>0</v>
      </c>
      <c r="AE201" s="2291">
        <f t="shared" si="60"/>
        <v>0</v>
      </c>
      <c r="AF201" s="2291">
        <f t="shared" si="60"/>
        <v>0</v>
      </c>
      <c r="AG201" s="2291">
        <f t="shared" si="60"/>
        <v>2</v>
      </c>
      <c r="AH201" s="2291">
        <f t="shared" si="60"/>
        <v>0</v>
      </c>
      <c r="AI201" s="2291">
        <f t="shared" si="60"/>
        <v>0</v>
      </c>
      <c r="AJ201" s="2291">
        <f t="shared" si="60"/>
        <v>1</v>
      </c>
      <c r="AK201" s="2291">
        <f t="shared" si="60"/>
        <v>0</v>
      </c>
      <c r="AL201" s="2291">
        <f t="shared" si="60"/>
        <v>1</v>
      </c>
      <c r="AM201" s="2291">
        <f t="shared" si="60"/>
        <v>0</v>
      </c>
    </row>
    <row r="202" spans="1:39" s="18" customFormat="1" ht="22.5" customHeight="1" x14ac:dyDescent="0.2">
      <c r="A202" s="683" t="s">
        <v>390</v>
      </c>
      <c r="B202" s="113" t="s">
        <v>366</v>
      </c>
      <c r="C202" s="100"/>
      <c r="D202" s="98"/>
      <c r="E202" s="98"/>
      <c r="F202" s="129"/>
      <c r="G202" s="118">
        <f>G203+G204</f>
        <v>3</v>
      </c>
      <c r="H202" s="91">
        <f>H203+H204</f>
        <v>90</v>
      </c>
      <c r="I202" s="92">
        <f>I203+I204</f>
        <v>40</v>
      </c>
      <c r="J202" s="171">
        <f>J203+J204</f>
        <v>20</v>
      </c>
      <c r="K202" s="167"/>
      <c r="L202" s="167">
        <f>L203+L204</f>
        <v>20</v>
      </c>
      <c r="M202" s="96">
        <f>M203+M204</f>
        <v>50</v>
      </c>
      <c r="N202" s="97"/>
      <c r="O202" s="98"/>
      <c r="P202" s="106"/>
      <c r="Q202" s="100"/>
      <c r="R202" s="98"/>
      <c r="S202" s="101"/>
      <c r="T202" s="102"/>
      <c r="U202" s="99"/>
      <c r="V202" s="126"/>
      <c r="W202" s="119"/>
      <c r="X202" s="99"/>
      <c r="Y202" s="126"/>
    </row>
    <row r="203" spans="1:39" s="18" customFormat="1" ht="19.5" customHeight="1" x14ac:dyDescent="0.2">
      <c r="A203" s="683" t="s">
        <v>391</v>
      </c>
      <c r="B203" s="933" t="s">
        <v>460</v>
      </c>
      <c r="C203" s="100"/>
      <c r="D203" s="98">
        <v>6</v>
      </c>
      <c r="E203" s="98"/>
      <c r="F203" s="129"/>
      <c r="G203" s="132">
        <v>1.5</v>
      </c>
      <c r="H203" s="83">
        <f t="shared" si="58"/>
        <v>45</v>
      </c>
      <c r="I203" s="84">
        <f>J203+K203+L203</f>
        <v>20</v>
      </c>
      <c r="J203" s="87">
        <v>10</v>
      </c>
      <c r="K203" s="85"/>
      <c r="L203" s="85">
        <v>10</v>
      </c>
      <c r="M203" s="145">
        <f>H203-I203</f>
        <v>25</v>
      </c>
      <c r="N203" s="97"/>
      <c r="O203" s="98"/>
      <c r="P203" s="106"/>
      <c r="Q203" s="100"/>
      <c r="R203" s="98"/>
      <c r="S203" s="101">
        <v>2</v>
      </c>
      <c r="T203" s="102"/>
      <c r="U203" s="99"/>
      <c r="V203" s="126"/>
      <c r="W203" s="119"/>
      <c r="X203" s="99"/>
      <c r="Y203" s="126"/>
    </row>
    <row r="204" spans="1:39" s="18" customFormat="1" ht="21.75" customHeight="1" x14ac:dyDescent="0.2">
      <c r="A204" s="683" t="s">
        <v>392</v>
      </c>
      <c r="B204" s="933" t="s">
        <v>461</v>
      </c>
      <c r="C204" s="100"/>
      <c r="D204" s="98">
        <v>6</v>
      </c>
      <c r="E204" s="98"/>
      <c r="F204" s="129"/>
      <c r="G204" s="132">
        <v>1.5</v>
      </c>
      <c r="H204" s="83">
        <f t="shared" si="58"/>
        <v>45</v>
      </c>
      <c r="I204" s="84">
        <f>J204+K204+L204</f>
        <v>20</v>
      </c>
      <c r="J204" s="87">
        <v>10</v>
      </c>
      <c r="K204" s="85"/>
      <c r="L204" s="85">
        <v>10</v>
      </c>
      <c r="M204" s="145">
        <f>H204-I204</f>
        <v>25</v>
      </c>
      <c r="N204" s="97"/>
      <c r="O204" s="98"/>
      <c r="P204" s="106"/>
      <c r="Q204" s="100"/>
      <c r="R204" s="98"/>
      <c r="S204" s="101">
        <v>2</v>
      </c>
      <c r="T204" s="102"/>
      <c r="U204" s="99"/>
      <c r="V204" s="126"/>
      <c r="W204" s="119"/>
      <c r="X204" s="99"/>
      <c r="Y204" s="126"/>
    </row>
    <row r="205" spans="1:39" s="18" customFormat="1" ht="54" customHeight="1" x14ac:dyDescent="0.2">
      <c r="A205" s="683" t="s">
        <v>462</v>
      </c>
      <c r="B205" s="113" t="s">
        <v>412</v>
      </c>
      <c r="C205" s="100"/>
      <c r="D205" s="98"/>
      <c r="E205" s="98"/>
      <c r="F205" s="129"/>
      <c r="G205" s="118">
        <f>G206+G207</f>
        <v>6</v>
      </c>
      <c r="H205" s="130">
        <f t="shared" ref="H205:M205" si="61">H206+H207</f>
        <v>180</v>
      </c>
      <c r="I205" s="109">
        <f t="shared" si="61"/>
        <v>93</v>
      </c>
      <c r="J205" s="109">
        <f t="shared" si="61"/>
        <v>45</v>
      </c>
      <c r="K205" s="109"/>
      <c r="L205" s="109">
        <f t="shared" si="61"/>
        <v>48</v>
      </c>
      <c r="M205" s="110">
        <f t="shared" si="61"/>
        <v>87</v>
      </c>
      <c r="N205" s="97"/>
      <c r="O205" s="98"/>
      <c r="P205" s="106"/>
      <c r="Q205" s="100"/>
      <c r="R205" s="98"/>
      <c r="S205" s="101"/>
      <c r="T205" s="102"/>
      <c r="U205" s="99"/>
      <c r="V205" s="126"/>
      <c r="W205" s="119"/>
      <c r="X205" s="99"/>
      <c r="Y205" s="126"/>
    </row>
    <row r="206" spans="1:39" s="18" customFormat="1" ht="53.25" customHeight="1" x14ac:dyDescent="0.2">
      <c r="A206" s="683" t="s">
        <v>463</v>
      </c>
      <c r="B206" s="113" t="s">
        <v>412</v>
      </c>
      <c r="C206" s="100">
        <v>10</v>
      </c>
      <c r="D206" s="98"/>
      <c r="E206" s="98"/>
      <c r="F206" s="129"/>
      <c r="G206" s="900">
        <v>4.5</v>
      </c>
      <c r="H206" s="779">
        <f>G206*30</f>
        <v>135</v>
      </c>
      <c r="I206" s="781">
        <f>J206+K206+L206</f>
        <v>75</v>
      </c>
      <c r="J206" s="99">
        <v>45</v>
      </c>
      <c r="K206" s="98"/>
      <c r="L206" s="98">
        <v>30</v>
      </c>
      <c r="M206" s="782">
        <f>H206-I206</f>
        <v>60</v>
      </c>
      <c r="N206" s="97"/>
      <c r="O206" s="98"/>
      <c r="P206" s="106"/>
      <c r="Q206" s="100"/>
      <c r="R206" s="98"/>
      <c r="S206" s="101"/>
      <c r="T206" s="102"/>
      <c r="U206" s="99"/>
      <c r="V206" s="126"/>
      <c r="W206" s="119">
        <v>5</v>
      </c>
      <c r="X206" s="99"/>
      <c r="Y206" s="126"/>
    </row>
    <row r="207" spans="1:39" s="18" customFormat="1" ht="51.75" customHeight="1" x14ac:dyDescent="0.2">
      <c r="A207" s="683" t="s">
        <v>464</v>
      </c>
      <c r="B207" s="113" t="s">
        <v>413</v>
      </c>
      <c r="C207" s="100"/>
      <c r="D207" s="98"/>
      <c r="E207" s="98"/>
      <c r="F207" s="129">
        <v>11</v>
      </c>
      <c r="G207" s="132">
        <v>1.5</v>
      </c>
      <c r="H207" s="100">
        <f>G207*30</f>
        <v>45</v>
      </c>
      <c r="I207" s="781">
        <f>J207+K207+L207</f>
        <v>18</v>
      </c>
      <c r="J207" s="99"/>
      <c r="K207" s="98"/>
      <c r="L207" s="98">
        <v>18</v>
      </c>
      <c r="M207" s="782">
        <f>H207-I207</f>
        <v>27</v>
      </c>
      <c r="N207" s="97"/>
      <c r="O207" s="98"/>
      <c r="P207" s="106"/>
      <c r="Q207" s="100"/>
      <c r="R207" s="98"/>
      <c r="S207" s="101"/>
      <c r="T207" s="102"/>
      <c r="U207" s="99"/>
      <c r="V207" s="126"/>
      <c r="W207" s="119"/>
      <c r="X207" s="99">
        <v>2</v>
      </c>
      <c r="Y207" s="126"/>
    </row>
    <row r="208" spans="1:39" s="18" customFormat="1" ht="36" customHeight="1" thickBot="1" x14ac:dyDescent="0.25">
      <c r="A208" s="934" t="s">
        <v>465</v>
      </c>
      <c r="B208" s="935" t="s">
        <v>286</v>
      </c>
      <c r="C208" s="936"/>
      <c r="D208" s="937">
        <v>11</v>
      </c>
      <c r="E208" s="937"/>
      <c r="F208" s="686"/>
      <c r="G208" s="118">
        <v>4</v>
      </c>
      <c r="H208" s="156">
        <f>G208*30</f>
        <v>120</v>
      </c>
      <c r="I208" s="105">
        <f>J208+K208+L208</f>
        <v>54</v>
      </c>
      <c r="J208" s="938">
        <v>36</v>
      </c>
      <c r="K208" s="938">
        <v>9</v>
      </c>
      <c r="L208" s="938">
        <v>9</v>
      </c>
      <c r="M208" s="127">
        <f>H208-I208</f>
        <v>66</v>
      </c>
      <c r="N208" s="156"/>
      <c r="O208" s="105"/>
      <c r="P208" s="127"/>
      <c r="Q208" s="156"/>
      <c r="R208" s="105"/>
      <c r="S208" s="127"/>
      <c r="T208" s="156"/>
      <c r="U208" s="105"/>
      <c r="V208" s="127"/>
      <c r="W208" s="157"/>
      <c r="X208" s="99">
        <v>6</v>
      </c>
      <c r="Y208" s="127"/>
    </row>
    <row r="209" spans="1:39" s="18" customFormat="1" ht="21" customHeight="1" thickBot="1" x14ac:dyDescent="0.25">
      <c r="A209" s="3041" t="s">
        <v>365</v>
      </c>
      <c r="B209" s="3042"/>
      <c r="C209" s="3042"/>
      <c r="D209" s="3042"/>
      <c r="E209" s="3042"/>
      <c r="F209" s="3042"/>
      <c r="G209" s="3042"/>
      <c r="H209" s="3042"/>
      <c r="I209" s="3042"/>
      <c r="J209" s="3042"/>
      <c r="K209" s="3042"/>
      <c r="L209" s="3042"/>
      <c r="M209" s="3042"/>
      <c r="N209" s="3042"/>
      <c r="O209" s="3042"/>
      <c r="P209" s="3042"/>
      <c r="Q209" s="3042"/>
      <c r="R209" s="3042"/>
      <c r="S209" s="3042"/>
      <c r="T209" s="3042"/>
      <c r="U209" s="3042"/>
      <c r="V209" s="3042"/>
      <c r="W209" s="3042"/>
      <c r="X209" s="3042"/>
      <c r="Y209" s="3043"/>
    </row>
    <row r="210" spans="1:39" s="18" customFormat="1" ht="51" customHeight="1" thickBot="1" x14ac:dyDescent="0.25">
      <c r="A210" s="576" t="s">
        <v>468</v>
      </c>
      <c r="B210" s="158" t="s">
        <v>384</v>
      </c>
      <c r="C210" s="138"/>
      <c r="D210" s="138">
        <v>11</v>
      </c>
      <c r="E210" s="138"/>
      <c r="F210" s="905"/>
      <c r="G210" s="906">
        <v>4</v>
      </c>
      <c r="H210" s="907">
        <f>G210*30</f>
        <v>120</v>
      </c>
      <c r="I210" s="104">
        <f>J210+K210+L210</f>
        <v>54</v>
      </c>
      <c r="J210" s="866">
        <v>36</v>
      </c>
      <c r="K210" s="866">
        <v>9</v>
      </c>
      <c r="L210" s="866">
        <v>9</v>
      </c>
      <c r="M210" s="868">
        <f>H210-I210</f>
        <v>66</v>
      </c>
      <c r="N210" s="939"/>
      <c r="O210" s="138"/>
      <c r="P210" s="909"/>
      <c r="Q210" s="140"/>
      <c r="R210" s="138"/>
      <c r="S210" s="139"/>
      <c r="T210" s="904"/>
      <c r="U210" s="138"/>
      <c r="V210" s="909"/>
      <c r="W210" s="159"/>
      <c r="X210" s="153">
        <v>6</v>
      </c>
      <c r="Y210" s="139"/>
    </row>
    <row r="211" spans="1:39" s="18" customFormat="1" ht="21" customHeight="1" thickBot="1" x14ac:dyDescent="0.25">
      <c r="A211" s="3036" t="s">
        <v>198</v>
      </c>
      <c r="B211" s="3037"/>
      <c r="C211" s="3037"/>
      <c r="D211" s="3037"/>
      <c r="E211" s="3037"/>
      <c r="F211" s="3037"/>
      <c r="G211" s="3037"/>
      <c r="H211" s="3037"/>
      <c r="I211" s="3037"/>
      <c r="J211" s="3037"/>
      <c r="K211" s="3037"/>
      <c r="L211" s="3037"/>
      <c r="M211" s="3037"/>
      <c r="N211" s="3037"/>
      <c r="O211" s="3037"/>
      <c r="P211" s="3037"/>
      <c r="Q211" s="3037"/>
      <c r="R211" s="3037"/>
      <c r="S211" s="3037"/>
      <c r="T211" s="3037"/>
      <c r="U211" s="3037"/>
      <c r="V211" s="3037"/>
      <c r="W211" s="3037"/>
      <c r="X211" s="3037"/>
      <c r="Y211" s="3038"/>
    </row>
    <row r="212" spans="1:39" s="18" customFormat="1" ht="21" customHeight="1" thickBot="1" x14ac:dyDescent="0.25">
      <c r="A212" s="683" t="s">
        <v>469</v>
      </c>
      <c r="B212" s="940" t="s">
        <v>60</v>
      </c>
      <c r="C212" s="941"/>
      <c r="D212" s="942">
        <v>11</v>
      </c>
      <c r="E212" s="942"/>
      <c r="F212" s="943"/>
      <c r="G212" s="103">
        <v>4</v>
      </c>
      <c r="H212" s="156">
        <f>G212*30</f>
        <v>120</v>
      </c>
      <c r="I212" s="104">
        <f>J212+K212+L212</f>
        <v>54</v>
      </c>
      <c r="J212" s="944"/>
      <c r="K212" s="944"/>
      <c r="L212" s="945">
        <v>54</v>
      </c>
      <c r="M212" s="127">
        <f>H212-I212</f>
        <v>66</v>
      </c>
      <c r="N212" s="946"/>
      <c r="O212" s="947"/>
      <c r="P212" s="948"/>
      <c r="Q212" s="949"/>
      <c r="R212" s="947"/>
      <c r="S212" s="948"/>
      <c r="T212" s="946"/>
      <c r="U212" s="947"/>
      <c r="V212" s="948"/>
      <c r="W212" s="950"/>
      <c r="X212" s="99">
        <v>6</v>
      </c>
      <c r="Y212" s="686"/>
    </row>
    <row r="213" spans="1:39" s="18" customFormat="1" ht="21" customHeight="1" thickBot="1" x14ac:dyDescent="0.25">
      <c r="A213" s="3044" t="s">
        <v>400</v>
      </c>
      <c r="B213" s="3045"/>
      <c r="C213" s="3045"/>
      <c r="D213" s="3045"/>
      <c r="E213" s="3045"/>
      <c r="F213" s="3046"/>
      <c r="G213" s="925">
        <f>G197+G201+G202+G205+G210</f>
        <v>22</v>
      </c>
      <c r="H213" s="586">
        <f t="shared" ref="H213:M213" si="62">H197+H201+H202+H205+H210</f>
        <v>660</v>
      </c>
      <c r="I213" s="587">
        <f t="shared" si="62"/>
        <v>331</v>
      </c>
      <c r="J213" s="587">
        <f t="shared" si="62"/>
        <v>174</v>
      </c>
      <c r="K213" s="587">
        <f t="shared" si="62"/>
        <v>50</v>
      </c>
      <c r="L213" s="587">
        <f t="shared" si="62"/>
        <v>107</v>
      </c>
      <c r="M213" s="588">
        <f t="shared" si="62"/>
        <v>329</v>
      </c>
      <c r="N213" s="951"/>
      <c r="O213" s="952"/>
      <c r="P213" s="953"/>
      <c r="Q213" s="954"/>
      <c r="R213" s="952"/>
      <c r="S213" s="955">
        <f>S203+S204</f>
        <v>4</v>
      </c>
      <c r="T213" s="586"/>
      <c r="U213" s="587"/>
      <c r="V213" s="588">
        <f>V198</f>
        <v>4</v>
      </c>
      <c r="W213" s="930">
        <f>W199+W200+W206</f>
        <v>9</v>
      </c>
      <c r="X213" s="819">
        <f>X207+X210</f>
        <v>8</v>
      </c>
      <c r="Y213" s="588">
        <f>Y201</f>
        <v>6</v>
      </c>
    </row>
    <row r="214" spans="1:39" s="18" customFormat="1" ht="34.5" customHeight="1" thickBot="1" x14ac:dyDescent="0.25">
      <c r="A214" s="3044" t="s">
        <v>399</v>
      </c>
      <c r="B214" s="3045"/>
      <c r="C214" s="3045"/>
      <c r="D214" s="3045"/>
      <c r="E214" s="3045"/>
      <c r="F214" s="3046"/>
      <c r="G214" s="52">
        <f>G197+G201+G202+G205+G212</f>
        <v>22</v>
      </c>
      <c r="H214" s="586">
        <f t="shared" ref="H214:M214" si="63">H197+H201+H202+H205+H212</f>
        <v>660</v>
      </c>
      <c r="I214" s="587">
        <f t="shared" si="63"/>
        <v>331</v>
      </c>
      <c r="J214" s="587">
        <f t="shared" si="63"/>
        <v>138</v>
      </c>
      <c r="K214" s="587">
        <f t="shared" si="63"/>
        <v>41</v>
      </c>
      <c r="L214" s="587">
        <f t="shared" si="63"/>
        <v>152</v>
      </c>
      <c r="M214" s="588">
        <f t="shared" si="63"/>
        <v>329</v>
      </c>
      <c r="N214" s="951"/>
      <c r="O214" s="952"/>
      <c r="P214" s="956"/>
      <c r="Q214" s="957"/>
      <c r="R214" s="952"/>
      <c r="S214" s="958">
        <f>S203+S204</f>
        <v>4</v>
      </c>
      <c r="T214" s="930"/>
      <c r="U214" s="587"/>
      <c r="V214" s="931">
        <f>V198</f>
        <v>4</v>
      </c>
      <c r="W214" s="586">
        <f>W199+W200+W206</f>
        <v>9</v>
      </c>
      <c r="X214" s="819">
        <f>X207+X212</f>
        <v>8</v>
      </c>
      <c r="Y214" s="588">
        <f>Y201</f>
        <v>6</v>
      </c>
    </row>
    <row r="215" spans="1:39" s="18" customFormat="1" ht="21" customHeight="1" thickBot="1" x14ac:dyDescent="0.25">
      <c r="A215" s="3023" t="s">
        <v>470</v>
      </c>
      <c r="B215" s="3034"/>
      <c r="C215" s="3034"/>
      <c r="D215" s="3034"/>
      <c r="E215" s="3034"/>
      <c r="F215" s="3034"/>
      <c r="G215" s="3034"/>
      <c r="H215" s="3034"/>
      <c r="I215" s="3034"/>
      <c r="J215" s="3034"/>
      <c r="K215" s="3034"/>
      <c r="L215" s="3034"/>
      <c r="M215" s="3034"/>
      <c r="N215" s="3034"/>
      <c r="O215" s="3034"/>
      <c r="P215" s="3034"/>
      <c r="Q215" s="3034"/>
      <c r="R215" s="3034"/>
      <c r="S215" s="3034"/>
      <c r="T215" s="3034"/>
      <c r="U215" s="3034"/>
      <c r="V215" s="3034"/>
      <c r="W215" s="3034"/>
      <c r="X215" s="3034"/>
      <c r="Y215" s="3035"/>
      <c r="AA215" s="18" t="s">
        <v>711</v>
      </c>
    </row>
    <row r="216" spans="1:39" s="18" customFormat="1" ht="82.5" customHeight="1" x14ac:dyDescent="0.2">
      <c r="A216" s="683" t="s">
        <v>471</v>
      </c>
      <c r="B216" s="112" t="s">
        <v>476</v>
      </c>
      <c r="C216" s="83">
        <v>12</v>
      </c>
      <c r="E216" s="85"/>
      <c r="F216" s="128"/>
      <c r="G216" s="959">
        <v>3</v>
      </c>
      <c r="H216" s="91">
        <f>G216*30</f>
        <v>90</v>
      </c>
      <c r="I216" s="92">
        <f>J216+K216+L216</f>
        <v>48</v>
      </c>
      <c r="J216" s="92">
        <v>16</v>
      </c>
      <c r="K216" s="92">
        <v>32</v>
      </c>
      <c r="L216" s="92"/>
      <c r="M216" s="96">
        <f>H216-I216</f>
        <v>42</v>
      </c>
      <c r="N216" s="82"/>
      <c r="O216" s="85"/>
      <c r="P216" s="88"/>
      <c r="Q216" s="83"/>
      <c r="R216" s="85"/>
      <c r="S216" s="89"/>
      <c r="T216" s="86"/>
      <c r="U216" s="87"/>
      <c r="V216" s="94"/>
      <c r="W216" s="95"/>
      <c r="X216" s="87"/>
      <c r="Y216" s="94">
        <v>6</v>
      </c>
      <c r="AA216" s="2291"/>
      <c r="AB216" s="3250" t="s">
        <v>34</v>
      </c>
      <c r="AC216" s="3258"/>
      <c r="AD216" s="3259"/>
      <c r="AE216" s="3250" t="s">
        <v>35</v>
      </c>
      <c r="AF216" s="3251"/>
      <c r="AG216" s="3252"/>
      <c r="AH216" s="3250" t="s">
        <v>36</v>
      </c>
      <c r="AI216" s="3251"/>
      <c r="AJ216" s="3252"/>
      <c r="AK216" s="3250" t="s">
        <v>37</v>
      </c>
      <c r="AL216" s="3251"/>
      <c r="AM216" s="3252"/>
    </row>
    <row r="217" spans="1:39" s="18" customFormat="1" ht="21" customHeight="1" thickBot="1" x14ac:dyDescent="0.25">
      <c r="A217" s="683" t="s">
        <v>472</v>
      </c>
      <c r="B217" s="113" t="s">
        <v>191</v>
      </c>
      <c r="C217" s="100"/>
      <c r="D217" s="98"/>
      <c r="E217" s="85"/>
      <c r="F217" s="129"/>
      <c r="G217" s="118">
        <f>G218+G219</f>
        <v>6</v>
      </c>
      <c r="H217" s="130">
        <f t="shared" ref="H217:M217" si="64">H218+H219</f>
        <v>180</v>
      </c>
      <c r="I217" s="109">
        <f t="shared" si="64"/>
        <v>93</v>
      </c>
      <c r="J217" s="109">
        <f t="shared" si="64"/>
        <v>45</v>
      </c>
      <c r="K217" s="109"/>
      <c r="L217" s="109">
        <f t="shared" si="64"/>
        <v>48</v>
      </c>
      <c r="M217" s="110">
        <f t="shared" si="64"/>
        <v>87</v>
      </c>
      <c r="N217" s="97"/>
      <c r="O217" s="98"/>
      <c r="P217" s="106"/>
      <c r="Q217" s="100"/>
      <c r="R217" s="98"/>
      <c r="S217" s="101"/>
      <c r="T217" s="102"/>
      <c r="U217" s="99"/>
      <c r="V217" s="126"/>
      <c r="W217" s="119"/>
      <c r="X217" s="99"/>
      <c r="Y217" s="126"/>
      <c r="AA217" s="2291"/>
      <c r="AB217" s="3260"/>
      <c r="AC217" s="3261"/>
      <c r="AD217" s="3262"/>
      <c r="AE217" s="3253"/>
      <c r="AF217" s="3254"/>
      <c r="AG217" s="3255"/>
      <c r="AH217" s="3253"/>
      <c r="AI217" s="3254"/>
      <c r="AJ217" s="3255"/>
      <c r="AK217" s="3253"/>
      <c r="AL217" s="3254"/>
      <c r="AM217" s="3255"/>
    </row>
    <row r="218" spans="1:39" s="18" customFormat="1" ht="21" customHeight="1" x14ac:dyDescent="0.2">
      <c r="A218" s="683" t="s">
        <v>473</v>
      </c>
      <c r="B218" s="113" t="s">
        <v>191</v>
      </c>
      <c r="C218" s="100">
        <v>10</v>
      </c>
      <c r="D218" s="98"/>
      <c r="E218" s="98"/>
      <c r="F218" s="129"/>
      <c r="G218" s="900">
        <v>4.5</v>
      </c>
      <c r="H218" s="779">
        <f>G218*30</f>
        <v>135</v>
      </c>
      <c r="I218" s="781">
        <f>J218+K218+L218</f>
        <v>75</v>
      </c>
      <c r="J218" s="99">
        <v>45</v>
      </c>
      <c r="K218" s="98"/>
      <c r="L218" s="98">
        <v>30</v>
      </c>
      <c r="M218" s="782">
        <f>H218-I218</f>
        <v>60</v>
      </c>
      <c r="N218" s="97"/>
      <c r="O218" s="98"/>
      <c r="P218" s="106"/>
      <c r="Q218" s="100"/>
      <c r="R218" s="98"/>
      <c r="S218" s="101"/>
      <c r="T218" s="102"/>
      <c r="U218" s="99"/>
      <c r="V218" s="126"/>
      <c r="W218" s="119">
        <v>5</v>
      </c>
      <c r="X218" s="99"/>
      <c r="Y218" s="126"/>
      <c r="AA218" s="2291"/>
      <c r="AB218" s="2292">
        <v>1</v>
      </c>
      <c r="AC218" s="2292">
        <v>2</v>
      </c>
      <c r="AD218" s="2292">
        <v>3</v>
      </c>
      <c r="AE218" s="2292">
        <v>4</v>
      </c>
      <c r="AF218" s="2292">
        <v>5</v>
      </c>
      <c r="AG218" s="2292">
        <v>6</v>
      </c>
      <c r="AH218" s="2292">
        <v>7</v>
      </c>
      <c r="AI218" s="2292">
        <v>8</v>
      </c>
      <c r="AJ218" s="2292">
        <v>9</v>
      </c>
      <c r="AK218" s="2292">
        <v>10</v>
      </c>
      <c r="AL218" s="2292">
        <v>11</v>
      </c>
      <c r="AM218" s="2293">
        <v>12</v>
      </c>
    </row>
    <row r="219" spans="1:39" s="18" customFormat="1" ht="36" customHeight="1" x14ac:dyDescent="0.2">
      <c r="A219" s="683" t="s">
        <v>474</v>
      </c>
      <c r="B219" s="113" t="s">
        <v>281</v>
      </c>
      <c r="C219" s="100"/>
      <c r="D219" s="98"/>
      <c r="E219" s="98"/>
      <c r="F219" s="129">
        <v>11</v>
      </c>
      <c r="G219" s="132">
        <v>1.5</v>
      </c>
      <c r="H219" s="100">
        <f>G219*30</f>
        <v>45</v>
      </c>
      <c r="I219" s="781">
        <f>J219+K219+L219</f>
        <v>18</v>
      </c>
      <c r="J219" s="99"/>
      <c r="K219" s="98"/>
      <c r="L219" s="98">
        <v>18</v>
      </c>
      <c r="M219" s="782">
        <f>H219-I219</f>
        <v>27</v>
      </c>
      <c r="N219" s="97"/>
      <c r="O219" s="98"/>
      <c r="P219" s="106"/>
      <c r="Q219" s="100"/>
      <c r="R219" s="98"/>
      <c r="S219" s="101"/>
      <c r="T219" s="102"/>
      <c r="U219" s="99"/>
      <c r="V219" s="126"/>
      <c r="W219" s="119"/>
      <c r="X219" s="99">
        <v>2</v>
      </c>
      <c r="Y219" s="126"/>
      <c r="AA219" s="2291" t="s">
        <v>698</v>
      </c>
      <c r="AB219" s="2291">
        <f>COUNTIF($C216:$C220,AB218)</f>
        <v>0</v>
      </c>
      <c r="AC219" s="2291">
        <f t="shared" ref="AC219:AM219" si="65">COUNTIF($C216:$C220,AC218)</f>
        <v>0</v>
      </c>
      <c r="AD219" s="2291">
        <f t="shared" si="65"/>
        <v>0</v>
      </c>
      <c r="AE219" s="2291">
        <f t="shared" si="65"/>
        <v>0</v>
      </c>
      <c r="AF219" s="2291">
        <f t="shared" si="65"/>
        <v>0</v>
      </c>
      <c r="AG219" s="2291">
        <f t="shared" si="65"/>
        <v>0</v>
      </c>
      <c r="AH219" s="2291">
        <f t="shared" si="65"/>
        <v>0</v>
      </c>
      <c r="AI219" s="2291">
        <f t="shared" si="65"/>
        <v>0</v>
      </c>
      <c r="AJ219" s="2291">
        <f t="shared" si="65"/>
        <v>0</v>
      </c>
      <c r="AK219" s="2291">
        <f t="shared" si="65"/>
        <v>1</v>
      </c>
      <c r="AL219" s="2291">
        <f t="shared" si="65"/>
        <v>0</v>
      </c>
      <c r="AM219" s="2291">
        <f t="shared" si="65"/>
        <v>1</v>
      </c>
    </row>
    <row r="220" spans="1:39" s="18" customFormat="1" ht="36" customHeight="1" thickBot="1" x14ac:dyDescent="0.25">
      <c r="A220" s="934" t="s">
        <v>475</v>
      </c>
      <c r="B220" s="935" t="s">
        <v>286</v>
      </c>
      <c r="C220" s="936"/>
      <c r="D220" s="937">
        <v>11</v>
      </c>
      <c r="E220" s="937"/>
      <c r="F220" s="686"/>
      <c r="G220" s="118">
        <v>4</v>
      </c>
      <c r="H220" s="156">
        <f>G220*30</f>
        <v>120</v>
      </c>
      <c r="I220" s="105">
        <f>J220+K220+L220</f>
        <v>54</v>
      </c>
      <c r="J220" s="938">
        <v>36</v>
      </c>
      <c r="K220" s="938">
        <v>9</v>
      </c>
      <c r="L220" s="938">
        <v>9</v>
      </c>
      <c r="M220" s="127">
        <f>H220-I220</f>
        <v>66</v>
      </c>
      <c r="N220" s="156"/>
      <c r="O220" s="105"/>
      <c r="P220" s="127"/>
      <c r="Q220" s="156"/>
      <c r="R220" s="105"/>
      <c r="S220" s="127"/>
      <c r="T220" s="156"/>
      <c r="U220" s="105"/>
      <c r="V220" s="127"/>
      <c r="W220" s="157"/>
      <c r="X220" s="99">
        <v>6</v>
      </c>
      <c r="Y220" s="127"/>
      <c r="AA220" s="2294" t="s">
        <v>699</v>
      </c>
      <c r="AB220" s="2291">
        <f>COUNTIF($D216:$D220,AB218)</f>
        <v>0</v>
      </c>
      <c r="AC220" s="2291">
        <f t="shared" ref="AC220:AM220" si="66">COUNTIF($D216:$D220,AC218)</f>
        <v>0</v>
      </c>
      <c r="AD220" s="2291">
        <f t="shared" si="66"/>
        <v>0</v>
      </c>
      <c r="AE220" s="2291">
        <f t="shared" si="66"/>
        <v>0</v>
      </c>
      <c r="AF220" s="2291">
        <f t="shared" si="66"/>
        <v>0</v>
      </c>
      <c r="AG220" s="2291">
        <f t="shared" si="66"/>
        <v>0</v>
      </c>
      <c r="AH220" s="2291">
        <f t="shared" si="66"/>
        <v>0</v>
      </c>
      <c r="AI220" s="2291">
        <f t="shared" si="66"/>
        <v>0</v>
      </c>
      <c r="AJ220" s="2291">
        <f t="shared" si="66"/>
        <v>0</v>
      </c>
      <c r="AK220" s="2291">
        <f t="shared" si="66"/>
        <v>0</v>
      </c>
      <c r="AL220" s="2291">
        <f t="shared" si="66"/>
        <v>1</v>
      </c>
      <c r="AM220" s="2291">
        <f t="shared" si="66"/>
        <v>0</v>
      </c>
    </row>
    <row r="221" spans="1:39" s="18" customFormat="1" ht="21" customHeight="1" thickBot="1" x14ac:dyDescent="0.25">
      <c r="A221" s="3041" t="s">
        <v>365</v>
      </c>
      <c r="B221" s="3042"/>
      <c r="C221" s="3042"/>
      <c r="D221" s="3042"/>
      <c r="E221" s="3042"/>
      <c r="F221" s="3042"/>
      <c r="G221" s="3042"/>
      <c r="H221" s="3042"/>
      <c r="I221" s="3042"/>
      <c r="J221" s="3042"/>
      <c r="K221" s="3042"/>
      <c r="L221" s="3042"/>
      <c r="M221" s="3042"/>
      <c r="N221" s="3042"/>
      <c r="O221" s="3042"/>
      <c r="P221" s="3042"/>
      <c r="Q221" s="3042"/>
      <c r="R221" s="3042"/>
      <c r="S221" s="3042"/>
      <c r="T221" s="3042"/>
      <c r="U221" s="3042"/>
      <c r="V221" s="3042"/>
      <c r="W221" s="3042"/>
      <c r="X221" s="3042"/>
      <c r="Y221" s="3043"/>
    </row>
    <row r="222" spans="1:39" s="18" customFormat="1" ht="38.25" customHeight="1" thickBot="1" x14ac:dyDescent="0.25">
      <c r="A222" s="576" t="s">
        <v>477</v>
      </c>
      <c r="B222" s="158" t="s">
        <v>283</v>
      </c>
      <c r="C222" s="138"/>
      <c r="D222" s="138">
        <v>11</v>
      </c>
      <c r="E222" s="138"/>
      <c r="F222" s="905"/>
      <c r="G222" s="906">
        <v>4</v>
      </c>
      <c r="H222" s="907">
        <f>G222*30</f>
        <v>120</v>
      </c>
      <c r="I222" s="104">
        <f>J222+K222+L222</f>
        <v>54</v>
      </c>
      <c r="J222" s="866">
        <v>36</v>
      </c>
      <c r="K222" s="866">
        <v>9</v>
      </c>
      <c r="L222" s="866">
        <v>9</v>
      </c>
      <c r="M222" s="868">
        <f>H222-I222</f>
        <v>66</v>
      </c>
      <c r="N222" s="939"/>
      <c r="O222" s="138"/>
      <c r="P222" s="909"/>
      <c r="Q222" s="140"/>
      <c r="R222" s="138"/>
      <c r="S222" s="139"/>
      <c r="T222" s="904"/>
      <c r="U222" s="138"/>
      <c r="V222" s="909"/>
      <c r="W222" s="159"/>
      <c r="X222" s="153">
        <v>6</v>
      </c>
      <c r="Y222" s="139"/>
    </row>
    <row r="223" spans="1:39" s="18" customFormat="1" ht="21" customHeight="1" thickBot="1" x14ac:dyDescent="0.25">
      <c r="A223" s="3036" t="s">
        <v>198</v>
      </c>
      <c r="B223" s="3037"/>
      <c r="C223" s="3037"/>
      <c r="D223" s="3037"/>
      <c r="E223" s="3037"/>
      <c r="F223" s="3037"/>
      <c r="G223" s="3037"/>
      <c r="H223" s="3037"/>
      <c r="I223" s="3037"/>
      <c r="J223" s="3037"/>
      <c r="K223" s="3037"/>
      <c r="L223" s="3037"/>
      <c r="M223" s="3037"/>
      <c r="N223" s="3037"/>
      <c r="O223" s="3037"/>
      <c r="P223" s="3037"/>
      <c r="Q223" s="3037"/>
      <c r="R223" s="3037"/>
      <c r="S223" s="3037"/>
      <c r="T223" s="3037"/>
      <c r="U223" s="3037"/>
      <c r="V223" s="3037"/>
      <c r="W223" s="3037"/>
      <c r="X223" s="3037"/>
      <c r="Y223" s="3038"/>
    </row>
    <row r="224" spans="1:39" s="18" customFormat="1" ht="25.5" customHeight="1" thickBot="1" x14ac:dyDescent="0.25">
      <c r="A224" s="683" t="s">
        <v>478</v>
      </c>
      <c r="B224" s="940" t="s">
        <v>60</v>
      </c>
      <c r="C224" s="941"/>
      <c r="D224" s="942">
        <v>11</v>
      </c>
      <c r="E224" s="942"/>
      <c r="F224" s="943"/>
      <c r="G224" s="103">
        <v>4</v>
      </c>
      <c r="H224" s="156">
        <f>G224*30</f>
        <v>120</v>
      </c>
      <c r="I224" s="104">
        <f>J224+K224+L224</f>
        <v>54</v>
      </c>
      <c r="J224" s="944"/>
      <c r="K224" s="944"/>
      <c r="L224" s="945">
        <v>54</v>
      </c>
      <c r="M224" s="127">
        <f>H224-I224</f>
        <v>66</v>
      </c>
      <c r="N224" s="946"/>
      <c r="O224" s="947"/>
      <c r="P224" s="948"/>
      <c r="Q224" s="949"/>
      <c r="R224" s="947"/>
      <c r="S224" s="948"/>
      <c r="T224" s="946"/>
      <c r="U224" s="947"/>
      <c r="V224" s="948"/>
      <c r="W224" s="950"/>
      <c r="X224" s="99">
        <v>6</v>
      </c>
      <c r="Y224" s="686"/>
    </row>
    <row r="225" spans="1:44" s="18" customFormat="1" ht="23.25" customHeight="1" thickBot="1" x14ac:dyDescent="0.25">
      <c r="A225" s="3044" t="s">
        <v>479</v>
      </c>
      <c r="B225" s="3045"/>
      <c r="C225" s="3045"/>
      <c r="D225" s="3045"/>
      <c r="E225" s="3045"/>
      <c r="F225" s="3046"/>
      <c r="G225" s="925">
        <f>G216+G217+G222</f>
        <v>13</v>
      </c>
      <c r="H225" s="586">
        <f t="shared" ref="H225:M225" si="67">H216+H217+H222</f>
        <v>390</v>
      </c>
      <c r="I225" s="587">
        <f t="shared" si="67"/>
        <v>195</v>
      </c>
      <c r="J225" s="587">
        <f t="shared" si="67"/>
        <v>97</v>
      </c>
      <c r="K225" s="587">
        <f t="shared" si="67"/>
        <v>41</v>
      </c>
      <c r="L225" s="587">
        <f t="shared" si="67"/>
        <v>57</v>
      </c>
      <c r="M225" s="588">
        <f t="shared" si="67"/>
        <v>195</v>
      </c>
      <c r="N225" s="960"/>
      <c r="O225" s="952"/>
      <c r="P225" s="953"/>
      <c r="Q225" s="954"/>
      <c r="R225" s="952"/>
      <c r="S225" s="955"/>
      <c r="T225" s="586"/>
      <c r="U225" s="587"/>
      <c r="V225" s="588"/>
      <c r="W225" s="930">
        <f>W218</f>
        <v>5</v>
      </c>
      <c r="X225" s="819">
        <f>X219+X222</f>
        <v>8</v>
      </c>
      <c r="Y225" s="588">
        <f>Y216</f>
        <v>6</v>
      </c>
    </row>
    <row r="226" spans="1:44" s="18" customFormat="1" ht="38.25" customHeight="1" thickBot="1" x14ac:dyDescent="0.25">
      <c r="A226" s="3044" t="s">
        <v>480</v>
      </c>
      <c r="B226" s="3045"/>
      <c r="C226" s="3045"/>
      <c r="D226" s="3045"/>
      <c r="E226" s="3045"/>
      <c r="F226" s="3046"/>
      <c r="G226" s="52">
        <f>G216+G217+G224</f>
        <v>13</v>
      </c>
      <c r="H226" s="586">
        <f t="shared" ref="H226:M226" si="68">H216+H217+H224</f>
        <v>390</v>
      </c>
      <c r="I226" s="587">
        <f t="shared" si="68"/>
        <v>195</v>
      </c>
      <c r="J226" s="587">
        <f t="shared" si="68"/>
        <v>61</v>
      </c>
      <c r="K226" s="587">
        <f t="shared" si="68"/>
        <v>32</v>
      </c>
      <c r="L226" s="587">
        <f t="shared" si="68"/>
        <v>102</v>
      </c>
      <c r="M226" s="588">
        <f t="shared" si="68"/>
        <v>195</v>
      </c>
      <c r="N226" s="961"/>
      <c r="O226" s="952"/>
      <c r="P226" s="956"/>
      <c r="Q226" s="957"/>
      <c r="R226" s="952"/>
      <c r="S226" s="958"/>
      <c r="T226" s="930"/>
      <c r="U226" s="587"/>
      <c r="V226" s="931"/>
      <c r="W226" s="586">
        <f>W218</f>
        <v>5</v>
      </c>
      <c r="X226" s="819">
        <f>X219+X224</f>
        <v>8</v>
      </c>
      <c r="Y226" s="588">
        <f>Y216</f>
        <v>6</v>
      </c>
    </row>
    <row r="227" spans="1:44" s="18" customFormat="1" ht="21" hidden="1" customHeight="1" thickBot="1" x14ac:dyDescent="0.25">
      <c r="A227" s="3023" t="s">
        <v>279</v>
      </c>
      <c r="B227" s="3263"/>
      <c r="C227" s="3263"/>
      <c r="D227" s="3263"/>
      <c r="E227" s="3263"/>
      <c r="F227" s="3263"/>
      <c r="G227" s="3263"/>
      <c r="H227" s="3263"/>
      <c r="I227" s="3263"/>
      <c r="J227" s="3263"/>
      <c r="K227" s="3263"/>
      <c r="L227" s="3263"/>
      <c r="M227" s="3263"/>
      <c r="N227" s="3263"/>
      <c r="O227" s="3263"/>
      <c r="P227" s="3263"/>
      <c r="Q227" s="3263"/>
      <c r="R227" s="3263"/>
      <c r="S227" s="3263"/>
      <c r="T227" s="3263"/>
      <c r="U227" s="3263"/>
      <c r="V227" s="3263"/>
      <c r="W227" s="3263"/>
      <c r="X227" s="3263"/>
      <c r="Y227" s="3264"/>
    </row>
    <row r="228" spans="1:44" s="58" customFormat="1" ht="21" hidden="1" customHeight="1" thickBot="1" x14ac:dyDescent="0.25">
      <c r="A228" s="3023" t="s">
        <v>293</v>
      </c>
      <c r="B228" s="3263"/>
      <c r="C228" s="3263"/>
      <c r="D228" s="3263"/>
      <c r="E228" s="3263"/>
      <c r="F228" s="3263"/>
      <c r="G228" s="3263"/>
      <c r="H228" s="3263"/>
      <c r="I228" s="3263"/>
      <c r="J228" s="3263"/>
      <c r="K228" s="3263"/>
      <c r="L228" s="3263"/>
      <c r="M228" s="3263"/>
      <c r="N228" s="3263"/>
      <c r="O228" s="3263"/>
      <c r="P228" s="3263"/>
      <c r="Q228" s="3263"/>
      <c r="R228" s="3263"/>
      <c r="S228" s="3263"/>
      <c r="T228" s="3263"/>
      <c r="U228" s="3263"/>
      <c r="V228" s="3263"/>
      <c r="W228" s="3263"/>
      <c r="X228" s="3263"/>
      <c r="Y228" s="3264"/>
      <c r="Z228" s="18"/>
      <c r="AA228" s="18"/>
      <c r="AB228" s="18"/>
      <c r="AC228" s="18" t="s">
        <v>706</v>
      </c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</row>
    <row r="229" spans="1:44" s="18" customFormat="1" ht="36.75" hidden="1" customHeight="1" x14ac:dyDescent="0.2">
      <c r="A229" s="198" t="s">
        <v>290</v>
      </c>
      <c r="B229" s="199" t="s">
        <v>527</v>
      </c>
      <c r="C229" s="186"/>
      <c r="D229" s="186">
        <v>12</v>
      </c>
      <c r="E229" s="186"/>
      <c r="F229" s="200"/>
      <c r="G229" s="90">
        <v>2</v>
      </c>
      <c r="H229" s="91">
        <f>G229*30</f>
        <v>60</v>
      </c>
      <c r="I229" s="92">
        <f>SUM(J229:L229)</f>
        <v>24</v>
      </c>
      <c r="J229" s="171">
        <v>16</v>
      </c>
      <c r="K229" s="167"/>
      <c r="L229" s="167">
        <v>8</v>
      </c>
      <c r="M229" s="96">
        <f>H229-I229</f>
        <v>36</v>
      </c>
      <c r="N229" s="152"/>
      <c r="O229" s="167"/>
      <c r="P229" s="201"/>
      <c r="Q229" s="91"/>
      <c r="R229" s="167"/>
      <c r="S229" s="125"/>
      <c r="T229" s="202"/>
      <c r="U229" s="171"/>
      <c r="V229" s="193"/>
      <c r="W229" s="203"/>
      <c r="X229" s="171"/>
      <c r="Y229" s="193">
        <v>3</v>
      </c>
      <c r="AB229" s="2291"/>
      <c r="AC229" s="3250" t="s">
        <v>34</v>
      </c>
      <c r="AD229" s="3258"/>
      <c r="AE229" s="3259"/>
      <c r="AF229" s="3250" t="s">
        <v>35</v>
      </c>
      <c r="AG229" s="3251"/>
      <c r="AH229" s="3252"/>
      <c r="AI229" s="3250" t="s">
        <v>36</v>
      </c>
      <c r="AJ229" s="3251"/>
      <c r="AK229" s="3252"/>
      <c r="AL229" s="3250" t="s">
        <v>37</v>
      </c>
      <c r="AM229" s="3251"/>
      <c r="AN229" s="3252"/>
    </row>
    <row r="230" spans="1:44" s="18" customFormat="1" ht="35.25" hidden="1" customHeight="1" thickBot="1" x14ac:dyDescent="0.25">
      <c r="A230" s="198" t="s">
        <v>291</v>
      </c>
      <c r="B230" s="204" t="s">
        <v>669</v>
      </c>
      <c r="C230" s="205"/>
      <c r="D230" s="192">
        <v>12</v>
      </c>
      <c r="E230" s="192"/>
      <c r="F230" s="189"/>
      <c r="G230" s="108">
        <v>3</v>
      </c>
      <c r="H230" s="190">
        <f>G230*30</f>
        <v>90</v>
      </c>
      <c r="I230" s="92">
        <f>J230+K230+L230</f>
        <v>32</v>
      </c>
      <c r="J230" s="191">
        <v>16</v>
      </c>
      <c r="K230" s="192">
        <v>16</v>
      </c>
      <c r="L230" s="192"/>
      <c r="M230" s="206">
        <f>H230-I230</f>
        <v>58</v>
      </c>
      <c r="N230" s="207"/>
      <c r="O230" s="208"/>
      <c r="P230" s="209"/>
      <c r="Q230" s="210"/>
      <c r="R230" s="208"/>
      <c r="S230" s="211"/>
      <c r="T230" s="202"/>
      <c r="U230" s="171"/>
      <c r="V230" s="193"/>
      <c r="W230" s="207"/>
      <c r="X230" s="208"/>
      <c r="Y230" s="211">
        <v>4</v>
      </c>
      <c r="AB230" s="2291"/>
      <c r="AC230" s="3260"/>
      <c r="AD230" s="3261"/>
      <c r="AE230" s="3262"/>
      <c r="AF230" s="3253"/>
      <c r="AG230" s="3254"/>
      <c r="AH230" s="3255"/>
      <c r="AI230" s="3253"/>
      <c r="AJ230" s="3254"/>
      <c r="AK230" s="3255"/>
      <c r="AL230" s="3253"/>
      <c r="AM230" s="3254"/>
      <c r="AN230" s="3255"/>
    </row>
    <row r="231" spans="1:44" s="18" customFormat="1" ht="35.25" hidden="1" customHeight="1" x14ac:dyDescent="0.2">
      <c r="A231" s="2041" t="s">
        <v>291</v>
      </c>
      <c r="B231" s="2042" t="s">
        <v>674</v>
      </c>
      <c r="C231" s="2043"/>
      <c r="D231" s="2044">
        <v>12</v>
      </c>
      <c r="E231" s="2044"/>
      <c r="F231" s="980"/>
      <c r="G231" s="1262">
        <v>3</v>
      </c>
      <c r="H231" s="2045">
        <v>90</v>
      </c>
      <c r="I231" s="2046">
        <v>30</v>
      </c>
      <c r="J231" s="2047">
        <v>20</v>
      </c>
      <c r="K231" s="2044">
        <v>10</v>
      </c>
      <c r="L231" s="2044"/>
      <c r="M231" s="2048">
        <v>60</v>
      </c>
      <c r="N231" s="2049"/>
      <c r="O231" s="208"/>
      <c r="P231" s="209"/>
      <c r="Q231" s="210"/>
      <c r="R231" s="208"/>
      <c r="S231" s="211"/>
      <c r="T231" s="202"/>
      <c r="U231" s="171"/>
      <c r="V231" s="193"/>
      <c r="W231" s="207"/>
      <c r="X231" s="208"/>
      <c r="Y231" s="211">
        <v>3</v>
      </c>
      <c r="AB231" s="2291"/>
      <c r="AC231" s="2292">
        <v>1</v>
      </c>
      <c r="AD231" s="2292">
        <v>2</v>
      </c>
      <c r="AE231" s="2292">
        <v>3</v>
      </c>
      <c r="AF231" s="2292">
        <v>4</v>
      </c>
      <c r="AG231" s="2292">
        <v>5</v>
      </c>
      <c r="AH231" s="2292">
        <v>6</v>
      </c>
      <c r="AI231" s="2292">
        <v>7</v>
      </c>
      <c r="AJ231" s="2292">
        <v>8</v>
      </c>
      <c r="AK231" s="2292">
        <v>9</v>
      </c>
      <c r="AL231" s="2292">
        <v>10</v>
      </c>
      <c r="AM231" s="2292">
        <v>11</v>
      </c>
      <c r="AN231" s="2293">
        <v>12</v>
      </c>
    </row>
    <row r="232" spans="1:44" s="18" customFormat="1" ht="47.25" hidden="1" x14ac:dyDescent="0.2">
      <c r="A232" s="198" t="s">
        <v>251</v>
      </c>
      <c r="B232" s="204" t="s">
        <v>415</v>
      </c>
      <c r="C232" s="205"/>
      <c r="D232" s="192"/>
      <c r="E232" s="192"/>
      <c r="F232" s="189"/>
      <c r="G232" s="108">
        <f>SUM(G233:G236)</f>
        <v>9.5</v>
      </c>
      <c r="H232" s="190">
        <f>SUM(H233:H236)</f>
        <v>285</v>
      </c>
      <c r="I232" s="92">
        <f>SUM(I233:I236)</f>
        <v>108</v>
      </c>
      <c r="J232" s="191">
        <f>SUM(J233:J236)</f>
        <v>59</v>
      </c>
      <c r="K232" s="192">
        <f>SUM(K233:K236)</f>
        <v>49</v>
      </c>
      <c r="L232" s="192"/>
      <c r="M232" s="206">
        <f>SUM(M233:M236)</f>
        <v>177</v>
      </c>
      <c r="N232" s="207"/>
      <c r="O232" s="208"/>
      <c r="P232" s="209"/>
      <c r="Q232" s="210"/>
      <c r="R232" s="208"/>
      <c r="S232" s="211"/>
      <c r="T232" s="202"/>
      <c r="U232" s="171"/>
      <c r="V232" s="193"/>
      <c r="W232" s="207"/>
      <c r="X232" s="208"/>
      <c r="Y232" s="211"/>
      <c r="AB232" s="2291" t="s">
        <v>698</v>
      </c>
      <c r="AC232" s="2291">
        <f>COUNTIF($C229:$C251,AC231)</f>
        <v>0</v>
      </c>
      <c r="AD232" s="2291">
        <f t="shared" ref="AD232:AN232" si="69">COUNTIF($C229:$C251,AD231)</f>
        <v>0</v>
      </c>
      <c r="AE232" s="2291">
        <f t="shared" si="69"/>
        <v>0</v>
      </c>
      <c r="AF232" s="2291">
        <f t="shared" si="69"/>
        <v>0</v>
      </c>
      <c r="AG232" s="2291">
        <f t="shared" si="69"/>
        <v>0</v>
      </c>
      <c r="AH232" s="2291">
        <f t="shared" si="69"/>
        <v>0</v>
      </c>
      <c r="AI232" s="2291">
        <f t="shared" si="69"/>
        <v>0</v>
      </c>
      <c r="AJ232" s="2291">
        <f t="shared" si="69"/>
        <v>0</v>
      </c>
      <c r="AK232" s="2291">
        <f t="shared" si="69"/>
        <v>0</v>
      </c>
      <c r="AL232" s="2291">
        <f t="shared" si="69"/>
        <v>0</v>
      </c>
      <c r="AM232" s="2291">
        <f t="shared" si="69"/>
        <v>1</v>
      </c>
      <c r="AN232" s="2291">
        <f t="shared" si="69"/>
        <v>0</v>
      </c>
    </row>
    <row r="233" spans="1:44" s="18" customFormat="1" ht="47.25" hidden="1" x14ac:dyDescent="0.2">
      <c r="A233" s="212" t="s">
        <v>417</v>
      </c>
      <c r="B233" s="213" t="s">
        <v>415</v>
      </c>
      <c r="C233" s="185"/>
      <c r="D233" s="185">
        <v>7</v>
      </c>
      <c r="E233" s="214"/>
      <c r="F233" s="214"/>
      <c r="G233" s="165">
        <v>3</v>
      </c>
      <c r="H233" s="83">
        <f>G233*30</f>
        <v>90</v>
      </c>
      <c r="I233" s="84">
        <f>SUM(J233:L233)</f>
        <v>30</v>
      </c>
      <c r="J233" s="87">
        <v>15</v>
      </c>
      <c r="K233" s="85">
        <v>15</v>
      </c>
      <c r="L233" s="85"/>
      <c r="M233" s="145">
        <f>H233-I233</f>
        <v>60</v>
      </c>
      <c r="N233" s="82"/>
      <c r="O233" s="85"/>
      <c r="P233" s="88"/>
      <c r="Q233" s="83"/>
      <c r="R233" s="85"/>
      <c r="S233" s="89"/>
      <c r="T233" s="86">
        <v>2</v>
      </c>
      <c r="U233" s="87"/>
      <c r="V233" s="94"/>
      <c r="W233" s="95"/>
      <c r="X233" s="87"/>
      <c r="Y233" s="94"/>
      <c r="AB233" s="2294" t="s">
        <v>699</v>
      </c>
      <c r="AC233" s="2291">
        <f>COUNTIF($D229:$D251,AC231)</f>
        <v>0</v>
      </c>
      <c r="AD233" s="2291">
        <f t="shared" ref="AD233:AK233" si="70">COUNTIF($D229:$D251,AD231)</f>
        <v>0</v>
      </c>
      <c r="AE233" s="2291">
        <f t="shared" si="70"/>
        <v>0</v>
      </c>
      <c r="AF233" s="2291">
        <f t="shared" si="70"/>
        <v>0</v>
      </c>
      <c r="AG233" s="2291">
        <f t="shared" si="70"/>
        <v>0</v>
      </c>
      <c r="AH233" s="2291">
        <f t="shared" si="70"/>
        <v>1</v>
      </c>
      <c r="AI233" s="2291">
        <f t="shared" si="70"/>
        <v>2</v>
      </c>
      <c r="AJ233" s="2291">
        <f>COUNTIF($D229:$D251,AJ231)-1</f>
        <v>0</v>
      </c>
      <c r="AK233" s="2291">
        <f t="shared" si="70"/>
        <v>2</v>
      </c>
      <c r="AL233" s="2291">
        <v>1</v>
      </c>
      <c r="AM233" s="2291">
        <f>COUNTIF($D229:$D251,AM231)-1</f>
        <v>2</v>
      </c>
      <c r="AN233" s="2291">
        <f>COUNTIF($D229:$D251,AN231)-1</f>
        <v>2</v>
      </c>
    </row>
    <row r="234" spans="1:44" s="18" customFormat="1" ht="33" hidden="1" customHeight="1" x14ac:dyDescent="0.2">
      <c r="A234" s="212" t="s">
        <v>418</v>
      </c>
      <c r="B234" s="213" t="s">
        <v>415</v>
      </c>
      <c r="C234" s="185"/>
      <c r="D234" s="185">
        <v>9</v>
      </c>
      <c r="E234" s="214"/>
      <c r="F234" s="214"/>
      <c r="G234" s="165">
        <v>3</v>
      </c>
      <c r="H234" s="83">
        <f>G234*30</f>
        <v>90</v>
      </c>
      <c r="I234" s="84">
        <f>SUM(J234:L234)</f>
        <v>30</v>
      </c>
      <c r="J234" s="87">
        <v>20</v>
      </c>
      <c r="K234" s="85">
        <v>10</v>
      </c>
      <c r="L234" s="85"/>
      <c r="M234" s="145">
        <f>H234-I234</f>
        <v>60</v>
      </c>
      <c r="N234" s="82"/>
      <c r="O234" s="85"/>
      <c r="P234" s="88"/>
      <c r="Q234" s="83"/>
      <c r="R234" s="85"/>
      <c r="S234" s="89"/>
      <c r="T234" s="86"/>
      <c r="U234" s="87"/>
      <c r="V234" s="94">
        <v>3</v>
      </c>
      <c r="W234" s="95"/>
      <c r="X234" s="87"/>
      <c r="Y234" s="94"/>
    </row>
    <row r="235" spans="1:44" s="18" customFormat="1" ht="47.25" hidden="1" x14ac:dyDescent="0.2">
      <c r="A235" s="212" t="s">
        <v>419</v>
      </c>
      <c r="B235" s="213" t="s">
        <v>415</v>
      </c>
      <c r="C235" s="185"/>
      <c r="D235" s="185"/>
      <c r="E235" s="214"/>
      <c r="F235" s="214"/>
      <c r="G235" s="165">
        <v>2</v>
      </c>
      <c r="H235" s="83">
        <f>G235*30</f>
        <v>60</v>
      </c>
      <c r="I235" s="84">
        <f>SUM(J235:L235)</f>
        <v>30</v>
      </c>
      <c r="J235" s="87">
        <v>15</v>
      </c>
      <c r="K235" s="85">
        <v>15</v>
      </c>
      <c r="L235" s="85"/>
      <c r="M235" s="145">
        <f>H235-I235</f>
        <v>30</v>
      </c>
      <c r="N235" s="82"/>
      <c r="O235" s="85"/>
      <c r="P235" s="88"/>
      <c r="Q235" s="83"/>
      <c r="R235" s="85"/>
      <c r="S235" s="89"/>
      <c r="T235" s="86"/>
      <c r="U235" s="87"/>
      <c r="V235" s="94"/>
      <c r="W235" s="95">
        <v>2</v>
      </c>
      <c r="X235" s="87"/>
      <c r="Y235" s="94"/>
      <c r="AB235" s="18" t="s">
        <v>704</v>
      </c>
    </row>
    <row r="236" spans="1:44" s="18" customFormat="1" ht="47.25" hidden="1" x14ac:dyDescent="0.2">
      <c r="A236" s="212" t="s">
        <v>420</v>
      </c>
      <c r="B236" s="213" t="s">
        <v>415</v>
      </c>
      <c r="C236" s="185"/>
      <c r="D236" s="185">
        <v>11</v>
      </c>
      <c r="E236" s="214"/>
      <c r="F236" s="214"/>
      <c r="G236" s="165">
        <v>1.5</v>
      </c>
      <c r="H236" s="83">
        <f>G236*30</f>
        <v>45</v>
      </c>
      <c r="I236" s="84">
        <f>SUM(J236:L236)</f>
        <v>18</v>
      </c>
      <c r="J236" s="87">
        <v>9</v>
      </c>
      <c r="K236" s="85">
        <v>9</v>
      </c>
      <c r="L236" s="85"/>
      <c r="M236" s="145">
        <f>H236-I236</f>
        <v>27</v>
      </c>
      <c r="N236" s="82"/>
      <c r="O236" s="85"/>
      <c r="P236" s="88"/>
      <c r="Q236" s="83"/>
      <c r="R236" s="85"/>
      <c r="S236" s="89"/>
      <c r="T236" s="86"/>
      <c r="U236" s="87"/>
      <c r="V236" s="94"/>
      <c r="W236" s="95"/>
      <c r="X236" s="87">
        <v>2</v>
      </c>
      <c r="Y236" s="94"/>
      <c r="AB236" s="18" t="s">
        <v>705</v>
      </c>
      <c r="AN236" s="18">
        <v>1</v>
      </c>
    </row>
    <row r="237" spans="1:44" s="18" customFormat="1" ht="31.5" hidden="1" x14ac:dyDescent="0.2">
      <c r="A237" s="198" t="s">
        <v>294</v>
      </c>
      <c r="B237" s="215" t="s">
        <v>670</v>
      </c>
      <c r="C237" s="186"/>
      <c r="D237" s="186">
        <v>10</v>
      </c>
      <c r="E237" s="186"/>
      <c r="F237" s="179"/>
      <c r="G237" s="90">
        <v>4</v>
      </c>
      <c r="H237" s="91">
        <f>G237*30</f>
        <v>120</v>
      </c>
      <c r="I237" s="92">
        <f>SUM(J237:L237)</f>
        <v>75</v>
      </c>
      <c r="J237" s="171">
        <v>45</v>
      </c>
      <c r="K237" s="167">
        <v>30</v>
      </c>
      <c r="L237" s="167"/>
      <c r="M237" s="96">
        <f>H237-I237</f>
        <v>45</v>
      </c>
      <c r="N237" s="152"/>
      <c r="O237" s="167"/>
      <c r="P237" s="201"/>
      <c r="Q237" s="91"/>
      <c r="R237" s="167"/>
      <c r="S237" s="125"/>
      <c r="T237" s="202"/>
      <c r="U237" s="171"/>
      <c r="V237" s="193"/>
      <c r="W237" s="203">
        <v>5</v>
      </c>
      <c r="X237" s="171"/>
      <c r="Y237" s="193"/>
    </row>
    <row r="238" spans="1:44" s="18" customFormat="1" ht="31.5" hidden="1" x14ac:dyDescent="0.2">
      <c r="A238" s="2041" t="s">
        <v>294</v>
      </c>
      <c r="B238" s="2050" t="s">
        <v>671</v>
      </c>
      <c r="C238" s="2051"/>
      <c r="D238" s="2051">
        <v>10</v>
      </c>
      <c r="E238" s="2051"/>
      <c r="F238" s="2052"/>
      <c r="G238" s="1256"/>
      <c r="H238" s="2053"/>
      <c r="I238" s="2046"/>
      <c r="J238" s="2054"/>
      <c r="K238" s="2055"/>
      <c r="L238" s="2055"/>
      <c r="M238" s="2056"/>
      <c r="N238" s="2057"/>
      <c r="O238" s="2055"/>
      <c r="P238" s="2058"/>
      <c r="Q238" s="2053"/>
      <c r="R238" s="2055"/>
      <c r="S238" s="2059"/>
      <c r="T238" s="202"/>
      <c r="U238" s="171"/>
      <c r="V238" s="193"/>
      <c r="W238" s="203"/>
      <c r="X238" s="171"/>
      <c r="Y238" s="193"/>
    </row>
    <row r="239" spans="1:44" s="18" customFormat="1" ht="31.5" hidden="1" x14ac:dyDescent="0.2">
      <c r="A239" s="2041" t="s">
        <v>294</v>
      </c>
      <c r="B239" s="2050" t="s">
        <v>675</v>
      </c>
      <c r="C239" s="2051"/>
      <c r="D239" s="2051"/>
      <c r="E239" s="2051"/>
      <c r="F239" s="2052"/>
      <c r="G239" s="1256">
        <v>4</v>
      </c>
      <c r="H239" s="2053">
        <v>120</v>
      </c>
      <c r="I239" s="2046">
        <v>66</v>
      </c>
      <c r="J239" s="2054">
        <v>33</v>
      </c>
      <c r="K239" s="2055">
        <v>33</v>
      </c>
      <c r="L239" s="2055"/>
      <c r="M239" s="2056">
        <v>54</v>
      </c>
      <c r="N239" s="2057"/>
      <c r="O239" s="2055"/>
      <c r="P239" s="2058"/>
      <c r="Q239" s="2053"/>
      <c r="R239" s="2055"/>
      <c r="S239" s="2059"/>
      <c r="T239" s="202"/>
      <c r="U239" s="171"/>
      <c r="V239" s="193"/>
      <c r="W239" s="203"/>
      <c r="X239" s="2054"/>
      <c r="Y239" s="193"/>
    </row>
    <row r="240" spans="1:44" s="18" customFormat="1" ht="31.5" hidden="1" x14ac:dyDescent="0.2">
      <c r="A240" s="2041" t="s">
        <v>681</v>
      </c>
      <c r="B240" s="2050" t="s">
        <v>675</v>
      </c>
      <c r="C240" s="2051"/>
      <c r="D240" s="2051">
        <v>10</v>
      </c>
      <c r="E240" s="2051"/>
      <c r="F240" s="2052"/>
      <c r="G240" s="1256">
        <v>2</v>
      </c>
      <c r="H240" s="2053">
        <v>60</v>
      </c>
      <c r="I240" s="2046">
        <v>30</v>
      </c>
      <c r="J240" s="2054">
        <v>15</v>
      </c>
      <c r="K240" s="2055">
        <v>15</v>
      </c>
      <c r="L240" s="2055"/>
      <c r="M240" s="2056">
        <f>H240-I240</f>
        <v>30</v>
      </c>
      <c r="N240" s="2057"/>
      <c r="O240" s="2055"/>
      <c r="P240" s="2058"/>
      <c r="Q240" s="2053"/>
      <c r="R240" s="2055"/>
      <c r="S240" s="2059"/>
      <c r="T240" s="202"/>
      <c r="U240" s="171"/>
      <c r="V240" s="193"/>
      <c r="W240" s="203">
        <v>2</v>
      </c>
      <c r="X240" s="2054"/>
      <c r="Y240" s="193"/>
    </row>
    <row r="241" spans="1:40" s="18" customFormat="1" ht="31.5" hidden="1" x14ac:dyDescent="0.2">
      <c r="A241" s="2041" t="s">
        <v>682</v>
      </c>
      <c r="B241" s="2050" t="s">
        <v>675</v>
      </c>
      <c r="C241" s="2051"/>
      <c r="D241" s="2051">
        <v>11</v>
      </c>
      <c r="E241" s="2051"/>
      <c r="F241" s="2052"/>
      <c r="G241" s="1256">
        <v>2</v>
      </c>
      <c r="H241" s="2053">
        <v>60</v>
      </c>
      <c r="I241" s="2046">
        <v>36</v>
      </c>
      <c r="J241" s="2054">
        <f>J239-J240</f>
        <v>18</v>
      </c>
      <c r="K241" s="2054">
        <f>K239-K240</f>
        <v>18</v>
      </c>
      <c r="L241" s="2055"/>
      <c r="M241" s="2056">
        <f>H241-I241</f>
        <v>24</v>
      </c>
      <c r="N241" s="2057"/>
      <c r="O241" s="2055"/>
      <c r="P241" s="2058"/>
      <c r="Q241" s="2053"/>
      <c r="R241" s="2055"/>
      <c r="S241" s="2059"/>
      <c r="T241" s="202"/>
      <c r="U241" s="171"/>
      <c r="V241" s="193"/>
      <c r="W241" s="203"/>
      <c r="X241" s="2054">
        <v>4</v>
      </c>
      <c r="Y241" s="193"/>
    </row>
    <row r="242" spans="1:40" s="18" customFormat="1" ht="31.5" hidden="1" customHeight="1" x14ac:dyDescent="0.2">
      <c r="A242" s="198" t="s">
        <v>252</v>
      </c>
      <c r="B242" s="216" t="s">
        <v>239</v>
      </c>
      <c r="C242" s="186"/>
      <c r="D242" s="186"/>
      <c r="E242" s="217"/>
      <c r="F242" s="218"/>
      <c r="G242" s="90">
        <f>G243+G244+G245</f>
        <v>3.5</v>
      </c>
      <c r="H242" s="91">
        <f t="shared" ref="H242:H248" si="71">G242*30</f>
        <v>105</v>
      </c>
      <c r="I242" s="92">
        <f>I243+I244+I245</f>
        <v>35</v>
      </c>
      <c r="J242" s="171"/>
      <c r="K242" s="167"/>
      <c r="L242" s="167">
        <f>L243+L244+L245</f>
        <v>35</v>
      </c>
      <c r="M242" s="96">
        <f>H242-I242</f>
        <v>70</v>
      </c>
      <c r="N242" s="152"/>
      <c r="O242" s="167"/>
      <c r="P242" s="201"/>
      <c r="Q242" s="91"/>
      <c r="R242" s="167"/>
      <c r="S242" s="125"/>
      <c r="T242" s="202"/>
      <c r="U242" s="171"/>
      <c r="V242" s="193"/>
      <c r="W242" s="203"/>
      <c r="X242" s="171"/>
      <c r="Y242" s="193"/>
    </row>
    <row r="243" spans="1:40" s="18" customFormat="1" ht="32.25" hidden="1" customHeight="1" x14ac:dyDescent="0.2">
      <c r="A243" s="212" t="s">
        <v>295</v>
      </c>
      <c r="B243" s="219" t="s">
        <v>239</v>
      </c>
      <c r="C243" s="185"/>
      <c r="D243" s="185"/>
      <c r="E243" s="220"/>
      <c r="F243" s="44"/>
      <c r="G243" s="165">
        <v>1.5</v>
      </c>
      <c r="H243" s="83">
        <f t="shared" si="71"/>
        <v>45</v>
      </c>
      <c r="I243" s="84">
        <f>SUM(J243:L243)</f>
        <v>15</v>
      </c>
      <c r="J243" s="87"/>
      <c r="K243" s="85"/>
      <c r="L243" s="85">
        <v>15</v>
      </c>
      <c r="M243" s="145">
        <f>H243-I243</f>
        <v>30</v>
      </c>
      <c r="N243" s="82"/>
      <c r="O243" s="85"/>
      <c r="P243" s="88"/>
      <c r="Q243" s="83"/>
      <c r="R243" s="85"/>
      <c r="S243" s="89"/>
      <c r="T243" s="86"/>
      <c r="U243" s="87"/>
      <c r="V243" s="94"/>
      <c r="W243" s="95">
        <v>1</v>
      </c>
      <c r="X243" s="87"/>
      <c r="Y243" s="94"/>
    </row>
    <row r="244" spans="1:40" s="18" customFormat="1" ht="18.75" hidden="1" customHeight="1" x14ac:dyDescent="0.2">
      <c r="A244" s="212" t="s">
        <v>296</v>
      </c>
      <c r="B244" s="219" t="s">
        <v>239</v>
      </c>
      <c r="C244" s="185"/>
      <c r="D244" s="185"/>
      <c r="E244" s="220"/>
      <c r="F244" s="44"/>
      <c r="G244" s="165">
        <v>1</v>
      </c>
      <c r="H244" s="83">
        <f t="shared" si="71"/>
        <v>30</v>
      </c>
      <c r="I244" s="84">
        <f>SUM(J244:L244)</f>
        <v>10</v>
      </c>
      <c r="J244" s="87"/>
      <c r="K244" s="85"/>
      <c r="L244" s="85">
        <v>10</v>
      </c>
      <c r="M244" s="145"/>
      <c r="N244" s="82"/>
      <c r="O244" s="85"/>
      <c r="P244" s="88"/>
      <c r="Q244" s="83"/>
      <c r="R244" s="85"/>
      <c r="S244" s="89"/>
      <c r="T244" s="86"/>
      <c r="U244" s="87"/>
      <c r="V244" s="94"/>
      <c r="W244" s="95"/>
      <c r="X244" s="87">
        <v>1</v>
      </c>
      <c r="Y244" s="94"/>
    </row>
    <row r="245" spans="1:40" s="18" customFormat="1" ht="17.25" hidden="1" customHeight="1" x14ac:dyDescent="0.2">
      <c r="A245" s="212" t="s">
        <v>297</v>
      </c>
      <c r="B245" s="219" t="s">
        <v>239</v>
      </c>
      <c r="C245" s="185"/>
      <c r="D245" s="185"/>
      <c r="E245" s="220">
        <v>12</v>
      </c>
      <c r="F245" s="44"/>
      <c r="G245" s="165">
        <v>1</v>
      </c>
      <c r="H245" s="83">
        <f t="shared" si="71"/>
        <v>30</v>
      </c>
      <c r="I245" s="84">
        <f>SUM(J245:L245)</f>
        <v>10</v>
      </c>
      <c r="J245" s="87"/>
      <c r="K245" s="85"/>
      <c r="L245" s="85">
        <v>10</v>
      </c>
      <c r="M245" s="145">
        <f>H245-I245</f>
        <v>20</v>
      </c>
      <c r="N245" s="82"/>
      <c r="O245" s="85"/>
      <c r="P245" s="88"/>
      <c r="Q245" s="83"/>
      <c r="R245" s="85"/>
      <c r="S245" s="89"/>
      <c r="T245" s="86"/>
      <c r="U245" s="87"/>
      <c r="V245" s="94"/>
      <c r="W245" s="95"/>
      <c r="X245" s="87"/>
      <c r="Y245" s="94">
        <v>1</v>
      </c>
    </row>
    <row r="246" spans="1:40" s="18" customFormat="1" ht="51.75" hidden="1" customHeight="1" x14ac:dyDescent="0.2">
      <c r="A246" s="198" t="s">
        <v>253</v>
      </c>
      <c r="B246" s="221" t="s">
        <v>235</v>
      </c>
      <c r="C246" s="186">
        <v>11</v>
      </c>
      <c r="D246" s="186"/>
      <c r="E246" s="186"/>
      <c r="F246" s="222"/>
      <c r="G246" s="90">
        <v>3</v>
      </c>
      <c r="H246" s="91">
        <f t="shared" si="71"/>
        <v>90</v>
      </c>
      <c r="I246" s="92">
        <f>SUM(J246:L246)</f>
        <v>45</v>
      </c>
      <c r="J246" s="171">
        <v>27</v>
      </c>
      <c r="K246" s="167">
        <v>18</v>
      </c>
      <c r="L246" s="167"/>
      <c r="M246" s="96">
        <f>H246-I246</f>
        <v>45</v>
      </c>
      <c r="N246" s="152"/>
      <c r="O246" s="167"/>
      <c r="P246" s="201"/>
      <c r="Q246" s="91"/>
      <c r="R246" s="167"/>
      <c r="S246" s="125"/>
      <c r="T246" s="202"/>
      <c r="U246" s="171"/>
      <c r="V246" s="193"/>
      <c r="W246" s="203"/>
      <c r="X246" s="171">
        <v>5</v>
      </c>
      <c r="Y246" s="193"/>
    </row>
    <row r="247" spans="1:40" s="18" customFormat="1" ht="48.75" hidden="1" customHeight="1" x14ac:dyDescent="0.2">
      <c r="A247" s="198" t="s">
        <v>254</v>
      </c>
      <c r="B247" s="221" t="s">
        <v>672</v>
      </c>
      <c r="C247" s="186"/>
      <c r="D247" s="186">
        <v>7</v>
      </c>
      <c r="E247" s="186"/>
      <c r="F247" s="222"/>
      <c r="G247" s="90">
        <v>3</v>
      </c>
      <c r="H247" s="91">
        <f t="shared" si="71"/>
        <v>90</v>
      </c>
      <c r="I247" s="92">
        <f>SUM(J247:L247)</f>
        <v>30</v>
      </c>
      <c r="J247" s="171">
        <v>15</v>
      </c>
      <c r="K247" s="167">
        <v>15</v>
      </c>
      <c r="L247" s="167"/>
      <c r="M247" s="96">
        <f>H247-I247</f>
        <v>60</v>
      </c>
      <c r="N247" s="152"/>
      <c r="O247" s="167"/>
      <c r="P247" s="201"/>
      <c r="Q247" s="91"/>
      <c r="R247" s="167"/>
      <c r="S247" s="125"/>
      <c r="T247" s="202">
        <v>2</v>
      </c>
      <c r="U247" s="171"/>
      <c r="V247" s="193"/>
      <c r="W247" s="203"/>
      <c r="X247" s="171"/>
      <c r="Y247" s="193"/>
    </row>
    <row r="248" spans="1:40" s="1898" customFormat="1" ht="33.75" hidden="1" customHeight="1" x14ac:dyDescent="0.2">
      <c r="A248" s="1882" t="s">
        <v>255</v>
      </c>
      <c r="B248" s="1883" t="s">
        <v>673</v>
      </c>
      <c r="C248" s="1884"/>
      <c r="D248" s="1884">
        <v>6</v>
      </c>
      <c r="E248" s="1884"/>
      <c r="F248" s="1885"/>
      <c r="G248" s="1886">
        <v>3</v>
      </c>
      <c r="H248" s="1887">
        <f t="shared" si="71"/>
        <v>90</v>
      </c>
      <c r="I248" s="1888">
        <f>J248+K248+L248</f>
        <v>30</v>
      </c>
      <c r="J248" s="1889">
        <v>20</v>
      </c>
      <c r="K248" s="1890"/>
      <c r="L248" s="1890">
        <v>10</v>
      </c>
      <c r="M248" s="1891">
        <f>H248-I248</f>
        <v>60</v>
      </c>
      <c r="N248" s="1892"/>
      <c r="O248" s="1890"/>
      <c r="P248" s="1893"/>
      <c r="Q248" s="1887"/>
      <c r="R248" s="1890"/>
      <c r="S248" s="1894">
        <v>3</v>
      </c>
      <c r="T248" s="1895"/>
      <c r="U248" s="1889"/>
      <c r="V248" s="1896"/>
      <c r="W248" s="1897"/>
      <c r="X248" s="1889"/>
      <c r="Y248" s="1896"/>
    </row>
    <row r="249" spans="1:40" s="2076" customFormat="1" ht="45.75" hidden="1" customHeight="1" x14ac:dyDescent="0.2">
      <c r="A249" s="2060"/>
      <c r="B249" s="2061" t="s">
        <v>676</v>
      </c>
      <c r="C249" s="2062"/>
      <c r="D249" s="2062">
        <v>8</v>
      </c>
      <c r="E249" s="2062"/>
      <c r="F249" s="2063"/>
      <c r="G249" s="2064">
        <v>2</v>
      </c>
      <c r="H249" s="2065">
        <v>60</v>
      </c>
      <c r="I249" s="2066">
        <v>20</v>
      </c>
      <c r="J249" s="2067">
        <v>10</v>
      </c>
      <c r="K249" s="2068">
        <v>6</v>
      </c>
      <c r="L249" s="2068">
        <v>4</v>
      </c>
      <c r="M249" s="2069">
        <v>40</v>
      </c>
      <c r="N249" s="2070"/>
      <c r="O249" s="2068"/>
      <c r="P249" s="2071"/>
      <c r="Q249" s="2065"/>
      <c r="R249" s="2068"/>
      <c r="S249" s="2072"/>
      <c r="T249" s="2073"/>
      <c r="U249" s="2067">
        <v>2</v>
      </c>
      <c r="V249" s="2074"/>
      <c r="W249" s="2075"/>
      <c r="X249" s="2067"/>
      <c r="Y249" s="2074"/>
    </row>
    <row r="250" spans="1:40" s="18" customFormat="1" ht="50.25" hidden="1" customHeight="1" x14ac:dyDescent="0.2">
      <c r="A250" s="198" t="s">
        <v>421</v>
      </c>
      <c r="B250" s="221" t="s">
        <v>241</v>
      </c>
      <c r="C250" s="186"/>
      <c r="D250" s="186">
        <v>11</v>
      </c>
      <c r="E250" s="186"/>
      <c r="F250" s="222"/>
      <c r="G250" s="90">
        <v>2</v>
      </c>
      <c r="H250" s="91">
        <f>G250*30</f>
        <v>60</v>
      </c>
      <c r="I250" s="92">
        <f>SUM(J250:L250)</f>
        <v>27</v>
      </c>
      <c r="J250" s="171">
        <v>18</v>
      </c>
      <c r="K250" s="167"/>
      <c r="L250" s="167">
        <v>9</v>
      </c>
      <c r="M250" s="96">
        <f>H250-I250</f>
        <v>33</v>
      </c>
      <c r="N250" s="152"/>
      <c r="O250" s="167"/>
      <c r="P250" s="201"/>
      <c r="Q250" s="91"/>
      <c r="R250" s="167"/>
      <c r="S250" s="125"/>
      <c r="T250" s="202"/>
      <c r="U250" s="171"/>
      <c r="V250" s="193"/>
      <c r="W250" s="203"/>
      <c r="X250" s="171">
        <v>3</v>
      </c>
      <c r="Y250" s="193"/>
    </row>
    <row r="251" spans="1:40" s="18" customFormat="1" ht="48" hidden="1" customHeight="1" thickBot="1" x14ac:dyDescent="0.25">
      <c r="A251" s="223" t="s">
        <v>300</v>
      </c>
      <c r="B251" s="224" t="s">
        <v>221</v>
      </c>
      <c r="C251" s="156"/>
      <c r="D251" s="105">
        <v>9</v>
      </c>
      <c r="E251" s="105"/>
      <c r="F251" s="225"/>
      <c r="G251" s="118">
        <v>3.5</v>
      </c>
      <c r="H251" s="226">
        <f>G251*30</f>
        <v>105</v>
      </c>
      <c r="I251" s="104">
        <f>J251+K251+L251</f>
        <v>45</v>
      </c>
      <c r="J251" s="227">
        <v>27</v>
      </c>
      <c r="K251" s="105">
        <v>18</v>
      </c>
      <c r="L251" s="105"/>
      <c r="M251" s="228">
        <f>H251-I251</f>
        <v>60</v>
      </c>
      <c r="N251" s="229"/>
      <c r="O251" s="105"/>
      <c r="P251" s="230"/>
      <c r="Q251" s="156"/>
      <c r="R251" s="227"/>
      <c r="S251" s="231"/>
      <c r="T251" s="157"/>
      <c r="U251" s="227"/>
      <c r="V251" s="231">
        <v>5</v>
      </c>
      <c r="W251" s="229"/>
      <c r="X251" s="105"/>
      <c r="Y251" s="127"/>
    </row>
    <row r="252" spans="1:40" s="18" customFormat="1" ht="21" hidden="1" customHeight="1" thickBot="1" x14ac:dyDescent="0.25">
      <c r="A252" s="3039" t="s">
        <v>321</v>
      </c>
      <c r="B252" s="3040"/>
      <c r="C252" s="3040"/>
      <c r="D252" s="3040"/>
      <c r="E252" s="3040"/>
      <c r="F252" s="3040"/>
      <c r="G252" s="136">
        <f>G237+G246+G229+G230+G232+G242+G247+G248+G250+G251</f>
        <v>36.5</v>
      </c>
      <c r="H252" s="137">
        <f t="shared" ref="H252:M252" si="72">H237+H246+H229+H230+H232+H242+H247+H248+H250+H251</f>
        <v>1095</v>
      </c>
      <c r="I252" s="137">
        <f t="shared" si="72"/>
        <v>451</v>
      </c>
      <c r="J252" s="137">
        <f t="shared" si="72"/>
        <v>243</v>
      </c>
      <c r="K252" s="137">
        <f t="shared" si="72"/>
        <v>146</v>
      </c>
      <c r="L252" s="137">
        <f t="shared" si="72"/>
        <v>62</v>
      </c>
      <c r="M252" s="137">
        <f t="shared" si="72"/>
        <v>644</v>
      </c>
      <c r="N252" s="232">
        <f>SUM(N229:N251)</f>
        <v>0</v>
      </c>
      <c r="O252" s="232">
        <f t="shared" ref="O252:Y252" si="73">SUM(O229:O251)</f>
        <v>0</v>
      </c>
      <c r="P252" s="232">
        <f t="shared" si="73"/>
        <v>0</v>
      </c>
      <c r="Q252" s="232">
        <f t="shared" si="73"/>
        <v>0</v>
      </c>
      <c r="R252" s="232">
        <f t="shared" si="73"/>
        <v>0</v>
      </c>
      <c r="S252" s="232">
        <f t="shared" si="73"/>
        <v>3</v>
      </c>
      <c r="T252" s="232">
        <f t="shared" si="73"/>
        <v>4</v>
      </c>
      <c r="U252" s="232">
        <f t="shared" si="73"/>
        <v>2</v>
      </c>
      <c r="V252" s="232">
        <f t="shared" si="73"/>
        <v>8</v>
      </c>
      <c r="W252" s="232">
        <f t="shared" si="73"/>
        <v>10</v>
      </c>
      <c r="X252" s="232">
        <f t="shared" si="73"/>
        <v>15</v>
      </c>
      <c r="Y252" s="445">
        <f t="shared" si="73"/>
        <v>11</v>
      </c>
    </row>
    <row r="253" spans="1:40" s="58" customFormat="1" ht="24.75" hidden="1" customHeight="1" thickBot="1" x14ac:dyDescent="0.25">
      <c r="A253" s="3031" t="s">
        <v>298</v>
      </c>
      <c r="B253" s="3265"/>
      <c r="C253" s="3265"/>
      <c r="D253" s="3265"/>
      <c r="E253" s="3265"/>
      <c r="F253" s="3265"/>
      <c r="G253" s="3265"/>
      <c r="H253" s="3265"/>
      <c r="I253" s="3265"/>
      <c r="J253" s="3265"/>
      <c r="K253" s="3265"/>
      <c r="L253" s="3265"/>
      <c r="M253" s="3265"/>
      <c r="N253" s="3265"/>
      <c r="O253" s="3265"/>
      <c r="P253" s="3265"/>
      <c r="Q253" s="3265"/>
      <c r="R253" s="3265"/>
      <c r="S253" s="3265"/>
      <c r="T253" s="3265"/>
      <c r="U253" s="3265"/>
      <c r="V253" s="3265"/>
      <c r="W253" s="3265"/>
      <c r="X253" s="3265"/>
      <c r="Y253" s="3266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</row>
    <row r="254" spans="1:40" s="18" customFormat="1" ht="25.5" hidden="1" customHeight="1" thickBot="1" x14ac:dyDescent="0.25">
      <c r="A254" s="233" t="s">
        <v>301</v>
      </c>
      <c r="B254" s="234" t="s">
        <v>528</v>
      </c>
      <c r="C254" s="236">
        <v>10</v>
      </c>
      <c r="D254" s="236"/>
      <c r="E254" s="236"/>
      <c r="F254" s="214"/>
      <c r="G254" s="90">
        <v>2.5</v>
      </c>
      <c r="H254" s="91">
        <f>G254*30</f>
        <v>75</v>
      </c>
      <c r="I254" s="92">
        <f>SUM(J254:L254)</f>
        <v>31</v>
      </c>
      <c r="J254" s="171">
        <v>15</v>
      </c>
      <c r="K254" s="167">
        <v>8</v>
      </c>
      <c r="L254" s="167">
        <v>8</v>
      </c>
      <c r="M254" s="96">
        <f>H254-I254</f>
        <v>44</v>
      </c>
      <c r="N254" s="82"/>
      <c r="O254" s="85"/>
      <c r="P254" s="88"/>
      <c r="Q254" s="83"/>
      <c r="R254" s="85"/>
      <c r="S254" s="89"/>
      <c r="T254" s="86"/>
      <c r="U254" s="87"/>
      <c r="V254" s="94"/>
      <c r="W254" s="95">
        <v>2</v>
      </c>
      <c r="X254" s="87"/>
      <c r="Y254" s="94"/>
    </row>
    <row r="255" spans="1:40" s="18" customFormat="1" ht="24" hidden="1" customHeight="1" thickBot="1" x14ac:dyDescent="0.25">
      <c r="A255" s="3229" t="s">
        <v>264</v>
      </c>
      <c r="B255" s="3230"/>
      <c r="C255" s="3230"/>
      <c r="D255" s="3230"/>
      <c r="E255" s="3230"/>
      <c r="F255" s="3231"/>
      <c r="G255" s="237">
        <f>G254</f>
        <v>2.5</v>
      </c>
      <c r="H255" s="238">
        <f t="shared" ref="H255:M255" si="74">H254</f>
        <v>75</v>
      </c>
      <c r="I255" s="239">
        <f t="shared" si="74"/>
        <v>31</v>
      </c>
      <c r="J255" s="239">
        <f t="shared" si="74"/>
        <v>15</v>
      </c>
      <c r="K255" s="239">
        <f t="shared" si="74"/>
        <v>8</v>
      </c>
      <c r="L255" s="239">
        <f t="shared" si="74"/>
        <v>8</v>
      </c>
      <c r="M255" s="240">
        <f t="shared" si="74"/>
        <v>44</v>
      </c>
      <c r="N255" s="78"/>
      <c r="O255" s="80"/>
      <c r="P255" s="81"/>
      <c r="Q255" s="79"/>
      <c r="R255" s="80"/>
      <c r="S255" s="107"/>
      <c r="T255" s="241">
        <f t="shared" ref="T255:Y255" si="75">SUM(T254:T254)</f>
        <v>0</v>
      </c>
      <c r="U255" s="242">
        <f t="shared" si="75"/>
        <v>0</v>
      </c>
      <c r="V255" s="243">
        <f t="shared" si="75"/>
        <v>0</v>
      </c>
      <c r="W255" s="241">
        <f t="shared" si="75"/>
        <v>2</v>
      </c>
      <c r="X255" s="242">
        <f t="shared" si="75"/>
        <v>0</v>
      </c>
      <c r="Y255" s="243">
        <f t="shared" si="75"/>
        <v>0</v>
      </c>
      <c r="AC255" s="18" t="s">
        <v>707</v>
      </c>
    </row>
    <row r="256" spans="1:40" s="58" customFormat="1" ht="18" hidden="1" customHeight="1" thickBot="1" x14ac:dyDescent="0.25">
      <c r="A256" s="3020" t="s">
        <v>299</v>
      </c>
      <c r="B256" s="3311"/>
      <c r="C256" s="3311"/>
      <c r="D256" s="3311"/>
      <c r="E256" s="3311"/>
      <c r="F256" s="3311"/>
      <c r="G256" s="3311"/>
      <c r="H256" s="3311"/>
      <c r="I256" s="3311"/>
      <c r="J256" s="3311"/>
      <c r="K256" s="3311"/>
      <c r="L256" s="3311"/>
      <c r="M256" s="3311"/>
      <c r="N256" s="3311"/>
      <c r="O256" s="3311"/>
      <c r="P256" s="3311"/>
      <c r="Q256" s="3311"/>
      <c r="R256" s="3311"/>
      <c r="S256" s="3311"/>
      <c r="T256" s="3311"/>
      <c r="U256" s="3311"/>
      <c r="V256" s="3311"/>
      <c r="W256" s="3311"/>
      <c r="X256" s="3311"/>
      <c r="Y256" s="3312"/>
      <c r="Z256" s="18"/>
      <c r="AA256" s="18"/>
      <c r="AB256" s="2291"/>
      <c r="AC256" s="3250" t="s">
        <v>34</v>
      </c>
      <c r="AD256" s="3258"/>
      <c r="AE256" s="3259"/>
      <c r="AF256" s="3250" t="s">
        <v>35</v>
      </c>
      <c r="AG256" s="3251"/>
      <c r="AH256" s="3252"/>
      <c r="AI256" s="3250" t="s">
        <v>36</v>
      </c>
      <c r="AJ256" s="3251"/>
      <c r="AK256" s="3252"/>
      <c r="AL256" s="3250" t="s">
        <v>37</v>
      </c>
      <c r="AM256" s="3251"/>
      <c r="AN256" s="3252"/>
    </row>
    <row r="257" spans="1:40" s="18" customFormat="1" ht="36" hidden="1" customHeight="1" thickBot="1" x14ac:dyDescent="0.25">
      <c r="A257" s="73" t="s">
        <v>305</v>
      </c>
      <c r="B257" s="74" t="s">
        <v>237</v>
      </c>
      <c r="C257" s="75"/>
      <c r="D257" s="76"/>
      <c r="E257" s="76"/>
      <c r="F257" s="77"/>
      <c r="G257" s="1266">
        <f>SUM(G258:G261)</f>
        <v>10.5</v>
      </c>
      <c r="H257" s="40">
        <f>G257*30</f>
        <v>315</v>
      </c>
      <c r="I257" s="27">
        <f>SUM(J257:L257)</f>
        <v>155</v>
      </c>
      <c r="J257" s="41">
        <f>SUM(J258:J261)</f>
        <v>70</v>
      </c>
      <c r="K257" s="42">
        <f>SUM(K258:K261)</f>
        <v>55</v>
      </c>
      <c r="L257" s="42">
        <f>SUM(L258:L261)</f>
        <v>30</v>
      </c>
      <c r="M257" s="43">
        <f>H257-I257</f>
        <v>160</v>
      </c>
      <c r="N257" s="78"/>
      <c r="O257" s="80"/>
      <c r="P257" s="81"/>
      <c r="Q257" s="79"/>
      <c r="R257" s="80"/>
      <c r="S257" s="107"/>
      <c r="T257" s="115"/>
      <c r="U257" s="114"/>
      <c r="V257" s="116"/>
      <c r="W257" s="117"/>
      <c r="X257" s="114"/>
      <c r="Y257" s="116"/>
      <c r="AB257" s="2291"/>
      <c r="AC257" s="3260"/>
      <c r="AD257" s="3261"/>
      <c r="AE257" s="3262"/>
      <c r="AF257" s="3253"/>
      <c r="AG257" s="3254"/>
      <c r="AH257" s="3255"/>
      <c r="AI257" s="3253"/>
      <c r="AJ257" s="3254"/>
      <c r="AK257" s="3255"/>
      <c r="AL257" s="3253"/>
      <c r="AM257" s="3254"/>
      <c r="AN257" s="3255"/>
    </row>
    <row r="258" spans="1:40" s="18" customFormat="1" ht="33" hidden="1" customHeight="1" x14ac:dyDescent="0.2">
      <c r="A258" s="244" t="s">
        <v>316</v>
      </c>
      <c r="B258" s="245" t="s">
        <v>237</v>
      </c>
      <c r="C258" s="246"/>
      <c r="D258" s="247">
        <v>7</v>
      </c>
      <c r="E258" s="247"/>
      <c r="F258" s="248"/>
      <c r="G258" s="1267">
        <v>3</v>
      </c>
      <c r="H258" s="79">
        <f>G258*30</f>
        <v>90</v>
      </c>
      <c r="I258" s="168">
        <f t="shared" ref="I258:I264" si="76">SUM(J258:L258)</f>
        <v>45</v>
      </c>
      <c r="J258" s="114">
        <v>30</v>
      </c>
      <c r="K258" s="80">
        <v>15</v>
      </c>
      <c r="L258" s="80"/>
      <c r="M258" s="173">
        <f>H258-I258</f>
        <v>45</v>
      </c>
      <c r="N258" s="78"/>
      <c r="O258" s="80"/>
      <c r="P258" s="81"/>
      <c r="Q258" s="79"/>
      <c r="R258" s="80"/>
      <c r="S258" s="107"/>
      <c r="T258" s="115">
        <v>3</v>
      </c>
      <c r="U258" s="114"/>
      <c r="V258" s="116"/>
      <c r="W258" s="117"/>
      <c r="X258" s="114"/>
      <c r="Y258" s="116"/>
      <c r="AB258" s="2291"/>
      <c r="AC258" s="2292">
        <v>1</v>
      </c>
      <c r="AD258" s="2292">
        <v>2</v>
      </c>
      <c r="AE258" s="2292">
        <v>3</v>
      </c>
      <c r="AF258" s="2292">
        <v>4</v>
      </c>
      <c r="AG258" s="2292">
        <v>5</v>
      </c>
      <c r="AH258" s="2292">
        <v>6</v>
      </c>
      <c r="AI258" s="2292">
        <v>7</v>
      </c>
      <c r="AJ258" s="2292">
        <v>8</v>
      </c>
      <c r="AK258" s="2292">
        <v>9</v>
      </c>
      <c r="AL258" s="2292">
        <v>10</v>
      </c>
      <c r="AM258" s="2292">
        <v>11</v>
      </c>
      <c r="AN258" s="2293">
        <v>12</v>
      </c>
    </row>
    <row r="259" spans="1:40" s="18" customFormat="1" ht="38.25" hidden="1" customHeight="1" x14ac:dyDescent="0.2">
      <c r="A259" s="212" t="s">
        <v>317</v>
      </c>
      <c r="B259" s="249" t="s">
        <v>237</v>
      </c>
      <c r="C259" s="250"/>
      <c r="D259" s="251"/>
      <c r="E259" s="251"/>
      <c r="F259" s="252"/>
      <c r="G259" s="1268">
        <v>2.5</v>
      </c>
      <c r="H259" s="83">
        <f>G259*30</f>
        <v>75</v>
      </c>
      <c r="I259" s="84">
        <f t="shared" si="76"/>
        <v>40</v>
      </c>
      <c r="J259" s="87">
        <v>20</v>
      </c>
      <c r="K259" s="85">
        <v>20</v>
      </c>
      <c r="L259" s="85"/>
      <c r="M259" s="145">
        <f>H259-I259</f>
        <v>35</v>
      </c>
      <c r="N259" s="82"/>
      <c r="O259" s="85"/>
      <c r="P259" s="88"/>
      <c r="Q259" s="83"/>
      <c r="R259" s="85"/>
      <c r="S259" s="89"/>
      <c r="T259" s="86"/>
      <c r="U259" s="87">
        <v>4</v>
      </c>
      <c r="V259" s="94"/>
      <c r="W259" s="95"/>
      <c r="X259" s="87"/>
      <c r="Y259" s="94"/>
      <c r="AB259" s="2291" t="s">
        <v>698</v>
      </c>
      <c r="AC259" s="2291">
        <f>COUNTIF($C257:$C271,AC258)</f>
        <v>0</v>
      </c>
      <c r="AD259" s="2291">
        <f t="shared" ref="AD259:AN259" si="77">COUNTIF($C257:$C271,AD258)</f>
        <v>0</v>
      </c>
      <c r="AE259" s="2291">
        <f t="shared" si="77"/>
        <v>0</v>
      </c>
      <c r="AF259" s="2291">
        <f t="shared" si="77"/>
        <v>0</v>
      </c>
      <c r="AG259" s="2291">
        <f t="shared" si="77"/>
        <v>0</v>
      </c>
      <c r="AH259" s="2291">
        <f t="shared" si="77"/>
        <v>0</v>
      </c>
      <c r="AI259" s="2291">
        <f t="shared" si="77"/>
        <v>0</v>
      </c>
      <c r="AJ259" s="2291">
        <f t="shared" si="77"/>
        <v>0</v>
      </c>
      <c r="AK259" s="2291">
        <f t="shared" si="77"/>
        <v>2</v>
      </c>
      <c r="AL259" s="2291">
        <f>COUNTIF($C257:$C271,AL258)+1</f>
        <v>1</v>
      </c>
      <c r="AM259" s="2291">
        <f>COUNTIF($C257:$C271,AM258)-1</f>
        <v>1</v>
      </c>
      <c r="AN259" s="2291">
        <f t="shared" si="77"/>
        <v>0</v>
      </c>
    </row>
    <row r="260" spans="1:40" s="18" customFormat="1" ht="33.75" hidden="1" customHeight="1" x14ac:dyDescent="0.2">
      <c r="A260" s="244" t="s">
        <v>318</v>
      </c>
      <c r="B260" s="249" t="s">
        <v>237</v>
      </c>
      <c r="C260" s="253">
        <v>9</v>
      </c>
      <c r="D260" s="254"/>
      <c r="E260" s="254"/>
      <c r="F260" s="252"/>
      <c r="G260" s="1268">
        <v>4</v>
      </c>
      <c r="H260" s="83">
        <f>G260*30</f>
        <v>120</v>
      </c>
      <c r="I260" s="84">
        <f t="shared" si="76"/>
        <v>60</v>
      </c>
      <c r="J260" s="87">
        <v>20</v>
      </c>
      <c r="K260" s="85">
        <v>20</v>
      </c>
      <c r="L260" s="85">
        <v>20</v>
      </c>
      <c r="M260" s="145">
        <f>H260-I260</f>
        <v>60</v>
      </c>
      <c r="N260" s="82"/>
      <c r="O260" s="85"/>
      <c r="P260" s="88"/>
      <c r="Q260" s="83"/>
      <c r="R260" s="85"/>
      <c r="S260" s="89"/>
      <c r="T260" s="86"/>
      <c r="U260" s="87"/>
      <c r="V260" s="94">
        <v>6</v>
      </c>
      <c r="W260" s="95"/>
      <c r="X260" s="87"/>
      <c r="Y260" s="94"/>
      <c r="AB260" s="2294" t="s">
        <v>699</v>
      </c>
      <c r="AC260" s="2291">
        <f>COUNTIF($D257:$D271,AC258)</f>
        <v>0</v>
      </c>
      <c r="AD260" s="2291">
        <f t="shared" ref="AD260:AN260" si="78">COUNTIF($D257:$D271,AD258)</f>
        <v>0</v>
      </c>
      <c r="AE260" s="2291">
        <f t="shared" si="78"/>
        <v>0</v>
      </c>
      <c r="AF260" s="2291">
        <f t="shared" si="78"/>
        <v>0</v>
      </c>
      <c r="AG260" s="2291">
        <f t="shared" si="78"/>
        <v>0</v>
      </c>
      <c r="AH260" s="2291">
        <f t="shared" si="78"/>
        <v>0</v>
      </c>
      <c r="AI260" s="2291">
        <f t="shared" si="78"/>
        <v>1</v>
      </c>
      <c r="AJ260" s="2291">
        <f t="shared" si="78"/>
        <v>0</v>
      </c>
      <c r="AK260" s="2291">
        <f t="shared" si="78"/>
        <v>0</v>
      </c>
      <c r="AL260" s="2291">
        <f>COUNTIF($D257:$D271,AL258)-1</f>
        <v>1</v>
      </c>
      <c r="AM260" s="2291">
        <f t="shared" si="78"/>
        <v>0</v>
      </c>
      <c r="AN260" s="2291">
        <f t="shared" si="78"/>
        <v>1</v>
      </c>
    </row>
    <row r="261" spans="1:40" s="18" customFormat="1" ht="33" hidden="1" customHeight="1" x14ac:dyDescent="0.2">
      <c r="A261" s="212" t="s">
        <v>319</v>
      </c>
      <c r="B261" s="255" t="s">
        <v>238</v>
      </c>
      <c r="C261" s="253"/>
      <c r="D261" s="251"/>
      <c r="E261" s="251"/>
      <c r="F261" s="252">
        <v>11</v>
      </c>
      <c r="G261" s="165">
        <v>1</v>
      </c>
      <c r="H261" s="83">
        <f>G261*30</f>
        <v>30</v>
      </c>
      <c r="I261" s="84">
        <f t="shared" si="76"/>
        <v>10</v>
      </c>
      <c r="J261" s="87"/>
      <c r="K261" s="85"/>
      <c r="L261" s="85">
        <v>10</v>
      </c>
      <c r="M261" s="145">
        <f>H261-I261</f>
        <v>20</v>
      </c>
      <c r="N261" s="82"/>
      <c r="O261" s="85"/>
      <c r="P261" s="88"/>
      <c r="Q261" s="83"/>
      <c r="R261" s="85"/>
      <c r="S261" s="89"/>
      <c r="T261" s="86"/>
      <c r="U261" s="87"/>
      <c r="V261" s="94"/>
      <c r="W261" s="95"/>
      <c r="X261" s="87">
        <v>1</v>
      </c>
      <c r="Y261" s="94"/>
    </row>
    <row r="262" spans="1:40" s="18" customFormat="1" ht="33" hidden="1" customHeight="1" x14ac:dyDescent="0.2">
      <c r="A262" s="198" t="s">
        <v>422</v>
      </c>
      <c r="B262" s="256" t="s">
        <v>302</v>
      </c>
      <c r="C262" s="257"/>
      <c r="D262" s="186"/>
      <c r="E262" s="186"/>
      <c r="F262" s="258"/>
      <c r="G262" s="1256">
        <f t="shared" ref="G262:M262" si="79">G263+G264+G265+G267+G269</f>
        <v>17.5</v>
      </c>
      <c r="H262" s="1256">
        <f t="shared" si="79"/>
        <v>525</v>
      </c>
      <c r="I262" s="1256">
        <f t="shared" si="79"/>
        <v>269</v>
      </c>
      <c r="J262" s="1256">
        <f t="shared" si="79"/>
        <v>162</v>
      </c>
      <c r="K262" s="1256">
        <f t="shared" si="79"/>
        <v>25</v>
      </c>
      <c r="L262" s="1256">
        <f t="shared" si="79"/>
        <v>82</v>
      </c>
      <c r="M262" s="1256">
        <f t="shared" si="79"/>
        <v>256</v>
      </c>
      <c r="N262" s="152"/>
      <c r="O262" s="167"/>
      <c r="P262" s="201"/>
      <c r="Q262" s="91"/>
      <c r="R262" s="167"/>
      <c r="S262" s="125"/>
      <c r="T262" s="202"/>
      <c r="U262" s="171"/>
      <c r="V262" s="193"/>
      <c r="W262" s="203"/>
      <c r="X262" s="171"/>
      <c r="Y262" s="193"/>
      <c r="AA262" s="18">
        <f>G262*30</f>
        <v>525</v>
      </c>
      <c r="AB262" s="18" t="s">
        <v>704</v>
      </c>
    </row>
    <row r="263" spans="1:40" s="18" customFormat="1" ht="34.5" hidden="1" customHeight="1" x14ac:dyDescent="0.2">
      <c r="A263" s="212" t="s">
        <v>423</v>
      </c>
      <c r="B263" s="259" t="s">
        <v>302</v>
      </c>
      <c r="C263" s="260"/>
      <c r="D263" s="185"/>
      <c r="E263" s="220"/>
      <c r="F263" s="252"/>
      <c r="G263" s="2154">
        <v>3.5</v>
      </c>
      <c r="H263" s="83">
        <f t="shared" ref="H263:H271" si="80">G263*30</f>
        <v>105</v>
      </c>
      <c r="I263" s="84">
        <f t="shared" si="76"/>
        <v>50</v>
      </c>
      <c r="J263" s="87">
        <v>30</v>
      </c>
      <c r="K263" s="85">
        <v>10</v>
      </c>
      <c r="L263" s="85">
        <v>10</v>
      </c>
      <c r="M263" s="145">
        <f t="shared" ref="M263:M271" si="81">H263-I263</f>
        <v>55</v>
      </c>
      <c r="N263" s="82"/>
      <c r="O263" s="85"/>
      <c r="P263" s="88"/>
      <c r="Q263" s="83"/>
      <c r="R263" s="85"/>
      <c r="S263" s="89"/>
      <c r="T263" s="86"/>
      <c r="U263" s="87">
        <v>5</v>
      </c>
      <c r="V263" s="94"/>
      <c r="W263" s="95"/>
      <c r="X263" s="87"/>
      <c r="Y263" s="94"/>
      <c r="AB263" s="18" t="s">
        <v>705</v>
      </c>
      <c r="AM263" s="18">
        <v>1</v>
      </c>
    </row>
    <row r="264" spans="1:40" s="18" customFormat="1" ht="31.5" hidden="1" customHeight="1" x14ac:dyDescent="0.2">
      <c r="A264" s="212" t="s">
        <v>424</v>
      </c>
      <c r="B264" s="259" t="s">
        <v>302</v>
      </c>
      <c r="C264" s="261">
        <v>9</v>
      </c>
      <c r="D264" s="185"/>
      <c r="E264" s="220"/>
      <c r="F264" s="252"/>
      <c r="G264" s="1268">
        <v>3</v>
      </c>
      <c r="H264" s="83">
        <f t="shared" si="80"/>
        <v>90</v>
      </c>
      <c r="I264" s="84">
        <f t="shared" si="76"/>
        <v>45</v>
      </c>
      <c r="J264" s="87">
        <v>36</v>
      </c>
      <c r="K264" s="85"/>
      <c r="L264" s="85">
        <v>9</v>
      </c>
      <c r="M264" s="145">
        <f t="shared" si="81"/>
        <v>45</v>
      </c>
      <c r="N264" s="82"/>
      <c r="O264" s="85"/>
      <c r="P264" s="88"/>
      <c r="Q264" s="83"/>
      <c r="R264" s="85"/>
      <c r="S264" s="89"/>
      <c r="T264" s="86"/>
      <c r="U264" s="87"/>
      <c r="V264" s="94">
        <v>5</v>
      </c>
      <c r="W264" s="95"/>
      <c r="X264" s="87"/>
      <c r="Y264" s="94"/>
    </row>
    <row r="265" spans="1:40" s="18" customFormat="1" ht="35.25" hidden="1" customHeight="1" thickBot="1" x14ac:dyDescent="0.25">
      <c r="A265" s="212" t="s">
        <v>425</v>
      </c>
      <c r="B265" s="259" t="s">
        <v>677</v>
      </c>
      <c r="C265" s="261"/>
      <c r="D265" s="185">
        <v>10</v>
      </c>
      <c r="E265" s="220"/>
      <c r="F265" s="252"/>
      <c r="G265" s="1268">
        <v>6</v>
      </c>
      <c r="H265" s="83">
        <f t="shared" si="80"/>
        <v>180</v>
      </c>
      <c r="I265" s="84">
        <f>SUM(J265:L265)</f>
        <v>90</v>
      </c>
      <c r="J265" s="87">
        <v>60</v>
      </c>
      <c r="K265" s="85">
        <v>15</v>
      </c>
      <c r="L265" s="85">
        <v>15</v>
      </c>
      <c r="M265" s="145">
        <f t="shared" si="81"/>
        <v>90</v>
      </c>
      <c r="N265" s="82"/>
      <c r="O265" s="85"/>
      <c r="P265" s="88"/>
      <c r="Q265" s="83"/>
      <c r="R265" s="85"/>
      <c r="S265" s="89"/>
      <c r="T265" s="86"/>
      <c r="U265" s="87"/>
      <c r="V265" s="94"/>
      <c r="W265" s="95">
        <v>6</v>
      </c>
      <c r="X265" s="87"/>
      <c r="Y265" s="94"/>
      <c r="AB265" s="18" t="s">
        <v>708</v>
      </c>
    </row>
    <row r="266" spans="1:40" s="1399" customFormat="1" ht="35.25" hidden="1" customHeight="1" x14ac:dyDescent="0.2">
      <c r="A266" s="2077" t="s">
        <v>425</v>
      </c>
      <c r="B266" s="2078" t="s">
        <v>678</v>
      </c>
      <c r="C266" s="2079"/>
      <c r="D266" s="2080">
        <v>10</v>
      </c>
      <c r="E266" s="2081"/>
      <c r="F266" s="2082"/>
      <c r="G266" s="1268">
        <v>6</v>
      </c>
      <c r="H266" s="2083">
        <v>180</v>
      </c>
      <c r="I266" s="2084">
        <v>60</v>
      </c>
      <c r="J266" s="2085">
        <v>30</v>
      </c>
      <c r="K266" s="2086">
        <v>15</v>
      </c>
      <c r="L266" s="2086">
        <v>15</v>
      </c>
      <c r="M266" s="2087">
        <v>120</v>
      </c>
      <c r="N266" s="2088"/>
      <c r="O266" s="2086"/>
      <c r="P266" s="2089"/>
      <c r="Q266" s="2083"/>
      <c r="R266" s="2086"/>
      <c r="S266" s="2090"/>
      <c r="T266" s="986"/>
      <c r="U266" s="2085"/>
      <c r="V266" s="2091"/>
      <c r="W266" s="2092">
        <v>4</v>
      </c>
      <c r="X266" s="2085"/>
      <c r="Y266" s="2091"/>
      <c r="AB266" s="2291"/>
      <c r="AC266" s="3250" t="s">
        <v>34</v>
      </c>
      <c r="AD266" s="3258"/>
      <c r="AE266" s="3259"/>
      <c r="AF266" s="3250" t="s">
        <v>35</v>
      </c>
      <c r="AG266" s="3251"/>
      <c r="AH266" s="3252"/>
      <c r="AI266" s="3250" t="s">
        <v>36</v>
      </c>
      <c r="AJ266" s="3251"/>
      <c r="AK266" s="3252"/>
      <c r="AL266" s="3250" t="s">
        <v>37</v>
      </c>
      <c r="AM266" s="3251"/>
      <c r="AN266" s="3252"/>
    </row>
    <row r="267" spans="1:40" s="18" customFormat="1" ht="36" hidden="1" customHeight="1" thickBot="1" x14ac:dyDescent="0.25">
      <c r="A267" s="1825" t="s">
        <v>426</v>
      </c>
      <c r="B267" s="1841" t="s">
        <v>677</v>
      </c>
      <c r="C267" s="1842">
        <v>11</v>
      </c>
      <c r="D267" s="1843"/>
      <c r="E267" s="1844"/>
      <c r="F267" s="1845"/>
      <c r="G267" s="2154">
        <v>3.5</v>
      </c>
      <c r="H267" s="1835">
        <f t="shared" si="80"/>
        <v>105</v>
      </c>
      <c r="I267" s="1847">
        <f>SUM(J267:L267)</f>
        <v>54</v>
      </c>
      <c r="J267" s="1839">
        <v>36</v>
      </c>
      <c r="K267" s="1836"/>
      <c r="L267" s="1836">
        <v>18</v>
      </c>
      <c r="M267" s="1848">
        <f t="shared" si="81"/>
        <v>51</v>
      </c>
      <c r="N267" s="1855"/>
      <c r="O267" s="1836"/>
      <c r="P267" s="1856"/>
      <c r="Q267" s="1835"/>
      <c r="R267" s="1836"/>
      <c r="S267" s="1837"/>
      <c r="T267" s="1838"/>
      <c r="U267" s="1839"/>
      <c r="V267" s="1840"/>
      <c r="W267" s="1857"/>
      <c r="X267" s="1839">
        <v>6</v>
      </c>
      <c r="Y267" s="1840"/>
      <c r="AB267" s="2291"/>
      <c r="AC267" s="3260"/>
      <c r="AD267" s="3261"/>
      <c r="AE267" s="3262"/>
      <c r="AF267" s="3253"/>
      <c r="AG267" s="3254"/>
      <c r="AH267" s="3255"/>
      <c r="AI267" s="3253"/>
      <c r="AJ267" s="3254"/>
      <c r="AK267" s="3255"/>
      <c r="AL267" s="3253"/>
      <c r="AM267" s="3254"/>
      <c r="AN267" s="3255"/>
    </row>
    <row r="268" spans="1:40" s="1399" customFormat="1" ht="36" hidden="1" customHeight="1" x14ac:dyDescent="0.2">
      <c r="A268" s="2093" t="s">
        <v>426</v>
      </c>
      <c r="B268" s="2078" t="s">
        <v>678</v>
      </c>
      <c r="C268" s="2094">
        <v>11</v>
      </c>
      <c r="D268" s="2095"/>
      <c r="E268" s="2096"/>
      <c r="F268" s="2097"/>
      <c r="G268" s="2154">
        <v>3.5</v>
      </c>
      <c r="H268" s="2098">
        <f t="shared" si="80"/>
        <v>105</v>
      </c>
      <c r="I268" s="2099">
        <v>40</v>
      </c>
      <c r="J268" s="2100">
        <v>30</v>
      </c>
      <c r="K268" s="2101"/>
      <c r="L268" s="2101">
        <v>10</v>
      </c>
      <c r="M268" s="2102">
        <v>65</v>
      </c>
      <c r="N268" s="2103"/>
      <c r="O268" s="2101"/>
      <c r="P268" s="2104"/>
      <c r="Q268" s="2098"/>
      <c r="R268" s="2101"/>
      <c r="S268" s="2105"/>
      <c r="T268" s="2106"/>
      <c r="U268" s="2100"/>
      <c r="V268" s="2107"/>
      <c r="W268" s="2108"/>
      <c r="X268" s="2100">
        <v>4</v>
      </c>
      <c r="Y268" s="2107"/>
      <c r="AB268" s="2291"/>
      <c r="AC268" s="2292">
        <v>1</v>
      </c>
      <c r="AD268" s="2292">
        <v>2</v>
      </c>
      <c r="AE268" s="2292">
        <v>3</v>
      </c>
      <c r="AF268" s="2292">
        <v>4</v>
      </c>
      <c r="AG268" s="2292">
        <v>5</v>
      </c>
      <c r="AH268" s="2292">
        <v>6</v>
      </c>
      <c r="AI268" s="2292">
        <v>7</v>
      </c>
      <c r="AJ268" s="2292">
        <v>8</v>
      </c>
      <c r="AK268" s="2292">
        <v>9</v>
      </c>
      <c r="AL268" s="2292">
        <v>10</v>
      </c>
      <c r="AM268" s="2292">
        <v>11</v>
      </c>
      <c r="AN268" s="2293">
        <v>12</v>
      </c>
    </row>
    <row r="269" spans="1:40" s="18" customFormat="1" ht="33" hidden="1" customHeight="1" x14ac:dyDescent="0.2">
      <c r="A269" s="1825" t="s">
        <v>427</v>
      </c>
      <c r="B269" s="1841" t="s">
        <v>679</v>
      </c>
      <c r="C269" s="1842"/>
      <c r="D269" s="1843"/>
      <c r="E269" s="1844">
        <v>10</v>
      </c>
      <c r="F269" s="1845"/>
      <c r="G269" s="2154">
        <v>1.5</v>
      </c>
      <c r="H269" s="1835">
        <f t="shared" si="80"/>
        <v>45</v>
      </c>
      <c r="I269" s="1847">
        <f>SUM(J269:L269)</f>
        <v>30</v>
      </c>
      <c r="J269" s="1839"/>
      <c r="K269" s="1836"/>
      <c r="L269" s="1836">
        <v>30</v>
      </c>
      <c r="M269" s="1848">
        <f t="shared" si="81"/>
        <v>15</v>
      </c>
      <c r="N269" s="1855"/>
      <c r="O269" s="1836"/>
      <c r="P269" s="1856"/>
      <c r="Q269" s="1835"/>
      <c r="R269" s="1836"/>
      <c r="S269" s="1837"/>
      <c r="T269" s="1838"/>
      <c r="U269" s="1839"/>
      <c r="V269" s="1840"/>
      <c r="W269" s="1857">
        <v>2</v>
      </c>
      <c r="X269" s="1839"/>
      <c r="Y269" s="1840"/>
      <c r="AB269" s="2291" t="s">
        <v>698</v>
      </c>
      <c r="AC269" s="2296">
        <f>AC259+AC232+AB123+AB98</f>
        <v>3</v>
      </c>
      <c r="AD269" s="2296">
        <f t="shared" ref="AD269:AN269" si="82">AD259+AD232+AC123+AC98</f>
        <v>1</v>
      </c>
      <c r="AE269" s="2296">
        <f t="shared" si="82"/>
        <v>3</v>
      </c>
      <c r="AF269" s="2296">
        <f t="shared" si="82"/>
        <v>4</v>
      </c>
      <c r="AG269" s="2296">
        <f t="shared" si="82"/>
        <v>2</v>
      </c>
      <c r="AH269" s="2296">
        <f t="shared" si="82"/>
        <v>3</v>
      </c>
      <c r="AI269" s="2296">
        <f t="shared" si="82"/>
        <v>2</v>
      </c>
      <c r="AJ269" s="2296">
        <f t="shared" si="82"/>
        <v>2</v>
      </c>
      <c r="AK269" s="2296">
        <f t="shared" si="82"/>
        <v>2</v>
      </c>
      <c r="AL269" s="2296">
        <f t="shared" si="82"/>
        <v>2</v>
      </c>
      <c r="AM269" s="2296">
        <f t="shared" si="82"/>
        <v>3</v>
      </c>
      <c r="AN269" s="2296">
        <f t="shared" si="82"/>
        <v>0</v>
      </c>
    </row>
    <row r="270" spans="1:40" s="1399" customFormat="1" ht="33" hidden="1" customHeight="1" x14ac:dyDescent="0.2">
      <c r="A270" s="2093" t="s">
        <v>427</v>
      </c>
      <c r="B270" s="2110" t="s">
        <v>680</v>
      </c>
      <c r="C270" s="2111"/>
      <c r="D270" s="2112"/>
      <c r="E270" s="2113">
        <v>10</v>
      </c>
      <c r="F270" s="2114"/>
      <c r="G270" s="2155">
        <v>1.5</v>
      </c>
      <c r="H270" s="2115">
        <v>45</v>
      </c>
      <c r="I270" s="2116">
        <v>15</v>
      </c>
      <c r="J270" s="2117"/>
      <c r="K270" s="2118"/>
      <c r="L270" s="2118">
        <v>15</v>
      </c>
      <c r="M270" s="2119">
        <v>30</v>
      </c>
      <c r="N270" s="2120"/>
      <c r="O270" s="2118"/>
      <c r="P270" s="2121"/>
      <c r="Q270" s="2115"/>
      <c r="R270" s="2118"/>
      <c r="S270" s="2122"/>
      <c r="T270" s="2123"/>
      <c r="U270" s="2117"/>
      <c r="V270" s="2124"/>
      <c r="W270" s="2125">
        <v>1</v>
      </c>
      <c r="X270" s="2117"/>
      <c r="Y270" s="2124"/>
      <c r="AB270" s="2294" t="s">
        <v>699</v>
      </c>
      <c r="AC270" s="2296">
        <f>AC260+AC233+AB124+AB99</f>
        <v>5</v>
      </c>
      <c r="AD270" s="2296">
        <f t="shared" ref="AD270:AN270" si="83">AD260+AD233+AC124+AC99</f>
        <v>2</v>
      </c>
      <c r="AE270" s="2296">
        <f t="shared" si="83"/>
        <v>4</v>
      </c>
      <c r="AF270" s="2296">
        <f t="shared" si="83"/>
        <v>4</v>
      </c>
      <c r="AG270" s="2296">
        <f t="shared" si="83"/>
        <v>2</v>
      </c>
      <c r="AH270" s="2296">
        <f t="shared" si="83"/>
        <v>5</v>
      </c>
      <c r="AI270" s="2296">
        <f t="shared" si="83"/>
        <v>6</v>
      </c>
      <c r="AJ270" s="2296">
        <f t="shared" si="83"/>
        <v>1</v>
      </c>
      <c r="AK270" s="2296">
        <f t="shared" si="83"/>
        <v>3</v>
      </c>
      <c r="AL270" s="2296">
        <f t="shared" si="83"/>
        <v>2</v>
      </c>
      <c r="AM270" s="2296">
        <f t="shared" si="83"/>
        <v>2</v>
      </c>
      <c r="AN270" s="2296">
        <f t="shared" si="83"/>
        <v>5</v>
      </c>
    </row>
    <row r="271" spans="1:40" s="18" customFormat="1" ht="36.75" hidden="1" customHeight="1" thickBot="1" x14ac:dyDescent="0.25">
      <c r="A271" s="1858" t="s">
        <v>428</v>
      </c>
      <c r="B271" s="1859" t="s">
        <v>242</v>
      </c>
      <c r="C271" s="1860"/>
      <c r="D271" s="1861">
        <v>12</v>
      </c>
      <c r="E271" s="1862"/>
      <c r="F271" s="1863"/>
      <c r="G271" s="1864">
        <v>2</v>
      </c>
      <c r="H271" s="1865">
        <f t="shared" si="80"/>
        <v>60</v>
      </c>
      <c r="I271" s="1866">
        <f>SUM(J271:L271)</f>
        <v>24</v>
      </c>
      <c r="J271" s="1867">
        <v>16</v>
      </c>
      <c r="K271" s="1068"/>
      <c r="L271" s="1068">
        <v>8</v>
      </c>
      <c r="M271" s="1868">
        <f t="shared" si="81"/>
        <v>36</v>
      </c>
      <c r="N271" s="1067"/>
      <c r="O271" s="1068"/>
      <c r="P271" s="1069"/>
      <c r="Q271" s="1865"/>
      <c r="R271" s="1068"/>
      <c r="S271" s="1869"/>
      <c r="T271" s="1870"/>
      <c r="U271" s="1867"/>
      <c r="V271" s="1871"/>
      <c r="W271" s="1872"/>
      <c r="X271" s="1867"/>
      <c r="Y271" s="1871">
        <v>3</v>
      </c>
      <c r="AC271" s="2296">
        <f>AC261+AC234+AB125+AB100</f>
        <v>0</v>
      </c>
    </row>
    <row r="272" spans="1:40" s="1106" customFormat="1" ht="25.5" hidden="1" customHeight="1" thickBot="1" x14ac:dyDescent="0.25">
      <c r="A272" s="3313" t="s">
        <v>306</v>
      </c>
      <c r="B272" s="3314"/>
      <c r="C272" s="3314"/>
      <c r="D272" s="3314"/>
      <c r="E272" s="3314"/>
      <c r="F272" s="3315"/>
      <c r="G272" s="1873">
        <f t="shared" ref="G272:M272" si="84">G271+G255+G257+G262+G252</f>
        <v>69</v>
      </c>
      <c r="H272" s="1874">
        <f t="shared" si="84"/>
        <v>2070</v>
      </c>
      <c r="I272" s="1874">
        <f t="shared" si="84"/>
        <v>930</v>
      </c>
      <c r="J272" s="1874">
        <f t="shared" si="84"/>
        <v>506</v>
      </c>
      <c r="K272" s="1874">
        <f t="shared" si="84"/>
        <v>234</v>
      </c>
      <c r="L272" s="1874">
        <f t="shared" si="84"/>
        <v>190</v>
      </c>
      <c r="M272" s="1874">
        <f t="shared" si="84"/>
        <v>1140</v>
      </c>
      <c r="N272" s="1875"/>
      <c r="O272" s="1876"/>
      <c r="P272" s="1877"/>
      <c r="Q272" s="1878"/>
      <c r="R272" s="1876"/>
      <c r="S272" s="1879">
        <f t="shared" ref="S272:Y272" si="85">SUM(S257:S271,S255,S252)</f>
        <v>3</v>
      </c>
      <c r="T272" s="1880">
        <f t="shared" si="85"/>
        <v>7</v>
      </c>
      <c r="U272" s="1881">
        <f t="shared" si="85"/>
        <v>11</v>
      </c>
      <c r="V272" s="1879">
        <f t="shared" si="85"/>
        <v>19</v>
      </c>
      <c r="W272" s="1880">
        <f t="shared" si="85"/>
        <v>25</v>
      </c>
      <c r="X272" s="1881">
        <f t="shared" si="85"/>
        <v>26</v>
      </c>
      <c r="Y272" s="1879">
        <f t="shared" si="85"/>
        <v>14</v>
      </c>
      <c r="AB272" s="18" t="s">
        <v>704</v>
      </c>
      <c r="AC272" s="2296">
        <f>AC262+AC235+AB126+AB101</f>
        <v>0</v>
      </c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</row>
    <row r="273" spans="1:40" s="58" customFormat="1" ht="29.25" hidden="1" customHeight="1" thickBot="1" x14ac:dyDescent="0.25">
      <c r="A273" s="3023" t="s">
        <v>307</v>
      </c>
      <c r="B273" s="3263"/>
      <c r="C273" s="3263"/>
      <c r="D273" s="3263"/>
      <c r="E273" s="3263"/>
      <c r="F273" s="3263"/>
      <c r="G273" s="3263"/>
      <c r="H273" s="3263"/>
      <c r="I273" s="3263"/>
      <c r="J273" s="3263"/>
      <c r="K273" s="3263"/>
      <c r="L273" s="3263"/>
      <c r="M273" s="3263"/>
      <c r="N273" s="3263"/>
      <c r="O273" s="3263"/>
      <c r="P273" s="3263"/>
      <c r="Q273" s="3263"/>
      <c r="R273" s="3263"/>
      <c r="S273" s="3263"/>
      <c r="T273" s="3263"/>
      <c r="U273" s="3263"/>
      <c r="V273" s="3263"/>
      <c r="W273" s="3263"/>
      <c r="X273" s="3263"/>
      <c r="Y273" s="3264"/>
      <c r="Z273" s="18"/>
      <c r="AA273" s="18"/>
      <c r="AB273" s="18" t="s">
        <v>705</v>
      </c>
      <c r="AC273" s="2296">
        <f>AC263+AC236+AB127+AB102</f>
        <v>0</v>
      </c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</row>
    <row r="274" spans="1:40" s="18" customFormat="1" ht="54" hidden="1" customHeight="1" x14ac:dyDescent="0.2">
      <c r="A274" s="73" t="s">
        <v>429</v>
      </c>
      <c r="B274" s="269" t="s">
        <v>308</v>
      </c>
      <c r="C274" s="270"/>
      <c r="D274" s="271"/>
      <c r="E274" s="272"/>
      <c r="F274" s="273"/>
      <c r="G274" s="1269">
        <f>G275+G276</f>
        <v>6</v>
      </c>
      <c r="H274" s="274">
        <f>G274*30</f>
        <v>180</v>
      </c>
      <c r="I274" s="142">
        <f>I275+I276</f>
        <v>85</v>
      </c>
      <c r="J274" s="142">
        <f>J275+J276</f>
        <v>50</v>
      </c>
      <c r="K274" s="142">
        <f>K275+K276</f>
        <v>0</v>
      </c>
      <c r="L274" s="142">
        <f>L275+L276</f>
        <v>35</v>
      </c>
      <c r="M274" s="275">
        <f>H274-I274</f>
        <v>95</v>
      </c>
      <c r="N274" s="274"/>
      <c r="O274" s="154"/>
      <c r="P274" s="121"/>
      <c r="Q274" s="274"/>
      <c r="R274" s="154"/>
      <c r="S274" s="121"/>
      <c r="T274" s="276"/>
      <c r="U274" s="277"/>
      <c r="V274" s="278"/>
      <c r="W274" s="276"/>
      <c r="X274" s="277"/>
      <c r="Y274" s="278"/>
    </row>
    <row r="275" spans="1:40" s="18" customFormat="1" ht="33" hidden="1" customHeight="1" x14ac:dyDescent="0.2">
      <c r="A275" s="212" t="s">
        <v>430</v>
      </c>
      <c r="B275" s="279" t="s">
        <v>308</v>
      </c>
      <c r="C275" s="280"/>
      <c r="D275" s="281">
        <v>7</v>
      </c>
      <c r="E275" s="281"/>
      <c r="F275" s="282"/>
      <c r="G275" s="1268">
        <v>3</v>
      </c>
      <c r="H275" s="83">
        <f>G275*30</f>
        <v>90</v>
      </c>
      <c r="I275" s="84">
        <f>SUM(J275:L275)</f>
        <v>45</v>
      </c>
      <c r="J275" s="87">
        <v>30</v>
      </c>
      <c r="K275" s="85"/>
      <c r="L275" s="85">
        <v>15</v>
      </c>
      <c r="M275" s="145">
        <f>H275-I275</f>
        <v>45</v>
      </c>
      <c r="N275" s="83"/>
      <c r="O275" s="85"/>
      <c r="P275" s="89"/>
      <c r="Q275" s="83"/>
      <c r="R275" s="85"/>
      <c r="S275" s="89"/>
      <c r="T275" s="86">
        <v>3</v>
      </c>
      <c r="U275" s="87"/>
      <c r="V275" s="94"/>
      <c r="W275" s="86"/>
      <c r="X275" s="87"/>
      <c r="Y275" s="94"/>
    </row>
    <row r="276" spans="1:40" s="18" customFormat="1" ht="27.75" hidden="1" customHeight="1" x14ac:dyDescent="0.2">
      <c r="A276" s="212" t="s">
        <v>303</v>
      </c>
      <c r="B276" s="279" t="s">
        <v>308</v>
      </c>
      <c r="C276" s="280">
        <v>8</v>
      </c>
      <c r="D276" s="281"/>
      <c r="E276" s="281"/>
      <c r="F276" s="282"/>
      <c r="G276" s="1268">
        <v>3</v>
      </c>
      <c r="H276" s="83">
        <f>G276*30</f>
        <v>90</v>
      </c>
      <c r="I276" s="84">
        <f>SUM(J276:L276)</f>
        <v>40</v>
      </c>
      <c r="J276" s="87">
        <v>20</v>
      </c>
      <c r="K276" s="85"/>
      <c r="L276" s="85">
        <v>20</v>
      </c>
      <c r="M276" s="145">
        <f>H276-I276</f>
        <v>50</v>
      </c>
      <c r="N276" s="83"/>
      <c r="O276" s="85"/>
      <c r="P276" s="89"/>
      <c r="Q276" s="83"/>
      <c r="R276" s="85"/>
      <c r="S276" s="89"/>
      <c r="T276" s="86"/>
      <c r="U276" s="87">
        <v>4</v>
      </c>
      <c r="V276" s="94"/>
      <c r="W276" s="86"/>
      <c r="X276" s="87"/>
      <c r="Y276" s="94"/>
    </row>
    <row r="277" spans="1:40" s="18" customFormat="1" ht="36" hidden="1" customHeight="1" x14ac:dyDescent="0.2">
      <c r="A277" s="198" t="s">
        <v>305</v>
      </c>
      <c r="B277" s="283" t="s">
        <v>309</v>
      </c>
      <c r="C277" s="284"/>
      <c r="D277" s="285"/>
      <c r="E277" s="286"/>
      <c r="F277" s="287"/>
      <c r="G277" s="90">
        <f>G278+G279+G280+G281+G282</f>
        <v>13</v>
      </c>
      <c r="H277" s="130">
        <f t="shared" ref="H277:M277" si="86">H278+H279+H280+H281+H282</f>
        <v>390</v>
      </c>
      <c r="I277" s="109">
        <f t="shared" si="86"/>
        <v>186</v>
      </c>
      <c r="J277" s="109">
        <f t="shared" si="86"/>
        <v>100</v>
      </c>
      <c r="K277" s="109">
        <f t="shared" si="86"/>
        <v>15</v>
      </c>
      <c r="L277" s="109">
        <f t="shared" si="86"/>
        <v>71</v>
      </c>
      <c r="M277" s="110">
        <f t="shared" si="86"/>
        <v>204</v>
      </c>
      <c r="N277" s="91"/>
      <c r="O277" s="167"/>
      <c r="P277" s="125"/>
      <c r="Q277" s="91"/>
      <c r="R277" s="167"/>
      <c r="S277" s="125"/>
      <c r="T277" s="202"/>
      <c r="U277" s="171"/>
      <c r="V277" s="193"/>
      <c r="W277" s="202"/>
      <c r="X277" s="171"/>
      <c r="Y277" s="193"/>
    </row>
    <row r="278" spans="1:40" s="18" customFormat="1" ht="33" hidden="1" customHeight="1" x14ac:dyDescent="0.2">
      <c r="A278" s="212" t="s">
        <v>316</v>
      </c>
      <c r="B278" s="279" t="s">
        <v>309</v>
      </c>
      <c r="C278" s="288"/>
      <c r="D278" s="289">
        <v>9</v>
      </c>
      <c r="E278" s="290"/>
      <c r="F278" s="282"/>
      <c r="G278" s="1268">
        <v>3</v>
      </c>
      <c r="H278" s="83">
        <f t="shared" ref="H278:H287" si="87">G278*30</f>
        <v>90</v>
      </c>
      <c r="I278" s="84">
        <f>SUM(J278:L278)</f>
        <v>45</v>
      </c>
      <c r="J278" s="87">
        <v>36</v>
      </c>
      <c r="K278" s="85"/>
      <c r="L278" s="85">
        <v>9</v>
      </c>
      <c r="M278" s="145">
        <f t="shared" ref="M278:M287" si="88">H278-I278</f>
        <v>45</v>
      </c>
      <c r="N278" s="83"/>
      <c r="O278" s="85"/>
      <c r="P278" s="89"/>
      <c r="Q278" s="83"/>
      <c r="R278" s="85"/>
      <c r="S278" s="89"/>
      <c r="T278" s="86"/>
      <c r="U278" s="87"/>
      <c r="V278" s="94">
        <v>5</v>
      </c>
      <c r="W278" s="86"/>
      <c r="X278" s="87"/>
      <c r="Y278" s="94"/>
    </row>
    <row r="279" spans="1:40" s="18" customFormat="1" ht="33" hidden="1" customHeight="1" x14ac:dyDescent="0.2">
      <c r="A279" s="212" t="s">
        <v>317</v>
      </c>
      <c r="B279" s="279" t="s">
        <v>309</v>
      </c>
      <c r="C279" s="280">
        <v>10</v>
      </c>
      <c r="D279" s="289"/>
      <c r="E279" s="290"/>
      <c r="F279" s="282"/>
      <c r="G279" s="1268">
        <v>4</v>
      </c>
      <c r="H279" s="83">
        <f t="shared" si="87"/>
        <v>120</v>
      </c>
      <c r="I279" s="84">
        <f>SUM(J279:L279)</f>
        <v>60</v>
      </c>
      <c r="J279" s="87">
        <v>30</v>
      </c>
      <c r="K279" s="85">
        <v>15</v>
      </c>
      <c r="L279" s="85">
        <v>15</v>
      </c>
      <c r="M279" s="145">
        <f t="shared" si="88"/>
        <v>60</v>
      </c>
      <c r="N279" s="83"/>
      <c r="O279" s="85"/>
      <c r="P279" s="89"/>
      <c r="Q279" s="83"/>
      <c r="R279" s="85"/>
      <c r="S279" s="89"/>
      <c r="T279" s="86"/>
      <c r="U279" s="87"/>
      <c r="V279" s="94"/>
      <c r="W279" s="86">
        <v>4</v>
      </c>
      <c r="X279" s="87"/>
      <c r="Y279" s="94"/>
    </row>
    <row r="280" spans="1:40" s="18" customFormat="1" ht="48.75" hidden="1" customHeight="1" x14ac:dyDescent="0.2">
      <c r="A280" s="212" t="s">
        <v>318</v>
      </c>
      <c r="B280" s="279" t="s">
        <v>309</v>
      </c>
      <c r="C280" s="280"/>
      <c r="D280" s="289"/>
      <c r="E280" s="291"/>
      <c r="F280" s="282"/>
      <c r="G280" s="2154">
        <v>2</v>
      </c>
      <c r="H280" s="83">
        <f t="shared" si="87"/>
        <v>60</v>
      </c>
      <c r="I280" s="84">
        <f>SUM(J280:L280)</f>
        <v>27</v>
      </c>
      <c r="J280" s="87">
        <v>18</v>
      </c>
      <c r="K280" s="85"/>
      <c r="L280" s="85">
        <v>9</v>
      </c>
      <c r="M280" s="145">
        <f>H280-I280</f>
        <v>33</v>
      </c>
      <c r="N280" s="83"/>
      <c r="O280" s="85"/>
      <c r="P280" s="89"/>
      <c r="Q280" s="83"/>
      <c r="R280" s="85"/>
      <c r="S280" s="89"/>
      <c r="T280" s="86"/>
      <c r="U280" s="87"/>
      <c r="V280" s="94"/>
      <c r="W280" s="86"/>
      <c r="X280" s="87">
        <v>3</v>
      </c>
      <c r="Y280" s="94"/>
    </row>
    <row r="281" spans="1:40" s="18" customFormat="1" ht="31.5" hidden="1" customHeight="1" x14ac:dyDescent="0.2">
      <c r="A281" s="212" t="s">
        <v>319</v>
      </c>
      <c r="B281" s="279" t="s">
        <v>309</v>
      </c>
      <c r="C281" s="280">
        <v>12</v>
      </c>
      <c r="D281" s="289"/>
      <c r="E281" s="291"/>
      <c r="F281" s="282"/>
      <c r="G281" s="1268">
        <v>2</v>
      </c>
      <c r="H281" s="83">
        <f t="shared" si="87"/>
        <v>60</v>
      </c>
      <c r="I281" s="84">
        <f>SUM(J281:L281)</f>
        <v>24</v>
      </c>
      <c r="J281" s="87">
        <v>16</v>
      </c>
      <c r="K281" s="85"/>
      <c r="L281" s="85">
        <v>8</v>
      </c>
      <c r="M281" s="145">
        <f t="shared" si="88"/>
        <v>36</v>
      </c>
      <c r="N281" s="83"/>
      <c r="O281" s="85"/>
      <c r="P281" s="89"/>
      <c r="Q281" s="83"/>
      <c r="R281" s="85"/>
      <c r="S281" s="89"/>
      <c r="T281" s="86"/>
      <c r="U281" s="87"/>
      <c r="V281" s="94"/>
      <c r="W281" s="86"/>
      <c r="X281" s="87"/>
      <c r="Y281" s="94">
        <v>3</v>
      </c>
    </row>
    <row r="282" spans="1:40" s="18" customFormat="1" ht="37.5" hidden="1" customHeight="1" x14ac:dyDescent="0.2">
      <c r="A282" s="212" t="s">
        <v>431</v>
      </c>
      <c r="B282" s="279" t="s">
        <v>310</v>
      </c>
      <c r="C282" s="280"/>
      <c r="D282" s="289"/>
      <c r="E282" s="291">
        <v>10</v>
      </c>
      <c r="F282" s="282"/>
      <c r="G282" s="1268">
        <v>2</v>
      </c>
      <c r="H282" s="83">
        <f t="shared" si="87"/>
        <v>60</v>
      </c>
      <c r="I282" s="84">
        <f>SUM(J282:L282)</f>
        <v>30</v>
      </c>
      <c r="J282" s="87"/>
      <c r="K282" s="85"/>
      <c r="L282" s="85">
        <v>30</v>
      </c>
      <c r="M282" s="145">
        <f t="shared" si="88"/>
        <v>30</v>
      </c>
      <c r="N282" s="83"/>
      <c r="O282" s="85"/>
      <c r="P282" s="89"/>
      <c r="Q282" s="83"/>
      <c r="R282" s="85"/>
      <c r="S282" s="89"/>
      <c r="T282" s="86"/>
      <c r="U282" s="87"/>
      <c r="V282" s="94"/>
      <c r="W282" s="86">
        <v>2</v>
      </c>
      <c r="X282" s="87"/>
      <c r="Y282" s="94"/>
    </row>
    <row r="283" spans="1:40" s="18" customFormat="1" ht="47.25" hidden="1" customHeight="1" x14ac:dyDescent="0.2">
      <c r="A283" s="198" t="s">
        <v>422</v>
      </c>
      <c r="B283" s="283" t="s">
        <v>666</v>
      </c>
      <c r="C283" s="284"/>
      <c r="D283" s="285"/>
      <c r="E283" s="286"/>
      <c r="F283" s="287"/>
      <c r="G283" s="90">
        <f>G284+G285+G286+G287+G288</f>
        <v>13.5</v>
      </c>
      <c r="H283" s="130">
        <f t="shared" ref="H283:M283" si="89">H284+H285+H286+H287+H288</f>
        <v>405</v>
      </c>
      <c r="I283" s="109">
        <f t="shared" si="89"/>
        <v>203</v>
      </c>
      <c r="J283" s="109">
        <f t="shared" si="89"/>
        <v>106</v>
      </c>
      <c r="K283" s="109">
        <f t="shared" si="89"/>
        <v>10</v>
      </c>
      <c r="L283" s="109">
        <f t="shared" si="89"/>
        <v>87</v>
      </c>
      <c r="M283" s="110">
        <f t="shared" si="89"/>
        <v>202</v>
      </c>
      <c r="N283" s="91"/>
      <c r="O283" s="167"/>
      <c r="P283" s="125"/>
      <c r="Q283" s="91"/>
      <c r="R283" s="167"/>
      <c r="S283" s="125"/>
      <c r="T283" s="202"/>
      <c r="U283" s="171"/>
      <c r="V283" s="193"/>
      <c r="W283" s="202"/>
      <c r="X283" s="171"/>
      <c r="Y283" s="193"/>
    </row>
    <row r="284" spans="1:40" s="18" customFormat="1" ht="46.5" hidden="1" customHeight="1" x14ac:dyDescent="0.2">
      <c r="A284" s="212" t="s">
        <v>423</v>
      </c>
      <c r="B284" s="279" t="s">
        <v>666</v>
      </c>
      <c r="C284" s="280"/>
      <c r="D284" s="289">
        <v>8</v>
      </c>
      <c r="E284" s="291"/>
      <c r="F284" s="282"/>
      <c r="G284" s="1268">
        <v>3.5</v>
      </c>
      <c r="H284" s="83">
        <f t="shared" si="87"/>
        <v>105</v>
      </c>
      <c r="I284" s="84">
        <f>SUM(J284:L284)</f>
        <v>50</v>
      </c>
      <c r="J284" s="87">
        <v>30</v>
      </c>
      <c r="K284" s="85"/>
      <c r="L284" s="85">
        <v>20</v>
      </c>
      <c r="M284" s="145">
        <f t="shared" si="88"/>
        <v>55</v>
      </c>
      <c r="N284" s="83"/>
      <c r="O284" s="85"/>
      <c r="P284" s="89"/>
      <c r="Q284" s="83"/>
      <c r="R284" s="85"/>
      <c r="S284" s="89"/>
      <c r="T284" s="86"/>
      <c r="U284" s="87">
        <v>5</v>
      </c>
      <c r="V284" s="94"/>
      <c r="W284" s="86"/>
      <c r="X284" s="87"/>
      <c r="Y284" s="94"/>
    </row>
    <row r="285" spans="1:40" s="18" customFormat="1" ht="45" hidden="1" customHeight="1" x14ac:dyDescent="0.2">
      <c r="A285" s="212" t="s">
        <v>424</v>
      </c>
      <c r="B285" s="279" t="s">
        <v>666</v>
      </c>
      <c r="C285" s="292">
        <v>9</v>
      </c>
      <c r="D285" s="293"/>
      <c r="E285" s="293"/>
      <c r="F285" s="282"/>
      <c r="G285" s="1268">
        <v>3.5</v>
      </c>
      <c r="H285" s="83">
        <f t="shared" si="87"/>
        <v>105</v>
      </c>
      <c r="I285" s="84">
        <f>SUM(J285:L285)</f>
        <v>56</v>
      </c>
      <c r="J285" s="87">
        <v>28</v>
      </c>
      <c r="K285" s="85">
        <v>10</v>
      </c>
      <c r="L285" s="85">
        <v>18</v>
      </c>
      <c r="M285" s="145">
        <f t="shared" si="88"/>
        <v>49</v>
      </c>
      <c r="N285" s="83"/>
      <c r="O285" s="85"/>
      <c r="P285" s="89"/>
      <c r="Q285" s="83"/>
      <c r="R285" s="85"/>
      <c r="S285" s="89"/>
      <c r="T285" s="86"/>
      <c r="U285" s="87"/>
      <c r="V285" s="94">
        <v>6</v>
      </c>
      <c r="W285" s="86"/>
      <c r="X285" s="87"/>
      <c r="Y285" s="94"/>
    </row>
    <row r="286" spans="1:40" s="18" customFormat="1" ht="47.25" hidden="1" customHeight="1" x14ac:dyDescent="0.2">
      <c r="A286" s="212" t="s">
        <v>425</v>
      </c>
      <c r="B286" s="1849" t="s">
        <v>666</v>
      </c>
      <c r="C286" s="1850"/>
      <c r="D286" s="1851">
        <v>10</v>
      </c>
      <c r="E286" s="1852"/>
      <c r="F286" s="1853"/>
      <c r="G286" s="2154">
        <v>3.5</v>
      </c>
      <c r="H286" s="83">
        <f t="shared" si="87"/>
        <v>105</v>
      </c>
      <c r="I286" s="84">
        <f>SUM(J286:L286)</f>
        <v>60</v>
      </c>
      <c r="J286" s="87">
        <v>30</v>
      </c>
      <c r="K286" s="85"/>
      <c r="L286" s="85">
        <v>30</v>
      </c>
      <c r="M286" s="145">
        <f t="shared" si="88"/>
        <v>45</v>
      </c>
      <c r="N286" s="83"/>
      <c r="O286" s="85"/>
      <c r="P286" s="89"/>
      <c r="Q286" s="83"/>
      <c r="R286" s="85"/>
      <c r="S286" s="89"/>
      <c r="T286" s="86"/>
      <c r="U286" s="87"/>
      <c r="V286" s="94"/>
      <c r="W286" s="86">
        <v>4</v>
      </c>
      <c r="X286" s="87"/>
      <c r="Y286" s="94"/>
    </row>
    <row r="287" spans="1:40" s="18" customFormat="1" ht="50.25" hidden="1" customHeight="1" x14ac:dyDescent="0.2">
      <c r="A287" s="212" t="s">
        <v>426</v>
      </c>
      <c r="B287" s="1849" t="s">
        <v>666</v>
      </c>
      <c r="C287" s="1850">
        <v>11</v>
      </c>
      <c r="D287" s="1851"/>
      <c r="E287" s="1852"/>
      <c r="F287" s="1853"/>
      <c r="G287" s="2154">
        <v>2</v>
      </c>
      <c r="H287" s="83">
        <f t="shared" si="87"/>
        <v>60</v>
      </c>
      <c r="I287" s="84">
        <f>SUM(J287:L287)</f>
        <v>27</v>
      </c>
      <c r="J287" s="87">
        <v>18</v>
      </c>
      <c r="K287" s="85"/>
      <c r="L287" s="85">
        <v>9</v>
      </c>
      <c r="M287" s="145">
        <f t="shared" si="88"/>
        <v>33</v>
      </c>
      <c r="N287" s="83"/>
      <c r="O287" s="85"/>
      <c r="P287" s="89"/>
      <c r="Q287" s="83"/>
      <c r="R287" s="85"/>
      <c r="S287" s="89"/>
      <c r="T287" s="86"/>
      <c r="U287" s="87"/>
      <c r="V287" s="94"/>
      <c r="W287" s="86"/>
      <c r="X287" s="87">
        <v>3</v>
      </c>
      <c r="Y287" s="94"/>
    </row>
    <row r="288" spans="1:40" s="18" customFormat="1" ht="51.75" hidden="1" customHeight="1" thickBot="1" x14ac:dyDescent="0.25">
      <c r="A288" s="294" t="s">
        <v>427</v>
      </c>
      <c r="B288" s="158" t="s">
        <v>667</v>
      </c>
      <c r="C288" s="295"/>
      <c r="D288" s="296"/>
      <c r="E288" s="297"/>
      <c r="F288" s="298">
        <v>11</v>
      </c>
      <c r="G288" s="299">
        <v>1</v>
      </c>
      <c r="H288" s="140">
        <f>G288*30</f>
        <v>30</v>
      </c>
      <c r="I288" s="300">
        <f>SUM(J288:L288)</f>
        <v>10</v>
      </c>
      <c r="J288" s="153"/>
      <c r="K288" s="138"/>
      <c r="L288" s="138">
        <v>10</v>
      </c>
      <c r="M288" s="301">
        <f>H288-I288</f>
        <v>20</v>
      </c>
      <c r="N288" s="140"/>
      <c r="O288" s="138"/>
      <c r="P288" s="139"/>
      <c r="Q288" s="140"/>
      <c r="R288" s="138"/>
      <c r="S288" s="139"/>
      <c r="T288" s="159"/>
      <c r="U288" s="153"/>
      <c r="V288" s="302"/>
      <c r="W288" s="159"/>
      <c r="X288" s="153">
        <v>1</v>
      </c>
      <c r="Y288" s="302"/>
    </row>
    <row r="289" spans="1:38" s="18" customFormat="1" ht="21" hidden="1" customHeight="1" thickBot="1" x14ac:dyDescent="0.25">
      <c r="A289" s="3235" t="s">
        <v>321</v>
      </c>
      <c r="B289" s="3236"/>
      <c r="C289" s="3236"/>
      <c r="D289" s="3236"/>
      <c r="E289" s="3236"/>
      <c r="F289" s="3237"/>
      <c r="G289" s="237">
        <f>G274+G277+G283+G252</f>
        <v>69</v>
      </c>
      <c r="H289" s="303">
        <f t="shared" ref="H289:M289" si="90">H274+H277+H283+H252</f>
        <v>2070</v>
      </c>
      <c r="I289" s="1065">
        <f t="shared" si="90"/>
        <v>925</v>
      </c>
      <c r="J289" s="304">
        <f t="shared" si="90"/>
        <v>499</v>
      </c>
      <c r="K289" s="304">
        <f t="shared" si="90"/>
        <v>171</v>
      </c>
      <c r="L289" s="304">
        <f t="shared" si="90"/>
        <v>255</v>
      </c>
      <c r="M289" s="305">
        <f t="shared" si="90"/>
        <v>1145</v>
      </c>
      <c r="N289" s="78"/>
      <c r="O289" s="80"/>
      <c r="P289" s="81"/>
      <c r="Q289" s="306"/>
      <c r="R289" s="307"/>
      <c r="S289" s="243">
        <f>S252+S275+S277+S284</f>
        <v>3</v>
      </c>
      <c r="T289" s="241">
        <f>T252+T275+T277+T284</f>
        <v>7</v>
      </c>
      <c r="U289" s="242">
        <f>U252+U276+U277+U284</f>
        <v>11</v>
      </c>
      <c r="V289" s="243">
        <f>V252+V275+V278+V285</f>
        <v>19</v>
      </c>
      <c r="W289" s="241">
        <f>W252+W282+W279+W286</f>
        <v>20</v>
      </c>
      <c r="X289" s="242">
        <f>X252+X288+X280+X287</f>
        <v>22</v>
      </c>
      <c r="Y289" s="243">
        <f>Y252+Y275+Y277+Y281</f>
        <v>14</v>
      </c>
    </row>
    <row r="290" spans="1:38" s="58" customFormat="1" ht="21" hidden="1" customHeight="1" thickBot="1" x14ac:dyDescent="0.25">
      <c r="A290" s="3020" t="s">
        <v>312</v>
      </c>
      <c r="B290" s="3311"/>
      <c r="C290" s="3311"/>
      <c r="D290" s="3311"/>
      <c r="E290" s="3311"/>
      <c r="F290" s="3311"/>
      <c r="G290" s="3311"/>
      <c r="H290" s="3311"/>
      <c r="I290" s="3311"/>
      <c r="J290" s="3311"/>
      <c r="K290" s="3311"/>
      <c r="L290" s="3311"/>
      <c r="M290" s="3311"/>
      <c r="N290" s="3311"/>
      <c r="O290" s="3311"/>
      <c r="P290" s="3311"/>
      <c r="Q290" s="3311"/>
      <c r="R290" s="3311"/>
      <c r="S290" s="3311"/>
      <c r="T290" s="3311"/>
      <c r="U290" s="3311"/>
      <c r="V290" s="3311"/>
      <c r="W290" s="3311"/>
      <c r="X290" s="3311"/>
      <c r="Y290" s="3312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</row>
    <row r="291" spans="1:38" s="18" customFormat="1" ht="35.25" hidden="1" customHeight="1" x14ac:dyDescent="0.2">
      <c r="A291" s="308" t="s">
        <v>305</v>
      </c>
      <c r="B291" s="309" t="s">
        <v>313</v>
      </c>
      <c r="C291" s="310"/>
      <c r="D291" s="311"/>
      <c r="E291" s="312"/>
      <c r="F291" s="77"/>
      <c r="G291" s="1269">
        <f>G292+G293+G294+G295</f>
        <v>10</v>
      </c>
      <c r="H291" s="274">
        <f t="shared" ref="H291:M291" si="91">H292+H293+H294+H295</f>
        <v>300</v>
      </c>
      <c r="I291" s="142">
        <f t="shared" si="91"/>
        <v>151</v>
      </c>
      <c r="J291" s="277">
        <f t="shared" si="91"/>
        <v>70</v>
      </c>
      <c r="K291" s="154">
        <f t="shared" si="91"/>
        <v>53</v>
      </c>
      <c r="L291" s="154">
        <f t="shared" si="91"/>
        <v>28</v>
      </c>
      <c r="M291" s="275">
        <f t="shared" si="91"/>
        <v>149</v>
      </c>
      <c r="N291" s="122"/>
      <c r="O291" s="120"/>
      <c r="P291" s="124"/>
      <c r="Q291" s="122"/>
      <c r="R291" s="120"/>
      <c r="S291" s="124"/>
      <c r="T291" s="143"/>
      <c r="U291" s="144"/>
      <c r="V291" s="123"/>
      <c r="W291" s="143"/>
      <c r="X291" s="144"/>
      <c r="Y291" s="123"/>
    </row>
    <row r="292" spans="1:38" s="18" customFormat="1" ht="21" hidden="1" customHeight="1" x14ac:dyDescent="0.2">
      <c r="A292" s="244" t="s">
        <v>316</v>
      </c>
      <c r="B292" s="245" t="s">
        <v>313</v>
      </c>
      <c r="C292" s="246"/>
      <c r="D292" s="247">
        <v>7</v>
      </c>
      <c r="E292" s="247"/>
      <c r="F292" s="248"/>
      <c r="G292" s="1267">
        <v>3</v>
      </c>
      <c r="H292" s="79">
        <f>G292*30</f>
        <v>90</v>
      </c>
      <c r="I292" s="168">
        <f t="shared" ref="I292:I302" si="92">SUM(J292:L292)</f>
        <v>45</v>
      </c>
      <c r="J292" s="114">
        <v>30</v>
      </c>
      <c r="K292" s="80">
        <v>15</v>
      </c>
      <c r="L292" s="80"/>
      <c r="M292" s="173">
        <f>H292-I292</f>
        <v>45</v>
      </c>
      <c r="N292" s="79"/>
      <c r="O292" s="80"/>
      <c r="P292" s="107"/>
      <c r="Q292" s="79"/>
      <c r="R292" s="80"/>
      <c r="S292" s="107"/>
      <c r="T292" s="115">
        <v>3</v>
      </c>
      <c r="U292" s="114"/>
      <c r="V292" s="116"/>
      <c r="W292" s="115"/>
      <c r="X292" s="114"/>
      <c r="Y292" s="116"/>
    </row>
    <row r="293" spans="1:38" s="18" customFormat="1" ht="21" hidden="1" customHeight="1" x14ac:dyDescent="0.2">
      <c r="A293" s="244" t="s">
        <v>317</v>
      </c>
      <c r="B293" s="249" t="s">
        <v>313</v>
      </c>
      <c r="C293" s="250"/>
      <c r="D293" s="251">
        <v>8</v>
      </c>
      <c r="E293" s="251"/>
      <c r="F293" s="252"/>
      <c r="G293" s="1268">
        <v>2.5</v>
      </c>
      <c r="H293" s="83">
        <f t="shared" ref="H293:H300" si="93">G293*30</f>
        <v>75</v>
      </c>
      <c r="I293" s="84">
        <f t="shared" si="92"/>
        <v>40</v>
      </c>
      <c r="J293" s="87">
        <v>20</v>
      </c>
      <c r="K293" s="85">
        <v>20</v>
      </c>
      <c r="L293" s="85"/>
      <c r="M293" s="145">
        <f t="shared" ref="M293:M302" si="94">H293-I293</f>
        <v>35</v>
      </c>
      <c r="N293" s="83"/>
      <c r="O293" s="85"/>
      <c r="P293" s="89"/>
      <c r="Q293" s="83"/>
      <c r="R293" s="85"/>
      <c r="S293" s="89"/>
      <c r="T293" s="86"/>
      <c r="U293" s="87">
        <v>4</v>
      </c>
      <c r="V293" s="94"/>
      <c r="W293" s="86"/>
      <c r="X293" s="87"/>
      <c r="Y293" s="94"/>
    </row>
    <row r="294" spans="1:38" s="18" customFormat="1" ht="21" hidden="1" customHeight="1" x14ac:dyDescent="0.2">
      <c r="A294" s="244" t="s">
        <v>318</v>
      </c>
      <c r="B294" s="249" t="s">
        <v>313</v>
      </c>
      <c r="C294" s="253">
        <v>9</v>
      </c>
      <c r="D294" s="254"/>
      <c r="E294" s="254"/>
      <c r="F294" s="252"/>
      <c r="G294" s="2154">
        <v>3.5</v>
      </c>
      <c r="H294" s="83">
        <f t="shared" si="93"/>
        <v>105</v>
      </c>
      <c r="I294" s="84">
        <f t="shared" si="92"/>
        <v>56</v>
      </c>
      <c r="J294" s="87">
        <v>20</v>
      </c>
      <c r="K294" s="85">
        <v>18</v>
      </c>
      <c r="L294" s="85">
        <v>18</v>
      </c>
      <c r="M294" s="145">
        <f t="shared" si="94"/>
        <v>49</v>
      </c>
      <c r="N294" s="83"/>
      <c r="O294" s="85"/>
      <c r="P294" s="89"/>
      <c r="Q294" s="83"/>
      <c r="R294" s="85"/>
      <c r="S294" s="89"/>
      <c r="T294" s="86"/>
      <c r="U294" s="87"/>
      <c r="V294" s="94">
        <v>6</v>
      </c>
      <c r="W294" s="86"/>
      <c r="X294" s="87"/>
      <c r="Y294" s="94"/>
    </row>
    <row r="295" spans="1:38" s="18" customFormat="1" ht="33" hidden="1" customHeight="1" x14ac:dyDescent="0.2">
      <c r="A295" s="244" t="s">
        <v>319</v>
      </c>
      <c r="B295" s="249" t="s">
        <v>314</v>
      </c>
      <c r="C295" s="253"/>
      <c r="D295" s="251"/>
      <c r="E295" s="251"/>
      <c r="F295" s="252">
        <v>11</v>
      </c>
      <c r="G295" s="1268">
        <v>1</v>
      </c>
      <c r="H295" s="83">
        <f t="shared" si="93"/>
        <v>30</v>
      </c>
      <c r="I295" s="84">
        <f t="shared" si="92"/>
        <v>10</v>
      </c>
      <c r="J295" s="87"/>
      <c r="K295" s="85"/>
      <c r="L295" s="85">
        <v>10</v>
      </c>
      <c r="M295" s="145">
        <f t="shared" si="94"/>
        <v>20</v>
      </c>
      <c r="N295" s="83"/>
      <c r="O295" s="85"/>
      <c r="P295" s="89"/>
      <c r="Q295" s="83"/>
      <c r="R295" s="85"/>
      <c r="S295" s="89"/>
      <c r="T295" s="86"/>
      <c r="U295" s="87"/>
      <c r="V295" s="94"/>
      <c r="W295" s="86"/>
      <c r="X295" s="87">
        <v>1</v>
      </c>
      <c r="Y295" s="94"/>
    </row>
    <row r="296" spans="1:38" s="18" customFormat="1" ht="21" hidden="1" customHeight="1" x14ac:dyDescent="0.2">
      <c r="A296" s="212" t="s">
        <v>422</v>
      </c>
      <c r="B296" s="313" t="s">
        <v>302</v>
      </c>
      <c r="C296" s="314"/>
      <c r="D296" s="315"/>
      <c r="E296" s="316"/>
      <c r="F296" s="252"/>
      <c r="G296" s="1256">
        <f>G297+G298</f>
        <v>7</v>
      </c>
      <c r="H296" s="91">
        <f t="shared" ref="H296:M296" si="95">H297+H298</f>
        <v>210</v>
      </c>
      <c r="I296" s="92">
        <f t="shared" si="95"/>
        <v>95</v>
      </c>
      <c r="J296" s="171">
        <f t="shared" si="95"/>
        <v>66</v>
      </c>
      <c r="K296" s="167">
        <f t="shared" si="95"/>
        <v>10</v>
      </c>
      <c r="L296" s="167">
        <f t="shared" si="95"/>
        <v>19</v>
      </c>
      <c r="M296" s="96">
        <f t="shared" si="95"/>
        <v>115</v>
      </c>
      <c r="N296" s="83"/>
      <c r="O296" s="85"/>
      <c r="P296" s="89"/>
      <c r="Q296" s="83"/>
      <c r="R296" s="85"/>
      <c r="S296" s="89"/>
      <c r="T296" s="86"/>
      <c r="U296" s="87"/>
      <c r="V296" s="94"/>
      <c r="W296" s="86"/>
      <c r="X296" s="87"/>
      <c r="Y296" s="94"/>
    </row>
    <row r="297" spans="1:38" s="18" customFormat="1" ht="21" hidden="1" customHeight="1" x14ac:dyDescent="0.2">
      <c r="A297" s="212" t="s">
        <v>423</v>
      </c>
      <c r="B297" s="259" t="s">
        <v>302</v>
      </c>
      <c r="C297" s="260"/>
      <c r="D297" s="185"/>
      <c r="E297" s="220"/>
      <c r="F297" s="252"/>
      <c r="G297" s="1268">
        <v>4</v>
      </c>
      <c r="H297" s="83">
        <f>G297*30</f>
        <v>120</v>
      </c>
      <c r="I297" s="84">
        <f t="shared" si="92"/>
        <v>50</v>
      </c>
      <c r="J297" s="87">
        <v>30</v>
      </c>
      <c r="K297" s="85">
        <v>10</v>
      </c>
      <c r="L297" s="85">
        <v>10</v>
      </c>
      <c r="M297" s="145">
        <f>H297-I297</f>
        <v>70</v>
      </c>
      <c r="N297" s="83"/>
      <c r="O297" s="85"/>
      <c r="P297" s="89"/>
      <c r="Q297" s="83"/>
      <c r="R297" s="85"/>
      <c r="S297" s="89"/>
      <c r="T297" s="86"/>
      <c r="U297" s="87">
        <v>5</v>
      </c>
      <c r="V297" s="94"/>
      <c r="W297" s="86"/>
      <c r="X297" s="87"/>
      <c r="Y297" s="94"/>
    </row>
    <row r="298" spans="1:38" s="18" customFormat="1" ht="21" hidden="1" customHeight="1" x14ac:dyDescent="0.2">
      <c r="A298" s="212" t="s">
        <v>424</v>
      </c>
      <c r="B298" s="259" t="s">
        <v>302</v>
      </c>
      <c r="C298" s="261">
        <v>9</v>
      </c>
      <c r="D298" s="185"/>
      <c r="E298" s="220"/>
      <c r="F298" s="252"/>
      <c r="G298" s="1268">
        <v>3</v>
      </c>
      <c r="H298" s="83">
        <f>G298*30</f>
        <v>90</v>
      </c>
      <c r="I298" s="84">
        <f t="shared" si="92"/>
        <v>45</v>
      </c>
      <c r="J298" s="87">
        <v>36</v>
      </c>
      <c r="K298" s="85"/>
      <c r="L298" s="85">
        <v>9</v>
      </c>
      <c r="M298" s="145">
        <f>H298-I298</f>
        <v>45</v>
      </c>
      <c r="N298" s="83"/>
      <c r="O298" s="85"/>
      <c r="P298" s="89"/>
      <c r="Q298" s="83"/>
      <c r="R298" s="85"/>
      <c r="S298" s="89"/>
      <c r="T298" s="86"/>
      <c r="U298" s="87"/>
      <c r="V298" s="94">
        <v>5</v>
      </c>
      <c r="W298" s="86"/>
      <c r="X298" s="87"/>
      <c r="Y298" s="94"/>
    </row>
    <row r="299" spans="1:38" s="1792" customFormat="1" ht="36" hidden="1" customHeight="1" x14ac:dyDescent="0.2">
      <c r="A299" s="1825" t="s">
        <v>428</v>
      </c>
      <c r="B299" s="1826" t="s">
        <v>315</v>
      </c>
      <c r="C299" s="1827"/>
      <c r="D299" s="1828"/>
      <c r="E299" s="1829"/>
      <c r="F299" s="1830"/>
      <c r="G299" s="2154">
        <f t="shared" ref="G299:M299" si="96">SUM(G300:G302)</f>
        <v>11</v>
      </c>
      <c r="H299" s="1832">
        <f t="shared" si="96"/>
        <v>330</v>
      </c>
      <c r="I299" s="1833">
        <f t="shared" si="96"/>
        <v>174</v>
      </c>
      <c r="J299" s="1757">
        <f t="shared" si="96"/>
        <v>96</v>
      </c>
      <c r="K299" s="1758">
        <f t="shared" si="96"/>
        <v>15</v>
      </c>
      <c r="L299" s="1758">
        <f t="shared" si="96"/>
        <v>63</v>
      </c>
      <c r="M299" s="1834">
        <f t="shared" si="96"/>
        <v>156</v>
      </c>
      <c r="N299" s="1835"/>
      <c r="O299" s="1836"/>
      <c r="P299" s="1837"/>
      <c r="Q299" s="1835"/>
      <c r="R299" s="1836"/>
      <c r="S299" s="1837"/>
      <c r="T299" s="1838"/>
      <c r="U299" s="1839"/>
      <c r="V299" s="1840"/>
      <c r="W299" s="1838"/>
      <c r="X299" s="1839"/>
      <c r="Y299" s="1840"/>
    </row>
    <row r="300" spans="1:38" s="1792" customFormat="1" ht="28.5" hidden="1" customHeight="1" x14ac:dyDescent="0.2">
      <c r="A300" s="1825" t="s">
        <v>432</v>
      </c>
      <c r="B300" s="1841" t="s">
        <v>315</v>
      </c>
      <c r="C300" s="1842"/>
      <c r="D300" s="1843">
        <v>10</v>
      </c>
      <c r="E300" s="1844"/>
      <c r="F300" s="1845"/>
      <c r="G300" s="2154">
        <v>6</v>
      </c>
      <c r="H300" s="1835">
        <f t="shared" si="93"/>
        <v>180</v>
      </c>
      <c r="I300" s="1847">
        <f t="shared" si="92"/>
        <v>90</v>
      </c>
      <c r="J300" s="1839">
        <v>60</v>
      </c>
      <c r="K300" s="1836">
        <v>15</v>
      </c>
      <c r="L300" s="1836">
        <v>15</v>
      </c>
      <c r="M300" s="1848">
        <f t="shared" si="94"/>
        <v>90</v>
      </c>
      <c r="N300" s="1835"/>
      <c r="O300" s="1836"/>
      <c r="P300" s="1837"/>
      <c r="Q300" s="1835"/>
      <c r="R300" s="1836"/>
      <c r="S300" s="1837"/>
      <c r="T300" s="1838"/>
      <c r="U300" s="1839"/>
      <c r="V300" s="1840"/>
      <c r="W300" s="1838">
        <v>6</v>
      </c>
      <c r="X300" s="1839"/>
      <c r="Y300" s="1840"/>
    </row>
    <row r="301" spans="1:38" s="1792" customFormat="1" ht="29.25" hidden="1" customHeight="1" x14ac:dyDescent="0.2">
      <c r="A301" s="1825" t="s">
        <v>433</v>
      </c>
      <c r="B301" s="1841" t="s">
        <v>315</v>
      </c>
      <c r="C301" s="1842">
        <v>11</v>
      </c>
      <c r="D301" s="1843"/>
      <c r="E301" s="1844"/>
      <c r="F301" s="1845"/>
      <c r="G301" s="2154">
        <v>3</v>
      </c>
      <c r="H301" s="1835">
        <f>G301*30</f>
        <v>90</v>
      </c>
      <c r="I301" s="1847">
        <f t="shared" si="92"/>
        <v>54</v>
      </c>
      <c r="J301" s="1839">
        <v>36</v>
      </c>
      <c r="K301" s="1836"/>
      <c r="L301" s="1836">
        <v>18</v>
      </c>
      <c r="M301" s="1848">
        <f t="shared" si="94"/>
        <v>36</v>
      </c>
      <c r="N301" s="1835"/>
      <c r="O301" s="1836"/>
      <c r="P301" s="1837"/>
      <c r="Q301" s="1835"/>
      <c r="R301" s="1836"/>
      <c r="S301" s="1837"/>
      <c r="T301" s="1838"/>
      <c r="U301" s="1839"/>
      <c r="V301" s="1840"/>
      <c r="W301" s="1838"/>
      <c r="X301" s="1839">
        <v>6</v>
      </c>
      <c r="Y301" s="1840"/>
    </row>
    <row r="302" spans="1:38" s="1792" customFormat="1" ht="31.5" hidden="1" customHeight="1" x14ac:dyDescent="0.2">
      <c r="A302" s="1825" t="s">
        <v>434</v>
      </c>
      <c r="B302" s="1841" t="s">
        <v>320</v>
      </c>
      <c r="C302" s="1842"/>
      <c r="D302" s="1843"/>
      <c r="E302" s="1844">
        <v>10</v>
      </c>
      <c r="F302" s="1845"/>
      <c r="G302" s="2154">
        <v>2</v>
      </c>
      <c r="H302" s="1835">
        <f>G302*30</f>
        <v>60</v>
      </c>
      <c r="I302" s="1847">
        <f t="shared" si="92"/>
        <v>30</v>
      </c>
      <c r="J302" s="1839"/>
      <c r="K302" s="1836"/>
      <c r="L302" s="1836">
        <v>30</v>
      </c>
      <c r="M302" s="1848">
        <f t="shared" si="94"/>
        <v>30</v>
      </c>
      <c r="N302" s="1835"/>
      <c r="O302" s="1836"/>
      <c r="P302" s="1837"/>
      <c r="Q302" s="1835"/>
      <c r="R302" s="1836"/>
      <c r="S302" s="1837"/>
      <c r="T302" s="1838"/>
      <c r="U302" s="1839"/>
      <c r="V302" s="1840"/>
      <c r="W302" s="1838">
        <v>2</v>
      </c>
      <c r="X302" s="1839"/>
      <c r="Y302" s="1840"/>
    </row>
    <row r="303" spans="1:38" s="18" customFormat="1" ht="36" hidden="1" customHeight="1" thickBot="1" x14ac:dyDescent="0.25">
      <c r="A303" s="320" t="s">
        <v>435</v>
      </c>
      <c r="B303" s="321" t="s">
        <v>240</v>
      </c>
      <c r="C303" s="322"/>
      <c r="D303" s="323">
        <v>12</v>
      </c>
      <c r="E303" s="324"/>
      <c r="F303" s="325"/>
      <c r="G303" s="326">
        <v>2</v>
      </c>
      <c r="H303" s="327">
        <f>G303*30</f>
        <v>60</v>
      </c>
      <c r="I303" s="328">
        <f>J303+K303</f>
        <v>24</v>
      </c>
      <c r="J303" s="329">
        <v>16</v>
      </c>
      <c r="K303" s="141">
        <v>8</v>
      </c>
      <c r="L303" s="141"/>
      <c r="M303" s="330">
        <f>H303-I303</f>
        <v>36</v>
      </c>
      <c r="N303" s="331"/>
      <c r="O303" s="332"/>
      <c r="P303" s="333"/>
      <c r="Q303" s="331"/>
      <c r="R303" s="332"/>
      <c r="S303" s="333"/>
      <c r="T303" s="334"/>
      <c r="U303" s="335"/>
      <c r="V303" s="336"/>
      <c r="W303" s="334"/>
      <c r="X303" s="335"/>
      <c r="Y303" s="336">
        <v>3</v>
      </c>
    </row>
    <row r="304" spans="1:38" s="18" customFormat="1" ht="21" hidden="1" customHeight="1" thickBot="1" x14ac:dyDescent="0.25">
      <c r="A304" s="3238" t="s">
        <v>321</v>
      </c>
      <c r="B304" s="3239"/>
      <c r="C304" s="3239"/>
      <c r="D304" s="3239"/>
      <c r="E304" s="3239"/>
      <c r="F304" s="3240"/>
      <c r="G304" s="337">
        <f t="shared" ref="G304:M304" si="97">G252+G255+G291+G296+G299+G303</f>
        <v>69</v>
      </c>
      <c r="H304" s="338">
        <f t="shared" si="97"/>
        <v>2070</v>
      </c>
      <c r="I304" s="1066">
        <f t="shared" si="97"/>
        <v>926</v>
      </c>
      <c r="J304" s="338">
        <f t="shared" si="97"/>
        <v>506</v>
      </c>
      <c r="K304" s="338">
        <f t="shared" si="97"/>
        <v>240</v>
      </c>
      <c r="L304" s="338">
        <f t="shared" si="97"/>
        <v>180</v>
      </c>
      <c r="M304" s="338">
        <f t="shared" si="97"/>
        <v>1144</v>
      </c>
      <c r="N304" s="339"/>
      <c r="O304" s="340"/>
      <c r="P304" s="341"/>
      <c r="Q304" s="339"/>
      <c r="R304" s="340"/>
      <c r="S304" s="342">
        <f>S252+S255+S292</f>
        <v>3</v>
      </c>
      <c r="T304" s="343">
        <f>T252+T255+T292</f>
        <v>7</v>
      </c>
      <c r="U304" s="344">
        <f>U252+U255+U293+U297</f>
        <v>11</v>
      </c>
      <c r="V304" s="342">
        <f>V252+V255+V294+V298</f>
        <v>19</v>
      </c>
      <c r="W304" s="343">
        <f>W252+W255+W300+W302</f>
        <v>20</v>
      </c>
      <c r="X304" s="344">
        <f>X252+X255+X295+X301</f>
        <v>22</v>
      </c>
      <c r="Y304" s="342">
        <f>Y252+Y255+Y303</f>
        <v>14</v>
      </c>
    </row>
    <row r="305" spans="1:25" s="18" customFormat="1" ht="24.75" hidden="1" customHeight="1" thickBot="1" x14ac:dyDescent="0.25">
      <c r="A305" s="3023" t="s">
        <v>280</v>
      </c>
      <c r="B305" s="3263"/>
      <c r="C305" s="3263"/>
      <c r="D305" s="3263"/>
      <c r="E305" s="3263"/>
      <c r="F305" s="3263"/>
      <c r="G305" s="3263"/>
      <c r="H305" s="3263"/>
      <c r="I305" s="3263"/>
      <c r="J305" s="3263"/>
      <c r="K305" s="3263"/>
      <c r="L305" s="3263"/>
      <c r="M305" s="3263"/>
      <c r="N305" s="3263"/>
      <c r="O305" s="3263"/>
      <c r="P305" s="3263"/>
      <c r="Q305" s="3263"/>
      <c r="R305" s="3263"/>
      <c r="S305" s="3263"/>
      <c r="T305" s="3263"/>
      <c r="U305" s="3263"/>
      <c r="V305" s="3263"/>
      <c r="W305" s="3263"/>
      <c r="X305" s="3263"/>
      <c r="Y305" s="3264"/>
    </row>
    <row r="306" spans="1:25" s="18" customFormat="1" ht="24.75" hidden="1" customHeight="1" thickBot="1" x14ac:dyDescent="0.25">
      <c r="A306" s="3023" t="s">
        <v>529</v>
      </c>
      <c r="B306" s="3263"/>
      <c r="C306" s="3263"/>
      <c r="D306" s="3263"/>
      <c r="E306" s="3263"/>
      <c r="F306" s="3263"/>
      <c r="G306" s="3263"/>
      <c r="H306" s="3263"/>
      <c r="I306" s="3263"/>
      <c r="J306" s="3263"/>
      <c r="K306" s="3263"/>
      <c r="L306" s="3263"/>
      <c r="M306" s="3263"/>
      <c r="N306" s="3263"/>
      <c r="O306" s="3263"/>
      <c r="P306" s="3263"/>
      <c r="Q306" s="3263"/>
      <c r="R306" s="3263"/>
      <c r="S306" s="3263"/>
      <c r="T306" s="3263"/>
      <c r="U306" s="3263"/>
      <c r="V306" s="3263"/>
      <c r="W306" s="3263"/>
      <c r="X306" s="3263"/>
      <c r="Y306" s="3264"/>
    </row>
    <row r="307" spans="1:25" s="1755" customFormat="1" ht="45" hidden="1" customHeight="1" x14ac:dyDescent="0.2">
      <c r="A307" s="1764" t="s">
        <v>360</v>
      </c>
      <c r="B307" s="1765" t="s">
        <v>261</v>
      </c>
      <c r="C307" s="1766"/>
      <c r="D307" s="1767">
        <v>12</v>
      </c>
      <c r="E307" s="1767"/>
      <c r="F307" s="1768"/>
      <c r="G307" s="1769">
        <v>3.5</v>
      </c>
      <c r="H307" s="1744">
        <f>G307*30</f>
        <v>105</v>
      </c>
      <c r="I307" s="1745">
        <f>J307+K307</f>
        <v>54</v>
      </c>
      <c r="J307" s="1770">
        <v>20</v>
      </c>
      <c r="K307" s="1770">
        <v>34</v>
      </c>
      <c r="L307" s="1770"/>
      <c r="M307" s="1759">
        <f>H307-I307</f>
        <v>51</v>
      </c>
      <c r="N307" s="1771"/>
      <c r="O307" s="1767"/>
      <c r="P307" s="1772"/>
      <c r="Q307" s="1766"/>
      <c r="R307" s="1767"/>
      <c r="S307" s="1773"/>
      <c r="T307" s="1766"/>
      <c r="U307" s="1767"/>
      <c r="V307" s="1763"/>
      <c r="W307" s="1774"/>
      <c r="X307" s="1775"/>
      <c r="Y307" s="1763">
        <v>6</v>
      </c>
    </row>
    <row r="308" spans="1:25" s="1755" customFormat="1" ht="48" hidden="1" customHeight="1" x14ac:dyDescent="0.2">
      <c r="A308" s="1738" t="s">
        <v>361</v>
      </c>
      <c r="B308" s="1765" t="s">
        <v>530</v>
      </c>
      <c r="C308" s="1766"/>
      <c r="D308" s="1767"/>
      <c r="E308" s="1767"/>
      <c r="F308" s="1768"/>
      <c r="G308" s="1776">
        <f>G309+G310</f>
        <v>6</v>
      </c>
      <c r="H308" s="1777">
        <f>G308*30</f>
        <v>180</v>
      </c>
      <c r="I308" s="1745">
        <f>I309+I310</f>
        <v>72</v>
      </c>
      <c r="J308" s="1745">
        <f>J309+J310</f>
        <v>45</v>
      </c>
      <c r="K308" s="1770"/>
      <c r="L308" s="1745">
        <f>L309+L310</f>
        <v>27</v>
      </c>
      <c r="M308" s="1759">
        <f>H308-I308</f>
        <v>108</v>
      </c>
      <c r="N308" s="1771"/>
      <c r="O308" s="1767"/>
      <c r="P308" s="1772"/>
      <c r="Q308" s="1766"/>
      <c r="R308" s="1767"/>
      <c r="S308" s="1773"/>
      <c r="T308" s="1766"/>
      <c r="U308" s="1767"/>
      <c r="V308" s="1763"/>
      <c r="W308" s="1774"/>
      <c r="X308" s="1775"/>
      <c r="Y308" s="1763"/>
    </row>
    <row r="309" spans="1:25" s="1792" customFormat="1" ht="28.5" hidden="1" customHeight="1" x14ac:dyDescent="0.2">
      <c r="A309" s="1778" t="s">
        <v>531</v>
      </c>
      <c r="B309" s="1779" t="s">
        <v>530</v>
      </c>
      <c r="C309" s="1780"/>
      <c r="D309" s="1781">
        <v>8</v>
      </c>
      <c r="E309" s="1781"/>
      <c r="F309" s="1782"/>
      <c r="G309" s="1761">
        <v>2.5</v>
      </c>
      <c r="H309" s="1783">
        <f>G309*30</f>
        <v>75</v>
      </c>
      <c r="I309" s="1784">
        <v>27</v>
      </c>
      <c r="J309" s="1784">
        <v>18</v>
      </c>
      <c r="K309" s="1784"/>
      <c r="L309" s="1784">
        <v>9</v>
      </c>
      <c r="M309" s="1785">
        <f>H309-I309</f>
        <v>48</v>
      </c>
      <c r="N309" s="1786"/>
      <c r="O309" s="1781"/>
      <c r="P309" s="1787"/>
      <c r="Q309" s="1780"/>
      <c r="R309" s="1781"/>
      <c r="S309" s="1788"/>
      <c r="T309" s="1780"/>
      <c r="U309" s="1781">
        <v>3</v>
      </c>
      <c r="V309" s="1789"/>
      <c r="W309" s="1790"/>
      <c r="X309" s="1791"/>
      <c r="Y309" s="1789"/>
    </row>
    <row r="310" spans="1:25" s="1792" customFormat="1" ht="21" hidden="1" customHeight="1" x14ac:dyDescent="0.2">
      <c r="A310" s="1778" t="s">
        <v>532</v>
      </c>
      <c r="B310" s="1779" t="s">
        <v>530</v>
      </c>
      <c r="C310" s="1780">
        <v>9</v>
      </c>
      <c r="D310" s="1781"/>
      <c r="E310" s="1781"/>
      <c r="F310" s="1782"/>
      <c r="G310" s="1761">
        <v>3.5</v>
      </c>
      <c r="H310" s="1783">
        <f>G310*30</f>
        <v>105</v>
      </c>
      <c r="I310" s="1784">
        <v>45</v>
      </c>
      <c r="J310" s="1784">
        <v>27</v>
      </c>
      <c r="K310" s="1784"/>
      <c r="L310" s="1784">
        <v>18</v>
      </c>
      <c r="M310" s="1785">
        <f>H310-I310</f>
        <v>60</v>
      </c>
      <c r="N310" s="1786"/>
      <c r="O310" s="1781"/>
      <c r="P310" s="1787"/>
      <c r="Q310" s="1780"/>
      <c r="R310" s="1781"/>
      <c r="S310" s="1788"/>
      <c r="T310" s="1780"/>
      <c r="U310" s="1781"/>
      <c r="V310" s="1789">
        <v>5</v>
      </c>
      <c r="W310" s="1790"/>
      <c r="X310" s="1791"/>
      <c r="Y310" s="1789"/>
    </row>
    <row r="311" spans="1:25" s="1755" customFormat="1" ht="30.75" hidden="1" customHeight="1" x14ac:dyDescent="0.2">
      <c r="A311" s="1738" t="s">
        <v>362</v>
      </c>
      <c r="B311" s="1739" t="s">
        <v>243</v>
      </c>
      <c r="C311" s="1740"/>
      <c r="D311" s="1741"/>
      <c r="E311" s="1741"/>
      <c r="F311" s="1742"/>
      <c r="G311" s="1793">
        <f>G312+G313+G314</f>
        <v>9</v>
      </c>
      <c r="H311" s="1744">
        <f t="shared" ref="H311:H325" si="98">G311*30</f>
        <v>270</v>
      </c>
      <c r="I311" s="1745">
        <f>I312+I313+I314</f>
        <v>120</v>
      </c>
      <c r="J311" s="1745">
        <f>J312+J313+J314</f>
        <v>54</v>
      </c>
      <c r="K311" s="1745">
        <f>K312+K313+K314</f>
        <v>18</v>
      </c>
      <c r="L311" s="1745">
        <f>L312+L313+L314</f>
        <v>48</v>
      </c>
      <c r="M311" s="1745">
        <f>M312+M313+M314</f>
        <v>150</v>
      </c>
      <c r="N311" s="1746"/>
      <c r="O311" s="1741"/>
      <c r="P311" s="1747"/>
      <c r="Q311" s="1740"/>
      <c r="R311" s="1741"/>
      <c r="S311" s="1748"/>
      <c r="T311" s="1749"/>
      <c r="U311" s="1750"/>
      <c r="V311" s="1751"/>
      <c r="W311" s="1752"/>
      <c r="X311" s="1750"/>
      <c r="Y311" s="1751"/>
    </row>
    <row r="312" spans="1:25" s="1755" customFormat="1" ht="33.75" hidden="1" customHeight="1" x14ac:dyDescent="0.2">
      <c r="A312" s="1738" t="s">
        <v>533</v>
      </c>
      <c r="B312" s="1739" t="s">
        <v>243</v>
      </c>
      <c r="C312" s="1740"/>
      <c r="D312" s="1741">
        <v>8</v>
      </c>
      <c r="E312" s="1741"/>
      <c r="F312" s="1742"/>
      <c r="G312" s="1795">
        <v>3.5</v>
      </c>
      <c r="H312" s="1744">
        <f t="shared" si="98"/>
        <v>105</v>
      </c>
      <c r="I312" s="1745">
        <v>45</v>
      </c>
      <c r="J312" s="1750">
        <v>27</v>
      </c>
      <c r="K312" s="1741">
        <v>18</v>
      </c>
      <c r="L312" s="1741"/>
      <c r="M312" s="1759">
        <f t="shared" ref="M312:M319" si="99">H312-I312</f>
        <v>60</v>
      </c>
      <c r="N312" s="1746"/>
      <c r="O312" s="1741"/>
      <c r="P312" s="1747"/>
      <c r="Q312" s="1740"/>
      <c r="R312" s="1741"/>
      <c r="S312" s="1748"/>
      <c r="T312" s="1749"/>
      <c r="U312" s="1750">
        <v>5</v>
      </c>
      <c r="V312" s="1751"/>
      <c r="W312" s="1752"/>
      <c r="X312" s="1750"/>
      <c r="Y312" s="1751"/>
    </row>
    <row r="313" spans="1:25" s="1755" customFormat="1" ht="30.75" hidden="1" customHeight="1" x14ac:dyDescent="0.2">
      <c r="A313" s="1738" t="s">
        <v>534</v>
      </c>
      <c r="B313" s="1739" t="s">
        <v>243</v>
      </c>
      <c r="C313" s="1740">
        <v>9</v>
      </c>
      <c r="D313" s="1741"/>
      <c r="E313" s="1741"/>
      <c r="F313" s="1742"/>
      <c r="G313" s="1795">
        <v>3.5</v>
      </c>
      <c r="H313" s="1744">
        <f t="shared" si="98"/>
        <v>105</v>
      </c>
      <c r="I313" s="1745">
        <v>45</v>
      </c>
      <c r="J313" s="1750">
        <v>27</v>
      </c>
      <c r="K313" s="1741"/>
      <c r="L313" s="1741">
        <v>18</v>
      </c>
      <c r="M313" s="1759">
        <f t="shared" si="99"/>
        <v>60</v>
      </c>
      <c r="N313" s="1746"/>
      <c r="O313" s="1741"/>
      <c r="P313" s="1747"/>
      <c r="Q313" s="1740"/>
      <c r="R313" s="1741"/>
      <c r="S313" s="1748"/>
      <c r="T313" s="1749"/>
      <c r="U313" s="1750"/>
      <c r="V313" s="1751">
        <v>5</v>
      </c>
      <c r="W313" s="1752"/>
      <c r="X313" s="1750"/>
      <c r="Y313" s="1751"/>
    </row>
    <row r="314" spans="1:25" s="1755" customFormat="1" ht="35.25" hidden="1" customHeight="1" x14ac:dyDescent="0.2">
      <c r="A314" s="1738" t="s">
        <v>535</v>
      </c>
      <c r="B314" s="1739" t="s">
        <v>244</v>
      </c>
      <c r="C314" s="1740"/>
      <c r="D314" s="1741"/>
      <c r="E314" s="1741">
        <v>10</v>
      </c>
      <c r="F314" s="1742"/>
      <c r="G314" s="1795">
        <v>2</v>
      </c>
      <c r="H314" s="1744">
        <f t="shared" si="98"/>
        <v>60</v>
      </c>
      <c r="I314" s="1745">
        <v>30</v>
      </c>
      <c r="J314" s="1750"/>
      <c r="K314" s="1741"/>
      <c r="L314" s="1741">
        <v>30</v>
      </c>
      <c r="M314" s="1759">
        <f t="shared" si="99"/>
        <v>30</v>
      </c>
      <c r="N314" s="1746"/>
      <c r="O314" s="1741"/>
      <c r="P314" s="1747"/>
      <c r="Q314" s="1740"/>
      <c r="R314" s="1741"/>
      <c r="S314" s="1748"/>
      <c r="T314" s="1749"/>
      <c r="U314" s="1750"/>
      <c r="V314" s="1751"/>
      <c r="W314" s="1752">
        <v>2</v>
      </c>
      <c r="X314" s="1750"/>
      <c r="Y314" s="1751"/>
    </row>
    <row r="315" spans="1:25" s="1755" customFormat="1" ht="39.75" hidden="1" customHeight="1" x14ac:dyDescent="0.2">
      <c r="A315" s="1738" t="s">
        <v>536</v>
      </c>
      <c r="B315" s="1796" t="s">
        <v>268</v>
      </c>
      <c r="C315" s="1740"/>
      <c r="D315" s="1741">
        <v>11</v>
      </c>
      <c r="E315" s="1741"/>
      <c r="F315" s="1742"/>
      <c r="G315" s="1797">
        <v>2</v>
      </c>
      <c r="H315" s="1744">
        <f t="shared" si="98"/>
        <v>60</v>
      </c>
      <c r="I315" s="1745">
        <v>30</v>
      </c>
      <c r="J315" s="1750">
        <v>20</v>
      </c>
      <c r="K315" s="1741">
        <v>10</v>
      </c>
      <c r="L315" s="1741"/>
      <c r="M315" s="1759">
        <f t="shared" si="99"/>
        <v>30</v>
      </c>
      <c r="N315" s="1746"/>
      <c r="O315" s="1741"/>
      <c r="P315" s="1747"/>
      <c r="Q315" s="1740"/>
      <c r="R315" s="1741"/>
      <c r="S315" s="1748"/>
      <c r="T315" s="1740"/>
      <c r="U315" s="1741"/>
      <c r="V315" s="1751"/>
      <c r="W315" s="1752"/>
      <c r="X315" s="1750">
        <v>3</v>
      </c>
      <c r="Y315" s="1751"/>
    </row>
    <row r="316" spans="1:25" s="1755" customFormat="1" ht="30.75" hidden="1" customHeight="1" x14ac:dyDescent="0.2">
      <c r="A316" s="1798" t="s">
        <v>537</v>
      </c>
      <c r="B316" s="1799" t="s">
        <v>245</v>
      </c>
      <c r="C316" s="1800">
        <v>11</v>
      </c>
      <c r="D316" s="1801"/>
      <c r="E316" s="1801"/>
      <c r="F316" s="1802"/>
      <c r="G316" s="1803">
        <v>3</v>
      </c>
      <c r="H316" s="1804">
        <f t="shared" si="98"/>
        <v>90</v>
      </c>
      <c r="I316" s="1805">
        <v>36</v>
      </c>
      <c r="J316" s="1806">
        <v>18</v>
      </c>
      <c r="K316" s="1807"/>
      <c r="L316" s="1807">
        <v>18</v>
      </c>
      <c r="M316" s="1808">
        <f t="shared" si="99"/>
        <v>54</v>
      </c>
      <c r="N316" s="1809"/>
      <c r="O316" s="1801"/>
      <c r="P316" s="1810"/>
      <c r="Q316" s="1811"/>
      <c r="R316" s="1801"/>
      <c r="S316" s="1812"/>
      <c r="T316" s="1813"/>
      <c r="U316" s="1814"/>
      <c r="V316" s="1815"/>
      <c r="W316" s="1816"/>
      <c r="X316" s="1814">
        <v>4</v>
      </c>
      <c r="Y316" s="1815"/>
    </row>
    <row r="317" spans="1:25" s="1755" customFormat="1" ht="39" hidden="1" customHeight="1" x14ac:dyDescent="0.2">
      <c r="A317" s="1738" t="s">
        <v>538</v>
      </c>
      <c r="B317" s="1817" t="s">
        <v>539</v>
      </c>
      <c r="C317" s="1818"/>
      <c r="D317" s="1818"/>
      <c r="E317" s="1818"/>
      <c r="F317" s="1819"/>
      <c r="G317" s="1820">
        <f>G318+G319</f>
        <v>6</v>
      </c>
      <c r="H317" s="1821">
        <f>G317*30</f>
        <v>180</v>
      </c>
      <c r="I317" s="1822">
        <f>I318+I319</f>
        <v>102</v>
      </c>
      <c r="J317" s="1822">
        <f>J318+J319</f>
        <v>63</v>
      </c>
      <c r="K317" s="1822">
        <f>K318+K319</f>
        <v>15</v>
      </c>
      <c r="L317" s="1822">
        <f>L318+L319</f>
        <v>24</v>
      </c>
      <c r="M317" s="1822">
        <f t="shared" si="99"/>
        <v>78</v>
      </c>
      <c r="N317" s="1818"/>
      <c r="O317" s="1818"/>
      <c r="P317" s="1818"/>
      <c r="Q317" s="1818"/>
      <c r="R317" s="1818"/>
      <c r="S317" s="1818"/>
      <c r="T317" s="1823"/>
      <c r="U317" s="1823"/>
      <c r="V317" s="1823"/>
      <c r="W317" s="1823"/>
      <c r="X317" s="1823"/>
      <c r="Y317" s="1754"/>
    </row>
    <row r="318" spans="1:25" s="1755" customFormat="1" ht="38.25" hidden="1" customHeight="1" x14ac:dyDescent="0.2">
      <c r="A318" s="1738" t="s">
        <v>540</v>
      </c>
      <c r="B318" s="1817" t="s">
        <v>539</v>
      </c>
      <c r="C318" s="1818"/>
      <c r="D318" s="1818">
        <v>9</v>
      </c>
      <c r="E318" s="1818"/>
      <c r="F318" s="1819"/>
      <c r="G318" s="1820">
        <v>2</v>
      </c>
      <c r="H318" s="1821">
        <f>G318*30</f>
        <v>60</v>
      </c>
      <c r="I318" s="1822">
        <v>27</v>
      </c>
      <c r="J318" s="1824">
        <v>18</v>
      </c>
      <c r="K318" s="1821"/>
      <c r="L318" s="1821">
        <v>9</v>
      </c>
      <c r="M318" s="1822">
        <f t="shared" si="99"/>
        <v>33</v>
      </c>
      <c r="N318" s="1818"/>
      <c r="O318" s="1818"/>
      <c r="P318" s="1818"/>
      <c r="Q318" s="1818"/>
      <c r="R318" s="1818"/>
      <c r="S318" s="1818"/>
      <c r="T318" s="1823"/>
      <c r="U318" s="1823"/>
      <c r="V318" s="1823">
        <v>5</v>
      </c>
      <c r="W318" s="1823"/>
      <c r="X318" s="1823"/>
      <c r="Y318" s="1754"/>
    </row>
    <row r="319" spans="1:25" s="1792" customFormat="1" ht="38.25" hidden="1" customHeight="1" x14ac:dyDescent="0.2">
      <c r="A319" s="1778" t="s">
        <v>541</v>
      </c>
      <c r="B319" s="2031" t="s">
        <v>539</v>
      </c>
      <c r="C319" s="1843">
        <v>10</v>
      </c>
      <c r="D319" s="1843"/>
      <c r="E319" s="1843"/>
      <c r="F319" s="2156"/>
      <c r="G319" s="2157">
        <v>4</v>
      </c>
      <c r="H319" s="1828">
        <f>G319*30</f>
        <v>120</v>
      </c>
      <c r="I319" s="2158">
        <v>75</v>
      </c>
      <c r="J319" s="2159">
        <v>45</v>
      </c>
      <c r="K319" s="1828">
        <v>15</v>
      </c>
      <c r="L319" s="1828">
        <v>15</v>
      </c>
      <c r="M319" s="2158">
        <f t="shared" si="99"/>
        <v>45</v>
      </c>
      <c r="N319" s="1843"/>
      <c r="O319" s="1843"/>
      <c r="P319" s="1843"/>
      <c r="Q319" s="1843"/>
      <c r="R319" s="1843"/>
      <c r="S319" s="1843"/>
      <c r="T319" s="2160"/>
      <c r="U319" s="2160"/>
      <c r="V319" s="2160"/>
      <c r="W319" s="2160">
        <v>5</v>
      </c>
      <c r="X319" s="2160"/>
      <c r="Y319" s="2161"/>
    </row>
    <row r="320" spans="1:25" s="1792" customFormat="1" ht="39" hidden="1" customHeight="1" x14ac:dyDescent="0.2">
      <c r="A320" s="2162" t="s">
        <v>542</v>
      </c>
      <c r="B320" s="2163" t="s">
        <v>248</v>
      </c>
      <c r="C320" s="1780">
        <v>10</v>
      </c>
      <c r="D320" s="1781"/>
      <c r="E320" s="1781"/>
      <c r="F320" s="2164"/>
      <c r="G320" s="2165">
        <v>3</v>
      </c>
      <c r="H320" s="2166">
        <f t="shared" si="98"/>
        <v>90</v>
      </c>
      <c r="I320" s="1784">
        <f>J320+K320+L320</f>
        <v>60</v>
      </c>
      <c r="J320" s="1791">
        <v>30</v>
      </c>
      <c r="K320" s="1781">
        <v>15</v>
      </c>
      <c r="L320" s="1781">
        <v>15</v>
      </c>
      <c r="M320" s="2167">
        <f>H320-I320</f>
        <v>30</v>
      </c>
      <c r="N320" s="2168"/>
      <c r="O320" s="1781"/>
      <c r="P320" s="1787"/>
      <c r="Q320" s="1780"/>
      <c r="R320" s="1781"/>
      <c r="S320" s="1788"/>
      <c r="T320" s="2169"/>
      <c r="U320" s="1791"/>
      <c r="V320" s="1789"/>
      <c r="W320" s="1790">
        <v>4</v>
      </c>
      <c r="X320" s="1791"/>
      <c r="Y320" s="2170"/>
    </row>
    <row r="321" spans="1:26" s="1792" customFormat="1" ht="33" hidden="1" customHeight="1" x14ac:dyDescent="0.2">
      <c r="A321" s="1778" t="s">
        <v>543</v>
      </c>
      <c r="B321" s="1779" t="s">
        <v>247</v>
      </c>
      <c r="C321" s="1835"/>
      <c r="D321" s="1836">
        <v>11</v>
      </c>
      <c r="E321" s="1836"/>
      <c r="F321" s="2171"/>
      <c r="G321" s="2029">
        <v>2.5</v>
      </c>
      <c r="H321" s="1783">
        <f t="shared" si="98"/>
        <v>75</v>
      </c>
      <c r="I321" s="1784">
        <f>J321+K321+L321</f>
        <v>30</v>
      </c>
      <c r="J321" s="1757">
        <v>20</v>
      </c>
      <c r="K321" s="1758">
        <v>10</v>
      </c>
      <c r="L321" s="1758"/>
      <c r="M321" s="1785">
        <f>H321-I321</f>
        <v>45</v>
      </c>
      <c r="N321" s="1855"/>
      <c r="O321" s="1836"/>
      <c r="P321" s="1856"/>
      <c r="Q321" s="1835"/>
      <c r="R321" s="1836"/>
      <c r="S321" s="1837"/>
      <c r="T321" s="1838"/>
      <c r="U321" s="1839"/>
      <c r="V321" s="1840"/>
      <c r="W321" s="1857"/>
      <c r="X321" s="2172">
        <v>3</v>
      </c>
      <c r="Y321" s="2161"/>
    </row>
    <row r="322" spans="1:26" s="1755" customFormat="1" ht="33" hidden="1" customHeight="1" x14ac:dyDescent="0.2">
      <c r="A322" s="1738" t="s">
        <v>544</v>
      </c>
      <c r="B322" s="1739" t="s">
        <v>249</v>
      </c>
      <c r="C322" s="1740"/>
      <c r="D322" s="1741"/>
      <c r="E322" s="1741"/>
      <c r="F322" s="1742"/>
      <c r="G322" s="1743">
        <v>4</v>
      </c>
      <c r="H322" s="1744">
        <f t="shared" si="98"/>
        <v>120</v>
      </c>
      <c r="I322" s="1745">
        <f>I323+I324</f>
        <v>68</v>
      </c>
      <c r="J322" s="1745">
        <f>J323+J324</f>
        <v>34</v>
      </c>
      <c r="K322" s="1745">
        <f>K323+K324</f>
        <v>9</v>
      </c>
      <c r="L322" s="1745">
        <f>L323+L324</f>
        <v>25</v>
      </c>
      <c r="M322" s="1745">
        <f>M323+M324</f>
        <v>52</v>
      </c>
      <c r="N322" s="1746"/>
      <c r="O322" s="1741"/>
      <c r="P322" s="1747"/>
      <c r="Q322" s="1740"/>
      <c r="R322" s="1741"/>
      <c r="S322" s="1748"/>
      <c r="T322" s="1749"/>
      <c r="U322" s="1750"/>
      <c r="V322" s="1751"/>
      <c r="W322" s="1752"/>
      <c r="X322" s="1753"/>
      <c r="Y322" s="1754"/>
    </row>
    <row r="323" spans="1:26" s="1755" customFormat="1" ht="33" hidden="1" customHeight="1" x14ac:dyDescent="0.2">
      <c r="A323" s="1738" t="s">
        <v>545</v>
      </c>
      <c r="B323" s="1756" t="s">
        <v>249</v>
      </c>
      <c r="C323" s="1740"/>
      <c r="D323" s="1741">
        <v>11</v>
      </c>
      <c r="E323" s="1741"/>
      <c r="F323" s="1742"/>
      <c r="G323" s="1743">
        <v>2</v>
      </c>
      <c r="H323" s="1744">
        <f t="shared" si="98"/>
        <v>60</v>
      </c>
      <c r="I323" s="1745">
        <v>36</v>
      </c>
      <c r="J323" s="1757">
        <v>18</v>
      </c>
      <c r="K323" s="1758">
        <v>9</v>
      </c>
      <c r="L323" s="1758">
        <v>9</v>
      </c>
      <c r="M323" s="1759">
        <f>H323-I323</f>
        <v>24</v>
      </c>
      <c r="N323" s="1746"/>
      <c r="O323" s="1741"/>
      <c r="P323" s="1747"/>
      <c r="Q323" s="1740"/>
      <c r="R323" s="1741"/>
      <c r="S323" s="1748"/>
      <c r="T323" s="1749"/>
      <c r="U323" s="1750"/>
      <c r="V323" s="1751"/>
      <c r="W323" s="1752"/>
      <c r="X323" s="1753">
        <v>4</v>
      </c>
      <c r="Y323" s="1754"/>
    </row>
    <row r="324" spans="1:26" s="1755" customFormat="1" ht="33" hidden="1" customHeight="1" x14ac:dyDescent="0.2">
      <c r="A324" s="1738" t="s">
        <v>546</v>
      </c>
      <c r="B324" s="1756" t="s">
        <v>249</v>
      </c>
      <c r="C324" s="1740">
        <v>12</v>
      </c>
      <c r="D324" s="1741"/>
      <c r="E324" s="1741"/>
      <c r="F324" s="1760"/>
      <c r="G324" s="1761">
        <v>2</v>
      </c>
      <c r="H324" s="1744">
        <f t="shared" si="98"/>
        <v>60</v>
      </c>
      <c r="I324" s="1745">
        <v>32</v>
      </c>
      <c r="J324" s="1758">
        <v>16</v>
      </c>
      <c r="K324" s="1758"/>
      <c r="L324" s="1758">
        <v>16</v>
      </c>
      <c r="M324" s="1759">
        <f>H324-I324</f>
        <v>28</v>
      </c>
      <c r="N324" s="1762"/>
      <c r="O324" s="1741"/>
      <c r="P324" s="1747"/>
      <c r="Q324" s="1740"/>
      <c r="R324" s="1741"/>
      <c r="S324" s="1748"/>
      <c r="T324" s="1740"/>
      <c r="U324" s="1741"/>
      <c r="V324" s="1751"/>
      <c r="W324" s="1752"/>
      <c r="X324" s="1750"/>
      <c r="Y324" s="1763">
        <v>4</v>
      </c>
    </row>
    <row r="325" spans="1:26" s="1792" customFormat="1" ht="22.5" hidden="1" customHeight="1" x14ac:dyDescent="0.2">
      <c r="A325" s="1778" t="s">
        <v>547</v>
      </c>
      <c r="B325" s="2173" t="s">
        <v>548</v>
      </c>
      <c r="C325" s="1835"/>
      <c r="D325" s="1836">
        <v>6</v>
      </c>
      <c r="E325" s="1836"/>
      <c r="F325" s="2174"/>
      <c r="G325" s="2175">
        <v>3</v>
      </c>
      <c r="H325" s="2166">
        <f t="shared" si="98"/>
        <v>90</v>
      </c>
      <c r="I325" s="1784">
        <v>30</v>
      </c>
      <c r="J325" s="1758">
        <v>20</v>
      </c>
      <c r="K325" s="1758"/>
      <c r="L325" s="1758">
        <v>10</v>
      </c>
      <c r="M325" s="2167">
        <f>H325-I325</f>
        <v>60</v>
      </c>
      <c r="N325" s="2176"/>
      <c r="O325" s="1836"/>
      <c r="P325" s="1856"/>
      <c r="Q325" s="1835"/>
      <c r="R325" s="1836"/>
      <c r="S325" s="1837">
        <v>3</v>
      </c>
      <c r="T325" s="1835"/>
      <c r="U325" s="1836"/>
      <c r="V325" s="1840"/>
      <c r="W325" s="1857"/>
      <c r="X325" s="1839"/>
      <c r="Y325" s="1840"/>
    </row>
    <row r="326" spans="1:26" s="1792" customFormat="1" ht="33" hidden="1" customHeight="1" x14ac:dyDescent="0.2">
      <c r="A326" s="2177" t="s">
        <v>549</v>
      </c>
      <c r="B326" s="2178" t="s">
        <v>250</v>
      </c>
      <c r="C326" s="2179"/>
      <c r="D326" s="1071"/>
      <c r="E326" s="1071"/>
      <c r="F326" s="2180"/>
      <c r="G326" s="2181">
        <f>G327+G328</f>
        <v>5</v>
      </c>
      <c r="H326" s="2182">
        <f t="shared" ref="H326:M326" si="100">H327+H328</f>
        <v>150</v>
      </c>
      <c r="I326" s="2183">
        <f>I327+I328</f>
        <v>87</v>
      </c>
      <c r="J326" s="1867">
        <f>J327+J328</f>
        <v>48</v>
      </c>
      <c r="K326" s="1068">
        <f t="shared" si="100"/>
        <v>15</v>
      </c>
      <c r="L326" s="1068">
        <f>L327+L328</f>
        <v>24</v>
      </c>
      <c r="M326" s="2184">
        <f t="shared" si="100"/>
        <v>63</v>
      </c>
      <c r="N326" s="2185"/>
      <c r="O326" s="1071"/>
      <c r="P326" s="2186"/>
      <c r="Q326" s="2179"/>
      <c r="R326" s="1071"/>
      <c r="S326" s="2187"/>
      <c r="T326" s="2179"/>
      <c r="U326" s="1071"/>
      <c r="V326" s="2188"/>
      <c r="W326" s="2189"/>
      <c r="X326" s="1070"/>
      <c r="Y326" s="2188"/>
    </row>
    <row r="327" spans="1:26" s="1792" customFormat="1" ht="37.5" hidden="1" customHeight="1" x14ac:dyDescent="0.2">
      <c r="A327" s="2177" t="s">
        <v>550</v>
      </c>
      <c r="B327" s="2178" t="s">
        <v>250</v>
      </c>
      <c r="C327" s="2179"/>
      <c r="D327" s="1071">
        <v>9</v>
      </c>
      <c r="E327" s="1071"/>
      <c r="F327" s="2180"/>
      <c r="G327" s="2181">
        <v>2</v>
      </c>
      <c r="H327" s="1828">
        <f>G327*30</f>
        <v>60</v>
      </c>
      <c r="I327" s="2158">
        <v>27</v>
      </c>
      <c r="J327" s="1067">
        <v>18</v>
      </c>
      <c r="K327" s="1068"/>
      <c r="L327" s="1069">
        <v>9</v>
      </c>
      <c r="M327" s="2158">
        <f>H327-I327</f>
        <v>33</v>
      </c>
      <c r="N327" s="2185"/>
      <c r="O327" s="1071"/>
      <c r="P327" s="2186"/>
      <c r="Q327" s="2179"/>
      <c r="R327" s="1071"/>
      <c r="S327" s="2187"/>
      <c r="T327" s="2179"/>
      <c r="U327" s="1071"/>
      <c r="V327" s="2188">
        <v>3</v>
      </c>
      <c r="W327" s="2189"/>
      <c r="X327" s="1070"/>
      <c r="Y327" s="2188"/>
    </row>
    <row r="328" spans="1:26" s="1792" customFormat="1" ht="33" hidden="1" customHeight="1" x14ac:dyDescent="0.2">
      <c r="A328" s="2177" t="s">
        <v>551</v>
      </c>
      <c r="B328" s="2190" t="s">
        <v>250</v>
      </c>
      <c r="C328" s="2179"/>
      <c r="D328" s="1071">
        <v>10</v>
      </c>
      <c r="E328" s="1071"/>
      <c r="F328" s="2191"/>
      <c r="G328" s="2192">
        <v>3</v>
      </c>
      <c r="H328" s="2193">
        <f>G328*30</f>
        <v>90</v>
      </c>
      <c r="I328" s="2183">
        <v>60</v>
      </c>
      <c r="J328" s="1070">
        <v>30</v>
      </c>
      <c r="K328" s="1071">
        <v>15</v>
      </c>
      <c r="L328" s="1071">
        <v>15</v>
      </c>
      <c r="M328" s="2194">
        <f>H328-I328</f>
        <v>30</v>
      </c>
      <c r="N328" s="2195"/>
      <c r="O328" s="1071"/>
      <c r="P328" s="2186"/>
      <c r="Q328" s="2179"/>
      <c r="R328" s="1071"/>
      <c r="S328" s="2187"/>
      <c r="T328" s="2196"/>
      <c r="U328" s="1070"/>
      <c r="V328" s="2188"/>
      <c r="W328" s="2189">
        <v>4</v>
      </c>
      <c r="X328" s="1070"/>
      <c r="Y328" s="2188"/>
    </row>
    <row r="329" spans="1:26" s="1792" customFormat="1" ht="33" hidden="1" customHeight="1" x14ac:dyDescent="0.2">
      <c r="A329" s="2197" t="s">
        <v>582</v>
      </c>
      <c r="B329" s="2031" t="s">
        <v>583</v>
      </c>
      <c r="C329" s="1843"/>
      <c r="D329" s="1843">
        <v>12</v>
      </c>
      <c r="E329" s="1843"/>
      <c r="F329" s="2156"/>
      <c r="G329" s="2198">
        <v>3</v>
      </c>
      <c r="H329" s="2199">
        <f>G329*30</f>
        <v>90</v>
      </c>
      <c r="I329" s="2158">
        <v>30</v>
      </c>
      <c r="J329" s="2160">
        <v>20</v>
      </c>
      <c r="K329" s="1843">
        <v>10</v>
      </c>
      <c r="L329" s="1843"/>
      <c r="M329" s="2200">
        <v>60</v>
      </c>
      <c r="N329" s="1843"/>
      <c r="O329" s="1843"/>
      <c r="P329" s="1843"/>
      <c r="Q329" s="1843"/>
      <c r="R329" s="1843"/>
      <c r="S329" s="1843"/>
      <c r="T329" s="2160"/>
      <c r="U329" s="2160"/>
      <c r="V329" s="2160"/>
      <c r="W329" s="2160"/>
      <c r="X329" s="2160"/>
      <c r="Y329" s="2161">
        <v>3</v>
      </c>
      <c r="Z329" s="1792" t="s">
        <v>685</v>
      </c>
    </row>
    <row r="330" spans="1:26" s="1792" customFormat="1" ht="33" hidden="1" customHeight="1" x14ac:dyDescent="0.2">
      <c r="A330" s="2034" t="s">
        <v>601</v>
      </c>
      <c r="B330" s="2031" t="s">
        <v>653</v>
      </c>
      <c r="C330" s="1843"/>
      <c r="D330" s="1843">
        <v>11</v>
      </c>
      <c r="E330" s="1843"/>
      <c r="F330" s="2156"/>
      <c r="G330" s="2198">
        <v>3</v>
      </c>
      <c r="H330" s="2199">
        <f>G330*30</f>
        <v>90</v>
      </c>
      <c r="I330" s="2158">
        <v>30</v>
      </c>
      <c r="J330" s="2160">
        <v>20</v>
      </c>
      <c r="K330" s="1843">
        <v>10</v>
      </c>
      <c r="L330" s="1843"/>
      <c r="M330" s="2200">
        <v>60</v>
      </c>
      <c r="N330" s="1843"/>
      <c r="O330" s="1843"/>
      <c r="P330" s="1843"/>
      <c r="Q330" s="1843"/>
      <c r="R330" s="1843"/>
      <c r="S330" s="1843"/>
      <c r="T330" s="2160"/>
      <c r="U330" s="2160"/>
      <c r="V330" s="2160"/>
      <c r="W330" s="2160"/>
      <c r="X330" s="2160">
        <v>3</v>
      </c>
      <c r="Y330" s="2160"/>
    </row>
    <row r="331" spans="1:26" s="1792" customFormat="1" ht="33" hidden="1" customHeight="1" thickBot="1" x14ac:dyDescent="0.25">
      <c r="A331" s="2201" t="s">
        <v>582</v>
      </c>
      <c r="B331" s="2031" t="s">
        <v>686</v>
      </c>
      <c r="C331" s="1843"/>
      <c r="D331" s="1843">
        <v>7</v>
      </c>
      <c r="E331" s="1843"/>
      <c r="F331" s="2156"/>
      <c r="G331" s="2198">
        <v>3</v>
      </c>
      <c r="H331" s="2199">
        <v>90</v>
      </c>
      <c r="I331" s="2158">
        <v>45</v>
      </c>
      <c r="J331" s="2160">
        <v>30</v>
      </c>
      <c r="K331" s="1843"/>
      <c r="L331" s="1843">
        <v>15</v>
      </c>
      <c r="M331" s="2200">
        <v>45</v>
      </c>
      <c r="N331" s="1843"/>
      <c r="O331" s="1843"/>
      <c r="P331" s="1843"/>
      <c r="Q331" s="1843"/>
      <c r="R331" s="1843"/>
      <c r="S331" s="1843"/>
      <c r="T331" s="2160">
        <v>3</v>
      </c>
      <c r="U331" s="2160"/>
      <c r="V331" s="2160"/>
      <c r="W331" s="2160"/>
      <c r="X331" s="2160"/>
      <c r="Y331" s="2160"/>
    </row>
    <row r="332" spans="1:26" s="1399" customFormat="1" ht="33" hidden="1" customHeight="1" thickBot="1" x14ac:dyDescent="0.25">
      <c r="A332" s="1391"/>
      <c r="B332" s="1392" t="s">
        <v>552</v>
      </c>
      <c r="C332" s="1393"/>
      <c r="D332" s="1393"/>
      <c r="E332" s="1393"/>
      <c r="F332" s="1394"/>
      <c r="G332" s="1395">
        <f t="shared" ref="G332:M332" si="101">G326+G325+G322+G321+G320+G317+G316+G315+G311+G308+G307+G329+G330+G331</f>
        <v>56</v>
      </c>
      <c r="H332" s="1396">
        <f t="shared" si="101"/>
        <v>1680</v>
      </c>
      <c r="I332" s="1396">
        <f t="shared" si="101"/>
        <v>794</v>
      </c>
      <c r="J332" s="1396">
        <f t="shared" si="101"/>
        <v>442</v>
      </c>
      <c r="K332" s="1396">
        <f t="shared" si="101"/>
        <v>146</v>
      </c>
      <c r="L332" s="1396">
        <f t="shared" si="101"/>
        <v>206</v>
      </c>
      <c r="M332" s="1396">
        <f t="shared" si="101"/>
        <v>886</v>
      </c>
      <c r="N332" s="1397">
        <f>SUM(N307:N331)</f>
        <v>0</v>
      </c>
      <c r="O332" s="1397">
        <f t="shared" ref="O332:Y332" si="102">SUM(O307:O331)</f>
        <v>0</v>
      </c>
      <c r="P332" s="1397">
        <f t="shared" si="102"/>
        <v>0</v>
      </c>
      <c r="Q332" s="1397">
        <f t="shared" si="102"/>
        <v>0</v>
      </c>
      <c r="R332" s="1397">
        <f t="shared" si="102"/>
        <v>0</v>
      </c>
      <c r="S332" s="1397">
        <f t="shared" si="102"/>
        <v>3</v>
      </c>
      <c r="T332" s="1397">
        <f t="shared" si="102"/>
        <v>3</v>
      </c>
      <c r="U332" s="1397">
        <f t="shared" si="102"/>
        <v>8</v>
      </c>
      <c r="V332" s="1397">
        <f t="shared" si="102"/>
        <v>18</v>
      </c>
      <c r="W332" s="1397">
        <f t="shared" si="102"/>
        <v>15</v>
      </c>
      <c r="X332" s="1397">
        <f t="shared" si="102"/>
        <v>17</v>
      </c>
      <c r="Y332" s="1397">
        <f t="shared" si="102"/>
        <v>13</v>
      </c>
    </row>
    <row r="333" spans="1:26" s="18" customFormat="1" ht="21" hidden="1" customHeight="1" x14ac:dyDescent="0.2">
      <c r="A333" s="449"/>
      <c r="B333" s="3316" t="s">
        <v>553</v>
      </c>
      <c r="C333" s="3316"/>
      <c r="D333" s="3316"/>
      <c r="E333" s="3316"/>
      <c r="F333" s="3316"/>
      <c r="G333" s="3316"/>
      <c r="H333" s="3316"/>
      <c r="I333" s="3316"/>
      <c r="J333" s="3316"/>
      <c r="K333" s="3316"/>
      <c r="L333" s="3316"/>
      <c r="M333" s="3316"/>
      <c r="N333" s="3316"/>
      <c r="O333" s="3316"/>
      <c r="P333" s="3316"/>
      <c r="Q333" s="3316"/>
      <c r="R333" s="3316"/>
      <c r="S333" s="3316"/>
      <c r="T333" s="3316"/>
      <c r="U333" s="3316"/>
      <c r="V333" s="3316"/>
      <c r="W333" s="3316"/>
      <c r="X333" s="3316"/>
      <c r="Y333" s="3317"/>
    </row>
    <row r="334" spans="1:26" s="1792" customFormat="1" ht="40.5" hidden="1" customHeight="1" x14ac:dyDescent="0.2">
      <c r="A334" s="2030" t="s">
        <v>554</v>
      </c>
      <c r="B334" s="1779" t="s">
        <v>555</v>
      </c>
      <c r="C334" s="2031"/>
      <c r="D334" s="2031"/>
      <c r="E334" s="2031"/>
      <c r="F334" s="2032">
        <v>9</v>
      </c>
      <c r="G334" s="2033">
        <v>1</v>
      </c>
      <c r="H334" s="1828">
        <f t="shared" ref="H334:H339" si="103">G334*30</f>
        <v>30</v>
      </c>
      <c r="I334" s="2032">
        <v>30</v>
      </c>
      <c r="J334" s="2034" t="s">
        <v>233</v>
      </c>
      <c r="K334" s="2034"/>
      <c r="L334" s="2032">
        <v>10</v>
      </c>
      <c r="M334" s="2032">
        <v>20</v>
      </c>
      <c r="N334" s="2031"/>
      <c r="O334" s="2031"/>
      <c r="P334" s="2031"/>
      <c r="Q334" s="2031"/>
      <c r="R334" s="2031"/>
      <c r="S334" s="2031"/>
      <c r="T334" s="2034"/>
      <c r="U334" s="2034"/>
      <c r="V334" s="2035">
        <v>1</v>
      </c>
      <c r="W334" s="2032"/>
      <c r="X334" s="2034"/>
      <c r="Y334" s="2036"/>
    </row>
    <row r="335" spans="1:26" s="1792" customFormat="1" ht="36" hidden="1" customHeight="1" x14ac:dyDescent="0.2">
      <c r="A335" s="2162" t="s">
        <v>556</v>
      </c>
      <c r="B335" s="1779" t="s">
        <v>246</v>
      </c>
      <c r="C335" s="1780"/>
      <c r="D335" s="1781">
        <v>7</v>
      </c>
      <c r="E335" s="1781"/>
      <c r="F335" s="2164"/>
      <c r="G335" s="2238">
        <v>3.5</v>
      </c>
      <c r="H335" s="2166">
        <f t="shared" si="103"/>
        <v>105</v>
      </c>
      <c r="I335" s="1784">
        <v>45</v>
      </c>
      <c r="J335" s="1791">
        <v>30</v>
      </c>
      <c r="K335" s="1781">
        <v>15</v>
      </c>
      <c r="L335" s="1781"/>
      <c r="M335" s="2032">
        <f>H335-I335</f>
        <v>60</v>
      </c>
      <c r="N335" s="2168"/>
      <c r="O335" s="1781"/>
      <c r="P335" s="1787"/>
      <c r="Q335" s="1780"/>
      <c r="R335" s="1781"/>
      <c r="S335" s="1788"/>
      <c r="T335" s="2169">
        <v>3</v>
      </c>
      <c r="U335" s="1791"/>
      <c r="V335" s="1789"/>
      <c r="W335" s="1790"/>
      <c r="X335" s="1791"/>
      <c r="Y335" s="1789"/>
    </row>
    <row r="336" spans="1:26" s="1792" customFormat="1" ht="45.75" hidden="1" customHeight="1" x14ac:dyDescent="0.2">
      <c r="A336" s="2162" t="s">
        <v>557</v>
      </c>
      <c r="B336" s="2190" t="s">
        <v>558</v>
      </c>
      <c r="C336" s="1780">
        <v>11</v>
      </c>
      <c r="D336" s="1781"/>
      <c r="E336" s="1781"/>
      <c r="F336" s="2164"/>
      <c r="G336" s="2165">
        <v>2.5</v>
      </c>
      <c r="H336" s="2166">
        <f t="shared" si="103"/>
        <v>75</v>
      </c>
      <c r="I336" s="1784">
        <v>30</v>
      </c>
      <c r="J336" s="1791">
        <v>20</v>
      </c>
      <c r="K336" s="1781"/>
      <c r="L336" s="1781">
        <v>10</v>
      </c>
      <c r="M336" s="2032">
        <f>H336-I336</f>
        <v>45</v>
      </c>
      <c r="N336" s="2168"/>
      <c r="O336" s="1781"/>
      <c r="P336" s="1787"/>
      <c r="Q336" s="1780"/>
      <c r="R336" s="1781"/>
      <c r="S336" s="1788"/>
      <c r="T336" s="2169"/>
      <c r="U336" s="1791"/>
      <c r="V336" s="1789"/>
      <c r="W336" s="1790"/>
      <c r="X336" s="1791">
        <v>3</v>
      </c>
      <c r="Y336" s="1789"/>
    </row>
    <row r="337" spans="1:25" s="1755" customFormat="1" ht="21" hidden="1" customHeight="1" x14ac:dyDescent="0.2">
      <c r="A337" s="1738" t="s">
        <v>559</v>
      </c>
      <c r="B337" s="1739" t="s">
        <v>560</v>
      </c>
      <c r="C337" s="1766"/>
      <c r="D337" s="1767">
        <v>8</v>
      </c>
      <c r="E337" s="1767"/>
      <c r="F337" s="1768"/>
      <c r="G337" s="1761">
        <v>3</v>
      </c>
      <c r="H337" s="1744">
        <f t="shared" si="103"/>
        <v>90</v>
      </c>
      <c r="I337" s="1745">
        <v>30</v>
      </c>
      <c r="J337" s="1745">
        <v>20</v>
      </c>
      <c r="K337" s="1745"/>
      <c r="L337" s="1745">
        <v>10</v>
      </c>
      <c r="M337" s="2239">
        <v>45</v>
      </c>
      <c r="N337" s="1771"/>
      <c r="O337" s="1767"/>
      <c r="P337" s="1772"/>
      <c r="Q337" s="1766"/>
      <c r="R337" s="1767"/>
      <c r="S337" s="1773"/>
      <c r="T337" s="1766"/>
      <c r="U337" s="1767">
        <v>3</v>
      </c>
      <c r="V337" s="1763"/>
      <c r="W337" s="1774"/>
      <c r="X337" s="1775"/>
      <c r="Y337" s="1763"/>
    </row>
    <row r="338" spans="1:25" s="1755" customFormat="1" ht="21" hidden="1" customHeight="1" x14ac:dyDescent="0.2">
      <c r="A338" s="1738" t="s">
        <v>561</v>
      </c>
      <c r="B338" s="1739" t="s">
        <v>562</v>
      </c>
      <c r="C338" s="1766"/>
      <c r="D338" s="1767">
        <v>9</v>
      </c>
      <c r="E338" s="1767"/>
      <c r="F338" s="1768"/>
      <c r="G338" s="2240">
        <v>3</v>
      </c>
      <c r="H338" s="1744">
        <f t="shared" si="103"/>
        <v>90</v>
      </c>
      <c r="I338" s="1745">
        <v>30</v>
      </c>
      <c r="J338" s="1745">
        <v>20</v>
      </c>
      <c r="K338" s="1745"/>
      <c r="L338" s="1745">
        <v>10</v>
      </c>
      <c r="M338" s="2239">
        <v>45</v>
      </c>
      <c r="N338" s="1771"/>
      <c r="O338" s="1767"/>
      <c r="P338" s="1772"/>
      <c r="Q338" s="1766"/>
      <c r="R338" s="1767"/>
      <c r="S338" s="1773"/>
      <c r="T338" s="1766"/>
      <c r="U338" s="1767"/>
      <c r="V338" s="2241">
        <v>3</v>
      </c>
      <c r="W338" s="1774"/>
      <c r="X338" s="1775"/>
      <c r="Y338" s="1763"/>
    </row>
    <row r="339" spans="1:25" s="1792" customFormat="1" ht="21" hidden="1" customHeight="1" thickBot="1" x14ac:dyDescent="0.25">
      <c r="A339" s="1778" t="s">
        <v>563</v>
      </c>
      <c r="B339" s="1779" t="s">
        <v>564</v>
      </c>
      <c r="C339" s="1780"/>
      <c r="D339" s="1781">
        <v>10</v>
      </c>
      <c r="E339" s="1781"/>
      <c r="F339" s="1782"/>
      <c r="G339" s="1761">
        <v>3</v>
      </c>
      <c r="H339" s="1744">
        <f t="shared" si="103"/>
        <v>90</v>
      </c>
      <c r="I339" s="1784">
        <v>45</v>
      </c>
      <c r="J339" s="1784">
        <v>30</v>
      </c>
      <c r="K339" s="1784"/>
      <c r="L339" s="1784">
        <v>15</v>
      </c>
      <c r="M339" s="2032">
        <f>H339-I339</f>
        <v>45</v>
      </c>
      <c r="N339" s="1786"/>
      <c r="O339" s="1781"/>
      <c r="P339" s="1787"/>
      <c r="Q339" s="1780"/>
      <c r="R339" s="1781"/>
      <c r="S339" s="1788"/>
      <c r="T339" s="1780"/>
      <c r="U339" s="1781"/>
      <c r="V339" s="1789"/>
      <c r="W339" s="1790">
        <v>4</v>
      </c>
      <c r="X339" s="1791"/>
      <c r="Y339" s="1789"/>
    </row>
    <row r="340" spans="1:25" s="1792" customFormat="1" ht="21" hidden="1" customHeight="1" thickBot="1" x14ac:dyDescent="0.25">
      <c r="A340" s="2242"/>
      <c r="B340" s="2243" t="s">
        <v>565</v>
      </c>
      <c r="C340" s="2244"/>
      <c r="D340" s="2245"/>
      <c r="E340" s="2245"/>
      <c r="F340" s="2246"/>
      <c r="G340" s="2247">
        <f>G334+G335+G336+G338+G337+G339</f>
        <v>16</v>
      </c>
      <c r="H340" s="2248">
        <f>SUM(H334:H339)</f>
        <v>480</v>
      </c>
      <c r="I340" s="2249">
        <f>SUM(I334:I339)</f>
        <v>210</v>
      </c>
      <c r="J340" s="2249">
        <f>SUM(J334:J339)</f>
        <v>120</v>
      </c>
      <c r="K340" s="2249">
        <f>SUM(K334:K339)</f>
        <v>15</v>
      </c>
      <c r="L340" s="2249">
        <f>SUM(L334:L339)</f>
        <v>55</v>
      </c>
      <c r="M340" s="2250">
        <f>M334+M335+M336+M337+M338+M339</f>
        <v>260</v>
      </c>
      <c r="N340" s="2251"/>
      <c r="O340" s="2245"/>
      <c r="P340" s="2252"/>
      <c r="Q340" s="2244"/>
      <c r="R340" s="2245"/>
      <c r="S340" s="2253"/>
      <c r="T340" s="2254">
        <f>SUM(T334:T339)</f>
        <v>3</v>
      </c>
      <c r="U340" s="2255">
        <f>SUM(U334:U339)</f>
        <v>3</v>
      </c>
      <c r="V340" s="2256">
        <f>SUM(V334:V339)</f>
        <v>4</v>
      </c>
      <c r="W340" s="2257">
        <f>SUM(W334:W339)</f>
        <v>4</v>
      </c>
      <c r="X340" s="2258">
        <f>SUM(X334:X339)</f>
        <v>3</v>
      </c>
      <c r="Y340" s="2256"/>
    </row>
    <row r="341" spans="1:25" s="1792" customFormat="1" ht="21" hidden="1" customHeight="1" thickBot="1" x14ac:dyDescent="0.25">
      <c r="A341" s="2242"/>
      <c r="B341" s="2243" t="s">
        <v>566</v>
      </c>
      <c r="C341" s="2244"/>
      <c r="D341" s="2245"/>
      <c r="E341" s="2245"/>
      <c r="F341" s="2246"/>
      <c r="G341" s="2247">
        <f>G332+G340</f>
        <v>72</v>
      </c>
      <c r="H341" s="2259">
        <f>H332+H340</f>
        <v>2160</v>
      </c>
      <c r="I341" s="2260">
        <f>I340+I332</f>
        <v>1004</v>
      </c>
      <c r="J341" s="2260">
        <f>J340+J332</f>
        <v>562</v>
      </c>
      <c r="K341" s="2260">
        <f>K340+K332</f>
        <v>161</v>
      </c>
      <c r="L341" s="2260">
        <f>L340+L332</f>
        <v>261</v>
      </c>
      <c r="M341" s="2261">
        <f>M340+M332</f>
        <v>1146</v>
      </c>
      <c r="N341" s="2251"/>
      <c r="O341" s="2245"/>
      <c r="P341" s="2252"/>
      <c r="Q341" s="2244"/>
      <c r="R341" s="2245"/>
      <c r="S341" s="2253">
        <f t="shared" ref="S341:Y341" si="104">S332+S340</f>
        <v>3</v>
      </c>
      <c r="T341" s="2255">
        <f t="shared" si="104"/>
        <v>6</v>
      </c>
      <c r="U341" s="2255">
        <f t="shared" si="104"/>
        <v>11</v>
      </c>
      <c r="V341" s="2256">
        <f t="shared" si="104"/>
        <v>22</v>
      </c>
      <c r="W341" s="2257">
        <f t="shared" si="104"/>
        <v>19</v>
      </c>
      <c r="X341" s="2258">
        <f t="shared" si="104"/>
        <v>20</v>
      </c>
      <c r="Y341" s="2256">
        <f t="shared" si="104"/>
        <v>13</v>
      </c>
    </row>
    <row r="342" spans="1:25" s="1792" customFormat="1" ht="21" hidden="1" customHeight="1" x14ac:dyDescent="0.2">
      <c r="A342" s="3318" t="s">
        <v>567</v>
      </c>
      <c r="B342" s="3319"/>
      <c r="C342" s="3319"/>
      <c r="D342" s="3319"/>
      <c r="E342" s="3319"/>
      <c r="F342" s="3319"/>
      <c r="G342" s="3319"/>
      <c r="H342" s="3319"/>
      <c r="I342" s="3319"/>
      <c r="J342" s="3319"/>
      <c r="K342" s="3319"/>
      <c r="L342" s="3319"/>
      <c r="M342" s="3319"/>
      <c r="N342" s="3319"/>
      <c r="O342" s="3319"/>
      <c r="P342" s="3319"/>
      <c r="Q342" s="3319"/>
      <c r="R342" s="3319"/>
      <c r="S342" s="3319"/>
      <c r="T342" s="3319"/>
      <c r="U342" s="3319"/>
      <c r="V342" s="3319"/>
      <c r="W342" s="3319"/>
      <c r="X342" s="3319"/>
      <c r="Y342" s="3320"/>
    </row>
    <row r="343" spans="1:25" s="1792" customFormat="1" ht="21" hidden="1" customHeight="1" x14ac:dyDescent="0.2">
      <c r="A343" s="1778" t="s">
        <v>257</v>
      </c>
      <c r="B343" s="1739" t="s">
        <v>568</v>
      </c>
      <c r="C343" s="1740"/>
      <c r="D343" s="2101"/>
      <c r="E343" s="2101"/>
      <c r="F343" s="2262"/>
      <c r="G343" s="1743">
        <f>G344+G345</f>
        <v>4.5</v>
      </c>
      <c r="H343" s="2062">
        <f t="shared" ref="H343:H349" si="105">G343*30</f>
        <v>135</v>
      </c>
      <c r="I343" s="2263">
        <f>I344+I345</f>
        <v>55</v>
      </c>
      <c r="J343" s="2066">
        <f>J344+J345</f>
        <v>30</v>
      </c>
      <c r="K343" s="2066"/>
      <c r="L343" s="2264">
        <f>L344+L345</f>
        <v>25</v>
      </c>
      <c r="M343" s="2265">
        <f>M344+M345</f>
        <v>80</v>
      </c>
      <c r="N343" s="1855"/>
      <c r="O343" s="1836"/>
      <c r="P343" s="1856"/>
      <c r="Q343" s="1835"/>
      <c r="R343" s="1836"/>
      <c r="S343" s="1837"/>
      <c r="T343" s="1838"/>
      <c r="U343" s="1839"/>
      <c r="V343" s="1840"/>
      <c r="W343" s="1857"/>
      <c r="X343" s="1839"/>
      <c r="Y343" s="1840"/>
    </row>
    <row r="344" spans="1:25" s="1792" customFormat="1" ht="21" hidden="1" customHeight="1" x14ac:dyDescent="0.2">
      <c r="A344" s="2030" t="s">
        <v>569</v>
      </c>
      <c r="B344" s="1817" t="s">
        <v>568</v>
      </c>
      <c r="C344" s="2266"/>
      <c r="D344" s="2267">
        <v>7</v>
      </c>
      <c r="E344" s="2268"/>
      <c r="F344" s="2268"/>
      <c r="G344" s="2033">
        <v>3.5</v>
      </c>
      <c r="H344" s="2062">
        <f t="shared" si="105"/>
        <v>105</v>
      </c>
      <c r="I344" s="2035">
        <v>45</v>
      </c>
      <c r="J344" s="2035">
        <v>30</v>
      </c>
      <c r="K344" s="2269"/>
      <c r="L344" s="2035">
        <v>15</v>
      </c>
      <c r="M344" s="2270">
        <v>60</v>
      </c>
      <c r="N344" s="2031"/>
      <c r="O344" s="2031"/>
      <c r="P344" s="2031"/>
      <c r="Q344" s="2031"/>
      <c r="R344" s="2031"/>
      <c r="S344" s="2031"/>
      <c r="T344" s="2032">
        <v>3</v>
      </c>
      <c r="U344" s="2160"/>
      <c r="V344" s="2031"/>
      <c r="W344" s="2271"/>
      <c r="X344" s="2160"/>
      <c r="Y344" s="2272"/>
    </row>
    <row r="345" spans="1:25" s="1792" customFormat="1" ht="21" hidden="1" customHeight="1" x14ac:dyDescent="0.2">
      <c r="A345" s="1778" t="s">
        <v>570</v>
      </c>
      <c r="B345" s="1817" t="s">
        <v>571</v>
      </c>
      <c r="C345" s="1818"/>
      <c r="D345" s="2095"/>
      <c r="E345" s="2095"/>
      <c r="F345" s="2273">
        <v>8</v>
      </c>
      <c r="G345" s="2274">
        <v>1</v>
      </c>
      <c r="H345" s="2062">
        <f t="shared" si="105"/>
        <v>30</v>
      </c>
      <c r="I345" s="2265">
        <v>10</v>
      </c>
      <c r="J345" s="2265"/>
      <c r="K345" s="2265"/>
      <c r="L345" s="2265">
        <v>10</v>
      </c>
      <c r="M345" s="2265">
        <v>20</v>
      </c>
      <c r="N345" s="2275"/>
      <c r="O345" s="1843"/>
      <c r="P345" s="1843"/>
      <c r="Q345" s="1843"/>
      <c r="R345" s="1843"/>
      <c r="S345" s="1843"/>
      <c r="T345" s="1843"/>
      <c r="U345" s="1843">
        <v>1</v>
      </c>
      <c r="V345" s="2160"/>
      <c r="W345" s="2160"/>
      <c r="X345" s="2160"/>
      <c r="Y345" s="2161"/>
    </row>
    <row r="346" spans="1:25" s="1792" customFormat="1" ht="21" hidden="1" customHeight="1" x14ac:dyDescent="0.2">
      <c r="A346" s="1778" t="s">
        <v>258</v>
      </c>
      <c r="B346" s="2031" t="s">
        <v>572</v>
      </c>
      <c r="C346" s="1843"/>
      <c r="D346" s="1843">
        <v>9</v>
      </c>
      <c r="E346" s="1843"/>
      <c r="F346" s="2156"/>
      <c r="G346" s="2276">
        <v>3</v>
      </c>
      <c r="H346" s="1828">
        <f t="shared" si="105"/>
        <v>90</v>
      </c>
      <c r="I346" s="2277">
        <v>30</v>
      </c>
      <c r="J346" s="2160">
        <v>20</v>
      </c>
      <c r="K346" s="1843"/>
      <c r="L346" s="1843">
        <v>10</v>
      </c>
      <c r="M346" s="2158">
        <f>H346-I346</f>
        <v>60</v>
      </c>
      <c r="N346" s="1843"/>
      <c r="O346" s="1843"/>
      <c r="P346" s="1843"/>
      <c r="Q346" s="1843"/>
      <c r="R346" s="1843"/>
      <c r="S346" s="1843"/>
      <c r="T346" s="1843"/>
      <c r="U346" s="1843"/>
      <c r="V346" s="2270">
        <v>3</v>
      </c>
      <c r="W346" s="2160"/>
      <c r="X346" s="2160"/>
      <c r="Y346" s="2161"/>
    </row>
    <row r="347" spans="1:25" s="1792" customFormat="1" ht="21" hidden="1" customHeight="1" x14ac:dyDescent="0.2">
      <c r="A347" s="2197" t="s">
        <v>259</v>
      </c>
      <c r="B347" s="2278" t="s">
        <v>573</v>
      </c>
      <c r="C347" s="2279"/>
      <c r="D347" s="2280">
        <v>10</v>
      </c>
      <c r="E347" s="2280"/>
      <c r="F347" s="2281"/>
      <c r="G347" s="2282">
        <v>3</v>
      </c>
      <c r="H347" s="2182">
        <f t="shared" si="105"/>
        <v>90</v>
      </c>
      <c r="I347" s="2283">
        <v>45</v>
      </c>
      <c r="J347" s="2284">
        <v>30</v>
      </c>
      <c r="K347" s="2280"/>
      <c r="L347" s="2280">
        <v>15</v>
      </c>
      <c r="M347" s="2158">
        <f>H347-I347</f>
        <v>45</v>
      </c>
      <c r="N347" s="2279"/>
      <c r="O347" s="2280"/>
      <c r="P347" s="2285"/>
      <c r="Q347" s="2286"/>
      <c r="R347" s="2280"/>
      <c r="S347" s="2287"/>
      <c r="T347" s="2286"/>
      <c r="U347" s="2280"/>
      <c r="V347" s="2170"/>
      <c r="W347" s="2288">
        <v>3</v>
      </c>
      <c r="X347" s="2284"/>
      <c r="Y347" s="2170"/>
    </row>
    <row r="348" spans="1:25" s="1755" customFormat="1" ht="21" hidden="1" customHeight="1" x14ac:dyDescent="0.2">
      <c r="A348" s="1738" t="s">
        <v>574</v>
      </c>
      <c r="B348" s="1817" t="s">
        <v>575</v>
      </c>
      <c r="C348" s="1818"/>
      <c r="D348" s="1818">
        <v>8</v>
      </c>
      <c r="E348" s="1818"/>
      <c r="F348" s="1819"/>
      <c r="G348" s="2289">
        <v>3</v>
      </c>
      <c r="H348" s="1821">
        <f t="shared" si="105"/>
        <v>90</v>
      </c>
      <c r="I348" s="2290">
        <v>30</v>
      </c>
      <c r="J348" s="1823">
        <v>20</v>
      </c>
      <c r="K348" s="1818">
        <v>10</v>
      </c>
      <c r="L348" s="1818"/>
      <c r="M348" s="1822">
        <f>H348-I348</f>
        <v>60</v>
      </c>
      <c r="N348" s="1818"/>
      <c r="O348" s="1818"/>
      <c r="P348" s="1818"/>
      <c r="Q348" s="1818"/>
      <c r="R348" s="1818"/>
      <c r="S348" s="1818"/>
      <c r="T348" s="1818"/>
      <c r="U348" s="1818">
        <v>3</v>
      </c>
      <c r="V348" s="1823"/>
      <c r="W348" s="1823"/>
      <c r="X348" s="1823"/>
      <c r="Y348" s="1754"/>
    </row>
    <row r="349" spans="1:25" s="1792" customFormat="1" ht="43.5" hidden="1" customHeight="1" thickBot="1" x14ac:dyDescent="0.25">
      <c r="A349" s="1778" t="s">
        <v>576</v>
      </c>
      <c r="B349" s="1779" t="s">
        <v>577</v>
      </c>
      <c r="C349" s="1780">
        <v>11</v>
      </c>
      <c r="D349" s="1781"/>
      <c r="E349" s="1781"/>
      <c r="F349" s="1782"/>
      <c r="G349" s="2175">
        <v>2.5</v>
      </c>
      <c r="H349" s="2166">
        <f t="shared" si="105"/>
        <v>75</v>
      </c>
      <c r="I349" s="1784">
        <v>30</v>
      </c>
      <c r="J349" s="1784">
        <v>20</v>
      </c>
      <c r="K349" s="1784"/>
      <c r="L349" s="1784">
        <v>10</v>
      </c>
      <c r="M349" s="1822">
        <f>H349-I349</f>
        <v>45</v>
      </c>
      <c r="N349" s="1786"/>
      <c r="O349" s="1781"/>
      <c r="P349" s="1787"/>
      <c r="Q349" s="1780"/>
      <c r="R349" s="1781"/>
      <c r="S349" s="1788"/>
      <c r="T349" s="1780"/>
      <c r="U349" s="1781"/>
      <c r="V349" s="1789"/>
      <c r="W349" s="1790"/>
      <c r="X349" s="1791">
        <v>3</v>
      </c>
      <c r="Y349" s="1789"/>
    </row>
    <row r="350" spans="1:25" s="18" customFormat="1" ht="21" hidden="1" customHeight="1" thickBot="1" x14ac:dyDescent="0.25">
      <c r="A350" s="448"/>
      <c r="B350" s="388" t="s">
        <v>578</v>
      </c>
      <c r="C350" s="389"/>
      <c r="D350" s="389"/>
      <c r="E350" s="389"/>
      <c r="F350" s="390"/>
      <c r="G350" s="391">
        <f>G343+G346+G347+G348+G349</f>
        <v>16</v>
      </c>
      <c r="H350" s="392">
        <f>H343+H346+H347+H348+H349</f>
        <v>480</v>
      </c>
      <c r="I350" s="393">
        <f>I343+I346+I347+I348+I349</f>
        <v>190</v>
      </c>
      <c r="J350" s="394">
        <f>J343+J346+J347+J348+J349</f>
        <v>120</v>
      </c>
      <c r="K350" s="393">
        <f>K343+K346+K347+K348+K349</f>
        <v>10</v>
      </c>
      <c r="L350" s="393">
        <f>L343+L346+L347+L349</f>
        <v>60</v>
      </c>
      <c r="M350" s="395">
        <f>M343+M346+M347+M348+M349</f>
        <v>290</v>
      </c>
      <c r="N350" s="389">
        <f>SUM(N343:N349)</f>
        <v>0</v>
      </c>
      <c r="O350" s="389">
        <f t="shared" ref="O350:Y350" si="106">SUM(O343:O349)</f>
        <v>0</v>
      </c>
      <c r="P350" s="389">
        <f t="shared" si="106"/>
        <v>0</v>
      </c>
      <c r="Q350" s="389">
        <f t="shared" si="106"/>
        <v>0</v>
      </c>
      <c r="R350" s="389">
        <f t="shared" si="106"/>
        <v>0</v>
      </c>
      <c r="S350" s="389">
        <f t="shared" si="106"/>
        <v>0</v>
      </c>
      <c r="T350" s="389">
        <f t="shared" si="106"/>
        <v>3</v>
      </c>
      <c r="U350" s="389">
        <f t="shared" si="106"/>
        <v>4</v>
      </c>
      <c r="V350" s="389">
        <f t="shared" si="106"/>
        <v>3</v>
      </c>
      <c r="W350" s="389">
        <f t="shared" si="106"/>
        <v>3</v>
      </c>
      <c r="X350" s="389">
        <f t="shared" si="106"/>
        <v>3</v>
      </c>
      <c r="Y350" s="450">
        <f t="shared" si="106"/>
        <v>0</v>
      </c>
    </row>
    <row r="351" spans="1:25" s="18" customFormat="1" ht="21" hidden="1" customHeight="1" thickBot="1" x14ac:dyDescent="0.25">
      <c r="A351" s="448"/>
      <c r="B351" s="388" t="s">
        <v>579</v>
      </c>
      <c r="C351" s="389"/>
      <c r="D351" s="389"/>
      <c r="E351" s="389"/>
      <c r="F351" s="390"/>
      <c r="G351" s="391">
        <f>G332+G350</f>
        <v>72</v>
      </c>
      <c r="H351" s="137">
        <f t="shared" ref="H351:Y351" si="107">H332+H350</f>
        <v>2160</v>
      </c>
      <c r="I351" s="137">
        <f t="shared" si="107"/>
        <v>984</v>
      </c>
      <c r="J351" s="137">
        <f t="shared" si="107"/>
        <v>562</v>
      </c>
      <c r="K351" s="137">
        <f t="shared" si="107"/>
        <v>156</v>
      </c>
      <c r="L351" s="137">
        <f t="shared" si="107"/>
        <v>266</v>
      </c>
      <c r="M351" s="137">
        <f t="shared" si="107"/>
        <v>1176</v>
      </c>
      <c r="N351" s="136">
        <f t="shared" si="107"/>
        <v>0</v>
      </c>
      <c r="O351" s="136">
        <f t="shared" si="107"/>
        <v>0</v>
      </c>
      <c r="P351" s="136">
        <f t="shared" si="107"/>
        <v>0</v>
      </c>
      <c r="Q351" s="136">
        <f t="shared" si="107"/>
        <v>0</v>
      </c>
      <c r="R351" s="136">
        <f t="shared" si="107"/>
        <v>0</v>
      </c>
      <c r="S351" s="136">
        <f t="shared" si="107"/>
        <v>3</v>
      </c>
      <c r="T351" s="136">
        <f>T332+T350</f>
        <v>6</v>
      </c>
      <c r="U351" s="136">
        <f>U332+U350</f>
        <v>12</v>
      </c>
      <c r="V351" s="136">
        <f t="shared" si="107"/>
        <v>21</v>
      </c>
      <c r="W351" s="136">
        <f t="shared" si="107"/>
        <v>18</v>
      </c>
      <c r="X351" s="136">
        <f t="shared" si="107"/>
        <v>20</v>
      </c>
      <c r="Y351" s="444">
        <f t="shared" si="107"/>
        <v>13</v>
      </c>
    </row>
    <row r="352" spans="1:25" s="18" customFormat="1" ht="21" customHeight="1" thickBot="1" x14ac:dyDescent="0.25">
      <c r="A352" s="451"/>
      <c r="B352" s="396"/>
      <c r="C352" s="162"/>
      <c r="D352" s="162"/>
      <c r="E352" s="162"/>
      <c r="F352" s="397"/>
      <c r="G352" s="398"/>
      <c r="H352" s="399"/>
      <c r="I352" s="399"/>
      <c r="J352" s="399"/>
      <c r="K352" s="399"/>
      <c r="L352" s="399"/>
      <c r="M352" s="399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452"/>
    </row>
    <row r="353" spans="1:25" s="18" customFormat="1" ht="21" customHeight="1" thickBot="1" x14ac:dyDescent="0.25">
      <c r="A353" s="3026" t="s">
        <v>481</v>
      </c>
      <c r="B353" s="3027"/>
      <c r="C353" s="3027"/>
      <c r="D353" s="3027"/>
      <c r="E353" s="3027"/>
      <c r="F353" s="3027"/>
      <c r="G353" s="3027"/>
      <c r="H353" s="3027"/>
      <c r="I353" s="3027"/>
      <c r="J353" s="3027"/>
      <c r="K353" s="3027"/>
      <c r="L353" s="3027"/>
      <c r="M353" s="3027"/>
      <c r="N353" s="3027"/>
      <c r="O353" s="3027"/>
      <c r="P353" s="3027"/>
      <c r="Q353" s="3027"/>
      <c r="R353" s="3027"/>
      <c r="S353" s="3027"/>
      <c r="T353" s="3027"/>
      <c r="U353" s="3027"/>
      <c r="V353" s="3027"/>
      <c r="W353" s="3027"/>
      <c r="X353" s="3027"/>
      <c r="Y353" s="3028"/>
    </row>
    <row r="354" spans="1:25" s="18" customFormat="1" ht="21.75" customHeight="1" x14ac:dyDescent="0.2">
      <c r="A354" s="668" t="s">
        <v>172</v>
      </c>
      <c r="B354" s="111" t="s">
        <v>516</v>
      </c>
      <c r="C354" s="962"/>
      <c r="D354" s="963" t="s">
        <v>29</v>
      </c>
      <c r="E354" s="964"/>
      <c r="F354" s="965"/>
      <c r="G354" s="1260">
        <v>2</v>
      </c>
      <c r="H354" s="966">
        <f t="shared" ref="H354:H362" si="108">G354*30</f>
        <v>60</v>
      </c>
      <c r="I354" s="142"/>
      <c r="J354" s="967"/>
      <c r="K354" s="968"/>
      <c r="L354" s="968"/>
      <c r="M354" s="278"/>
      <c r="N354" s="969"/>
      <c r="P354" s="970"/>
      <c r="Q354" s="971"/>
      <c r="R354" s="972"/>
      <c r="S354" s="973"/>
      <c r="T354" s="974"/>
      <c r="U354" s="972"/>
      <c r="V354" s="975"/>
      <c r="W354" s="976"/>
      <c r="X354" s="977"/>
      <c r="Y354" s="975"/>
    </row>
    <row r="355" spans="1:25" s="18" customFormat="1" ht="34.5" customHeight="1" x14ac:dyDescent="0.2">
      <c r="A355" s="576" t="s">
        <v>173</v>
      </c>
      <c r="B355" s="112" t="s">
        <v>482</v>
      </c>
      <c r="C355" s="978"/>
      <c r="D355" s="642">
        <v>7</v>
      </c>
      <c r="E355" s="979"/>
      <c r="F355" s="980"/>
      <c r="G355" s="1262">
        <v>4</v>
      </c>
      <c r="H355" s="190">
        <f t="shared" si="108"/>
        <v>120</v>
      </c>
      <c r="I355" s="92"/>
      <c r="J355" s="191"/>
      <c r="K355" s="192"/>
      <c r="L355" s="192"/>
      <c r="M355" s="193"/>
      <c r="N355" s="981"/>
      <c r="O355" s="982"/>
      <c r="P355" s="983"/>
      <c r="Q355" s="984"/>
      <c r="R355" s="982"/>
      <c r="S355" s="985"/>
      <c r="T355" s="986"/>
      <c r="U355" s="982"/>
      <c r="V355" s="985"/>
      <c r="W355" s="984"/>
      <c r="X355" s="982"/>
      <c r="Y355" s="985"/>
    </row>
    <row r="356" spans="1:25" s="18" customFormat="1" ht="33.75" customHeight="1" x14ac:dyDescent="0.2">
      <c r="A356" s="576" t="s">
        <v>174</v>
      </c>
      <c r="B356" s="112" t="s">
        <v>61</v>
      </c>
      <c r="C356" s="978"/>
      <c r="D356" s="638" t="s">
        <v>273</v>
      </c>
      <c r="E356" s="979"/>
      <c r="F356" s="980"/>
      <c r="G356" s="1262">
        <v>2</v>
      </c>
      <c r="H356" s="190">
        <f t="shared" si="108"/>
        <v>60</v>
      </c>
      <c r="I356" s="92"/>
      <c r="J356" s="191"/>
      <c r="K356" s="192"/>
      <c r="L356" s="192"/>
      <c r="M356" s="193"/>
      <c r="N356" s="981"/>
      <c r="O356" s="982"/>
      <c r="P356" s="983"/>
      <c r="Q356" s="984"/>
      <c r="R356" s="982"/>
      <c r="S356" s="985"/>
      <c r="T356" s="984"/>
      <c r="U356" s="982"/>
      <c r="V356" s="970"/>
      <c r="W356" s="984"/>
      <c r="X356" s="982"/>
      <c r="Y356" s="985"/>
    </row>
    <row r="357" spans="1:25" s="18" customFormat="1" ht="33.75" customHeight="1" x14ac:dyDescent="0.2">
      <c r="A357" s="576" t="s">
        <v>660</v>
      </c>
      <c r="B357" s="112" t="s">
        <v>664</v>
      </c>
      <c r="C357" s="978"/>
      <c r="D357" s="642">
        <v>12</v>
      </c>
      <c r="E357" s="979"/>
      <c r="F357" s="980"/>
      <c r="G357" s="1262">
        <v>5.5</v>
      </c>
      <c r="H357" s="190">
        <f t="shared" si="108"/>
        <v>165</v>
      </c>
      <c r="I357" s="92"/>
      <c r="J357" s="191"/>
      <c r="K357" s="192"/>
      <c r="L357" s="192"/>
      <c r="M357" s="193"/>
      <c r="N357" s="981"/>
      <c r="O357" s="982"/>
      <c r="P357" s="983"/>
      <c r="Q357" s="984"/>
      <c r="R357" s="982"/>
      <c r="S357" s="985"/>
      <c r="T357" s="984"/>
      <c r="U357" s="982"/>
      <c r="V357" s="970"/>
      <c r="W357" s="981"/>
      <c r="X357" s="982"/>
      <c r="Y357" s="985"/>
    </row>
    <row r="358" spans="1:25" s="18" customFormat="1" ht="29.25" customHeight="1" x14ac:dyDescent="0.2">
      <c r="A358" s="576" t="s">
        <v>661</v>
      </c>
      <c r="B358" s="112" t="s">
        <v>665</v>
      </c>
      <c r="C358" s="978"/>
      <c r="D358" s="642">
        <v>12</v>
      </c>
      <c r="E358" s="979"/>
      <c r="F358" s="980"/>
      <c r="G358" s="1262">
        <v>4.5</v>
      </c>
      <c r="H358" s="190">
        <f t="shared" si="108"/>
        <v>135</v>
      </c>
      <c r="I358" s="92"/>
      <c r="J358" s="191"/>
      <c r="K358" s="192"/>
      <c r="L358" s="192"/>
      <c r="M358" s="193"/>
      <c r="N358" s="981"/>
      <c r="O358" s="982"/>
      <c r="P358" s="983"/>
      <c r="Q358" s="984"/>
      <c r="R358" s="982"/>
      <c r="S358" s="985"/>
      <c r="T358" s="984"/>
      <c r="U358" s="982"/>
      <c r="V358" s="985"/>
      <c r="W358" s="987"/>
      <c r="X358" s="982"/>
      <c r="Y358" s="985"/>
    </row>
    <row r="359" spans="1:25" s="18" customFormat="1" ht="18.75" customHeight="1" thickBot="1" x14ac:dyDescent="0.25">
      <c r="A359" s="683" t="s">
        <v>176</v>
      </c>
      <c r="B359" s="988" t="s">
        <v>24</v>
      </c>
      <c r="C359" s="989"/>
      <c r="D359" s="990">
        <v>12</v>
      </c>
      <c r="E359" s="991"/>
      <c r="F359" s="992"/>
      <c r="G359" s="1265">
        <v>6</v>
      </c>
      <c r="H359" s="993">
        <f t="shared" si="108"/>
        <v>180</v>
      </c>
      <c r="I359" s="92"/>
      <c r="J359" s="994"/>
      <c r="K359" s="995"/>
      <c r="L359" s="995"/>
      <c r="M359" s="689"/>
      <c r="N359" s="996"/>
      <c r="O359" s="997"/>
      <c r="P359" s="998"/>
      <c r="Q359" s="999"/>
      <c r="R359" s="997"/>
      <c r="S359" s="1000"/>
      <c r="T359" s="999"/>
      <c r="U359" s="997"/>
      <c r="V359" s="1000"/>
      <c r="W359" s="996"/>
      <c r="X359" s="997"/>
      <c r="Y359" s="1000"/>
    </row>
    <row r="360" spans="1:25" s="18" customFormat="1" ht="21.75" customHeight="1" thickBot="1" x14ac:dyDescent="0.25">
      <c r="A360" s="3029" t="s">
        <v>401</v>
      </c>
      <c r="B360" s="3030"/>
      <c r="C360" s="3030"/>
      <c r="D360" s="3030"/>
      <c r="E360" s="3030"/>
      <c r="F360" s="3030"/>
      <c r="G360" s="181">
        <f>G354+G355+G356+G357+G359</f>
        <v>19.5</v>
      </c>
      <c r="H360" s="2039">
        <f t="shared" si="108"/>
        <v>585</v>
      </c>
      <c r="I360" s="587"/>
      <c r="J360" s="587"/>
      <c r="K360" s="587"/>
      <c r="L360" s="587"/>
      <c r="M360" s="588"/>
      <c r="N360" s="1001"/>
      <c r="O360" s="1002"/>
      <c r="P360" s="1003"/>
      <c r="Q360" s="1001"/>
      <c r="R360" s="1002"/>
      <c r="S360" s="1003"/>
      <c r="T360" s="1001"/>
      <c r="U360" s="1002"/>
      <c r="V360" s="1004"/>
      <c r="W360" s="1005"/>
      <c r="X360" s="1002"/>
      <c r="Y360" s="1003"/>
    </row>
    <row r="361" spans="1:25" s="18" customFormat="1" ht="21.75" customHeight="1" thickBot="1" x14ac:dyDescent="0.25">
      <c r="A361" s="3029" t="s">
        <v>662</v>
      </c>
      <c r="B361" s="3030"/>
      <c r="C361" s="3030"/>
      <c r="D361" s="3030"/>
      <c r="E361" s="3030"/>
      <c r="F361" s="3030"/>
      <c r="G361" s="181">
        <f>G354+G356+G358+G359</f>
        <v>14.5</v>
      </c>
      <c r="H361" s="2039">
        <f t="shared" si="108"/>
        <v>435</v>
      </c>
      <c r="I361" s="1007"/>
      <c r="J361" s="1007"/>
      <c r="K361" s="1007"/>
      <c r="L361" s="1007"/>
      <c r="M361" s="1008"/>
      <c r="N361" s="1009"/>
      <c r="O361" s="1010"/>
      <c r="P361" s="1011"/>
      <c r="Q361" s="1009"/>
      <c r="R361" s="1010"/>
      <c r="S361" s="1011"/>
      <c r="T361" s="1009"/>
      <c r="U361" s="1010"/>
      <c r="V361" s="1708"/>
      <c r="W361" s="1709"/>
      <c r="X361" s="1010"/>
      <c r="Y361" s="1011"/>
    </row>
    <row r="362" spans="1:25" s="18" customFormat="1" ht="21.75" customHeight="1" thickBot="1" x14ac:dyDescent="0.25">
      <c r="A362" s="3029" t="s">
        <v>663</v>
      </c>
      <c r="B362" s="3030"/>
      <c r="C362" s="3030"/>
      <c r="D362" s="3030"/>
      <c r="E362" s="3030"/>
      <c r="F362" s="3030"/>
      <c r="G362" s="181">
        <f>G354+G356+G357+G359</f>
        <v>15.5</v>
      </c>
      <c r="H362" s="2039">
        <f t="shared" si="108"/>
        <v>465</v>
      </c>
      <c r="I362" s="1007"/>
      <c r="J362" s="1007"/>
      <c r="K362" s="1007"/>
      <c r="L362" s="1007"/>
      <c r="M362" s="1008"/>
      <c r="N362" s="1009"/>
      <c r="O362" s="1010"/>
      <c r="P362" s="1011"/>
      <c r="Q362" s="1009"/>
      <c r="R362" s="1010"/>
      <c r="S362" s="1011"/>
      <c r="T362" s="1009"/>
      <c r="U362" s="1010"/>
      <c r="V362" s="1011"/>
      <c r="W362" s="1009"/>
      <c r="X362" s="1010"/>
      <c r="Y362" s="1011"/>
    </row>
    <row r="363" spans="1:25" s="18" customFormat="1" ht="21.75" customHeight="1" thickBot="1" x14ac:dyDescent="0.25">
      <c r="A363" s="3026" t="s">
        <v>483</v>
      </c>
      <c r="B363" s="3027"/>
      <c r="C363" s="3027"/>
      <c r="D363" s="3027"/>
      <c r="E363" s="3027"/>
      <c r="F363" s="3027"/>
      <c r="G363" s="3241"/>
      <c r="H363" s="3027"/>
      <c r="I363" s="3027"/>
      <c r="J363" s="3027"/>
      <c r="K363" s="3027"/>
      <c r="L363" s="3027"/>
      <c r="M363" s="3027"/>
      <c r="N363" s="3027"/>
      <c r="O363" s="3027"/>
      <c r="P363" s="3027"/>
      <c r="Q363" s="3027"/>
      <c r="R363" s="3027"/>
      <c r="S363" s="3027"/>
      <c r="T363" s="3027"/>
      <c r="U363" s="3027"/>
      <c r="V363" s="3027"/>
      <c r="W363" s="3027"/>
      <c r="X363" s="3027"/>
      <c r="Y363" s="3028"/>
    </row>
    <row r="364" spans="1:25" s="18" customFormat="1" ht="36" customHeight="1" thickBot="1" x14ac:dyDescent="0.25">
      <c r="A364" s="1012" t="s">
        <v>177</v>
      </c>
      <c r="B364" s="1013" t="s">
        <v>28</v>
      </c>
      <c r="C364" s="1014">
        <v>12</v>
      </c>
      <c r="D364" s="1015"/>
      <c r="E364" s="1015"/>
      <c r="F364" s="1016"/>
      <c r="G364" s="134">
        <v>1.5</v>
      </c>
      <c r="H364" s="1017">
        <f>G364*30</f>
        <v>45</v>
      </c>
      <c r="I364" s="1018"/>
      <c r="J364" s="1019"/>
      <c r="K364" s="1020"/>
      <c r="L364" s="1020"/>
      <c r="M364" s="151"/>
      <c r="N364" s="1021"/>
      <c r="O364" s="1022"/>
      <c r="P364" s="1023"/>
      <c r="Q364" s="1024"/>
      <c r="R364" s="1022"/>
      <c r="S364" s="1025"/>
      <c r="T364" s="1024"/>
      <c r="U364" s="1022"/>
      <c r="V364" s="1025"/>
      <c r="W364" s="1021"/>
      <c r="X364" s="1022"/>
      <c r="Y364" s="1025"/>
    </row>
    <row r="365" spans="1:25" s="18" customFormat="1" ht="21" customHeight="1" thickBot="1" x14ac:dyDescent="0.25">
      <c r="A365" s="3015" t="s">
        <v>199</v>
      </c>
      <c r="B365" s="3016"/>
      <c r="C365" s="3016"/>
      <c r="D365" s="3016"/>
      <c r="E365" s="3016"/>
      <c r="F365" s="3017"/>
      <c r="G365" s="585">
        <f>G364</f>
        <v>1.5</v>
      </c>
      <c r="H365" s="1026">
        <f>H364</f>
        <v>45</v>
      </c>
      <c r="I365" s="1027"/>
      <c r="J365" s="1028"/>
      <c r="K365" s="1028"/>
      <c r="L365" s="1028"/>
      <c r="M365" s="1029"/>
      <c r="N365" s="586"/>
      <c r="O365" s="587"/>
      <c r="P365" s="588"/>
      <c r="Q365" s="586"/>
      <c r="R365" s="587"/>
      <c r="S365" s="588"/>
      <c r="T365" s="586"/>
      <c r="U365" s="587"/>
      <c r="V365" s="588"/>
      <c r="W365" s="586"/>
      <c r="X365" s="587"/>
      <c r="Y365" s="588"/>
    </row>
    <row r="366" spans="1:25" s="18" customFormat="1" ht="16.5" thickBot="1" x14ac:dyDescent="0.25">
      <c r="A366" s="53"/>
      <c r="B366" s="53"/>
      <c r="C366" s="53"/>
      <c r="D366" s="53"/>
      <c r="E366" s="53"/>
      <c r="F366" s="53"/>
      <c r="G366" s="52"/>
      <c r="H366" s="55"/>
      <c r="I366" s="52"/>
      <c r="J366" s="52"/>
      <c r="K366" s="52"/>
      <c r="L366" s="52"/>
      <c r="M366" s="52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25" s="18" customFormat="1" ht="19.5" customHeight="1" thickBot="1" x14ac:dyDescent="0.25">
      <c r="A367" s="3212" t="s">
        <v>594</v>
      </c>
      <c r="B367" s="3413"/>
      <c r="C367" s="3413"/>
      <c r="D367" s="3413"/>
      <c r="E367" s="3413"/>
      <c r="F367" s="3413"/>
      <c r="G367" s="3413"/>
      <c r="H367" s="3413"/>
      <c r="I367" s="3413"/>
      <c r="J367" s="3413"/>
      <c r="K367" s="3413"/>
      <c r="L367" s="3413"/>
      <c r="M367" s="3413"/>
      <c r="N367" s="3413"/>
      <c r="O367" s="3413"/>
      <c r="P367" s="3413"/>
      <c r="Q367" s="3413"/>
      <c r="R367" s="3413"/>
      <c r="S367" s="3413"/>
      <c r="T367" s="3413"/>
      <c r="U367" s="3413"/>
      <c r="V367" s="3413"/>
      <c r="W367" s="3413"/>
      <c r="X367" s="3413"/>
      <c r="Y367" s="3414"/>
    </row>
    <row r="368" spans="1:25" s="18" customFormat="1" ht="24.75" customHeight="1" thickBot="1" x14ac:dyDescent="0.25">
      <c r="A368" s="3223" t="s">
        <v>403</v>
      </c>
      <c r="B368" s="3223"/>
      <c r="C368" s="3223"/>
      <c r="D368" s="3223"/>
      <c r="E368" s="3223"/>
      <c r="F368" s="3223"/>
      <c r="G368" s="1030">
        <f>N377</f>
        <v>240</v>
      </c>
      <c r="H368" s="1030">
        <f>H83+H149+H153+H182+H360+H365+H93</f>
        <v>7200</v>
      </c>
      <c r="I368" s="1030">
        <f t="shared" ref="I368:V368" si="109">I83+I149+I153+I182+I360+I365+I93</f>
        <v>3267</v>
      </c>
      <c r="J368" s="1030">
        <f t="shared" si="109"/>
        <v>1552</v>
      </c>
      <c r="K368" s="1030">
        <f t="shared" si="109"/>
        <v>532</v>
      </c>
      <c r="L368" s="1030">
        <f t="shared" si="109"/>
        <v>1183</v>
      </c>
      <c r="M368" s="1030">
        <f t="shared" si="109"/>
        <v>3303</v>
      </c>
      <c r="N368" s="1030">
        <f t="shared" si="109"/>
        <v>29</v>
      </c>
      <c r="O368" s="1030">
        <f t="shared" si="109"/>
        <v>27</v>
      </c>
      <c r="P368" s="1030">
        <f t="shared" si="109"/>
        <v>27</v>
      </c>
      <c r="Q368" s="1030">
        <f>Q83+Q149+Q153+Q182+Q360+Q365+Q93</f>
        <v>28</v>
      </c>
      <c r="R368" s="1030">
        <f t="shared" si="109"/>
        <v>28</v>
      </c>
      <c r="S368" s="1030">
        <f t="shared" si="109"/>
        <v>29</v>
      </c>
      <c r="T368" s="1030">
        <f t="shared" si="109"/>
        <v>24</v>
      </c>
      <c r="U368" s="1030">
        <f t="shared" si="109"/>
        <v>24</v>
      </c>
      <c r="V368" s="1030">
        <f t="shared" si="109"/>
        <v>24</v>
      </c>
      <c r="W368" s="1031">
        <f>W83+W149+W153+W182+W360+W365</f>
        <v>22</v>
      </c>
      <c r="X368" s="1032">
        <f>X83+X149+X153+X182+X360+X365</f>
        <v>20</v>
      </c>
      <c r="Y368" s="1033">
        <f>Y83+Y149+Y153+Y182+Y360+Y365</f>
        <v>15</v>
      </c>
    </row>
    <row r="369" spans="1:27" s="18" customFormat="1" ht="37.5" customHeight="1" thickBot="1" x14ac:dyDescent="0.25">
      <c r="A369" s="3054" t="s">
        <v>404</v>
      </c>
      <c r="B369" s="3055"/>
      <c r="C369" s="3055"/>
      <c r="D369" s="3055"/>
      <c r="E369" s="3055"/>
      <c r="F369" s="3056"/>
      <c r="G369" s="1030">
        <f>N377</f>
        <v>240</v>
      </c>
      <c r="H369" s="1030">
        <f t="shared" ref="H369:V369" si="110">H83+H150+H153+H183+H360+H365+H93</f>
        <v>7200</v>
      </c>
      <c r="I369" s="1030">
        <f t="shared" si="110"/>
        <v>3267</v>
      </c>
      <c r="J369" s="1030">
        <f t="shared" si="110"/>
        <v>1489</v>
      </c>
      <c r="K369" s="1030">
        <f t="shared" si="110"/>
        <v>466</v>
      </c>
      <c r="L369" s="1030">
        <f t="shared" si="110"/>
        <v>1312</v>
      </c>
      <c r="M369" s="1030">
        <f t="shared" si="110"/>
        <v>3303</v>
      </c>
      <c r="N369" s="1030">
        <f t="shared" si="110"/>
        <v>29</v>
      </c>
      <c r="O369" s="1030">
        <f t="shared" si="110"/>
        <v>27</v>
      </c>
      <c r="P369" s="1030">
        <f t="shared" si="110"/>
        <v>27</v>
      </c>
      <c r="Q369" s="1030">
        <f t="shared" si="110"/>
        <v>28</v>
      </c>
      <c r="R369" s="1030">
        <f t="shared" si="110"/>
        <v>28</v>
      </c>
      <c r="S369" s="1030">
        <f t="shared" si="110"/>
        <v>29</v>
      </c>
      <c r="T369" s="1030">
        <f t="shared" si="110"/>
        <v>24</v>
      </c>
      <c r="U369" s="1030">
        <f t="shared" si="110"/>
        <v>24</v>
      </c>
      <c r="V369" s="1030">
        <f t="shared" si="110"/>
        <v>24</v>
      </c>
      <c r="W369" s="1031">
        <f>W83+W150+W153+W183+W360+W365</f>
        <v>22</v>
      </c>
      <c r="X369" s="1032">
        <f>X83+X150+X153+X183+X360+X365</f>
        <v>20</v>
      </c>
      <c r="Y369" s="1033">
        <f>Y83+Y150+Y153+Y183+Y360+Y365</f>
        <v>15</v>
      </c>
    </row>
    <row r="370" spans="1:27" s="18" customFormat="1" ht="21.75" customHeight="1" x14ac:dyDescent="0.2">
      <c r="A370" s="3202" t="s">
        <v>74</v>
      </c>
      <c r="B370" s="3203"/>
      <c r="C370" s="3203"/>
      <c r="D370" s="3203"/>
      <c r="E370" s="3203"/>
      <c r="F370" s="3203"/>
      <c r="G370" s="3203"/>
      <c r="H370" s="3203"/>
      <c r="I370" s="3203"/>
      <c r="J370" s="3203"/>
      <c r="K370" s="3203"/>
      <c r="L370" s="3203"/>
      <c r="M370" s="3204"/>
      <c r="N370" s="1034">
        <f>N368</f>
        <v>29</v>
      </c>
      <c r="O370" s="1035">
        <f t="shared" ref="O370:Y370" si="111">O368</f>
        <v>27</v>
      </c>
      <c r="P370" s="1036">
        <f t="shared" si="111"/>
        <v>27</v>
      </c>
      <c r="Q370" s="1034">
        <f t="shared" si="111"/>
        <v>28</v>
      </c>
      <c r="R370" s="1035">
        <f t="shared" si="111"/>
        <v>28</v>
      </c>
      <c r="S370" s="1036">
        <f t="shared" si="111"/>
        <v>29</v>
      </c>
      <c r="T370" s="1034">
        <f t="shared" si="111"/>
        <v>24</v>
      </c>
      <c r="U370" s="1035">
        <f t="shared" si="111"/>
        <v>24</v>
      </c>
      <c r="V370" s="1036">
        <f t="shared" si="111"/>
        <v>24</v>
      </c>
      <c r="W370" s="1034">
        <f t="shared" si="111"/>
        <v>22</v>
      </c>
      <c r="X370" s="1035">
        <f t="shared" si="111"/>
        <v>20</v>
      </c>
      <c r="Y370" s="1036">
        <f t="shared" si="111"/>
        <v>15</v>
      </c>
    </row>
    <row r="371" spans="1:27" s="16" customFormat="1" ht="18.75" customHeight="1" x14ac:dyDescent="0.2">
      <c r="A371" s="3185" t="s">
        <v>62</v>
      </c>
      <c r="B371" s="3186"/>
      <c r="C371" s="3186"/>
      <c r="D371" s="3186"/>
      <c r="E371" s="3186"/>
      <c r="F371" s="3186"/>
      <c r="G371" s="3186"/>
      <c r="H371" s="3186"/>
      <c r="I371" s="3186"/>
      <c r="J371" s="3186"/>
      <c r="K371" s="3186"/>
      <c r="L371" s="3186"/>
      <c r="M371" s="3187"/>
      <c r="N371" s="160">
        <v>3</v>
      </c>
      <c r="O371" s="786">
        <v>1</v>
      </c>
      <c r="P371" s="639">
        <v>3</v>
      </c>
      <c r="Q371" s="1037">
        <v>4</v>
      </c>
      <c r="R371" s="786">
        <v>2</v>
      </c>
      <c r="S371" s="639">
        <v>3</v>
      </c>
      <c r="T371" s="1037">
        <v>3</v>
      </c>
      <c r="U371" s="786">
        <v>2</v>
      </c>
      <c r="V371" s="639">
        <v>3</v>
      </c>
      <c r="W371" s="1037">
        <v>3</v>
      </c>
      <c r="X371" s="786">
        <v>1</v>
      </c>
      <c r="Y371" s="639">
        <v>2</v>
      </c>
    </row>
    <row r="372" spans="1:27" s="16" customFormat="1" ht="18.75" customHeight="1" x14ac:dyDescent="0.2">
      <c r="A372" s="3322" t="s">
        <v>408</v>
      </c>
      <c r="B372" s="3323"/>
      <c r="C372" s="3323"/>
      <c r="D372" s="3323"/>
      <c r="E372" s="3323"/>
      <c r="F372" s="3323"/>
      <c r="G372" s="3323"/>
      <c r="H372" s="3323"/>
      <c r="I372" s="3323"/>
      <c r="J372" s="3323"/>
      <c r="K372" s="3323"/>
      <c r="L372" s="3323"/>
      <c r="M372" s="3324"/>
      <c r="N372" s="160">
        <v>5</v>
      </c>
      <c r="O372" s="786">
        <v>2</v>
      </c>
      <c r="P372" s="639" t="s">
        <v>411</v>
      </c>
      <c r="Q372" s="1037">
        <v>3</v>
      </c>
      <c r="R372" s="786">
        <v>1</v>
      </c>
      <c r="S372" s="639" t="s">
        <v>599</v>
      </c>
      <c r="T372" s="1037" t="s">
        <v>202</v>
      </c>
      <c r="U372" s="786"/>
      <c r="V372" s="639" t="s">
        <v>598</v>
      </c>
      <c r="W372" s="1037">
        <v>4</v>
      </c>
      <c r="X372" s="786" t="s">
        <v>484</v>
      </c>
      <c r="Y372" s="639">
        <v>3</v>
      </c>
    </row>
    <row r="373" spans="1:27" s="16" customFormat="1" ht="18.75" customHeight="1" x14ac:dyDescent="0.2">
      <c r="A373" s="3322" t="s">
        <v>409</v>
      </c>
      <c r="B373" s="3323"/>
      <c r="C373" s="3323"/>
      <c r="D373" s="3323"/>
      <c r="E373" s="3323"/>
      <c r="F373" s="3323"/>
      <c r="G373" s="3323"/>
      <c r="H373" s="3323"/>
      <c r="I373" s="3323"/>
      <c r="J373" s="3323"/>
      <c r="K373" s="3323"/>
      <c r="L373" s="3323"/>
      <c r="M373" s="3324"/>
      <c r="N373" s="160">
        <v>5</v>
      </c>
      <c r="O373" s="786">
        <v>2</v>
      </c>
      <c r="P373" s="639" t="s">
        <v>411</v>
      </c>
      <c r="Q373" s="1037">
        <v>3</v>
      </c>
      <c r="R373" s="786">
        <v>1</v>
      </c>
      <c r="S373" s="639" t="s">
        <v>599</v>
      </c>
      <c r="T373" s="1037" t="s">
        <v>202</v>
      </c>
      <c r="U373" s="786"/>
      <c r="V373" s="639" t="s">
        <v>598</v>
      </c>
      <c r="W373" s="1037">
        <v>3</v>
      </c>
      <c r="X373" s="786" t="s">
        <v>484</v>
      </c>
      <c r="Y373" s="639">
        <v>3</v>
      </c>
    </row>
    <row r="374" spans="1:27" s="16" customFormat="1" ht="18.75" customHeight="1" x14ac:dyDescent="0.2">
      <c r="A374" s="3185" t="s">
        <v>77</v>
      </c>
      <c r="B374" s="3186"/>
      <c r="C374" s="3186"/>
      <c r="D374" s="3186"/>
      <c r="E374" s="3186"/>
      <c r="F374" s="3186"/>
      <c r="G374" s="3186"/>
      <c r="H374" s="3186"/>
      <c r="I374" s="3186"/>
      <c r="J374" s="3186"/>
      <c r="K374" s="3186"/>
      <c r="L374" s="3186"/>
      <c r="M374" s="3187"/>
      <c r="N374" s="1037"/>
      <c r="O374" s="786"/>
      <c r="P374" s="639"/>
      <c r="Q374" s="1037"/>
      <c r="R374" s="786"/>
      <c r="S374" s="639"/>
      <c r="T374" s="1037"/>
      <c r="U374" s="786"/>
      <c r="V374" s="639">
        <v>1</v>
      </c>
      <c r="W374" s="1037">
        <v>1</v>
      </c>
      <c r="X374" s="786"/>
      <c r="Y374" s="639"/>
    </row>
    <row r="375" spans="1:27" s="16" customFormat="1" ht="19.5" customHeight="1" thickBot="1" x14ac:dyDescent="0.25">
      <c r="A375" s="3245" t="s">
        <v>76</v>
      </c>
      <c r="B375" s="3246"/>
      <c r="C375" s="3246"/>
      <c r="D375" s="3246"/>
      <c r="E375" s="3246"/>
      <c r="F375" s="3246"/>
      <c r="G375" s="3246"/>
      <c r="H375" s="3246"/>
      <c r="I375" s="3246"/>
      <c r="J375" s="3246"/>
      <c r="K375" s="3246"/>
      <c r="L375" s="3246"/>
      <c r="M375" s="3247"/>
      <c r="N375" s="936"/>
      <c r="O375" s="937"/>
      <c r="P375" s="686"/>
      <c r="Q375" s="936"/>
      <c r="R375" s="937"/>
      <c r="S375" s="686"/>
      <c r="T375" s="936">
        <v>1</v>
      </c>
      <c r="U375" s="937"/>
      <c r="V375" s="686">
        <v>1</v>
      </c>
      <c r="W375" s="936"/>
      <c r="X375" s="937">
        <v>1</v>
      </c>
      <c r="Y375" s="686"/>
    </row>
    <row r="376" spans="1:27" s="16" customFormat="1" ht="19.5" customHeight="1" thickBot="1" x14ac:dyDescent="0.25">
      <c r="A376" s="3227"/>
      <c r="B376" s="3321"/>
      <c r="C376" s="3321"/>
      <c r="D376" s="3321"/>
      <c r="E376" s="3321"/>
      <c r="F376" s="3321"/>
      <c r="G376" s="3321"/>
      <c r="H376" s="3321"/>
      <c r="I376" s="3321"/>
      <c r="J376" s="3321"/>
      <c r="K376" s="3321"/>
      <c r="L376" s="3321"/>
      <c r="M376" s="3321"/>
      <c r="N376" s="3207">
        <f>G12+G13+G14+G17+G23+G24+G25+G36+G37+G38+G40+G51+G52+G53+G57+G58+G59+G65+G69+G78+G79+G81</f>
        <v>60</v>
      </c>
      <c r="O376" s="3208"/>
      <c r="P376" s="3208"/>
      <c r="Q376" s="3207">
        <f>G18+G19+G20+G26+G27+G28+G39+G46+G54+G61+G62+G63+G70+G71+G73+G74+G75+G76+G80+G152+G354+G87+G88+G89</f>
        <v>60</v>
      </c>
      <c r="R376" s="3208"/>
      <c r="S376" s="3208"/>
      <c r="T376" s="3207">
        <f>G34+G41+G43+G44+G45+G48+G49+G129+G130+G131+G134+G135+G136+G141+G142+G171+G355+G356+G90+G91+G92</f>
        <v>60</v>
      </c>
      <c r="U376" s="3208"/>
      <c r="V376" s="3208"/>
      <c r="W376" s="3207">
        <f>G16+G55+G66+G67+G132+G138+G139+G143+G167+G168+G169+G172+G173+G175+G176+G177+G357+G359+G364</f>
        <v>60</v>
      </c>
      <c r="X376" s="3208"/>
      <c r="Y376" s="3208"/>
      <c r="Z376" s="3225"/>
      <c r="AA376" s="3226"/>
    </row>
    <row r="377" spans="1:27" s="16" customFormat="1" ht="19.5" customHeight="1" thickBot="1" x14ac:dyDescent="0.25">
      <c r="A377" s="3224"/>
      <c r="B377" s="3224"/>
      <c r="C377" s="3224"/>
      <c r="D377" s="3224"/>
      <c r="E377" s="3224"/>
      <c r="F377" s="3224"/>
      <c r="G377" s="3224"/>
      <c r="H377" s="3224"/>
      <c r="I377" s="3224"/>
      <c r="J377" s="3224"/>
      <c r="K377" s="3224"/>
      <c r="L377" s="3224"/>
      <c r="M377" s="3224"/>
      <c r="N377" s="3176">
        <f>N376+Q376+T376+W376</f>
        <v>240</v>
      </c>
      <c r="O377" s="3197"/>
      <c r="P377" s="3197"/>
      <c r="Q377" s="3197"/>
      <c r="R377" s="3197"/>
      <c r="S377" s="3197"/>
      <c r="T377" s="3197"/>
      <c r="U377" s="3197"/>
      <c r="V377" s="3197"/>
      <c r="W377" s="3197"/>
      <c r="X377" s="3197"/>
      <c r="Y377" s="3222"/>
      <c r="Z377" s="69"/>
      <c r="AA377" s="453"/>
    </row>
    <row r="378" spans="1:27" s="16" customFormat="1" ht="19.5" hidden="1" customHeight="1" thickBot="1" x14ac:dyDescent="0.25">
      <c r="A378" s="400"/>
      <c r="B378" s="400"/>
      <c r="C378" s="400"/>
      <c r="D378" s="400"/>
      <c r="E378" s="400"/>
      <c r="F378" s="400"/>
      <c r="G378" s="400"/>
      <c r="H378" s="400"/>
      <c r="I378" s="400"/>
      <c r="J378" s="400"/>
      <c r="K378" s="400"/>
      <c r="L378" s="400"/>
      <c r="M378" s="400"/>
      <c r="N378" s="401"/>
      <c r="O378" s="401"/>
      <c r="P378" s="402"/>
      <c r="Q378" s="401"/>
      <c r="R378" s="401"/>
      <c r="S378" s="401"/>
      <c r="T378" s="401"/>
      <c r="U378" s="401"/>
      <c r="V378" s="402"/>
      <c r="W378" s="401"/>
      <c r="X378" s="401"/>
      <c r="Y378" s="402"/>
    </row>
    <row r="379" spans="1:27" s="16" customFormat="1" ht="19.5" hidden="1" customHeight="1" thickBot="1" x14ac:dyDescent="0.25">
      <c r="A379" s="3334" t="s">
        <v>406</v>
      </c>
      <c r="B379" s="3335"/>
      <c r="C379" s="3335"/>
      <c r="D379" s="3335"/>
      <c r="E379" s="3335"/>
      <c r="F379" s="3335"/>
      <c r="G379" s="3335"/>
      <c r="H379" s="3335"/>
      <c r="I379" s="3335"/>
      <c r="J379" s="3335"/>
      <c r="K379" s="3335"/>
      <c r="L379" s="3335"/>
      <c r="M379" s="3335"/>
      <c r="N379" s="3335"/>
      <c r="O379" s="3335"/>
      <c r="P379" s="3335"/>
      <c r="Q379" s="3335"/>
      <c r="R379" s="3335"/>
      <c r="S379" s="3335"/>
      <c r="T379" s="3335"/>
      <c r="U379" s="3335"/>
      <c r="V379" s="3335"/>
      <c r="W379" s="3335"/>
      <c r="X379" s="3335"/>
      <c r="Y379" s="3336"/>
    </row>
    <row r="380" spans="1:27" s="16" customFormat="1" ht="19.5" hidden="1" customHeight="1" thickBot="1" x14ac:dyDescent="0.25">
      <c r="A380" s="3337" t="s">
        <v>403</v>
      </c>
      <c r="B380" s="3337"/>
      <c r="C380" s="3337"/>
      <c r="D380" s="3337"/>
      <c r="E380" s="3337"/>
      <c r="F380" s="3337"/>
      <c r="G380" s="1644">
        <f>N389</f>
        <v>239</v>
      </c>
      <c r="H380" s="1644">
        <f t="shared" ref="H380:V380" si="112">H83+H149+H153+H158+H164+H194+H360+H365+H93</f>
        <v>7200</v>
      </c>
      <c r="I380" s="1644">
        <f t="shared" si="112"/>
        <v>3267</v>
      </c>
      <c r="J380" s="1644">
        <f t="shared" si="112"/>
        <v>1579</v>
      </c>
      <c r="K380" s="1644">
        <f t="shared" si="112"/>
        <v>481</v>
      </c>
      <c r="L380" s="1644">
        <f t="shared" si="112"/>
        <v>1207</v>
      </c>
      <c r="M380" s="1644">
        <f t="shared" si="112"/>
        <v>3303</v>
      </c>
      <c r="N380" s="1644">
        <f t="shared" si="112"/>
        <v>29</v>
      </c>
      <c r="O380" s="1644">
        <f t="shared" si="112"/>
        <v>27</v>
      </c>
      <c r="P380" s="1644">
        <f t="shared" si="112"/>
        <v>27</v>
      </c>
      <c r="Q380" s="1644">
        <f t="shared" si="112"/>
        <v>28</v>
      </c>
      <c r="R380" s="1644">
        <f t="shared" si="112"/>
        <v>28</v>
      </c>
      <c r="S380" s="1644">
        <f t="shared" si="112"/>
        <v>29</v>
      </c>
      <c r="T380" s="1644">
        <f t="shared" si="112"/>
        <v>24</v>
      </c>
      <c r="U380" s="1644">
        <f t="shared" si="112"/>
        <v>24</v>
      </c>
      <c r="V380" s="1644">
        <f t="shared" si="112"/>
        <v>24</v>
      </c>
      <c r="W380" s="1645">
        <f>W83+W149+W153+W158+W164+W194+W360+W365</f>
        <v>22</v>
      </c>
      <c r="X380" s="1646">
        <f>X83+X149+X153+X158+X164+X194+X360+X365</f>
        <v>20</v>
      </c>
      <c r="Y380" s="1647">
        <f>Y83+Y149+Y153+Y158+Y164+Y194+Y360+Y365</f>
        <v>15</v>
      </c>
    </row>
    <row r="381" spans="1:27" s="16" customFormat="1" ht="36.75" hidden="1" customHeight="1" thickBot="1" x14ac:dyDescent="0.25">
      <c r="A381" s="3338" t="s">
        <v>404</v>
      </c>
      <c r="B381" s="3339"/>
      <c r="C381" s="3339"/>
      <c r="D381" s="3339"/>
      <c r="E381" s="3339"/>
      <c r="F381" s="3340"/>
      <c r="G381" s="1644">
        <f>N389</f>
        <v>239</v>
      </c>
      <c r="H381" s="1644">
        <f t="shared" ref="H381:V381" si="113">H83+H150+H153+H158+H164+H195+H360+H365+H93</f>
        <v>7200</v>
      </c>
      <c r="I381" s="1644">
        <f t="shared" si="113"/>
        <v>3267</v>
      </c>
      <c r="J381" s="1644">
        <f t="shared" si="113"/>
        <v>1498</v>
      </c>
      <c r="K381" s="1644">
        <f t="shared" si="113"/>
        <v>442</v>
      </c>
      <c r="L381" s="1644">
        <f t="shared" si="113"/>
        <v>1327</v>
      </c>
      <c r="M381" s="1644">
        <f t="shared" si="113"/>
        <v>3303</v>
      </c>
      <c r="N381" s="1644">
        <f t="shared" si="113"/>
        <v>29</v>
      </c>
      <c r="O381" s="1644">
        <f t="shared" si="113"/>
        <v>27</v>
      </c>
      <c r="P381" s="1644">
        <f t="shared" si="113"/>
        <v>27</v>
      </c>
      <c r="Q381" s="1644">
        <f t="shared" si="113"/>
        <v>28</v>
      </c>
      <c r="R381" s="1644">
        <f t="shared" si="113"/>
        <v>28</v>
      </c>
      <c r="S381" s="1644">
        <f t="shared" si="113"/>
        <v>29</v>
      </c>
      <c r="T381" s="1644">
        <f t="shared" si="113"/>
        <v>24</v>
      </c>
      <c r="U381" s="1644">
        <f t="shared" si="113"/>
        <v>24</v>
      </c>
      <c r="V381" s="1644">
        <f t="shared" si="113"/>
        <v>24</v>
      </c>
      <c r="W381" s="1645">
        <f>W83+W150+W153+W158+W164+W195+W360+W365</f>
        <v>22</v>
      </c>
      <c r="X381" s="1646">
        <f>X83+X150+X153+X158+X164+X195+X360+X365</f>
        <v>20</v>
      </c>
      <c r="Y381" s="1647">
        <f>Y83+Y150+Y153+Y158+Y164+Y195+Y360+Y365</f>
        <v>15</v>
      </c>
    </row>
    <row r="382" spans="1:27" s="16" customFormat="1" ht="19.5" hidden="1" customHeight="1" x14ac:dyDescent="0.2">
      <c r="A382" s="3325" t="s">
        <v>74</v>
      </c>
      <c r="B382" s="3326"/>
      <c r="C382" s="3326"/>
      <c r="D382" s="3326"/>
      <c r="E382" s="3326"/>
      <c r="F382" s="3326"/>
      <c r="G382" s="3326"/>
      <c r="H382" s="3326"/>
      <c r="I382" s="3326"/>
      <c r="J382" s="3326"/>
      <c r="K382" s="3326"/>
      <c r="L382" s="3326"/>
      <c r="M382" s="3327"/>
      <c r="N382" s="1648">
        <f>N380</f>
        <v>29</v>
      </c>
      <c r="O382" s="1649">
        <f t="shared" ref="O382:W382" si="114">O380</f>
        <v>27</v>
      </c>
      <c r="P382" s="1650">
        <f t="shared" si="114"/>
        <v>27</v>
      </c>
      <c r="Q382" s="1648">
        <f t="shared" si="114"/>
        <v>28</v>
      </c>
      <c r="R382" s="1649">
        <f t="shared" si="114"/>
        <v>28</v>
      </c>
      <c r="S382" s="1650">
        <f t="shared" si="114"/>
        <v>29</v>
      </c>
      <c r="T382" s="1648">
        <f t="shared" si="114"/>
        <v>24</v>
      </c>
      <c r="U382" s="1649">
        <f t="shared" si="114"/>
        <v>24</v>
      </c>
      <c r="V382" s="1650">
        <f t="shared" si="114"/>
        <v>24</v>
      </c>
      <c r="W382" s="1648">
        <f t="shared" si="114"/>
        <v>22</v>
      </c>
      <c r="X382" s="1649">
        <f>X380</f>
        <v>20</v>
      </c>
      <c r="Y382" s="1650">
        <f>Y380</f>
        <v>15</v>
      </c>
    </row>
    <row r="383" spans="1:27" s="16" customFormat="1" ht="19.5" hidden="1" customHeight="1" x14ac:dyDescent="0.2">
      <c r="A383" s="3328" t="s">
        <v>62</v>
      </c>
      <c r="B383" s="3329"/>
      <c r="C383" s="3329"/>
      <c r="D383" s="3329"/>
      <c r="E383" s="3329"/>
      <c r="F383" s="3329"/>
      <c r="G383" s="3329"/>
      <c r="H383" s="3329"/>
      <c r="I383" s="3329"/>
      <c r="J383" s="3329"/>
      <c r="K383" s="3329"/>
      <c r="L383" s="3329"/>
      <c r="M383" s="3330"/>
      <c r="N383" s="1651">
        <v>3</v>
      </c>
      <c r="O383" s="1652">
        <v>1</v>
      </c>
      <c r="P383" s="1653">
        <v>3</v>
      </c>
      <c r="Q383" s="1654">
        <v>4</v>
      </c>
      <c r="R383" s="1652">
        <v>2</v>
      </c>
      <c r="S383" s="1653">
        <v>3</v>
      </c>
      <c r="T383" s="1654">
        <v>3</v>
      </c>
      <c r="U383" s="1652">
        <v>2</v>
      </c>
      <c r="V383" s="1653">
        <v>3</v>
      </c>
      <c r="W383" s="1655">
        <v>3</v>
      </c>
      <c r="X383" s="1656">
        <v>1</v>
      </c>
      <c r="Y383" s="1657">
        <v>2</v>
      </c>
    </row>
    <row r="384" spans="1:27" s="16" customFormat="1" ht="19.5" hidden="1" customHeight="1" x14ac:dyDescent="0.2">
      <c r="A384" s="3328" t="s">
        <v>408</v>
      </c>
      <c r="B384" s="3329"/>
      <c r="C384" s="3329"/>
      <c r="D384" s="3329"/>
      <c r="E384" s="3329"/>
      <c r="F384" s="3329"/>
      <c r="G384" s="3329"/>
      <c r="H384" s="3329"/>
      <c r="I384" s="3329"/>
      <c r="J384" s="3329"/>
      <c r="K384" s="3329"/>
      <c r="L384" s="3329"/>
      <c r="M384" s="3330"/>
      <c r="N384" s="1651">
        <v>5</v>
      </c>
      <c r="O384" s="1652">
        <v>2</v>
      </c>
      <c r="P384" s="1653" t="s">
        <v>411</v>
      </c>
      <c r="Q384" s="1654">
        <v>3</v>
      </c>
      <c r="R384" s="1652">
        <v>1</v>
      </c>
      <c r="S384" s="1653" t="s">
        <v>599</v>
      </c>
      <c r="T384" s="1654" t="s">
        <v>202</v>
      </c>
      <c r="U384" s="1652"/>
      <c r="V384" s="1653" t="s">
        <v>598</v>
      </c>
      <c r="W384" s="1654">
        <v>4</v>
      </c>
      <c r="X384" s="1652" t="s">
        <v>484</v>
      </c>
      <c r="Y384" s="1653">
        <v>3</v>
      </c>
    </row>
    <row r="385" spans="1:27" s="16" customFormat="1" ht="19.5" hidden="1" customHeight="1" x14ac:dyDescent="0.2">
      <c r="A385" s="3328" t="s">
        <v>409</v>
      </c>
      <c r="B385" s="3329"/>
      <c r="C385" s="3329"/>
      <c r="D385" s="3329"/>
      <c r="E385" s="3329"/>
      <c r="F385" s="3329"/>
      <c r="G385" s="3329"/>
      <c r="H385" s="3329"/>
      <c r="I385" s="3329"/>
      <c r="J385" s="3329"/>
      <c r="K385" s="3329"/>
      <c r="L385" s="3329"/>
      <c r="M385" s="3330"/>
      <c r="N385" s="1651">
        <v>5</v>
      </c>
      <c r="O385" s="1652">
        <v>2</v>
      </c>
      <c r="P385" s="1653" t="s">
        <v>411</v>
      </c>
      <c r="Q385" s="1654">
        <v>3</v>
      </c>
      <c r="R385" s="1652">
        <v>1</v>
      </c>
      <c r="S385" s="1653" t="s">
        <v>599</v>
      </c>
      <c r="T385" s="1654" t="s">
        <v>202</v>
      </c>
      <c r="U385" s="1652"/>
      <c r="V385" s="1653" t="s">
        <v>598</v>
      </c>
      <c r="W385" s="1654">
        <v>3</v>
      </c>
      <c r="X385" s="1652" t="s">
        <v>484</v>
      </c>
      <c r="Y385" s="1653">
        <v>3</v>
      </c>
    </row>
    <row r="386" spans="1:27" s="16" customFormat="1" ht="19.5" hidden="1" customHeight="1" x14ac:dyDescent="0.2">
      <c r="A386" s="3328" t="s">
        <v>77</v>
      </c>
      <c r="B386" s="3329"/>
      <c r="C386" s="3329"/>
      <c r="D386" s="3329"/>
      <c r="E386" s="3329"/>
      <c r="F386" s="3329"/>
      <c r="G386" s="3329"/>
      <c r="H386" s="3329"/>
      <c r="I386" s="3329"/>
      <c r="J386" s="3329"/>
      <c r="K386" s="3329"/>
      <c r="L386" s="3329"/>
      <c r="M386" s="3330"/>
      <c r="N386" s="1654"/>
      <c r="O386" s="1652"/>
      <c r="P386" s="1653"/>
      <c r="Q386" s="1654"/>
      <c r="R386" s="1652"/>
      <c r="S386" s="1653"/>
      <c r="T386" s="1654"/>
      <c r="U386" s="1652"/>
      <c r="V386" s="1653">
        <v>1</v>
      </c>
      <c r="W386" s="1654">
        <v>1</v>
      </c>
      <c r="X386" s="1652"/>
      <c r="Y386" s="1653"/>
    </row>
    <row r="387" spans="1:27" s="16" customFormat="1" ht="18.75" hidden="1" customHeight="1" thickBot="1" x14ac:dyDescent="0.25">
      <c r="A387" s="3331" t="s">
        <v>76</v>
      </c>
      <c r="B387" s="3332"/>
      <c r="C387" s="3332"/>
      <c r="D387" s="3332"/>
      <c r="E387" s="3332"/>
      <c r="F387" s="3332"/>
      <c r="G387" s="3332"/>
      <c r="H387" s="3332"/>
      <c r="I387" s="3332"/>
      <c r="J387" s="3332"/>
      <c r="K387" s="3332"/>
      <c r="L387" s="3332"/>
      <c r="M387" s="3333"/>
      <c r="N387" s="1658"/>
      <c r="O387" s="1659"/>
      <c r="P387" s="1660"/>
      <c r="Q387" s="1658"/>
      <c r="R387" s="1659"/>
      <c r="S387" s="1660"/>
      <c r="T387" s="1658">
        <v>1</v>
      </c>
      <c r="U387" s="1659"/>
      <c r="V387" s="1660">
        <v>1</v>
      </c>
      <c r="W387" s="1658"/>
      <c r="X387" s="1659">
        <v>1</v>
      </c>
      <c r="Y387" s="1660"/>
    </row>
    <row r="388" spans="1:27" s="16" customFormat="1" ht="18.75" hidden="1" customHeight="1" thickBot="1" x14ac:dyDescent="0.25">
      <c r="A388" s="1661"/>
      <c r="B388" s="1662"/>
      <c r="C388" s="1662"/>
      <c r="D388" s="1662"/>
      <c r="E388" s="1662"/>
      <c r="F388" s="1662"/>
      <c r="G388" s="1662"/>
      <c r="H388" s="1662"/>
      <c r="I388" s="1662"/>
      <c r="J388" s="1662"/>
      <c r="K388" s="1662"/>
      <c r="L388" s="1662"/>
      <c r="M388" s="1662"/>
      <c r="N388" s="3407">
        <f>G12+G13+G14+G17+G23+G24+G25+G36+G37+G38+G40+G51+G52+G53+G57+G58+G59+G65+G69+G78+G79+G81</f>
        <v>60</v>
      </c>
      <c r="O388" s="3408"/>
      <c r="P388" s="3408"/>
      <c r="Q388" s="3407">
        <f>G18+G19+G20+G26+G27+G28+G39+G46+G54+G61+G62+G63+G70+G71+G73+G74+G75+G76+G80+G152+G354+4</f>
        <v>60</v>
      </c>
      <c r="R388" s="3408"/>
      <c r="S388" s="3408"/>
      <c r="T388" s="3409">
        <f>G34+G41+G43+G44+G45+G48+G49+G129+G130+G131+G134+G135+G136+G141+G142+G161+G355+G356+6</f>
        <v>60</v>
      </c>
      <c r="U388" s="3408"/>
      <c r="V388" s="3408"/>
      <c r="W388" s="3409">
        <f>G16+G55+G66+G67+G132+G138+G139+G143+G156+G157+G162+G163+G185+G187+G188+G189+G358+G359+G364</f>
        <v>59</v>
      </c>
      <c r="X388" s="3408"/>
      <c r="Y388" s="3408"/>
      <c r="Z388" s="3205"/>
      <c r="AA388" s="3206"/>
    </row>
    <row r="389" spans="1:27" s="16" customFormat="1" ht="18.75" hidden="1" customHeight="1" thickBot="1" x14ac:dyDescent="0.25">
      <c r="A389" s="1662"/>
      <c r="B389" s="1662"/>
      <c r="C389" s="1662"/>
      <c r="D389" s="1662"/>
      <c r="E389" s="1662"/>
      <c r="F389" s="1662"/>
      <c r="G389" s="1662"/>
      <c r="H389" s="1662"/>
      <c r="I389" s="1662"/>
      <c r="J389" s="1662"/>
      <c r="K389" s="1662"/>
      <c r="L389" s="1662"/>
      <c r="M389" s="1662"/>
      <c r="N389" s="3410">
        <f>N388+Q388+T388+W388</f>
        <v>239</v>
      </c>
      <c r="O389" s="3411"/>
      <c r="P389" s="3411"/>
      <c r="Q389" s="3411"/>
      <c r="R389" s="3411"/>
      <c r="S389" s="3411"/>
      <c r="T389" s="3411"/>
      <c r="U389" s="3411"/>
      <c r="V389" s="3411"/>
      <c r="W389" s="3411"/>
      <c r="X389" s="3411"/>
      <c r="Y389" s="3412"/>
      <c r="Z389" s="46"/>
      <c r="AA389" s="454"/>
    </row>
    <row r="390" spans="1:27" s="16" customFormat="1" ht="18.75" hidden="1" customHeight="1" thickBot="1" x14ac:dyDescent="0.25">
      <c r="A390" s="405"/>
      <c r="B390" s="405"/>
      <c r="C390" s="405"/>
      <c r="D390" s="405"/>
      <c r="E390" s="405"/>
      <c r="F390" s="405"/>
      <c r="G390" s="405"/>
      <c r="H390" s="405"/>
      <c r="I390" s="405"/>
      <c r="J390" s="405"/>
      <c r="K390" s="405"/>
      <c r="L390" s="405"/>
      <c r="M390" s="405"/>
      <c r="N390" s="406"/>
      <c r="O390" s="407"/>
      <c r="P390" s="408"/>
      <c r="Q390" s="406"/>
      <c r="R390" s="407"/>
      <c r="S390" s="407"/>
      <c r="T390" s="70"/>
      <c r="U390" s="71"/>
      <c r="V390" s="72"/>
      <c r="W390" s="70"/>
      <c r="X390" s="71"/>
      <c r="Y390" s="72"/>
      <c r="Z390" s="46"/>
      <c r="AA390" s="454"/>
    </row>
    <row r="391" spans="1:27" s="16" customFormat="1" ht="18.75" hidden="1" customHeight="1" thickBot="1" x14ac:dyDescent="0.25">
      <c r="A391" s="3345" t="s">
        <v>407</v>
      </c>
      <c r="B391" s="3346"/>
      <c r="C391" s="3346"/>
      <c r="D391" s="3346"/>
      <c r="E391" s="3346"/>
      <c r="F391" s="3346"/>
      <c r="G391" s="3346"/>
      <c r="H391" s="3346"/>
      <c r="I391" s="3346"/>
      <c r="J391" s="3346"/>
      <c r="K391" s="3346"/>
      <c r="L391" s="3346"/>
      <c r="M391" s="3346"/>
      <c r="N391" s="3346"/>
      <c r="O391" s="3346"/>
      <c r="P391" s="3346"/>
      <c r="Q391" s="3346"/>
      <c r="R391" s="3346"/>
      <c r="S391" s="3346"/>
      <c r="T391" s="3346"/>
      <c r="U391" s="3346"/>
      <c r="V391" s="3346"/>
      <c r="W391" s="3346"/>
      <c r="X391" s="3346"/>
      <c r="Y391" s="3347"/>
      <c r="Z391" s="46"/>
      <c r="AA391" s="454"/>
    </row>
    <row r="392" spans="1:27" s="16" customFormat="1" ht="24.75" hidden="1" customHeight="1" thickBot="1" x14ac:dyDescent="0.25">
      <c r="A392" s="3348" t="s">
        <v>403</v>
      </c>
      <c r="B392" s="3348"/>
      <c r="C392" s="3348"/>
      <c r="D392" s="3348"/>
      <c r="E392" s="3348"/>
      <c r="F392" s="3348"/>
      <c r="G392" s="1693">
        <f>N401</f>
        <v>240</v>
      </c>
      <c r="H392" s="1693">
        <f t="shared" ref="H392:V392" si="115">H83+H149+H158+H213+H360+H365+H93</f>
        <v>7200</v>
      </c>
      <c r="I392" s="1693">
        <f t="shared" si="115"/>
        <v>3277</v>
      </c>
      <c r="J392" s="1693">
        <f t="shared" si="115"/>
        <v>1589</v>
      </c>
      <c r="K392" s="1693">
        <f t="shared" si="115"/>
        <v>461</v>
      </c>
      <c r="L392" s="1693">
        <f t="shared" si="115"/>
        <v>1227</v>
      </c>
      <c r="M392" s="1693">
        <f t="shared" si="115"/>
        <v>3293</v>
      </c>
      <c r="N392" s="1693">
        <f t="shared" si="115"/>
        <v>29</v>
      </c>
      <c r="O392" s="1693">
        <f t="shared" si="115"/>
        <v>27</v>
      </c>
      <c r="P392" s="1693">
        <f t="shared" si="115"/>
        <v>27</v>
      </c>
      <c r="Q392" s="1693">
        <f t="shared" si="115"/>
        <v>28</v>
      </c>
      <c r="R392" s="1693">
        <f t="shared" si="115"/>
        <v>28</v>
      </c>
      <c r="S392" s="1693">
        <f t="shared" si="115"/>
        <v>30</v>
      </c>
      <c r="T392" s="1693">
        <f t="shared" si="115"/>
        <v>24</v>
      </c>
      <c r="U392" s="1693">
        <f t="shared" si="115"/>
        <v>24</v>
      </c>
      <c r="V392" s="1693">
        <f t="shared" si="115"/>
        <v>24</v>
      </c>
      <c r="W392" s="1694">
        <f>W83+W149+W158+W213+W360+W365</f>
        <v>22</v>
      </c>
      <c r="X392" s="1695">
        <f>X83+X149+X158+X213+X360+X365</f>
        <v>20</v>
      </c>
      <c r="Y392" s="1696">
        <f>Y83+Y149+Y158+Y213+Y360+Y365</f>
        <v>15</v>
      </c>
      <c r="Z392" s="46"/>
      <c r="AA392" s="454"/>
    </row>
    <row r="393" spans="1:27" s="16" customFormat="1" ht="36" hidden="1" customHeight="1" thickBot="1" x14ac:dyDescent="0.25">
      <c r="A393" s="3349" t="s">
        <v>404</v>
      </c>
      <c r="B393" s="3350"/>
      <c r="C393" s="3350"/>
      <c r="D393" s="3350"/>
      <c r="E393" s="3350"/>
      <c r="F393" s="3351"/>
      <c r="G393" s="1697">
        <f>N401</f>
        <v>240</v>
      </c>
      <c r="H393" s="1697">
        <f t="shared" ref="H393:V393" si="116">H83+H150+H158+H214+H360+H365+H93</f>
        <v>7200</v>
      </c>
      <c r="I393" s="1697">
        <f t="shared" si="116"/>
        <v>3277</v>
      </c>
      <c r="J393" s="1697">
        <f t="shared" si="116"/>
        <v>1508</v>
      </c>
      <c r="K393" s="1697">
        <f t="shared" si="116"/>
        <v>422</v>
      </c>
      <c r="L393" s="1697">
        <f t="shared" si="116"/>
        <v>1347</v>
      </c>
      <c r="M393" s="1697">
        <f t="shared" si="116"/>
        <v>3293</v>
      </c>
      <c r="N393" s="1697">
        <f t="shared" si="116"/>
        <v>29</v>
      </c>
      <c r="O393" s="1697">
        <f t="shared" si="116"/>
        <v>27</v>
      </c>
      <c r="P393" s="1697">
        <f t="shared" si="116"/>
        <v>27</v>
      </c>
      <c r="Q393" s="1697">
        <f t="shared" si="116"/>
        <v>28</v>
      </c>
      <c r="R393" s="1697">
        <f t="shared" si="116"/>
        <v>28</v>
      </c>
      <c r="S393" s="1697">
        <f t="shared" si="116"/>
        <v>30</v>
      </c>
      <c r="T393" s="1697">
        <f t="shared" si="116"/>
        <v>24</v>
      </c>
      <c r="U393" s="1697">
        <f t="shared" si="116"/>
        <v>24</v>
      </c>
      <c r="V393" s="1697">
        <f t="shared" si="116"/>
        <v>24</v>
      </c>
      <c r="W393" s="1694">
        <f>W83+W150+W158+W214+W360+W365</f>
        <v>22</v>
      </c>
      <c r="X393" s="1695">
        <f>X83+X150+X158+X214+X360+X365</f>
        <v>20</v>
      </c>
      <c r="Y393" s="1696">
        <f>Y83+Y150+Y158+Y214+Y360+Y365</f>
        <v>15</v>
      </c>
      <c r="Z393" s="46"/>
      <c r="AA393" s="454"/>
    </row>
    <row r="394" spans="1:27" s="16" customFormat="1" ht="18.75" hidden="1" customHeight="1" x14ac:dyDescent="0.2">
      <c r="A394" s="3352" t="s">
        <v>74</v>
      </c>
      <c r="B394" s="3353"/>
      <c r="C394" s="3353"/>
      <c r="D394" s="3353"/>
      <c r="E394" s="3353"/>
      <c r="F394" s="3353"/>
      <c r="G394" s="3353"/>
      <c r="H394" s="3353"/>
      <c r="I394" s="3353"/>
      <c r="J394" s="3353"/>
      <c r="K394" s="3353"/>
      <c r="L394" s="3353"/>
      <c r="M394" s="3354"/>
      <c r="N394" s="1698">
        <f t="shared" ref="N394:Y394" si="117">N392</f>
        <v>29</v>
      </c>
      <c r="O394" s="1699">
        <f t="shared" si="117"/>
        <v>27</v>
      </c>
      <c r="P394" s="1700">
        <f t="shared" si="117"/>
        <v>27</v>
      </c>
      <c r="Q394" s="1698">
        <f t="shared" si="117"/>
        <v>28</v>
      </c>
      <c r="R394" s="1699">
        <f t="shared" si="117"/>
        <v>28</v>
      </c>
      <c r="S394" s="1700">
        <f t="shared" si="117"/>
        <v>30</v>
      </c>
      <c r="T394" s="1698">
        <f>T392</f>
        <v>24</v>
      </c>
      <c r="U394" s="1701">
        <f t="shared" si="117"/>
        <v>24</v>
      </c>
      <c r="V394" s="1702">
        <f t="shared" si="117"/>
        <v>24</v>
      </c>
      <c r="W394" s="1703">
        <f t="shared" si="117"/>
        <v>22</v>
      </c>
      <c r="X394" s="1701">
        <f t="shared" si="117"/>
        <v>20</v>
      </c>
      <c r="Y394" s="1702">
        <f t="shared" si="117"/>
        <v>15</v>
      </c>
      <c r="Z394" s="46"/>
      <c r="AA394" s="454"/>
    </row>
    <row r="395" spans="1:27" s="16" customFormat="1" ht="18.75" hidden="1" customHeight="1" x14ac:dyDescent="0.2">
      <c r="A395" s="3355" t="s">
        <v>62</v>
      </c>
      <c r="B395" s="3356"/>
      <c r="C395" s="3356"/>
      <c r="D395" s="3356"/>
      <c r="E395" s="3356"/>
      <c r="F395" s="3356"/>
      <c r="G395" s="3356"/>
      <c r="H395" s="3356"/>
      <c r="I395" s="3356"/>
      <c r="J395" s="3356"/>
      <c r="K395" s="3356"/>
      <c r="L395" s="3356"/>
      <c r="M395" s="3357"/>
      <c r="N395" s="1704">
        <v>3</v>
      </c>
      <c r="O395" s="1705">
        <v>1</v>
      </c>
      <c r="P395" s="1706">
        <v>3</v>
      </c>
      <c r="Q395" s="1707">
        <v>4</v>
      </c>
      <c r="R395" s="1705">
        <v>2</v>
      </c>
      <c r="S395" s="1706">
        <v>3</v>
      </c>
      <c r="T395" s="1707">
        <v>3</v>
      </c>
      <c r="U395" s="1705">
        <v>2</v>
      </c>
      <c r="V395" s="1706">
        <v>3</v>
      </c>
      <c r="W395" s="1707">
        <v>3</v>
      </c>
      <c r="X395" s="1705">
        <v>1</v>
      </c>
      <c r="Y395" s="1706">
        <v>2</v>
      </c>
      <c r="Z395" s="46"/>
      <c r="AA395" s="454"/>
    </row>
    <row r="396" spans="1:27" s="16" customFormat="1" ht="18.75" hidden="1" customHeight="1" x14ac:dyDescent="0.2">
      <c r="A396" s="3322" t="s">
        <v>408</v>
      </c>
      <c r="B396" s="3323"/>
      <c r="C396" s="3323"/>
      <c r="D396" s="3323"/>
      <c r="E396" s="3323"/>
      <c r="F396" s="3323"/>
      <c r="G396" s="3323"/>
      <c r="H396" s="3323"/>
      <c r="I396" s="3323"/>
      <c r="J396" s="3323"/>
      <c r="K396" s="3323"/>
      <c r="L396" s="3323"/>
      <c r="M396" s="3324"/>
      <c r="N396" s="160">
        <v>5</v>
      </c>
      <c r="O396" s="786">
        <v>2</v>
      </c>
      <c r="P396" s="639" t="s">
        <v>411</v>
      </c>
      <c r="Q396" s="1037">
        <v>3</v>
      </c>
      <c r="R396" s="786">
        <v>1</v>
      </c>
      <c r="S396" s="639" t="s">
        <v>485</v>
      </c>
      <c r="T396" s="1037" t="s">
        <v>202</v>
      </c>
      <c r="U396" s="786"/>
      <c r="V396" s="639" t="s">
        <v>598</v>
      </c>
      <c r="W396" s="1037">
        <v>4</v>
      </c>
      <c r="X396" s="786" t="s">
        <v>484</v>
      </c>
      <c r="Y396" s="639">
        <v>3</v>
      </c>
      <c r="Z396" s="46"/>
      <c r="AA396" s="454"/>
    </row>
    <row r="397" spans="1:27" s="16" customFormat="1" ht="18.75" hidden="1" customHeight="1" x14ac:dyDescent="0.2">
      <c r="A397" s="3322" t="s">
        <v>409</v>
      </c>
      <c r="B397" s="3323"/>
      <c r="C397" s="3323"/>
      <c r="D397" s="3323"/>
      <c r="E397" s="3323"/>
      <c r="F397" s="3323"/>
      <c r="G397" s="3323"/>
      <c r="H397" s="3323"/>
      <c r="I397" s="3323"/>
      <c r="J397" s="3323"/>
      <c r="K397" s="3323"/>
      <c r="L397" s="3323"/>
      <c r="M397" s="3324"/>
      <c r="N397" s="160">
        <v>5</v>
      </c>
      <c r="O397" s="786">
        <v>2</v>
      </c>
      <c r="P397" s="639" t="s">
        <v>411</v>
      </c>
      <c r="Q397" s="1037">
        <v>3</v>
      </c>
      <c r="R397" s="786">
        <v>1</v>
      </c>
      <c r="S397" s="639" t="s">
        <v>485</v>
      </c>
      <c r="T397" s="1037" t="s">
        <v>202</v>
      </c>
      <c r="U397" s="786"/>
      <c r="V397" s="639" t="s">
        <v>598</v>
      </c>
      <c r="W397" s="1037">
        <v>3</v>
      </c>
      <c r="X397" s="786" t="s">
        <v>484</v>
      </c>
      <c r="Y397" s="639">
        <v>3</v>
      </c>
      <c r="Z397" s="46"/>
      <c r="AA397" s="454"/>
    </row>
    <row r="398" spans="1:27" s="16" customFormat="1" ht="18.75" hidden="1" customHeight="1" x14ac:dyDescent="0.2">
      <c r="A398" s="3322" t="s">
        <v>77</v>
      </c>
      <c r="B398" s="3323"/>
      <c r="C398" s="3323"/>
      <c r="D398" s="3323"/>
      <c r="E398" s="3323"/>
      <c r="F398" s="3323"/>
      <c r="G398" s="3323"/>
      <c r="H398" s="3323"/>
      <c r="I398" s="3323"/>
      <c r="J398" s="3323"/>
      <c r="K398" s="3323"/>
      <c r="L398" s="3323"/>
      <c r="M398" s="3324"/>
      <c r="N398" s="1037"/>
      <c r="O398" s="786"/>
      <c r="P398" s="639"/>
      <c r="Q398" s="1037"/>
      <c r="R398" s="786"/>
      <c r="S398" s="639"/>
      <c r="T398" s="1037"/>
      <c r="U398" s="786"/>
      <c r="V398" s="639">
        <v>1</v>
      </c>
      <c r="W398" s="1037">
        <v>1</v>
      </c>
      <c r="X398" s="786"/>
      <c r="Y398" s="639"/>
      <c r="Z398" s="46"/>
      <c r="AA398" s="454"/>
    </row>
    <row r="399" spans="1:27" s="16" customFormat="1" ht="18.75" hidden="1" customHeight="1" thickBot="1" x14ac:dyDescent="0.25">
      <c r="A399" s="3341" t="s">
        <v>76</v>
      </c>
      <c r="B399" s="3342"/>
      <c r="C399" s="3342"/>
      <c r="D399" s="3342"/>
      <c r="E399" s="3342"/>
      <c r="F399" s="3342"/>
      <c r="G399" s="3342"/>
      <c r="H399" s="3342"/>
      <c r="I399" s="3342"/>
      <c r="J399" s="3342"/>
      <c r="K399" s="3342"/>
      <c r="L399" s="3342"/>
      <c r="M399" s="3343"/>
      <c r="N399" s="936"/>
      <c r="O399" s="937"/>
      <c r="P399" s="686"/>
      <c r="Q399" s="936"/>
      <c r="R399" s="937"/>
      <c r="S399" s="686"/>
      <c r="T399" s="936">
        <v>1</v>
      </c>
      <c r="U399" s="937"/>
      <c r="V399" s="686">
        <v>1</v>
      </c>
      <c r="W399" s="936"/>
      <c r="X399" s="937">
        <v>1</v>
      </c>
      <c r="Y399" s="686"/>
      <c r="Z399" s="46"/>
      <c r="AA399" s="454"/>
    </row>
    <row r="400" spans="1:27" s="16" customFormat="1" ht="18.75" hidden="1" customHeight="1" thickBot="1" x14ac:dyDescent="0.25">
      <c r="A400" s="409"/>
      <c r="B400" s="409"/>
      <c r="C400" s="409"/>
      <c r="D400" s="409"/>
      <c r="E400" s="409"/>
      <c r="F400" s="409"/>
      <c r="G400" s="409"/>
      <c r="H400" s="409"/>
      <c r="I400" s="409"/>
      <c r="J400" s="409"/>
      <c r="K400" s="409"/>
      <c r="L400" s="409"/>
      <c r="M400" s="410"/>
      <c r="N400" s="3344">
        <f>G12+G13+G14+G17+G23+G24+G25+G36+G37+G38+G40+G51+G52+G53+G57+G58+G59+G65+G69+G78+G79+G81</f>
        <v>60</v>
      </c>
      <c r="O400" s="3344"/>
      <c r="P400" s="3344"/>
      <c r="Q400" s="3344">
        <f>G18+G19+G20+G26+G27+G28+G39+G46+G54+G61+G62+G63+G70+G71+G73+G74+G75+G76+G80+G203+G204+G354+G87+G88+G89</f>
        <v>60</v>
      </c>
      <c r="R400" s="3344"/>
      <c r="S400" s="3344"/>
      <c r="T400" s="3018">
        <f>G34+G41+G43+G44+G45+G48+G49+G129+G130+G131+G134+G135+G136+G141+G142+G198+G355+G356+G90+G91+G92</f>
        <v>60</v>
      </c>
      <c r="U400" s="3019"/>
      <c r="V400" s="3019"/>
      <c r="W400" s="3018">
        <f>G16+G55+G66+G67+G132+G138+G139+G143+G156+G157+G199+G200+G201+G206+G207+G208+G357+G359+G364</f>
        <v>60</v>
      </c>
      <c r="X400" s="3019"/>
      <c r="Y400" s="3019"/>
      <c r="Z400" s="46"/>
      <c r="AA400" s="455"/>
    </row>
    <row r="401" spans="1:38" s="16" customFormat="1" ht="18.75" hidden="1" customHeight="1" thickBot="1" x14ac:dyDescent="0.25">
      <c r="A401" s="404"/>
      <c r="B401" s="404"/>
      <c r="C401" s="404"/>
      <c r="D401" s="404"/>
      <c r="E401" s="404"/>
      <c r="F401" s="404"/>
      <c r="G401" s="404"/>
      <c r="H401" s="404"/>
      <c r="I401" s="404"/>
      <c r="J401" s="404"/>
      <c r="K401" s="404"/>
      <c r="L401" s="404"/>
      <c r="M401" s="404"/>
      <c r="N401" s="3360">
        <f>N400+Q400+T400+W400</f>
        <v>240</v>
      </c>
      <c r="O401" s="3361"/>
      <c r="P401" s="3361"/>
      <c r="Q401" s="3361"/>
      <c r="R401" s="3361"/>
      <c r="S401" s="3361"/>
      <c r="T401" s="3361"/>
      <c r="U401" s="3361"/>
      <c r="V401" s="3361"/>
      <c r="W401" s="3361"/>
      <c r="X401" s="3361"/>
      <c r="Y401" s="3362"/>
      <c r="Z401" s="46"/>
      <c r="AA401" s="455"/>
    </row>
    <row r="402" spans="1:38" s="16" customFormat="1" ht="18.75" hidden="1" customHeight="1" thickBot="1" x14ac:dyDescent="0.25">
      <c r="A402" s="411"/>
      <c r="B402" s="411"/>
      <c r="C402" s="411"/>
      <c r="D402" s="411"/>
      <c r="E402" s="411"/>
      <c r="F402" s="411"/>
      <c r="G402" s="411"/>
      <c r="H402" s="411"/>
      <c r="I402" s="411"/>
      <c r="J402" s="411"/>
      <c r="K402" s="411"/>
      <c r="L402" s="411"/>
      <c r="M402" s="411"/>
      <c r="N402" s="411"/>
      <c r="O402" s="411"/>
      <c r="P402" s="412"/>
      <c r="Q402" s="411"/>
      <c r="R402" s="411"/>
      <c r="S402" s="411"/>
      <c r="T402" s="412"/>
      <c r="U402" s="412"/>
      <c r="V402" s="412"/>
      <c r="W402" s="412"/>
      <c r="X402" s="412"/>
      <c r="Y402" s="412"/>
      <c r="Z402" s="46"/>
      <c r="AA402" s="454"/>
    </row>
    <row r="403" spans="1:38" s="16" customFormat="1" ht="18.75" hidden="1" customHeight="1" thickBot="1" x14ac:dyDescent="0.25">
      <c r="A403" s="3363" t="s">
        <v>410</v>
      </c>
      <c r="B403" s="3364"/>
      <c r="C403" s="3364"/>
      <c r="D403" s="3364"/>
      <c r="E403" s="3364"/>
      <c r="F403" s="3364"/>
      <c r="G403" s="3364"/>
      <c r="H403" s="3364"/>
      <c r="I403" s="3364"/>
      <c r="J403" s="3364"/>
      <c r="K403" s="3364"/>
      <c r="L403" s="3364"/>
      <c r="M403" s="3364"/>
      <c r="N403" s="3364"/>
      <c r="O403" s="3364"/>
      <c r="P403" s="3364"/>
      <c r="Q403" s="3364"/>
      <c r="R403" s="3364"/>
      <c r="S403" s="3364"/>
      <c r="T403" s="3364"/>
      <c r="U403" s="3364"/>
      <c r="V403" s="3364"/>
      <c r="W403" s="3364"/>
      <c r="X403" s="3364"/>
      <c r="Y403" s="3365"/>
      <c r="Z403" s="46"/>
      <c r="AA403" s="454"/>
    </row>
    <row r="404" spans="1:38" s="16" customFormat="1" ht="21.75" hidden="1" customHeight="1" thickBot="1" x14ac:dyDescent="0.25">
      <c r="A404" s="3337" t="s">
        <v>403</v>
      </c>
      <c r="B404" s="3337"/>
      <c r="C404" s="3337"/>
      <c r="D404" s="3337"/>
      <c r="E404" s="3337"/>
      <c r="F404" s="3337"/>
      <c r="G404" s="1663">
        <f>N413</f>
        <v>239</v>
      </c>
      <c r="H404" s="1663">
        <f t="shared" ref="H404:V404" si="118">H83+H149+H153+H158+H164+H225+H360+H365+H93</f>
        <v>7200</v>
      </c>
      <c r="I404" s="1663">
        <f t="shared" si="118"/>
        <v>3267</v>
      </c>
      <c r="J404" s="1663">
        <f t="shared" si="118"/>
        <v>1579</v>
      </c>
      <c r="K404" s="1663">
        <f t="shared" si="118"/>
        <v>481</v>
      </c>
      <c r="L404" s="1663">
        <f t="shared" si="118"/>
        <v>1207</v>
      </c>
      <c r="M404" s="1663">
        <f t="shared" si="118"/>
        <v>3303</v>
      </c>
      <c r="N404" s="1663">
        <f t="shared" si="118"/>
        <v>29</v>
      </c>
      <c r="O404" s="1663">
        <f t="shared" si="118"/>
        <v>27</v>
      </c>
      <c r="P404" s="1663">
        <f t="shared" si="118"/>
        <v>27</v>
      </c>
      <c r="Q404" s="1663">
        <f t="shared" si="118"/>
        <v>28</v>
      </c>
      <c r="R404" s="1663">
        <f t="shared" si="118"/>
        <v>28</v>
      </c>
      <c r="S404" s="1663">
        <f t="shared" si="118"/>
        <v>29</v>
      </c>
      <c r="T404" s="1663">
        <f t="shared" si="118"/>
        <v>24</v>
      </c>
      <c r="U404" s="1663">
        <f t="shared" si="118"/>
        <v>24</v>
      </c>
      <c r="V404" s="1663">
        <f t="shared" si="118"/>
        <v>24</v>
      </c>
      <c r="W404" s="1664">
        <f>W83+W149+W153+W158+W164+W225+W360+W365</f>
        <v>22</v>
      </c>
      <c r="X404" s="1665">
        <f>X83+X149+X153+X158+X164+X225+X360+X365</f>
        <v>20</v>
      </c>
      <c r="Y404" s="1666">
        <f>Y83+Y149+Y153+Y158+Y164+Y225+Y360+Y365</f>
        <v>15</v>
      </c>
      <c r="Z404" s="46"/>
      <c r="AA404" s="454"/>
    </row>
    <row r="405" spans="1:38" s="16" customFormat="1" ht="38.25" hidden="1" customHeight="1" thickBot="1" x14ac:dyDescent="0.25">
      <c r="A405" s="3338" t="s">
        <v>404</v>
      </c>
      <c r="B405" s="3339"/>
      <c r="C405" s="3339"/>
      <c r="D405" s="3339"/>
      <c r="E405" s="3339"/>
      <c r="F405" s="3340"/>
      <c r="G405" s="1663">
        <f>N413</f>
        <v>239</v>
      </c>
      <c r="H405" s="1663">
        <f t="shared" ref="H405:V405" si="119">H83+H150+H153+H158+H164+H226+H360+H365+H93</f>
        <v>7200</v>
      </c>
      <c r="I405" s="1663">
        <f t="shared" si="119"/>
        <v>3267</v>
      </c>
      <c r="J405" s="1663">
        <f t="shared" si="119"/>
        <v>1498</v>
      </c>
      <c r="K405" s="1663">
        <f t="shared" si="119"/>
        <v>442</v>
      </c>
      <c r="L405" s="1663">
        <f t="shared" si="119"/>
        <v>1327</v>
      </c>
      <c r="M405" s="1663">
        <f t="shared" si="119"/>
        <v>3303</v>
      </c>
      <c r="N405" s="1663">
        <f t="shared" si="119"/>
        <v>29</v>
      </c>
      <c r="O405" s="1663">
        <f t="shared" si="119"/>
        <v>27</v>
      </c>
      <c r="P405" s="1663">
        <f t="shared" si="119"/>
        <v>27</v>
      </c>
      <c r="Q405" s="1663">
        <f t="shared" si="119"/>
        <v>28</v>
      </c>
      <c r="R405" s="1663">
        <f t="shared" si="119"/>
        <v>28</v>
      </c>
      <c r="S405" s="1663">
        <f t="shared" si="119"/>
        <v>29</v>
      </c>
      <c r="T405" s="1663">
        <f t="shared" si="119"/>
        <v>24</v>
      </c>
      <c r="U405" s="1663">
        <f t="shared" si="119"/>
        <v>24</v>
      </c>
      <c r="V405" s="1663">
        <f t="shared" si="119"/>
        <v>24</v>
      </c>
      <c r="W405" s="1664">
        <f>W83+W150+W153+W158+W164+W226+W360+W365</f>
        <v>22</v>
      </c>
      <c r="X405" s="1665">
        <f>X83+X150+X153+X158+X164+X226+X360+X365</f>
        <v>20</v>
      </c>
      <c r="Y405" s="1666">
        <f>Y83+Y150+Y153+Y158+Y164+Y226+Y360+Y365</f>
        <v>15</v>
      </c>
      <c r="Z405" s="46"/>
      <c r="AA405" s="454"/>
    </row>
    <row r="406" spans="1:38" s="16" customFormat="1" ht="18.75" hidden="1" customHeight="1" x14ac:dyDescent="0.2">
      <c r="A406" s="3366" t="s">
        <v>74</v>
      </c>
      <c r="B406" s="3326"/>
      <c r="C406" s="3326"/>
      <c r="D406" s="3326"/>
      <c r="E406" s="3326"/>
      <c r="F406" s="3326"/>
      <c r="G406" s="3326"/>
      <c r="H406" s="3326"/>
      <c r="I406" s="3326"/>
      <c r="J406" s="3326"/>
      <c r="K406" s="3326"/>
      <c r="L406" s="3326"/>
      <c r="M406" s="3327"/>
      <c r="N406" s="1667">
        <f t="shared" ref="N406:Y406" si="120">N404</f>
        <v>29</v>
      </c>
      <c r="O406" s="1668">
        <f t="shared" si="120"/>
        <v>27</v>
      </c>
      <c r="P406" s="1669">
        <f t="shared" si="120"/>
        <v>27</v>
      </c>
      <c r="Q406" s="1670">
        <f t="shared" si="120"/>
        <v>28</v>
      </c>
      <c r="R406" s="1671">
        <f t="shared" si="120"/>
        <v>28</v>
      </c>
      <c r="S406" s="1672">
        <f t="shared" si="120"/>
        <v>29</v>
      </c>
      <c r="T406" s="1670">
        <f t="shared" si="120"/>
        <v>24</v>
      </c>
      <c r="U406" s="1671">
        <f t="shared" si="120"/>
        <v>24</v>
      </c>
      <c r="V406" s="1672">
        <f t="shared" si="120"/>
        <v>24</v>
      </c>
      <c r="W406" s="1673">
        <f t="shared" si="120"/>
        <v>22</v>
      </c>
      <c r="X406" s="1668">
        <f t="shared" si="120"/>
        <v>20</v>
      </c>
      <c r="Y406" s="1669">
        <f t="shared" si="120"/>
        <v>15</v>
      </c>
      <c r="Z406" s="46"/>
      <c r="AA406" s="454"/>
    </row>
    <row r="407" spans="1:38" s="16" customFormat="1" ht="18.75" hidden="1" customHeight="1" x14ac:dyDescent="0.2">
      <c r="A407" s="3328" t="s">
        <v>62</v>
      </c>
      <c r="B407" s="3329"/>
      <c r="C407" s="3329"/>
      <c r="D407" s="3329"/>
      <c r="E407" s="3329"/>
      <c r="F407" s="3329"/>
      <c r="G407" s="3329"/>
      <c r="H407" s="3329"/>
      <c r="I407" s="3329"/>
      <c r="J407" s="3329"/>
      <c r="K407" s="3329"/>
      <c r="L407" s="3329"/>
      <c r="M407" s="3330"/>
      <c r="N407" s="1651">
        <v>3</v>
      </c>
      <c r="O407" s="1652">
        <v>1</v>
      </c>
      <c r="P407" s="1653">
        <v>3</v>
      </c>
      <c r="Q407" s="1654">
        <v>4</v>
      </c>
      <c r="R407" s="1652">
        <v>2</v>
      </c>
      <c r="S407" s="1653">
        <v>3</v>
      </c>
      <c r="T407" s="1654">
        <v>3</v>
      </c>
      <c r="U407" s="1652">
        <v>2</v>
      </c>
      <c r="V407" s="1653">
        <v>3</v>
      </c>
      <c r="W407" s="1654">
        <v>3</v>
      </c>
      <c r="X407" s="1652">
        <v>1</v>
      </c>
      <c r="Y407" s="1653">
        <v>2</v>
      </c>
      <c r="Z407" s="46"/>
      <c r="AA407" s="454"/>
    </row>
    <row r="408" spans="1:38" s="16" customFormat="1" ht="18.75" hidden="1" customHeight="1" x14ac:dyDescent="0.2">
      <c r="A408" s="3328" t="s">
        <v>408</v>
      </c>
      <c r="B408" s="3329"/>
      <c r="C408" s="3329"/>
      <c r="D408" s="3329"/>
      <c r="E408" s="3329"/>
      <c r="F408" s="3329"/>
      <c r="G408" s="3329"/>
      <c r="H408" s="3329"/>
      <c r="I408" s="3329"/>
      <c r="J408" s="3329"/>
      <c r="K408" s="3329"/>
      <c r="L408" s="3329"/>
      <c r="M408" s="3330"/>
      <c r="N408" s="1651">
        <v>5</v>
      </c>
      <c r="O408" s="1652">
        <v>2</v>
      </c>
      <c r="P408" s="1653" t="s">
        <v>411</v>
      </c>
      <c r="Q408" s="1654">
        <v>3</v>
      </c>
      <c r="R408" s="1652">
        <v>1</v>
      </c>
      <c r="S408" s="1653" t="s">
        <v>599</v>
      </c>
      <c r="T408" s="1654" t="s">
        <v>202</v>
      </c>
      <c r="U408" s="1652"/>
      <c r="V408" s="1653" t="s">
        <v>598</v>
      </c>
      <c r="W408" s="1654">
        <v>4</v>
      </c>
      <c r="X408" s="1652" t="s">
        <v>484</v>
      </c>
      <c r="Y408" s="1653">
        <v>3</v>
      </c>
      <c r="Z408" s="46"/>
      <c r="AA408" s="454"/>
    </row>
    <row r="409" spans="1:38" s="16" customFormat="1" ht="18.75" hidden="1" customHeight="1" x14ac:dyDescent="0.2">
      <c r="A409" s="3328" t="s">
        <v>409</v>
      </c>
      <c r="B409" s="3329"/>
      <c r="C409" s="3329"/>
      <c r="D409" s="3329"/>
      <c r="E409" s="3329"/>
      <c r="F409" s="3329"/>
      <c r="G409" s="3329"/>
      <c r="H409" s="3329"/>
      <c r="I409" s="3329"/>
      <c r="J409" s="3329"/>
      <c r="K409" s="3329"/>
      <c r="L409" s="3329"/>
      <c r="M409" s="3330"/>
      <c r="N409" s="1651">
        <v>5</v>
      </c>
      <c r="O409" s="1652">
        <v>2</v>
      </c>
      <c r="P409" s="1653" t="s">
        <v>411</v>
      </c>
      <c r="Q409" s="1654">
        <v>3</v>
      </c>
      <c r="R409" s="1652">
        <v>1</v>
      </c>
      <c r="S409" s="1653" t="s">
        <v>599</v>
      </c>
      <c r="T409" s="1654" t="s">
        <v>202</v>
      </c>
      <c r="U409" s="1652"/>
      <c r="V409" s="1653" t="s">
        <v>598</v>
      </c>
      <c r="W409" s="1654">
        <v>3</v>
      </c>
      <c r="X409" s="1652" t="s">
        <v>484</v>
      </c>
      <c r="Y409" s="1653">
        <v>3</v>
      </c>
      <c r="Z409" s="46"/>
      <c r="AA409" s="454"/>
    </row>
    <row r="410" spans="1:38" s="16" customFormat="1" ht="18.75" hidden="1" customHeight="1" x14ac:dyDescent="0.2">
      <c r="A410" s="3358" t="s">
        <v>77</v>
      </c>
      <c r="B410" s="3329"/>
      <c r="C410" s="3329"/>
      <c r="D410" s="3329"/>
      <c r="E410" s="3329"/>
      <c r="F410" s="3329"/>
      <c r="G410" s="3329"/>
      <c r="H410" s="3329"/>
      <c r="I410" s="3329"/>
      <c r="J410" s="3329"/>
      <c r="K410" s="3329"/>
      <c r="L410" s="3329"/>
      <c r="M410" s="3330"/>
      <c r="N410" s="1654"/>
      <c r="O410" s="1652"/>
      <c r="P410" s="1653"/>
      <c r="Q410" s="1654"/>
      <c r="R410" s="1652"/>
      <c r="S410" s="1653"/>
      <c r="T410" s="1654"/>
      <c r="U410" s="1652"/>
      <c r="V410" s="1653">
        <v>1</v>
      </c>
      <c r="W410" s="1654">
        <v>1</v>
      </c>
      <c r="X410" s="1652"/>
      <c r="Y410" s="1653"/>
      <c r="Z410" s="46"/>
      <c r="AA410" s="454"/>
    </row>
    <row r="411" spans="1:38" s="16" customFormat="1" ht="18.75" hidden="1" customHeight="1" thickBot="1" x14ac:dyDescent="0.25">
      <c r="A411" s="3331" t="s">
        <v>76</v>
      </c>
      <c r="B411" s="3332"/>
      <c r="C411" s="3332"/>
      <c r="D411" s="3332"/>
      <c r="E411" s="3332"/>
      <c r="F411" s="3332"/>
      <c r="G411" s="3332"/>
      <c r="H411" s="3332"/>
      <c r="I411" s="3332"/>
      <c r="J411" s="3332"/>
      <c r="K411" s="3332"/>
      <c r="L411" s="3332"/>
      <c r="M411" s="3333"/>
      <c r="N411" s="1658"/>
      <c r="O411" s="1659"/>
      <c r="P411" s="1660"/>
      <c r="Q411" s="1658"/>
      <c r="R411" s="1659"/>
      <c r="S411" s="1660"/>
      <c r="T411" s="1658">
        <v>1</v>
      </c>
      <c r="U411" s="1659"/>
      <c r="V411" s="1660">
        <v>1</v>
      </c>
      <c r="W411" s="1658"/>
      <c r="X411" s="1659">
        <v>1</v>
      </c>
      <c r="Y411" s="1660"/>
      <c r="Z411" s="46"/>
      <c r="AA411" s="454"/>
    </row>
    <row r="412" spans="1:38" s="16" customFormat="1" ht="18.75" hidden="1" customHeight="1" thickBot="1" x14ac:dyDescent="0.25">
      <c r="A412" s="1661"/>
      <c r="B412" s="1662"/>
      <c r="C412" s="1662"/>
      <c r="D412" s="1662"/>
      <c r="E412" s="1662"/>
      <c r="F412" s="1662"/>
      <c r="G412" s="1662"/>
      <c r="H412" s="1662"/>
      <c r="I412" s="1662"/>
      <c r="J412" s="1662"/>
      <c r="K412" s="1662"/>
      <c r="L412" s="1662"/>
      <c r="M412" s="1662"/>
      <c r="N412" s="3359">
        <f>G12+G13+G14+G17+G23+G24+G25+G36+G37+G38+G40+G51+G52+G53+G57+G58+G59+G65+G69+G78+G79+G81</f>
        <v>60</v>
      </c>
      <c r="O412" s="3359"/>
      <c r="P412" s="3359"/>
      <c r="Q412" s="3359">
        <f>G18+G19+G20+G26+G27+G28+G39+G46+G54+G61+G62+G63+G70+G71+G73+G74+G75+G76+G80+G152+G354+4</f>
        <v>60</v>
      </c>
      <c r="R412" s="3359"/>
      <c r="S412" s="3359"/>
      <c r="T412" s="3373">
        <f>G34+G41+G43+G44+G45+G48+G49+G129+G130+G131+G134+G135+G136+G141+G142+G161+G355+G356+6</f>
        <v>60</v>
      </c>
      <c r="U412" s="3374"/>
      <c r="V412" s="3374"/>
      <c r="W412" s="3373">
        <f>G16+G55+G66+G67+G132+G138+G139+G143+G156+G157+G162+G163+G216+G218+G219+G220+G358+G359+G364</f>
        <v>59</v>
      </c>
      <c r="X412" s="3374"/>
      <c r="Y412" s="3374"/>
      <c r="Z412" s="46"/>
      <c r="AA412" s="455"/>
      <c r="AB412" s="47"/>
    </row>
    <row r="413" spans="1:38" s="16" customFormat="1" ht="18.75" hidden="1" customHeight="1" thickBot="1" x14ac:dyDescent="0.25">
      <c r="A413" s="1662"/>
      <c r="B413" s="1662"/>
      <c r="C413" s="1662"/>
      <c r="D413" s="1662"/>
      <c r="E413" s="1662"/>
      <c r="F413" s="1662"/>
      <c r="G413" s="1662"/>
      <c r="H413" s="1662"/>
      <c r="I413" s="1662"/>
      <c r="J413" s="1662"/>
      <c r="K413" s="1662"/>
      <c r="L413" s="1662"/>
      <c r="M413" s="1662"/>
      <c r="N413" s="3375">
        <f>N412+Q412+T412+W412</f>
        <v>239</v>
      </c>
      <c r="O413" s="3376"/>
      <c r="P413" s="3376"/>
      <c r="Q413" s="3376"/>
      <c r="R413" s="3376"/>
      <c r="S413" s="3376"/>
      <c r="T413" s="3376"/>
      <c r="U413" s="3376"/>
      <c r="V413" s="3376"/>
      <c r="W413" s="3376"/>
      <c r="X413" s="3376"/>
      <c r="Y413" s="3377"/>
      <c r="Z413" s="46"/>
      <c r="AA413" s="455"/>
      <c r="AB413" s="47"/>
    </row>
    <row r="414" spans="1:38" s="16" customFormat="1" ht="27.75" hidden="1" customHeight="1" thickBot="1" x14ac:dyDescent="0.25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  <c r="L414" s="413"/>
      <c r="M414" s="413"/>
      <c r="N414" s="414"/>
      <c r="O414" s="414"/>
      <c r="P414" s="402"/>
      <c r="Q414" s="401"/>
      <c r="R414" s="401"/>
      <c r="S414" s="401"/>
      <c r="T414" s="401"/>
      <c r="U414" s="401"/>
      <c r="V414" s="415"/>
      <c r="W414" s="401"/>
      <c r="X414" s="401"/>
      <c r="Y414" s="415"/>
      <c r="AC414" s="47"/>
      <c r="AD414" s="47"/>
      <c r="AE414" s="47"/>
      <c r="AF414" s="47"/>
    </row>
    <row r="415" spans="1:38" s="16" customFormat="1" ht="30" hidden="1" customHeight="1" thickBot="1" x14ac:dyDescent="0.25">
      <c r="A415" s="3378" t="s">
        <v>323</v>
      </c>
      <c r="B415" s="3379"/>
      <c r="C415" s="3379"/>
      <c r="D415" s="3379"/>
      <c r="E415" s="3379"/>
      <c r="F415" s="3379"/>
      <c r="G415" s="3379"/>
      <c r="H415" s="3379"/>
      <c r="I415" s="3379"/>
      <c r="J415" s="3379"/>
      <c r="K415" s="3379"/>
      <c r="L415" s="3379"/>
      <c r="M415" s="3379"/>
      <c r="N415" s="3379"/>
      <c r="O415" s="3379"/>
      <c r="P415" s="3379"/>
      <c r="Q415" s="3379"/>
      <c r="R415" s="3379"/>
      <c r="S415" s="3379"/>
      <c r="T415" s="3379"/>
      <c r="U415" s="3379"/>
      <c r="V415" s="3379"/>
      <c r="W415" s="3379"/>
      <c r="X415" s="3379"/>
      <c r="Y415" s="3380"/>
    </row>
    <row r="416" spans="1:38" s="57" customFormat="1" ht="16.5" hidden="1" thickBot="1" x14ac:dyDescent="0.25">
      <c r="A416" s="3215"/>
      <c r="B416" s="3215"/>
      <c r="C416" s="3215"/>
      <c r="D416" s="3215"/>
      <c r="E416" s="3215"/>
      <c r="F416" s="3215"/>
      <c r="G416" s="3215"/>
      <c r="H416" s="3215"/>
      <c r="I416" s="3215"/>
      <c r="J416" s="3215"/>
      <c r="K416" s="3215"/>
      <c r="L416" s="3215"/>
      <c r="M416" s="3215"/>
      <c r="N416" s="3215"/>
      <c r="O416" s="3215"/>
      <c r="P416" s="3215"/>
      <c r="Q416" s="3215"/>
      <c r="R416" s="3215"/>
      <c r="S416" s="3215"/>
      <c r="T416" s="3215"/>
      <c r="U416" s="3215"/>
      <c r="V416" s="3215"/>
      <c r="W416" s="3215"/>
      <c r="X416" s="3215"/>
      <c r="Y416" s="3215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</row>
    <row r="417" spans="1:27" s="1064" customFormat="1" ht="15.75" hidden="1" customHeight="1" thickBot="1" x14ac:dyDescent="0.25">
      <c r="A417" s="3367" t="s">
        <v>75</v>
      </c>
      <c r="B417" s="3367"/>
      <c r="C417" s="3367"/>
      <c r="D417" s="3367"/>
      <c r="E417" s="3367"/>
      <c r="F417" s="3367"/>
      <c r="G417" s="2038">
        <f t="shared" ref="G417:M417" si="121">G83+G124+G272+G362+G365+G118+G93</f>
        <v>240</v>
      </c>
      <c r="H417" s="1710">
        <f>H83+H124+H272+H362+H365+H118+H93</f>
        <v>7200</v>
      </c>
      <c r="I417" s="1710">
        <f t="shared" si="121"/>
        <v>3299</v>
      </c>
      <c r="J417" s="1710">
        <f t="shared" si="121"/>
        <v>1582</v>
      </c>
      <c r="K417" s="1710">
        <f t="shared" si="121"/>
        <v>486</v>
      </c>
      <c r="L417" s="1710">
        <f t="shared" si="121"/>
        <v>1231</v>
      </c>
      <c r="M417" s="1710">
        <f t="shared" si="121"/>
        <v>3391</v>
      </c>
      <c r="N417" s="1710">
        <f t="shared" ref="N417:S417" si="122">N83+N124+N272+N362+N365+N93</f>
        <v>29</v>
      </c>
      <c r="O417" s="1710">
        <f t="shared" si="122"/>
        <v>27</v>
      </c>
      <c r="P417" s="1710">
        <f t="shared" si="122"/>
        <v>27</v>
      </c>
      <c r="Q417" s="1710">
        <f t="shared" si="122"/>
        <v>28</v>
      </c>
      <c r="R417" s="1710">
        <f t="shared" si="122"/>
        <v>28</v>
      </c>
      <c r="S417" s="1710">
        <f t="shared" si="122"/>
        <v>29</v>
      </c>
      <c r="T417" s="1710">
        <f t="shared" ref="T417:Y417" si="123">T83+T124+T272+T362+T365+T93+T118</f>
        <v>25</v>
      </c>
      <c r="U417" s="1710">
        <f t="shared" si="123"/>
        <v>26</v>
      </c>
      <c r="V417" s="1710">
        <f t="shared" si="123"/>
        <v>23</v>
      </c>
      <c r="W417" s="1710">
        <f t="shared" si="123"/>
        <v>28</v>
      </c>
      <c r="X417" s="1710">
        <f t="shared" si="123"/>
        <v>29</v>
      </c>
      <c r="Y417" s="1710">
        <f t="shared" si="123"/>
        <v>19</v>
      </c>
    </row>
    <row r="418" spans="1:27" s="16" customFormat="1" ht="15.75" hidden="1" customHeight="1" x14ac:dyDescent="0.2">
      <c r="A418" s="3368" t="s">
        <v>74</v>
      </c>
      <c r="B418" s="3369"/>
      <c r="C418" s="3369"/>
      <c r="D418" s="3369"/>
      <c r="E418" s="3369"/>
      <c r="F418" s="3369"/>
      <c r="G418" s="3369"/>
      <c r="H418" s="3369"/>
      <c r="I418" s="3369"/>
      <c r="J418" s="3369"/>
      <c r="K418" s="3369"/>
      <c r="L418" s="3369"/>
      <c r="M418" s="3370"/>
      <c r="N418" s="1711">
        <f t="shared" ref="N418:Y418" si="124">N417</f>
        <v>29</v>
      </c>
      <c r="O418" s="1712">
        <f t="shared" si="124"/>
        <v>27</v>
      </c>
      <c r="P418" s="1713">
        <f t="shared" si="124"/>
        <v>27</v>
      </c>
      <c r="Q418" s="1711">
        <f t="shared" si="124"/>
        <v>28</v>
      </c>
      <c r="R418" s="1712">
        <f t="shared" si="124"/>
        <v>28</v>
      </c>
      <c r="S418" s="1713">
        <f t="shared" si="124"/>
        <v>29</v>
      </c>
      <c r="T418" s="1714">
        <f t="shared" si="124"/>
        <v>25</v>
      </c>
      <c r="U418" s="1715">
        <f t="shared" si="124"/>
        <v>26</v>
      </c>
      <c r="V418" s="1716">
        <f t="shared" si="124"/>
        <v>23</v>
      </c>
      <c r="W418" s="1714">
        <f t="shared" si="124"/>
        <v>28</v>
      </c>
      <c r="X418" s="1715">
        <f t="shared" si="124"/>
        <v>29</v>
      </c>
      <c r="Y418" s="1716">
        <f t="shared" si="124"/>
        <v>19</v>
      </c>
    </row>
    <row r="419" spans="1:27" s="16" customFormat="1" ht="15.75" hidden="1" customHeight="1" x14ac:dyDescent="0.2">
      <c r="A419" s="3371" t="s">
        <v>62</v>
      </c>
      <c r="B419" s="3323"/>
      <c r="C419" s="3323"/>
      <c r="D419" s="3323"/>
      <c r="E419" s="3323"/>
      <c r="F419" s="3323"/>
      <c r="G419" s="3323"/>
      <c r="H419" s="3323"/>
      <c r="I419" s="3323"/>
      <c r="J419" s="3323"/>
      <c r="K419" s="3323"/>
      <c r="L419" s="3323"/>
      <c r="M419" s="3324"/>
      <c r="N419" s="1717">
        <v>3</v>
      </c>
      <c r="O419" s="1718">
        <v>1</v>
      </c>
      <c r="P419" s="1719">
        <v>3</v>
      </c>
      <c r="Q419" s="1720">
        <v>4</v>
      </c>
      <c r="R419" s="1718">
        <v>2</v>
      </c>
      <c r="S419" s="1719">
        <v>4</v>
      </c>
      <c r="T419" s="1721">
        <v>2</v>
      </c>
      <c r="U419" s="1722">
        <v>2</v>
      </c>
      <c r="V419" s="1723">
        <v>2</v>
      </c>
      <c r="W419" s="1724">
        <v>2</v>
      </c>
      <c r="X419" s="1722">
        <v>3</v>
      </c>
      <c r="Y419" s="1725">
        <v>2</v>
      </c>
    </row>
    <row r="420" spans="1:27" s="16" customFormat="1" ht="15.75" hidden="1" customHeight="1" x14ac:dyDescent="0.2">
      <c r="A420" s="3371" t="s">
        <v>63</v>
      </c>
      <c r="B420" s="3323"/>
      <c r="C420" s="3323"/>
      <c r="D420" s="3323"/>
      <c r="E420" s="3323"/>
      <c r="F420" s="3323"/>
      <c r="G420" s="3323"/>
      <c r="H420" s="3323"/>
      <c r="I420" s="3323"/>
      <c r="J420" s="3323"/>
      <c r="K420" s="3323"/>
      <c r="L420" s="3323"/>
      <c r="M420" s="3324"/>
      <c r="N420" s="1717">
        <v>5</v>
      </c>
      <c r="O420" s="1726">
        <v>2</v>
      </c>
      <c r="P420" s="1727">
        <v>4</v>
      </c>
      <c r="Q420" s="1728">
        <v>5</v>
      </c>
      <c r="R420" s="1726">
        <v>1</v>
      </c>
      <c r="S420" s="1727">
        <v>6</v>
      </c>
      <c r="T420" s="1721" t="s">
        <v>322</v>
      </c>
      <c r="U420" s="1722">
        <v>1</v>
      </c>
      <c r="V420" s="1723" t="s">
        <v>436</v>
      </c>
      <c r="W420" s="1724">
        <v>2</v>
      </c>
      <c r="X420" s="1722" t="s">
        <v>202</v>
      </c>
      <c r="Y420" s="1725">
        <v>4</v>
      </c>
    </row>
    <row r="421" spans="1:27" s="16" customFormat="1" ht="15.75" hidden="1" customHeight="1" x14ac:dyDescent="0.2">
      <c r="A421" s="3371" t="s">
        <v>77</v>
      </c>
      <c r="B421" s="3323"/>
      <c r="C421" s="3323"/>
      <c r="D421" s="3323"/>
      <c r="E421" s="3323"/>
      <c r="F421" s="3323"/>
      <c r="G421" s="3323"/>
      <c r="H421" s="3323"/>
      <c r="I421" s="3323"/>
      <c r="J421" s="3323"/>
      <c r="K421" s="3323"/>
      <c r="L421" s="3323"/>
      <c r="M421" s="3324"/>
      <c r="N421" s="1728"/>
      <c r="O421" s="1726"/>
      <c r="P421" s="1727"/>
      <c r="Q421" s="1728"/>
      <c r="R421" s="1726"/>
      <c r="S421" s="1727"/>
      <c r="T421" s="1721"/>
      <c r="U421" s="1722"/>
      <c r="V421" s="1723">
        <v>1</v>
      </c>
      <c r="W421" s="1724">
        <v>1</v>
      </c>
      <c r="X421" s="1722"/>
      <c r="Y421" s="1725">
        <v>1</v>
      </c>
    </row>
    <row r="422" spans="1:27" s="16" customFormat="1" ht="15.75" hidden="1" customHeight="1" thickBot="1" x14ac:dyDescent="0.25">
      <c r="A422" s="3372" t="s">
        <v>76</v>
      </c>
      <c r="B422" s="3342"/>
      <c r="C422" s="3342"/>
      <c r="D422" s="3342"/>
      <c r="E422" s="3342"/>
      <c r="F422" s="3342"/>
      <c r="G422" s="3342"/>
      <c r="H422" s="3342"/>
      <c r="I422" s="3342"/>
      <c r="J422" s="3342"/>
      <c r="K422" s="3342"/>
      <c r="L422" s="3342"/>
      <c r="M422" s="3343"/>
      <c r="N422" s="423"/>
      <c r="O422" s="424"/>
      <c r="P422" s="425"/>
      <c r="Q422" s="423"/>
      <c r="R422" s="424"/>
      <c r="S422" s="425"/>
      <c r="T422" s="66">
        <v>1</v>
      </c>
      <c r="U422" s="426">
        <v>1</v>
      </c>
      <c r="V422" s="427"/>
      <c r="W422" s="67"/>
      <c r="X422" s="426">
        <v>1</v>
      </c>
      <c r="Y422" s="428"/>
    </row>
    <row r="423" spans="1:27" s="16" customFormat="1" ht="15.75" hidden="1" customHeight="1" thickBot="1" x14ac:dyDescent="0.25">
      <c r="A423" s="403"/>
      <c r="B423" s="404"/>
      <c r="C423" s="404"/>
      <c r="D423" s="404"/>
      <c r="E423" s="404"/>
      <c r="F423" s="404"/>
      <c r="G423" s="404"/>
      <c r="H423" s="404"/>
      <c r="I423" s="404"/>
      <c r="J423" s="404"/>
      <c r="K423" s="404"/>
      <c r="L423" s="404"/>
      <c r="M423" s="404"/>
      <c r="N423" s="3391">
        <f>G12+G13+G14+G17+G23+G24+G25+G36+G37+G38+G40+G51+G52+G53+G57+G58+G59+G65+G69+G78+G79+G81</f>
        <v>60</v>
      </c>
      <c r="O423" s="3392"/>
      <c r="P423" s="3393"/>
      <c r="Q423" s="3394">
        <f>G354+G18+G19+G20+G26+G27+G28+G39+G46+G54+G61+G62+G63+G70+G71+G73+G74+G75+G76+G80+G248+G87+G88+G89</f>
        <v>60</v>
      </c>
      <c r="R423" s="3177"/>
      <c r="S423" s="3178"/>
      <c r="T423" s="3395">
        <f>G258+G259+G260+G263+G264+G34+G233+G41+G43+G44+G45+G48+G49+G247+G251++G123+G234+G356+G90+G91+G92+G117</f>
        <v>60</v>
      </c>
      <c r="U423" s="3396"/>
      <c r="V423" s="3397"/>
      <c r="W423" s="3395">
        <f>G16+G55+G66+G67+G229+G230+G235+G236+G237+G243+G244+G245+G246+G250+G254+G261+G265+G267+G269+G271+G357+G359+G365</f>
        <v>60</v>
      </c>
      <c r="X423" s="3396"/>
      <c r="Y423" s="3406"/>
      <c r="Z423" s="46"/>
      <c r="AA423" s="453"/>
    </row>
    <row r="424" spans="1:27" s="16" customFormat="1" ht="15.75" hidden="1" customHeight="1" thickBot="1" x14ac:dyDescent="0.25">
      <c r="A424" s="403"/>
      <c r="B424" s="404"/>
      <c r="C424" s="404"/>
      <c r="D424" s="404"/>
      <c r="E424" s="404"/>
      <c r="F424" s="404"/>
      <c r="G424" s="404"/>
      <c r="H424" s="404"/>
      <c r="I424" s="404"/>
      <c r="J424" s="404"/>
      <c r="K424" s="404"/>
      <c r="L424" s="404"/>
      <c r="M424" s="404"/>
      <c r="N424" s="3391">
        <f>N423+Q423+T423+W423</f>
        <v>240</v>
      </c>
      <c r="O424" s="3398"/>
      <c r="P424" s="3398"/>
      <c r="Q424" s="3398"/>
      <c r="R424" s="3398"/>
      <c r="S424" s="3398"/>
      <c r="T424" s="3398"/>
      <c r="U424" s="3398"/>
      <c r="V424" s="3398"/>
      <c r="W424" s="3398"/>
      <c r="X424" s="3398"/>
      <c r="Y424" s="3399"/>
      <c r="Z424" s="46"/>
      <c r="AA424" s="453"/>
    </row>
    <row r="425" spans="1:27" s="16" customFormat="1" ht="15.75" hidden="1" customHeight="1" thickBot="1" x14ac:dyDescent="0.25">
      <c r="A425" s="429"/>
      <c r="B425" s="430"/>
      <c r="C425" s="430"/>
      <c r="D425" s="430"/>
      <c r="E425" s="430"/>
      <c r="F425" s="430"/>
      <c r="G425" s="430"/>
      <c r="H425" s="430"/>
      <c r="I425" s="430"/>
      <c r="J425" s="430"/>
      <c r="K425" s="430"/>
      <c r="L425" s="430"/>
      <c r="M425" s="430"/>
      <c r="N425" s="431"/>
      <c r="O425" s="431"/>
      <c r="P425" s="431"/>
      <c r="Q425" s="431"/>
      <c r="R425" s="431"/>
      <c r="S425" s="431"/>
      <c r="T425" s="431"/>
      <c r="U425" s="431"/>
      <c r="V425" s="431"/>
      <c r="W425" s="431"/>
      <c r="X425" s="431"/>
      <c r="Y425" s="432"/>
    </row>
    <row r="426" spans="1:27" s="16" customFormat="1" ht="27.75" hidden="1" customHeight="1" thickBot="1" x14ac:dyDescent="0.25">
      <c r="A426" s="3400" t="s">
        <v>324</v>
      </c>
      <c r="B426" s="3401"/>
      <c r="C426" s="3401"/>
      <c r="D426" s="3401"/>
      <c r="E426" s="3401"/>
      <c r="F426" s="3401"/>
      <c r="G426" s="3401"/>
      <c r="H426" s="3401"/>
      <c r="I426" s="3401"/>
      <c r="J426" s="3401"/>
      <c r="K426" s="3401"/>
      <c r="L426" s="3401"/>
      <c r="M426" s="3401"/>
      <c r="N426" s="3401"/>
      <c r="O426" s="3401"/>
      <c r="P426" s="3401"/>
      <c r="Q426" s="3401"/>
      <c r="R426" s="3401"/>
      <c r="S426" s="3401"/>
      <c r="T426" s="3401"/>
      <c r="U426" s="3401"/>
      <c r="V426" s="3401"/>
      <c r="W426" s="3401"/>
      <c r="X426" s="3401"/>
      <c r="Y426" s="3402"/>
    </row>
    <row r="427" spans="1:27" s="16" customFormat="1" ht="15.75" hidden="1" customHeight="1" thickBot="1" x14ac:dyDescent="0.25">
      <c r="A427" s="3381" t="s">
        <v>75</v>
      </c>
      <c r="B427" s="3382"/>
      <c r="C427" s="3382"/>
      <c r="D427" s="3382"/>
      <c r="E427" s="3382"/>
      <c r="F427" s="3383"/>
      <c r="G427" s="1729">
        <f>G83+G93+G121+G341+G361+G365</f>
        <v>240</v>
      </c>
      <c r="H427" s="1729">
        <f>H83+H93+H121+H341+H361+H365</f>
        <v>7200</v>
      </c>
      <c r="I427" s="1729">
        <f>I83+I93+I121+I341+I362+I365</f>
        <v>3348</v>
      </c>
      <c r="J427" s="1729">
        <f>J83+J93+J121+J341+J362+J365</f>
        <v>1638</v>
      </c>
      <c r="K427" s="1729">
        <f>K83+K93+K121+K341+K362+K365</f>
        <v>413</v>
      </c>
      <c r="L427" s="1729">
        <f>L83+L93+L121+L341+L362+L365</f>
        <v>1277</v>
      </c>
      <c r="M427" s="1729">
        <f>M83+M93+M121+M341+M362+M365</f>
        <v>3362</v>
      </c>
      <c r="N427" s="1729">
        <f t="shared" ref="N427:Y427" si="125">N83+N93+N118+N121+N341+N362+N365</f>
        <v>29</v>
      </c>
      <c r="O427" s="1729">
        <f t="shared" si="125"/>
        <v>27</v>
      </c>
      <c r="P427" s="1729">
        <f t="shared" si="125"/>
        <v>27</v>
      </c>
      <c r="Q427" s="1729">
        <f>Q83+Q93+Q118+Q121+Q341+Q362+Q365</f>
        <v>28</v>
      </c>
      <c r="R427" s="1729">
        <f t="shared" si="125"/>
        <v>28</v>
      </c>
      <c r="S427" s="1729">
        <f t="shared" si="125"/>
        <v>29</v>
      </c>
      <c r="T427" s="1729">
        <f>T83+T93+T121+T341+T362+T365</f>
        <v>23</v>
      </c>
      <c r="U427" s="1729">
        <f t="shared" si="125"/>
        <v>25</v>
      </c>
      <c r="V427" s="1729">
        <f>V83+V93+V118+V121+V341+V362+V365</f>
        <v>26</v>
      </c>
      <c r="W427" s="1729">
        <f>W83+W93+W118+W121+W341+W362+W365</f>
        <v>22</v>
      </c>
      <c r="X427" s="1729">
        <f t="shared" si="125"/>
        <v>23</v>
      </c>
      <c r="Y427" s="1729">
        <f t="shared" si="125"/>
        <v>18</v>
      </c>
    </row>
    <row r="428" spans="1:27" s="16" customFormat="1" ht="15.75" hidden="1" customHeight="1" thickBot="1" x14ac:dyDescent="0.25">
      <c r="A428" s="3384" t="s">
        <v>74</v>
      </c>
      <c r="B428" s="3385"/>
      <c r="C428" s="3385"/>
      <c r="D428" s="3385"/>
      <c r="E428" s="3385"/>
      <c r="F428" s="3385"/>
      <c r="G428" s="3385"/>
      <c r="H428" s="3385"/>
      <c r="I428" s="3385"/>
      <c r="J428" s="3385"/>
      <c r="K428" s="3385"/>
      <c r="L428" s="3385"/>
      <c r="M428" s="3386"/>
      <c r="N428" s="1729">
        <f t="shared" ref="N428:X428" si="126">N427</f>
        <v>29</v>
      </c>
      <c r="O428" s="1729">
        <f t="shared" si="126"/>
        <v>27</v>
      </c>
      <c r="P428" s="1729">
        <f t="shared" si="126"/>
        <v>27</v>
      </c>
      <c r="Q428" s="1729">
        <f t="shared" si="126"/>
        <v>28</v>
      </c>
      <c r="R428" s="1729">
        <f t="shared" si="126"/>
        <v>28</v>
      </c>
      <c r="S428" s="1729">
        <f t="shared" si="126"/>
        <v>29</v>
      </c>
      <c r="T428" s="1731">
        <f t="shared" si="126"/>
        <v>23</v>
      </c>
      <c r="U428" s="1731">
        <f t="shared" si="126"/>
        <v>25</v>
      </c>
      <c r="V428" s="1731">
        <f t="shared" si="126"/>
        <v>26</v>
      </c>
      <c r="W428" s="1731">
        <f t="shared" si="126"/>
        <v>22</v>
      </c>
      <c r="X428" s="1731">
        <f t="shared" si="126"/>
        <v>23</v>
      </c>
      <c r="Y428" s="1730">
        <v>18</v>
      </c>
    </row>
    <row r="429" spans="1:27" s="16" customFormat="1" ht="15.75" hidden="1" customHeight="1" thickBot="1" x14ac:dyDescent="0.25">
      <c r="A429" s="3322" t="s">
        <v>62</v>
      </c>
      <c r="B429" s="3387"/>
      <c r="C429" s="3387"/>
      <c r="D429" s="3387"/>
      <c r="E429" s="3387"/>
      <c r="F429" s="3387"/>
      <c r="G429" s="3387"/>
      <c r="H429" s="3387"/>
      <c r="I429" s="3387"/>
      <c r="J429" s="3387"/>
      <c r="K429" s="3387"/>
      <c r="L429" s="3387"/>
      <c r="M429" s="3388"/>
      <c r="N429" s="1241">
        <v>3</v>
      </c>
      <c r="O429" s="1242">
        <v>1</v>
      </c>
      <c r="P429" s="1242">
        <v>3</v>
      </c>
      <c r="Q429" s="1242">
        <v>4</v>
      </c>
      <c r="R429" s="1242">
        <v>2</v>
      </c>
      <c r="S429" s="1242">
        <v>3</v>
      </c>
      <c r="T429" s="1242">
        <v>3</v>
      </c>
      <c r="U429" s="1242">
        <v>1</v>
      </c>
      <c r="V429" s="1243">
        <v>2</v>
      </c>
      <c r="W429" s="1241">
        <v>3</v>
      </c>
      <c r="X429" s="1242">
        <v>3</v>
      </c>
      <c r="Y429" s="1242">
        <v>1</v>
      </c>
    </row>
    <row r="430" spans="1:27" s="16" customFormat="1" ht="15.75" hidden="1" customHeight="1" thickBot="1" x14ac:dyDescent="0.25">
      <c r="A430" s="3322" t="s">
        <v>63</v>
      </c>
      <c r="B430" s="3387"/>
      <c r="C430" s="3387"/>
      <c r="D430" s="3387"/>
      <c r="E430" s="3387"/>
      <c r="F430" s="3387"/>
      <c r="G430" s="3387"/>
      <c r="H430" s="3387"/>
      <c r="I430" s="3387"/>
      <c r="J430" s="3387"/>
      <c r="K430" s="3387"/>
      <c r="L430" s="3387"/>
      <c r="M430" s="3388"/>
      <c r="N430" s="1241">
        <v>5</v>
      </c>
      <c r="O430" s="1242">
        <v>2</v>
      </c>
      <c r="P430" s="1242">
        <v>4</v>
      </c>
      <c r="Q430" s="1242">
        <v>4</v>
      </c>
      <c r="R430" s="1242">
        <v>1</v>
      </c>
      <c r="S430" s="1242">
        <v>3</v>
      </c>
      <c r="T430" s="1242" t="s">
        <v>266</v>
      </c>
      <c r="U430" s="1242" t="s">
        <v>260</v>
      </c>
      <c r="V430" s="1243" t="s">
        <v>688</v>
      </c>
      <c r="W430" s="1241">
        <v>2</v>
      </c>
      <c r="X430" s="1242" t="s">
        <v>269</v>
      </c>
      <c r="Y430" s="1242">
        <v>4</v>
      </c>
    </row>
    <row r="431" spans="1:27" s="16" customFormat="1" ht="15.75" hidden="1" customHeight="1" thickBot="1" x14ac:dyDescent="0.25">
      <c r="A431" s="3322" t="s">
        <v>77</v>
      </c>
      <c r="B431" s="3387"/>
      <c r="C431" s="3387"/>
      <c r="D431" s="3387"/>
      <c r="E431" s="3387"/>
      <c r="F431" s="3387"/>
      <c r="G431" s="3387"/>
      <c r="H431" s="3387"/>
      <c r="I431" s="3387"/>
      <c r="J431" s="3387"/>
      <c r="K431" s="3387"/>
      <c r="L431" s="3387"/>
      <c r="M431" s="3388"/>
      <c r="N431" s="1241"/>
      <c r="O431" s="1242"/>
      <c r="P431" s="1242"/>
      <c r="Q431" s="1242"/>
      <c r="R431" s="1242"/>
      <c r="S431" s="1242"/>
      <c r="T431" s="1242"/>
      <c r="U431" s="1242"/>
      <c r="V431" s="1243">
        <v>1</v>
      </c>
      <c r="W431" s="1241">
        <v>1</v>
      </c>
      <c r="X431" s="1242"/>
      <c r="Y431" s="1242"/>
    </row>
    <row r="432" spans="1:27" s="16" customFormat="1" ht="15.75" hidden="1" customHeight="1" thickBot="1" x14ac:dyDescent="0.25">
      <c r="A432" s="3341" t="s">
        <v>76</v>
      </c>
      <c r="B432" s="3389"/>
      <c r="C432" s="3389"/>
      <c r="D432" s="3389"/>
      <c r="E432" s="3389"/>
      <c r="F432" s="3389"/>
      <c r="G432" s="3389"/>
      <c r="H432" s="3389"/>
      <c r="I432" s="3389"/>
      <c r="J432" s="3389"/>
      <c r="K432" s="3389"/>
      <c r="L432" s="3389"/>
      <c r="M432" s="3390"/>
      <c r="N432" s="1244"/>
      <c r="O432" s="1245"/>
      <c r="P432" s="1245"/>
      <c r="Q432" s="1245"/>
      <c r="R432" s="1245"/>
      <c r="S432" s="1245"/>
      <c r="T432" s="1245"/>
      <c r="U432" s="1245"/>
      <c r="V432" s="1246"/>
      <c r="W432" s="1244"/>
      <c r="X432" s="1245"/>
      <c r="Y432" s="1245"/>
    </row>
    <row r="433" spans="1:27" s="16" customFormat="1" ht="15.75" hidden="1" customHeight="1" thickBot="1" x14ac:dyDescent="0.25">
      <c r="A433" s="433"/>
      <c r="B433" s="434"/>
      <c r="C433" s="434"/>
      <c r="D433" s="434"/>
      <c r="E433" s="434"/>
      <c r="F433" s="434"/>
      <c r="G433" s="434"/>
      <c r="H433" s="434"/>
      <c r="I433" s="434"/>
      <c r="J433" s="434"/>
      <c r="K433" s="434"/>
      <c r="L433" s="434"/>
      <c r="M433" s="434"/>
      <c r="N433" s="3176">
        <f>G12+G13+G14+G17+G23+G24+G25+G36+G37+G38+G40+G51+G52+G53+G57+G58+G59+G65+G69+G78+G79+G81</f>
        <v>60</v>
      </c>
      <c r="O433" s="3177"/>
      <c r="P433" s="3178"/>
      <c r="Q433" s="3195">
        <f>G354+G18+G19+G20+G26+G27+G28+G39+G46+G54+G61+G62+G63+G70+G71+G73+G74+G75+G76+G80+4+G325</f>
        <v>60</v>
      </c>
      <c r="R433" s="3177"/>
      <c r="S433" s="3178"/>
      <c r="T433" s="3395">
        <f>G34+G41+G43+G45+G48+G49+G121+G309+G310+G312+G313+G318+G327+G334+G335+G337+G338+G356+6+G44+G331</f>
        <v>60</v>
      </c>
      <c r="U433" s="3396"/>
      <c r="V433" s="3397"/>
      <c r="W433" s="3395">
        <f>G16+G55+G66+G67+G307+G314+G315+G316+G319+G320+G321+G323+G324+G328+G329+G330+G336+G339+G358+G359+G365</f>
        <v>60</v>
      </c>
      <c r="X433" s="3396"/>
      <c r="Y433" s="3406"/>
      <c r="Z433" s="3205"/>
      <c r="AA433" s="3206"/>
    </row>
    <row r="434" spans="1:27" s="16" customFormat="1" ht="15.75" hidden="1" customHeight="1" thickBot="1" x14ac:dyDescent="0.25">
      <c r="A434" s="433"/>
      <c r="B434" s="434"/>
      <c r="C434" s="434"/>
      <c r="D434" s="434"/>
      <c r="E434" s="434"/>
      <c r="F434" s="434"/>
      <c r="G434" s="434"/>
      <c r="H434" s="434"/>
      <c r="I434" s="434"/>
      <c r="J434" s="434"/>
      <c r="K434" s="434"/>
      <c r="L434" s="434"/>
      <c r="M434" s="434"/>
      <c r="N434" s="3176">
        <f>N433+Q433+T433+W433</f>
        <v>240</v>
      </c>
      <c r="O434" s="3177"/>
      <c r="P434" s="3177"/>
      <c r="Q434" s="3177"/>
      <c r="R434" s="3177"/>
      <c r="S434" s="3177"/>
      <c r="T434" s="3177"/>
      <c r="U434" s="3177"/>
      <c r="V434" s="3177"/>
      <c r="W434" s="3177"/>
      <c r="X434" s="3177"/>
      <c r="Y434" s="3196"/>
    </row>
    <row r="435" spans="1:27" s="16" customFormat="1" ht="15.75" hidden="1" customHeight="1" x14ac:dyDescent="0.2">
      <c r="A435" s="433"/>
      <c r="B435" s="434"/>
      <c r="C435" s="434"/>
      <c r="D435" s="434"/>
      <c r="E435" s="434"/>
      <c r="F435" s="434"/>
      <c r="G435" s="434"/>
      <c r="H435" s="434"/>
      <c r="I435" s="434"/>
      <c r="J435" s="434"/>
      <c r="K435" s="434"/>
      <c r="L435" s="434"/>
      <c r="M435" s="434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435"/>
    </row>
    <row r="436" spans="1:27" s="16" customFormat="1" hidden="1" x14ac:dyDescent="0.2">
      <c r="A436" s="436"/>
      <c r="B436" s="437" t="s">
        <v>204</v>
      </c>
      <c r="C436" s="434"/>
      <c r="D436" s="3182" t="s">
        <v>203</v>
      </c>
      <c r="E436" s="3183"/>
      <c r="F436" s="3183"/>
      <c r="G436" s="434"/>
      <c r="H436" s="3193" t="s">
        <v>587</v>
      </c>
      <c r="I436" s="3405"/>
      <c r="J436" s="3405"/>
      <c r="Y436" s="438"/>
    </row>
    <row r="437" spans="1:27" s="16" customFormat="1" hidden="1" x14ac:dyDescent="0.2">
      <c r="A437" s="436"/>
      <c r="B437" s="437"/>
      <c r="C437" s="434"/>
      <c r="D437" s="434"/>
      <c r="E437" s="164"/>
      <c r="F437" s="164"/>
      <c r="G437" s="434"/>
      <c r="H437" s="437"/>
      <c r="I437" s="163"/>
      <c r="J437" s="163"/>
      <c r="Y437" s="438"/>
    </row>
    <row r="438" spans="1:27" s="16" customFormat="1" hidden="1" x14ac:dyDescent="0.2">
      <c r="A438" s="436"/>
      <c r="B438" s="437" t="s">
        <v>487</v>
      </c>
      <c r="C438" s="434"/>
      <c r="D438" s="3182" t="s">
        <v>203</v>
      </c>
      <c r="E438" s="3183"/>
      <c r="F438" s="3183"/>
      <c r="G438" s="434"/>
      <c r="H438" s="3193" t="s">
        <v>489</v>
      </c>
      <c r="I438" s="3405"/>
      <c r="J438" s="3405"/>
      <c r="Y438" s="438"/>
    </row>
    <row r="439" spans="1:27" s="16" customFormat="1" hidden="1" x14ac:dyDescent="0.2">
      <c r="A439" s="436"/>
      <c r="B439" s="437"/>
      <c r="C439" s="434"/>
      <c r="D439" s="434"/>
      <c r="E439" s="164"/>
      <c r="F439" s="164"/>
      <c r="G439" s="434"/>
      <c r="H439" s="437"/>
      <c r="I439" s="163"/>
      <c r="J439" s="163"/>
      <c r="Y439" s="438"/>
    </row>
    <row r="440" spans="1:27" s="16" customFormat="1" hidden="1" x14ac:dyDescent="0.2">
      <c r="A440" s="436"/>
      <c r="B440" s="437" t="s">
        <v>488</v>
      </c>
      <c r="C440" s="434"/>
      <c r="D440" s="3182" t="s">
        <v>203</v>
      </c>
      <c r="E440" s="3183"/>
      <c r="F440" s="3183"/>
      <c r="G440" s="434"/>
      <c r="H440" s="3193" t="s">
        <v>490</v>
      </c>
      <c r="I440" s="3405"/>
      <c r="J440" s="3405"/>
      <c r="Y440" s="438"/>
    </row>
    <row r="441" spans="1:27" s="16" customFormat="1" hidden="1" x14ac:dyDescent="0.2">
      <c r="A441" s="436"/>
      <c r="B441" s="434"/>
      <c r="C441" s="434"/>
      <c r="D441" s="434"/>
      <c r="E441" s="434"/>
      <c r="F441" s="434"/>
      <c r="G441" s="434"/>
      <c r="H441" s="434"/>
      <c r="I441" s="434"/>
      <c r="J441" s="434"/>
      <c r="Y441" s="438"/>
    </row>
    <row r="442" spans="1:27" s="16" customFormat="1" ht="16.5" hidden="1" thickBot="1" x14ac:dyDescent="0.25">
      <c r="A442" s="439"/>
      <c r="B442" s="400" t="s">
        <v>200</v>
      </c>
      <c r="C442" s="400"/>
      <c r="D442" s="3174" t="s">
        <v>203</v>
      </c>
      <c r="E442" s="3403"/>
      <c r="F442" s="3403"/>
      <c r="G442" s="400"/>
      <c r="H442" s="3172" t="s">
        <v>201</v>
      </c>
      <c r="I442" s="3404"/>
      <c r="J442" s="3404"/>
      <c r="K442" s="440"/>
      <c r="L442" s="440"/>
      <c r="M442" s="440"/>
      <c r="N442" s="440"/>
      <c r="O442" s="440"/>
      <c r="P442" s="440"/>
      <c r="Q442" s="440"/>
      <c r="R442" s="440"/>
      <c r="S442" s="440"/>
      <c r="T442" s="440"/>
      <c r="U442" s="440"/>
      <c r="V442" s="440"/>
      <c r="W442" s="440"/>
      <c r="X442" s="440"/>
      <c r="Y442" s="441"/>
    </row>
    <row r="443" spans="1:27" s="16" customFormat="1" x14ac:dyDescent="0.2">
      <c r="A443" s="12"/>
    </row>
    <row r="444" spans="1:27" s="16" customFormat="1" ht="22.5" x14ac:dyDescent="0.2">
      <c r="A444" s="12"/>
      <c r="B444" s="442"/>
      <c r="J444" s="16" t="s">
        <v>647</v>
      </c>
      <c r="N444" s="2292">
        <v>1</v>
      </c>
      <c r="O444" s="2292">
        <v>2</v>
      </c>
      <c r="P444" s="2292">
        <v>3</v>
      </c>
      <c r="Q444" s="2292">
        <v>4</v>
      </c>
      <c r="R444" s="2292">
        <v>5</v>
      </c>
      <c r="S444" s="2292">
        <v>6</v>
      </c>
      <c r="T444" s="2292">
        <v>7</v>
      </c>
      <c r="U444" s="2292">
        <v>8</v>
      </c>
      <c r="V444" s="2292">
        <v>9</v>
      </c>
      <c r="W444" s="2292">
        <v>10</v>
      </c>
      <c r="X444" s="2292">
        <v>11</v>
      </c>
      <c r="Y444" s="2293">
        <v>12</v>
      </c>
    </row>
    <row r="445" spans="1:27" x14ac:dyDescent="0.2">
      <c r="S445" s="13">
        <v>1</v>
      </c>
      <c r="T445" s="13">
        <v>1</v>
      </c>
      <c r="V445" s="13">
        <v>1</v>
      </c>
      <c r="Y445" s="13">
        <v>1</v>
      </c>
    </row>
    <row r="446" spans="1:27" ht="20.25" x14ac:dyDescent="0.2">
      <c r="A446" s="3256" t="s">
        <v>712</v>
      </c>
      <c r="B446" s="3257"/>
      <c r="C446" s="3257"/>
      <c r="D446" s="3257"/>
      <c r="E446" s="3257"/>
      <c r="F446" s="3257"/>
      <c r="G446" s="3257"/>
      <c r="H446" s="3257"/>
      <c r="I446" s="3257"/>
      <c r="J446" s="3257"/>
      <c r="K446" s="3257"/>
      <c r="L446" s="3257"/>
      <c r="M446" s="3257"/>
      <c r="N446" s="3257"/>
      <c r="O446" s="3257"/>
      <c r="P446" s="3257"/>
      <c r="Q446" s="3257"/>
      <c r="R446" s="3257"/>
      <c r="S446" s="3257"/>
      <c r="T446" s="3257"/>
      <c r="U446" s="3257"/>
      <c r="V446" s="3257"/>
      <c r="W446" s="3257"/>
      <c r="X446" s="3257"/>
      <c r="Y446" s="3257"/>
      <c r="Z446" s="3257"/>
    </row>
    <row r="448" spans="1:27" ht="16.5" thickBot="1" x14ac:dyDescent="0.25"/>
    <row r="449" spans="12:25" x14ac:dyDescent="0.2">
      <c r="N449" s="3250" t="s">
        <v>34</v>
      </c>
      <c r="O449" s="3258"/>
      <c r="P449" s="3259"/>
      <c r="Q449" s="3250" t="s">
        <v>35</v>
      </c>
      <c r="R449" s="3251"/>
      <c r="S449" s="3252"/>
      <c r="T449" s="3250" t="s">
        <v>36</v>
      </c>
      <c r="U449" s="3251"/>
      <c r="V449" s="3252"/>
      <c r="W449" s="3250" t="s">
        <v>37</v>
      </c>
      <c r="X449" s="3251"/>
      <c r="Y449" s="3252"/>
    </row>
    <row r="450" spans="12:25" ht="16.5" thickBot="1" x14ac:dyDescent="0.25">
      <c r="N450" s="3260"/>
      <c r="O450" s="3261"/>
      <c r="P450" s="3262"/>
      <c r="Q450" s="3253"/>
      <c r="R450" s="3254"/>
      <c r="S450" s="3255"/>
      <c r="T450" s="3253"/>
      <c r="U450" s="3254"/>
      <c r="V450" s="3255"/>
      <c r="W450" s="3253"/>
      <c r="X450" s="3254"/>
      <c r="Y450" s="3255"/>
    </row>
    <row r="451" spans="12:25" x14ac:dyDescent="0.2">
      <c r="N451" s="2292">
        <v>1</v>
      </c>
      <c r="O451" s="2292">
        <v>2</v>
      </c>
      <c r="P451" s="2292">
        <v>3</v>
      </c>
      <c r="Q451" s="2292">
        <v>4</v>
      </c>
      <c r="R451" s="2292">
        <v>5</v>
      </c>
      <c r="S451" s="2292">
        <v>6</v>
      </c>
      <c r="T451" s="2292">
        <v>7</v>
      </c>
      <c r="U451" s="2292">
        <v>8</v>
      </c>
      <c r="V451" s="2292">
        <v>9</v>
      </c>
      <c r="W451" s="2292">
        <v>10</v>
      </c>
      <c r="X451" s="2292">
        <v>11</v>
      </c>
      <c r="Y451" s="2293">
        <v>12</v>
      </c>
    </row>
    <row r="452" spans="12:25" x14ac:dyDescent="0.2">
      <c r="L452" s="13" t="s">
        <v>698</v>
      </c>
      <c r="N452" s="2297">
        <f>AB98+AB132+AC169</f>
        <v>3</v>
      </c>
      <c r="O452" s="2297">
        <f t="shared" ref="O452:Y452" si="127">AC98+AC132+AD169</f>
        <v>1</v>
      </c>
      <c r="P452" s="2297">
        <f t="shared" si="127"/>
        <v>3</v>
      </c>
      <c r="Q452" s="2297">
        <f t="shared" si="127"/>
        <v>4</v>
      </c>
      <c r="R452" s="2297">
        <f t="shared" si="127"/>
        <v>2</v>
      </c>
      <c r="S452" s="2297">
        <f t="shared" si="127"/>
        <v>3</v>
      </c>
      <c r="T452" s="2297">
        <f t="shared" si="127"/>
        <v>3</v>
      </c>
      <c r="U452" s="2297">
        <f t="shared" si="127"/>
        <v>2</v>
      </c>
      <c r="V452" s="2297">
        <f t="shared" si="127"/>
        <v>3</v>
      </c>
      <c r="W452" s="2297">
        <f t="shared" si="127"/>
        <v>3</v>
      </c>
      <c r="X452" s="2297">
        <f t="shared" si="127"/>
        <v>1</v>
      </c>
      <c r="Y452" s="2297">
        <f t="shared" si="127"/>
        <v>2</v>
      </c>
    </row>
    <row r="453" spans="12:25" x14ac:dyDescent="0.2">
      <c r="L453" s="13" t="s">
        <v>699</v>
      </c>
      <c r="N453" s="2297">
        <f t="shared" ref="N453:Y453" si="128">AB99+AB133+AC170+N445+AB153</f>
        <v>5</v>
      </c>
      <c r="O453" s="2297">
        <f t="shared" si="128"/>
        <v>2</v>
      </c>
      <c r="P453" s="2297">
        <f t="shared" si="128"/>
        <v>4</v>
      </c>
      <c r="Q453" s="2297">
        <f t="shared" si="128"/>
        <v>4</v>
      </c>
      <c r="R453" s="2297">
        <f t="shared" si="128"/>
        <v>2</v>
      </c>
      <c r="S453" s="2297">
        <f t="shared" si="128"/>
        <v>6</v>
      </c>
      <c r="T453" s="2297">
        <f t="shared" si="128"/>
        <v>4</v>
      </c>
      <c r="U453" s="2297">
        <f t="shared" si="128"/>
        <v>1</v>
      </c>
      <c r="V453" s="2297">
        <f t="shared" si="128"/>
        <v>3</v>
      </c>
      <c r="W453" s="2297">
        <f t="shared" si="128"/>
        <v>4</v>
      </c>
      <c r="X453" s="2297">
        <f t="shared" si="128"/>
        <v>1</v>
      </c>
      <c r="Y453" s="2297">
        <f t="shared" si="128"/>
        <v>3</v>
      </c>
    </row>
    <row r="454" spans="12:25" x14ac:dyDescent="0.2">
      <c r="L454" s="13" t="s">
        <v>713</v>
      </c>
      <c r="N454" s="2297"/>
      <c r="O454" s="2297"/>
      <c r="P454" s="2297"/>
      <c r="Q454" s="2297"/>
      <c r="R454" s="2297"/>
      <c r="S454" s="2297"/>
      <c r="T454" s="2297"/>
      <c r="U454" s="2297"/>
      <c r="V454" s="2297">
        <v>1</v>
      </c>
      <c r="W454" s="2297">
        <v>1</v>
      </c>
      <c r="X454" s="2297"/>
      <c r="Y454" s="2297"/>
    </row>
    <row r="455" spans="12:25" x14ac:dyDescent="0.2">
      <c r="L455" s="13" t="s">
        <v>714</v>
      </c>
      <c r="N455" s="2297"/>
      <c r="O455" s="2297"/>
      <c r="P455" s="2297"/>
      <c r="Q455" s="2297"/>
      <c r="R455" s="2297"/>
      <c r="S455" s="2297"/>
      <c r="T455" s="2297">
        <v>1</v>
      </c>
      <c r="U455" s="2297"/>
      <c r="V455" s="2297">
        <v>1</v>
      </c>
      <c r="W455" s="2297"/>
      <c r="X455" s="2297">
        <v>1</v>
      </c>
      <c r="Y455" s="2297"/>
    </row>
    <row r="458" spans="12:25" x14ac:dyDescent="0.2">
      <c r="N458" s="2298" t="s">
        <v>715</v>
      </c>
    </row>
    <row r="459" spans="12:25" x14ac:dyDescent="0.2">
      <c r="N459" s="2292">
        <v>1</v>
      </c>
      <c r="O459" s="2292">
        <v>2</v>
      </c>
      <c r="P459" s="2292">
        <v>3</v>
      </c>
      <c r="Q459" s="2292">
        <v>4</v>
      </c>
      <c r="R459" s="2292">
        <v>5</v>
      </c>
      <c r="S459" s="2292">
        <v>6</v>
      </c>
      <c r="T459" s="2292">
        <v>7</v>
      </c>
      <c r="U459" s="2292">
        <v>8</v>
      </c>
      <c r="V459" s="2292">
        <v>9</v>
      </c>
      <c r="W459" s="2292">
        <v>10</v>
      </c>
      <c r="X459" s="2292">
        <v>11</v>
      </c>
      <c r="Y459" s="2293">
        <v>12</v>
      </c>
    </row>
    <row r="460" spans="12:25" x14ac:dyDescent="0.2">
      <c r="L460" s="13" t="s">
        <v>698</v>
      </c>
      <c r="N460" s="2297">
        <f>AB98+AB132+AB164+AB188</f>
        <v>3</v>
      </c>
      <c r="O460" s="2297">
        <f t="shared" ref="O460:Y460" si="129">AC98+AC132+AC164+AC188</f>
        <v>1</v>
      </c>
      <c r="P460" s="2297">
        <f t="shared" si="129"/>
        <v>3</v>
      </c>
      <c r="Q460" s="2297">
        <f t="shared" si="129"/>
        <v>4</v>
      </c>
      <c r="R460" s="2297">
        <f t="shared" si="129"/>
        <v>2</v>
      </c>
      <c r="S460" s="2297">
        <f t="shared" si="129"/>
        <v>3</v>
      </c>
      <c r="T460" s="2297">
        <f t="shared" si="129"/>
        <v>3</v>
      </c>
      <c r="U460" s="2297">
        <f t="shared" si="129"/>
        <v>2</v>
      </c>
      <c r="V460" s="2297">
        <f t="shared" si="129"/>
        <v>3</v>
      </c>
      <c r="W460" s="2297">
        <f t="shared" si="129"/>
        <v>3</v>
      </c>
      <c r="X460" s="2297">
        <f t="shared" si="129"/>
        <v>1</v>
      </c>
      <c r="Y460" s="2297">
        <f t="shared" si="129"/>
        <v>2</v>
      </c>
    </row>
    <row r="461" spans="12:25" x14ac:dyDescent="0.2">
      <c r="L461" s="13" t="s">
        <v>699</v>
      </c>
      <c r="N461" s="2297">
        <f>AB99+AB133+AB153+AB158+AB165+AB189+N445</f>
        <v>5</v>
      </c>
      <c r="O461" s="2297">
        <f t="shared" ref="O461:Y461" si="130">AC99+AC133+AC153+AC158+AC165+AC189+O445</f>
        <v>2</v>
      </c>
      <c r="P461" s="2297">
        <f t="shared" si="130"/>
        <v>4</v>
      </c>
      <c r="Q461" s="2297">
        <f t="shared" si="130"/>
        <v>4</v>
      </c>
      <c r="R461" s="2297">
        <f t="shared" si="130"/>
        <v>2</v>
      </c>
      <c r="S461" s="2297">
        <f t="shared" si="130"/>
        <v>6</v>
      </c>
      <c r="T461" s="2297">
        <f t="shared" si="130"/>
        <v>4</v>
      </c>
      <c r="U461" s="2297">
        <f t="shared" si="130"/>
        <v>1</v>
      </c>
      <c r="V461" s="2297">
        <f t="shared" si="130"/>
        <v>3</v>
      </c>
      <c r="W461" s="2297">
        <f t="shared" si="130"/>
        <v>4</v>
      </c>
      <c r="X461" s="2297">
        <f t="shared" si="130"/>
        <v>2</v>
      </c>
      <c r="Y461" s="2297">
        <f t="shared" si="130"/>
        <v>3</v>
      </c>
    </row>
    <row r="462" spans="12:25" x14ac:dyDescent="0.2">
      <c r="L462" s="13" t="s">
        <v>713</v>
      </c>
      <c r="N462" s="2297"/>
      <c r="O462" s="2297"/>
      <c r="P462" s="2297"/>
      <c r="Q462" s="2297"/>
      <c r="R462" s="2297"/>
      <c r="S462" s="2297"/>
      <c r="T462" s="2297"/>
      <c r="U462" s="2297"/>
      <c r="V462" s="2297">
        <v>1</v>
      </c>
      <c r="W462" s="2297">
        <v>1</v>
      </c>
      <c r="X462" s="2297"/>
      <c r="Y462" s="2297"/>
    </row>
    <row r="463" spans="12:25" x14ac:dyDescent="0.2">
      <c r="L463" s="13" t="s">
        <v>714</v>
      </c>
      <c r="N463" s="2297"/>
      <c r="O463" s="2297"/>
      <c r="P463" s="2297"/>
      <c r="Q463" s="2297"/>
      <c r="R463" s="2297"/>
      <c r="S463" s="2297"/>
      <c r="T463" s="2297">
        <v>1</v>
      </c>
      <c r="U463" s="2297"/>
      <c r="V463" s="2297">
        <v>1</v>
      </c>
      <c r="W463" s="2297"/>
      <c r="X463" s="2297">
        <v>1</v>
      </c>
      <c r="Y463" s="2297"/>
    </row>
    <row r="467" spans="12:25" x14ac:dyDescent="0.2">
      <c r="N467" s="2298" t="s">
        <v>716</v>
      </c>
    </row>
    <row r="469" spans="12:25" ht="16.5" thickBot="1" x14ac:dyDescent="0.25"/>
    <row r="470" spans="12:25" x14ac:dyDescent="0.2">
      <c r="N470" s="3250" t="s">
        <v>34</v>
      </c>
      <c r="O470" s="3258"/>
      <c r="P470" s="3259"/>
      <c r="Q470" s="3250" t="s">
        <v>35</v>
      </c>
      <c r="R470" s="3251"/>
      <c r="S470" s="3252"/>
      <c r="T470" s="3250" t="s">
        <v>36</v>
      </c>
      <c r="U470" s="3251"/>
      <c r="V470" s="3252"/>
      <c r="W470" s="3250" t="s">
        <v>37</v>
      </c>
      <c r="X470" s="3251"/>
      <c r="Y470" s="3252"/>
    </row>
    <row r="471" spans="12:25" ht="16.5" thickBot="1" x14ac:dyDescent="0.25">
      <c r="N471" s="3260"/>
      <c r="O471" s="3261"/>
      <c r="P471" s="3262"/>
      <c r="Q471" s="3253"/>
      <c r="R471" s="3254"/>
      <c r="S471" s="3255"/>
      <c r="T471" s="3253"/>
      <c r="U471" s="3254"/>
      <c r="V471" s="3255"/>
      <c r="W471" s="3253"/>
      <c r="X471" s="3254"/>
      <c r="Y471" s="3255"/>
    </row>
    <row r="472" spans="12:25" x14ac:dyDescent="0.2">
      <c r="N472" s="2292">
        <v>1</v>
      </c>
      <c r="O472" s="2292">
        <v>2</v>
      </c>
      <c r="P472" s="2292">
        <v>3</v>
      </c>
      <c r="Q472" s="2292">
        <v>4</v>
      </c>
      <c r="R472" s="2292">
        <v>5</v>
      </c>
      <c r="S472" s="2292">
        <v>6</v>
      </c>
      <c r="T472" s="2292">
        <v>7</v>
      </c>
      <c r="U472" s="2292">
        <v>8</v>
      </c>
      <c r="V472" s="2292">
        <v>9</v>
      </c>
      <c r="W472" s="2292">
        <v>10</v>
      </c>
      <c r="X472" s="2292">
        <v>11</v>
      </c>
      <c r="Y472" s="2293">
        <v>12</v>
      </c>
    </row>
    <row r="473" spans="12:25" x14ac:dyDescent="0.2">
      <c r="L473" s="13" t="s">
        <v>698</v>
      </c>
      <c r="N473" s="2297">
        <f>AB98+AB132+AB219+AB164</f>
        <v>3</v>
      </c>
      <c r="O473" s="2297">
        <f t="shared" ref="O473:Y473" si="131">AC98+AC132+AC219+AC164</f>
        <v>1</v>
      </c>
      <c r="P473" s="2297">
        <f t="shared" si="131"/>
        <v>3</v>
      </c>
      <c r="Q473" s="2297">
        <f t="shared" si="131"/>
        <v>4</v>
      </c>
      <c r="R473" s="2297">
        <f t="shared" si="131"/>
        <v>2</v>
      </c>
      <c r="S473" s="2297">
        <f t="shared" si="131"/>
        <v>3</v>
      </c>
      <c r="T473" s="2297">
        <f t="shared" si="131"/>
        <v>3</v>
      </c>
      <c r="U473" s="2297">
        <f t="shared" si="131"/>
        <v>2</v>
      </c>
      <c r="V473" s="2297">
        <f t="shared" si="131"/>
        <v>3</v>
      </c>
      <c r="W473" s="2297">
        <f t="shared" si="131"/>
        <v>3</v>
      </c>
      <c r="X473" s="2297">
        <f t="shared" si="131"/>
        <v>1</v>
      </c>
      <c r="Y473" s="2297">
        <f t="shared" si="131"/>
        <v>2</v>
      </c>
    </row>
    <row r="474" spans="12:25" x14ac:dyDescent="0.2">
      <c r="L474" s="13" t="s">
        <v>699</v>
      </c>
      <c r="N474" s="2297">
        <f t="shared" ref="N474:Y474" si="132">AB99+AB133+AB153+AB158+AB165+AB220+N445</f>
        <v>5</v>
      </c>
      <c r="O474" s="2297">
        <f t="shared" si="132"/>
        <v>2</v>
      </c>
      <c r="P474" s="2297">
        <f t="shared" si="132"/>
        <v>4</v>
      </c>
      <c r="Q474" s="2297">
        <f t="shared" si="132"/>
        <v>4</v>
      </c>
      <c r="R474" s="2297">
        <f t="shared" si="132"/>
        <v>2</v>
      </c>
      <c r="S474" s="2297">
        <f t="shared" si="132"/>
        <v>6</v>
      </c>
      <c r="T474" s="2297">
        <f t="shared" si="132"/>
        <v>4</v>
      </c>
      <c r="U474" s="2297">
        <f t="shared" si="132"/>
        <v>1</v>
      </c>
      <c r="V474" s="2297">
        <f t="shared" si="132"/>
        <v>3</v>
      </c>
      <c r="W474" s="2297">
        <f t="shared" si="132"/>
        <v>4</v>
      </c>
      <c r="X474" s="2297">
        <f t="shared" si="132"/>
        <v>2</v>
      </c>
      <c r="Y474" s="2297">
        <f t="shared" si="132"/>
        <v>3</v>
      </c>
    </row>
    <row r="475" spans="12:25" x14ac:dyDescent="0.2">
      <c r="L475" s="13" t="s">
        <v>713</v>
      </c>
      <c r="N475" s="2297"/>
      <c r="O475" s="2297"/>
      <c r="P475" s="2297"/>
      <c r="Q475" s="2297"/>
      <c r="R475" s="2297"/>
      <c r="S475" s="2297"/>
      <c r="T475" s="2297"/>
      <c r="U475" s="2297"/>
      <c r="V475" s="2297">
        <v>1</v>
      </c>
      <c r="W475" s="2297">
        <v>1</v>
      </c>
      <c r="X475" s="2297"/>
      <c r="Y475" s="2297"/>
    </row>
    <row r="476" spans="12:25" x14ac:dyDescent="0.2">
      <c r="L476" s="13" t="s">
        <v>714</v>
      </c>
      <c r="N476" s="2297"/>
      <c r="O476" s="2297"/>
      <c r="P476" s="2297"/>
      <c r="Q476" s="2297"/>
      <c r="R476" s="2297"/>
      <c r="S476" s="2297"/>
      <c r="T476" s="2297">
        <v>1</v>
      </c>
      <c r="U476" s="2297"/>
      <c r="V476" s="2297">
        <v>1</v>
      </c>
      <c r="W476" s="2297"/>
      <c r="X476" s="2297">
        <v>1</v>
      </c>
      <c r="Y476" s="2297"/>
    </row>
  </sheetData>
  <sheetProtection selectLockedCells="1" selectUnlockedCells="1"/>
  <mergeCells count="269">
    <mergeCell ref="N470:P471"/>
    <mergeCell ref="Q470:S471"/>
    <mergeCell ref="T470:V471"/>
    <mergeCell ref="W470:Y471"/>
    <mergeCell ref="AC266:AE267"/>
    <mergeCell ref="AF266:AH267"/>
    <mergeCell ref="N433:P433"/>
    <mergeCell ref="Q433:S433"/>
    <mergeCell ref="T433:V433"/>
    <mergeCell ref="W433:Y433"/>
    <mergeCell ref="W423:Y423"/>
    <mergeCell ref="N388:P388"/>
    <mergeCell ref="Q388:S388"/>
    <mergeCell ref="T388:V388"/>
    <mergeCell ref="W388:Y388"/>
    <mergeCell ref="Z388:AA388"/>
    <mergeCell ref="N389:Y389"/>
    <mergeCell ref="W449:Y450"/>
    <mergeCell ref="N449:P450"/>
    <mergeCell ref="Q449:S450"/>
    <mergeCell ref="T449:V450"/>
    <mergeCell ref="A363:Y363"/>
    <mergeCell ref="A365:F365"/>
    <mergeCell ref="A367:Y367"/>
    <mergeCell ref="AI266:AK267"/>
    <mergeCell ref="AL266:AN267"/>
    <mergeCell ref="AC229:AE230"/>
    <mergeCell ref="AF229:AH230"/>
    <mergeCell ref="AI229:AK230"/>
    <mergeCell ref="AL229:AN230"/>
    <mergeCell ref="AC256:AE257"/>
    <mergeCell ref="AF256:AH257"/>
    <mergeCell ref="AI256:AK257"/>
    <mergeCell ref="AL256:AN257"/>
    <mergeCell ref="AH150:AJ151"/>
    <mergeCell ref="AK150:AM151"/>
    <mergeCell ref="AB148:AZ148"/>
    <mergeCell ref="AA154:AY154"/>
    <mergeCell ref="AB155:AD156"/>
    <mergeCell ref="AE155:AG156"/>
    <mergeCell ref="AH155:AJ156"/>
    <mergeCell ref="AK155:AM156"/>
    <mergeCell ref="AC166:AE167"/>
    <mergeCell ref="AF166:AH167"/>
    <mergeCell ref="AI166:AK167"/>
    <mergeCell ref="AL166:AN167"/>
    <mergeCell ref="AA160:AY160"/>
    <mergeCell ref="AB161:AD162"/>
    <mergeCell ref="AE161:AG162"/>
    <mergeCell ref="AH161:AJ162"/>
    <mergeCell ref="AH118:AJ119"/>
    <mergeCell ref="AK118:AM119"/>
    <mergeCell ref="AB129:AD130"/>
    <mergeCell ref="AE129:AG130"/>
    <mergeCell ref="AH129:AJ130"/>
    <mergeCell ref="AK129:AM130"/>
    <mergeCell ref="AH87:AJ88"/>
    <mergeCell ref="AK87:AM88"/>
    <mergeCell ref="AB95:AD96"/>
    <mergeCell ref="AE95:AG96"/>
    <mergeCell ref="AH95:AJ96"/>
    <mergeCell ref="AK95:AM96"/>
    <mergeCell ref="AH11:AJ12"/>
    <mergeCell ref="AK11:AM12"/>
    <mergeCell ref="AB34:AD35"/>
    <mergeCell ref="AE34:AG35"/>
    <mergeCell ref="AH34:AJ35"/>
    <mergeCell ref="AK34:AM35"/>
    <mergeCell ref="D442:F442"/>
    <mergeCell ref="H442:J442"/>
    <mergeCell ref="AB11:AD12"/>
    <mergeCell ref="AE11:AG12"/>
    <mergeCell ref="AB87:AD88"/>
    <mergeCell ref="AE87:AG88"/>
    <mergeCell ref="AB118:AD119"/>
    <mergeCell ref="AE118:AG119"/>
    <mergeCell ref="AB150:AD151"/>
    <mergeCell ref="AE150:AG151"/>
    <mergeCell ref="D436:F436"/>
    <mergeCell ref="H436:J436"/>
    <mergeCell ref="D438:F438"/>
    <mergeCell ref="H438:J438"/>
    <mergeCell ref="D440:F440"/>
    <mergeCell ref="H440:J440"/>
    <mergeCell ref="Z433:AA433"/>
    <mergeCell ref="N434:Y434"/>
    <mergeCell ref="A427:F427"/>
    <mergeCell ref="A428:M428"/>
    <mergeCell ref="A429:M429"/>
    <mergeCell ref="A430:M430"/>
    <mergeCell ref="A431:M431"/>
    <mergeCell ref="A432:M432"/>
    <mergeCell ref="N423:P423"/>
    <mergeCell ref="Q423:S423"/>
    <mergeCell ref="T423:V423"/>
    <mergeCell ref="N424:Y424"/>
    <mergeCell ref="A426:Y426"/>
    <mergeCell ref="A417:F417"/>
    <mergeCell ref="A418:M418"/>
    <mergeCell ref="A419:M419"/>
    <mergeCell ref="A420:M420"/>
    <mergeCell ref="A421:M421"/>
    <mergeCell ref="A422:M422"/>
    <mergeCell ref="Q412:S412"/>
    <mergeCell ref="T412:V412"/>
    <mergeCell ref="W412:Y412"/>
    <mergeCell ref="N413:Y413"/>
    <mergeCell ref="A415:Y415"/>
    <mergeCell ref="A416:Y416"/>
    <mergeCell ref="A407:M407"/>
    <mergeCell ref="A408:M408"/>
    <mergeCell ref="A409:M409"/>
    <mergeCell ref="A410:M410"/>
    <mergeCell ref="A411:M411"/>
    <mergeCell ref="N412:P412"/>
    <mergeCell ref="W400:Y400"/>
    <mergeCell ref="N401:Y401"/>
    <mergeCell ref="A403:Y403"/>
    <mergeCell ref="A404:F404"/>
    <mergeCell ref="A405:F405"/>
    <mergeCell ref="A406:M406"/>
    <mergeCell ref="A397:M397"/>
    <mergeCell ref="A398:M398"/>
    <mergeCell ref="A399:M399"/>
    <mergeCell ref="N400:P400"/>
    <mergeCell ref="Q400:S400"/>
    <mergeCell ref="T400:V400"/>
    <mergeCell ref="A391:Y391"/>
    <mergeCell ref="A392:F392"/>
    <mergeCell ref="A393:F393"/>
    <mergeCell ref="A394:M394"/>
    <mergeCell ref="A395:M395"/>
    <mergeCell ref="A396:M396"/>
    <mergeCell ref="A382:M382"/>
    <mergeCell ref="A383:M383"/>
    <mergeCell ref="A384:M384"/>
    <mergeCell ref="A385:M385"/>
    <mergeCell ref="A386:M386"/>
    <mergeCell ref="A387:M387"/>
    <mergeCell ref="Z376:AA376"/>
    <mergeCell ref="A377:M377"/>
    <mergeCell ref="N377:Y377"/>
    <mergeCell ref="A379:Y379"/>
    <mergeCell ref="A380:F380"/>
    <mergeCell ref="A381:F381"/>
    <mergeCell ref="A375:M375"/>
    <mergeCell ref="A376:M376"/>
    <mergeCell ref="N376:P376"/>
    <mergeCell ref="Q376:S376"/>
    <mergeCell ref="T376:V376"/>
    <mergeCell ref="W376:Y376"/>
    <mergeCell ref="A369:F369"/>
    <mergeCell ref="A370:M370"/>
    <mergeCell ref="A371:M371"/>
    <mergeCell ref="A372:M372"/>
    <mergeCell ref="A373:M373"/>
    <mergeCell ref="A374:M374"/>
    <mergeCell ref="A368:F368"/>
    <mergeCell ref="A305:Y305"/>
    <mergeCell ref="A306:Y306"/>
    <mergeCell ref="B333:Y333"/>
    <mergeCell ref="A342:Y342"/>
    <mergeCell ref="A353:Y353"/>
    <mergeCell ref="A360:F360"/>
    <mergeCell ref="A304:F304"/>
    <mergeCell ref="A215:Y215"/>
    <mergeCell ref="A221:Y221"/>
    <mergeCell ref="A223:Y223"/>
    <mergeCell ref="A225:F225"/>
    <mergeCell ref="A226:F226"/>
    <mergeCell ref="A227:Y227"/>
    <mergeCell ref="A361:F361"/>
    <mergeCell ref="A362:F362"/>
    <mergeCell ref="A184:Y184"/>
    <mergeCell ref="A190:Y190"/>
    <mergeCell ref="A192:Y192"/>
    <mergeCell ref="A194:F194"/>
    <mergeCell ref="A256:Y256"/>
    <mergeCell ref="A272:F272"/>
    <mergeCell ref="A273:Y273"/>
    <mergeCell ref="A289:F289"/>
    <mergeCell ref="A290:Y290"/>
    <mergeCell ref="A158:F158"/>
    <mergeCell ref="A159:Y159"/>
    <mergeCell ref="A164:F164"/>
    <mergeCell ref="A165:Y165"/>
    <mergeCell ref="A178:Y178"/>
    <mergeCell ref="A180:Y180"/>
    <mergeCell ref="A147:Y147"/>
    <mergeCell ref="A149:F149"/>
    <mergeCell ref="A150:F150"/>
    <mergeCell ref="A151:Y151"/>
    <mergeCell ref="A153:F153"/>
    <mergeCell ref="A154:Y154"/>
    <mergeCell ref="A122:Y122"/>
    <mergeCell ref="A124:F124"/>
    <mergeCell ref="A125:Y125"/>
    <mergeCell ref="A126:Y126"/>
    <mergeCell ref="A127:Y127"/>
    <mergeCell ref="A144:Y144"/>
    <mergeCell ref="A93:F93"/>
    <mergeCell ref="A115:Y115"/>
    <mergeCell ref="A116:Y116"/>
    <mergeCell ref="A118:F118"/>
    <mergeCell ref="A119:Y119"/>
    <mergeCell ref="A121:F121"/>
    <mergeCell ref="J5:J7"/>
    <mergeCell ref="K5:K7"/>
    <mergeCell ref="L5:L7"/>
    <mergeCell ref="A33:Y33"/>
    <mergeCell ref="A82:F82"/>
    <mergeCell ref="A83:F83"/>
    <mergeCell ref="A84:Y84"/>
    <mergeCell ref="A85:Y85"/>
    <mergeCell ref="A86:Y86"/>
    <mergeCell ref="A9:Y9"/>
    <mergeCell ref="A10:Y10"/>
    <mergeCell ref="A21:F21"/>
    <mergeCell ref="A30:F30"/>
    <mergeCell ref="A31:F31"/>
    <mergeCell ref="A32:Y32"/>
    <mergeCell ref="A1:Y1"/>
    <mergeCell ref="A2:A7"/>
    <mergeCell ref="B2:B7"/>
    <mergeCell ref="C2:F3"/>
    <mergeCell ref="G2:G7"/>
    <mergeCell ref="H2:M2"/>
    <mergeCell ref="N2:Y2"/>
    <mergeCell ref="H3:H7"/>
    <mergeCell ref="AH216:AJ217"/>
    <mergeCell ref="I3:L3"/>
    <mergeCell ref="M3:M7"/>
    <mergeCell ref="N3:P4"/>
    <mergeCell ref="Q3:S4"/>
    <mergeCell ref="T3:V4"/>
    <mergeCell ref="W3:Y4"/>
    <mergeCell ref="N6:Y6"/>
    <mergeCell ref="AH197:AJ198"/>
    <mergeCell ref="C4:C7"/>
    <mergeCell ref="D4:D7"/>
    <mergeCell ref="E4:F4"/>
    <mergeCell ref="I4:I7"/>
    <mergeCell ref="J4:L4"/>
    <mergeCell ref="E5:E7"/>
    <mergeCell ref="F5:F7"/>
    <mergeCell ref="AK216:AM217"/>
    <mergeCell ref="A446:Z446"/>
    <mergeCell ref="AK161:AM162"/>
    <mergeCell ref="AB185:AD186"/>
    <mergeCell ref="AE185:AG186"/>
    <mergeCell ref="AH185:AJ186"/>
    <mergeCell ref="AK185:AM186"/>
    <mergeCell ref="AB197:AD198"/>
    <mergeCell ref="AE197:AG198"/>
    <mergeCell ref="AB216:AD217"/>
    <mergeCell ref="AE216:AG217"/>
    <mergeCell ref="A228:Y228"/>
    <mergeCell ref="A252:F252"/>
    <mergeCell ref="A253:Y253"/>
    <mergeCell ref="A255:F255"/>
    <mergeCell ref="AK197:AM198"/>
    <mergeCell ref="A195:F195"/>
    <mergeCell ref="A196:Y196"/>
    <mergeCell ref="A209:Y209"/>
    <mergeCell ref="A211:Y211"/>
    <mergeCell ref="A213:F213"/>
    <mergeCell ref="A214:F214"/>
    <mergeCell ref="A182:F182"/>
    <mergeCell ref="A183:F183"/>
  </mergeCells>
  <conditionalFormatting sqref="C286:F288 B274:F283 C285 F285 C260:C261 D261:E261 D258:E259 C294:C295 D295:E295 D292:E293 B257:E257 B292:B295 F257:F261 B291:F291 B296:E302 F292:F302 C284:F284 C262:F271 B284:B288 B303:F303 B229:F229 B246:F250 B233:F236 B254:F254 B237:E239 B258:B271 B242:E245 C240:E241">
    <cfRule type="cellIs" dxfId="31" priority="5" stopIfTrue="1" operator="lessThan">
      <formula>0</formula>
    </cfRule>
    <cfRule type="cellIs" dxfId="30" priority="6" stopIfTrue="1" operator="equal">
      <formula>0</formula>
    </cfRule>
  </conditionalFormatting>
  <conditionalFormatting sqref="B240">
    <cfRule type="cellIs" dxfId="29" priority="3" stopIfTrue="1" operator="lessThan">
      <formula>0</formula>
    </cfRule>
    <cfRule type="cellIs" dxfId="28" priority="4" stopIfTrue="1" operator="equal">
      <formula>0</formula>
    </cfRule>
  </conditionalFormatting>
  <conditionalFormatting sqref="B241">
    <cfRule type="cellIs" dxfId="27" priority="1" stopIfTrue="1" operator="lessThan">
      <formula>0</formula>
    </cfRule>
    <cfRule type="cellIs" dxfId="26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55" firstPageNumber="0" fitToHeight="11" orientation="landscape" r:id="rId1"/>
  <headerFooter alignWithMargins="0"/>
  <rowBreaks count="13" manualBreakCount="13">
    <brk id="32" max="16383" man="1"/>
    <brk id="59" max="16383" man="1"/>
    <brk id="121" max="24" man="1"/>
    <brk id="143" max="16383" man="1"/>
    <brk id="179" max="24" man="1"/>
    <brk id="200" max="24" man="1"/>
    <brk id="214" max="16383" man="1"/>
    <brk id="231" max="24" man="1"/>
    <brk id="272" max="16383" man="1"/>
    <brk id="298" max="24" man="1"/>
    <brk id="318" max="16383" man="1"/>
    <brk id="377" max="16383" man="1"/>
    <brk id="424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44"/>
  <sheetViews>
    <sheetView view="pageBreakPreview" zoomScale="60" zoomScaleNormal="50" workbookViewId="0">
      <selection activeCell="AB14" sqref="AB14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2.285156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5" width="6.7109375" style="13" customWidth="1"/>
    <col min="16" max="17" width="8.85546875" style="13" customWidth="1"/>
    <col min="18" max="18" width="9.42578125" style="13" customWidth="1"/>
    <col min="19" max="19" width="12" style="13" customWidth="1"/>
    <col min="20" max="20" width="9.42578125" style="13" customWidth="1"/>
    <col min="21" max="21" width="7.42578125" style="13" customWidth="1"/>
    <col min="22" max="22" width="10.28515625" style="13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customWidth="1"/>
    <col min="27" max="27" width="11.28515625" style="13" customWidth="1"/>
    <col min="28" max="16384" width="9.140625" style="13"/>
  </cols>
  <sheetData>
    <row r="1" spans="1:39" s="16" customFormat="1" ht="21" thickBot="1" x14ac:dyDescent="0.25">
      <c r="A1" s="3115" t="s">
        <v>592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</row>
    <row r="2" spans="1:39" s="16" customFormat="1" ht="16.5" customHeight="1" thickBot="1" x14ac:dyDescent="0.25">
      <c r="A2" s="3152" t="s">
        <v>32</v>
      </c>
      <c r="B2" s="3159" t="s">
        <v>112</v>
      </c>
      <c r="C2" s="3161" t="s">
        <v>113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267"/>
      <c r="N2" s="3155" t="s">
        <v>127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</row>
    <row r="3" spans="1:39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</row>
    <row r="4" spans="1:39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268"/>
      <c r="G4" s="3135"/>
      <c r="H4" s="3140"/>
      <c r="I4" s="3137" t="s">
        <v>121</v>
      </c>
      <c r="J4" s="3124" t="s">
        <v>122</v>
      </c>
      <c r="K4" s="3269"/>
      <c r="L4" s="3270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</row>
    <row r="5" spans="1:39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>
        <v>2</v>
      </c>
      <c r="P5" s="517">
        <v>3</v>
      </c>
      <c r="Q5" s="515">
        <v>4</v>
      </c>
      <c r="R5" s="516">
        <v>5</v>
      </c>
      <c r="S5" s="517">
        <v>6</v>
      </c>
      <c r="T5" s="515">
        <v>7</v>
      </c>
      <c r="U5" s="516">
        <v>8</v>
      </c>
      <c r="V5" s="517">
        <v>9</v>
      </c>
      <c r="W5" s="515">
        <v>10</v>
      </c>
      <c r="X5" s="516">
        <v>11</v>
      </c>
      <c r="Y5" s="517">
        <v>12</v>
      </c>
    </row>
    <row r="6" spans="1:39" s="16" customFormat="1" ht="16.5" thickBot="1" x14ac:dyDescent="0.25">
      <c r="A6" s="3153"/>
      <c r="B6" s="3160"/>
      <c r="C6" s="3151"/>
      <c r="D6" s="3158"/>
      <c r="E6" s="3271"/>
      <c r="F6" s="3272"/>
      <c r="G6" s="3135"/>
      <c r="H6" s="3140"/>
      <c r="I6" s="3143"/>
      <c r="J6" s="3273"/>
      <c r="K6" s="3273"/>
      <c r="L6" s="3273"/>
      <c r="M6" s="3147"/>
      <c r="N6" s="3169" t="s">
        <v>186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</row>
    <row r="7" spans="1:39" s="16" customFormat="1" ht="50.25" customHeight="1" thickBot="1" x14ac:dyDescent="0.25">
      <c r="A7" s="3154"/>
      <c r="B7" s="3160"/>
      <c r="C7" s="3139"/>
      <c r="D7" s="3137"/>
      <c r="E7" s="3271"/>
      <c r="F7" s="3272"/>
      <c r="G7" s="3136"/>
      <c r="H7" s="3140"/>
      <c r="I7" s="3143"/>
      <c r="J7" s="3273"/>
      <c r="K7" s="3273"/>
      <c r="L7" s="3273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</row>
    <row r="8" spans="1:39" s="16" customFormat="1" ht="18.75" customHeight="1" thickBot="1" x14ac:dyDescent="0.25">
      <c r="A8" s="522">
        <v>1</v>
      </c>
      <c r="B8" s="523">
        <v>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</row>
    <row r="9" spans="1:39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</row>
    <row r="10" spans="1:39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</row>
    <row r="11" spans="1:39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  <c r="AA11" s="2291"/>
      <c r="AB11" s="3250" t="s">
        <v>34</v>
      </c>
      <c r="AC11" s="3258"/>
      <c r="AD11" s="3259"/>
      <c r="AE11" s="3250" t="s">
        <v>35</v>
      </c>
      <c r="AF11" s="3251"/>
      <c r="AG11" s="3252"/>
      <c r="AH11" s="3250" t="s">
        <v>36</v>
      </c>
      <c r="AI11" s="3251"/>
      <c r="AJ11" s="3252"/>
      <c r="AK11" s="3250" t="s">
        <v>37</v>
      </c>
      <c r="AL11" s="3251"/>
      <c r="AM11" s="3252"/>
    </row>
    <row r="12" spans="1:39" s="16" customFormat="1" ht="36" customHeight="1" thickBot="1" x14ac:dyDescent="0.25">
      <c r="A12" s="541" t="s">
        <v>135</v>
      </c>
      <c r="B12" s="542" t="s">
        <v>38</v>
      </c>
      <c r="C12" s="82"/>
      <c r="D12" s="543">
        <v>1</v>
      </c>
      <c r="E12" s="544"/>
      <c r="F12" s="514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  <c r="AA12" s="2291"/>
      <c r="AB12" s="3260"/>
      <c r="AC12" s="3261"/>
      <c r="AD12" s="3262"/>
      <c r="AE12" s="3253"/>
      <c r="AF12" s="3254"/>
      <c r="AG12" s="3255"/>
      <c r="AH12" s="3253"/>
      <c r="AI12" s="3254"/>
      <c r="AJ12" s="3255"/>
      <c r="AK12" s="3253"/>
      <c r="AL12" s="3254"/>
      <c r="AM12" s="3255"/>
    </row>
    <row r="13" spans="1:39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514"/>
      <c r="G13" s="165">
        <v>1.5</v>
      </c>
      <c r="H13" s="83">
        <f t="shared" ref="H13:H20" si="0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1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  <c r="AA13" s="2291"/>
      <c r="AB13" s="2292">
        <v>1</v>
      </c>
      <c r="AC13" s="2292">
        <v>2</v>
      </c>
      <c r="AD13" s="2292">
        <v>3</v>
      </c>
      <c r="AE13" s="2292">
        <v>4</v>
      </c>
      <c r="AF13" s="2292">
        <v>5</v>
      </c>
      <c r="AG13" s="2292">
        <v>6</v>
      </c>
      <c r="AH13" s="2292">
        <v>7</v>
      </c>
      <c r="AI13" s="2292">
        <v>8</v>
      </c>
      <c r="AJ13" s="2292">
        <v>9</v>
      </c>
      <c r="AK13" s="2292">
        <v>10</v>
      </c>
      <c r="AL13" s="2292">
        <v>11</v>
      </c>
      <c r="AM13" s="2293">
        <v>12</v>
      </c>
    </row>
    <row r="14" spans="1:39" s="16" customFormat="1" ht="36" customHeight="1" x14ac:dyDescent="0.2">
      <c r="A14" s="541" t="s">
        <v>137</v>
      </c>
      <c r="B14" s="542" t="s">
        <v>38</v>
      </c>
      <c r="C14" s="82">
        <v>3</v>
      </c>
      <c r="D14" s="544"/>
      <c r="E14" s="544"/>
      <c r="F14" s="514"/>
      <c r="G14" s="165">
        <v>1.5</v>
      </c>
      <c r="H14" s="83">
        <f t="shared" si="0"/>
        <v>45</v>
      </c>
      <c r="I14" s="84">
        <f>J14+K14+L14</f>
        <v>18</v>
      </c>
      <c r="J14" s="85"/>
      <c r="K14" s="85"/>
      <c r="L14" s="85">
        <v>18</v>
      </c>
      <c r="M14" s="545">
        <f t="shared" si="1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  <c r="AA14" s="2291" t="s">
        <v>698</v>
      </c>
      <c r="AB14" s="2291">
        <f>COUNTIF($C$11:$C$21,AB13)</f>
        <v>1</v>
      </c>
      <c r="AC14" s="2291">
        <f t="shared" ref="AC14:AM14" si="2">COUNTIF($C$11:$C$21,AC13)</f>
        <v>0</v>
      </c>
      <c r="AD14" s="2291">
        <f t="shared" si="2"/>
        <v>1</v>
      </c>
      <c r="AE14" s="2291">
        <f t="shared" si="2"/>
        <v>1</v>
      </c>
      <c r="AF14" s="2291">
        <f t="shared" si="2"/>
        <v>1</v>
      </c>
      <c r="AG14" s="2291">
        <f t="shared" si="2"/>
        <v>0</v>
      </c>
      <c r="AH14" s="2291">
        <f t="shared" si="2"/>
        <v>0</v>
      </c>
      <c r="AI14" s="2291">
        <f t="shared" si="2"/>
        <v>0</v>
      </c>
      <c r="AJ14" s="2291">
        <f t="shared" si="2"/>
        <v>0</v>
      </c>
      <c r="AK14" s="2291">
        <f t="shared" si="2"/>
        <v>0</v>
      </c>
      <c r="AL14" s="2291">
        <f t="shared" si="2"/>
        <v>0</v>
      </c>
      <c r="AM14" s="2291">
        <f t="shared" si="2"/>
        <v>0</v>
      </c>
    </row>
    <row r="15" spans="1:39" s="16" customFormat="1" ht="36" customHeight="1" x14ac:dyDescent="0.2">
      <c r="A15" s="547" t="s">
        <v>276</v>
      </c>
      <c r="B15" s="548" t="s">
        <v>277</v>
      </c>
      <c r="C15" s="549"/>
      <c r="D15" s="550" t="s">
        <v>438</v>
      </c>
      <c r="E15" s="550"/>
      <c r="F15" s="551"/>
      <c r="G15" s="552"/>
      <c r="H15" s="553"/>
      <c r="I15" s="554"/>
      <c r="J15" s="554"/>
      <c r="K15" s="554"/>
      <c r="L15" s="554"/>
      <c r="M15" s="555"/>
      <c r="N15" s="556"/>
      <c r="O15" s="557"/>
      <c r="P15" s="558"/>
      <c r="Q15" s="556" t="s">
        <v>278</v>
      </c>
      <c r="R15" s="557" t="s">
        <v>278</v>
      </c>
      <c r="S15" s="558" t="s">
        <v>278</v>
      </c>
      <c r="T15" s="549" t="s">
        <v>278</v>
      </c>
      <c r="U15" s="554" t="s">
        <v>278</v>
      </c>
      <c r="V15" s="555" t="s">
        <v>278</v>
      </c>
      <c r="W15" s="559" t="s">
        <v>278</v>
      </c>
      <c r="X15" s="560" t="s">
        <v>278</v>
      </c>
      <c r="Y15" s="561"/>
      <c r="AA15" s="2291" t="s">
        <v>699</v>
      </c>
      <c r="AB15" s="2291">
        <v>2</v>
      </c>
      <c r="AC15" s="2291"/>
      <c r="AD15" s="2291">
        <v>1</v>
      </c>
      <c r="AE15" s="2291">
        <v>1</v>
      </c>
      <c r="AF15" s="2291"/>
      <c r="AG15" s="2291">
        <v>2</v>
      </c>
      <c r="AH15" s="2291"/>
      <c r="AI15" s="2291"/>
      <c r="AJ15" s="2291"/>
      <c r="AK15" s="2291"/>
      <c r="AL15" s="2291"/>
      <c r="AM15" s="2291">
        <v>1</v>
      </c>
    </row>
    <row r="16" spans="1:39" s="16" customFormat="1" ht="36" customHeight="1" x14ac:dyDescent="0.2">
      <c r="A16" s="562" t="s">
        <v>287</v>
      </c>
      <c r="B16" s="563" t="s">
        <v>277</v>
      </c>
      <c r="C16" s="564"/>
      <c r="D16" s="565" t="s">
        <v>524</v>
      </c>
      <c r="E16" s="565"/>
      <c r="F16" s="566"/>
      <c r="G16" s="552">
        <v>1.5</v>
      </c>
      <c r="H16" s="567">
        <f>G16*30</f>
        <v>45</v>
      </c>
      <c r="I16" s="568">
        <f>J16+K16+L16</f>
        <v>16</v>
      </c>
      <c r="J16" s="568"/>
      <c r="K16" s="568"/>
      <c r="L16" s="568">
        <v>16</v>
      </c>
      <c r="M16" s="569">
        <f>H16-I16</f>
        <v>29</v>
      </c>
      <c r="N16" s="570"/>
      <c r="O16" s="571"/>
      <c r="P16" s="572"/>
      <c r="Q16" s="573"/>
      <c r="R16" s="574"/>
      <c r="S16" s="575"/>
      <c r="T16" s="564"/>
      <c r="U16" s="568"/>
      <c r="V16" s="569"/>
      <c r="W16" s="559"/>
      <c r="X16" s="560"/>
      <c r="Y16" s="561">
        <v>2</v>
      </c>
    </row>
    <row r="17" spans="1:25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1256">
        <v>4</v>
      </c>
      <c r="H17" s="91">
        <f t="shared" si="0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1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</row>
    <row r="18" spans="1:25" s="16" customFormat="1" ht="24" customHeight="1" x14ac:dyDescent="0.2">
      <c r="A18" s="576" t="s">
        <v>139</v>
      </c>
      <c r="B18" s="542" t="s">
        <v>589</v>
      </c>
      <c r="C18" s="82"/>
      <c r="D18" s="85">
        <v>6</v>
      </c>
      <c r="E18" s="85"/>
      <c r="F18" s="577"/>
      <c r="G18" s="1256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</row>
    <row r="19" spans="1:25" s="16" customFormat="1" ht="36.75" customHeight="1" x14ac:dyDescent="0.2">
      <c r="A19" s="578" t="s">
        <v>140</v>
      </c>
      <c r="B19" s="542" t="s">
        <v>40</v>
      </c>
      <c r="C19" s="97">
        <v>4</v>
      </c>
      <c r="D19" s="98"/>
      <c r="E19" s="98"/>
      <c r="F19" s="579"/>
      <c r="G19" s="90">
        <v>3</v>
      </c>
      <c r="H19" s="91">
        <f t="shared" si="0"/>
        <v>90</v>
      </c>
      <c r="I19" s="92">
        <f>J19+K19+L19</f>
        <v>30</v>
      </c>
      <c r="J19" s="92"/>
      <c r="K19" s="92"/>
      <c r="L19" s="92">
        <v>30</v>
      </c>
      <c r="M19" s="93">
        <f t="shared" si="1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</row>
    <row r="20" spans="1:25" s="16" customFormat="1" ht="23.25" customHeight="1" thickBot="1" x14ac:dyDescent="0.25">
      <c r="A20" s="581" t="s">
        <v>141</v>
      </c>
      <c r="B20" s="582" t="s">
        <v>41</v>
      </c>
      <c r="C20" s="97">
        <v>5</v>
      </c>
      <c r="D20" s="98"/>
      <c r="E20" s="98"/>
      <c r="F20" s="583"/>
      <c r="G20" s="1257">
        <v>3</v>
      </c>
      <c r="H20" s="91">
        <f t="shared" si="0"/>
        <v>90</v>
      </c>
      <c r="I20" s="104">
        <f>J20+K20+L20</f>
        <v>45</v>
      </c>
      <c r="J20" s="105">
        <v>27</v>
      </c>
      <c r="K20" s="105"/>
      <c r="L20" s="105">
        <v>18</v>
      </c>
      <c r="M20" s="93">
        <f t="shared" si="1"/>
        <v>45</v>
      </c>
      <c r="N20" s="584"/>
      <c r="O20" s="98"/>
      <c r="P20" s="106"/>
      <c r="Q20" s="100"/>
      <c r="R20" s="99">
        <v>5</v>
      </c>
      <c r="S20" s="106"/>
      <c r="T20" s="100"/>
      <c r="U20" s="98"/>
      <c r="V20" s="101"/>
      <c r="W20" s="97"/>
      <c r="X20" s="98"/>
      <c r="Y20" s="101"/>
    </row>
    <row r="21" spans="1:25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3">H11+H17+H18+H19+H20</f>
        <v>555</v>
      </c>
      <c r="I21" s="587">
        <f t="shared" si="3"/>
        <v>232</v>
      </c>
      <c r="J21" s="587">
        <f t="shared" si="3"/>
        <v>77</v>
      </c>
      <c r="K21" s="587"/>
      <c r="L21" s="587">
        <f t="shared" si="3"/>
        <v>155</v>
      </c>
      <c r="M21" s="588">
        <f t="shared" si="3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2</v>
      </c>
      <c r="R21" s="587">
        <f>SUM(R16:R20)</f>
        <v>5</v>
      </c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</row>
    <row r="22" spans="1:25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4">G23+G24+G25+G26+G27+G28</f>
        <v>13</v>
      </c>
      <c r="H22" s="591">
        <f t="shared" si="4"/>
        <v>390</v>
      </c>
      <c r="I22" s="27">
        <f t="shared" si="4"/>
        <v>252</v>
      </c>
      <c r="J22" s="27">
        <f t="shared" si="4"/>
        <v>12</v>
      </c>
      <c r="K22" s="27">
        <f t="shared" si="4"/>
        <v>0</v>
      </c>
      <c r="L22" s="27">
        <f t="shared" si="4"/>
        <v>240</v>
      </c>
      <c r="M22" s="27">
        <f t="shared" si="4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</row>
    <row r="23" spans="1:25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514"/>
      <c r="G23" s="601">
        <v>3</v>
      </c>
      <c r="H23" s="602">
        <f t="shared" ref="H23:H28" si="5">G23*30</f>
        <v>90</v>
      </c>
      <c r="I23" s="168">
        <f t="shared" ref="I23:I28" si="6">J23+K23+L23</f>
        <v>60</v>
      </c>
      <c r="J23" s="85">
        <v>8</v>
      </c>
      <c r="K23" s="85"/>
      <c r="L23" s="85">
        <v>52</v>
      </c>
      <c r="M23" s="545">
        <f t="shared" ref="M23:M28" si="7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</row>
    <row r="24" spans="1:25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514"/>
      <c r="G24" s="601">
        <v>2</v>
      </c>
      <c r="H24" s="602">
        <f t="shared" si="5"/>
        <v>60</v>
      </c>
      <c r="I24" s="168">
        <f t="shared" si="6"/>
        <v>36</v>
      </c>
      <c r="J24" s="85"/>
      <c r="K24" s="85"/>
      <c r="L24" s="85">
        <v>36</v>
      </c>
      <c r="M24" s="545">
        <f t="shared" si="7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</row>
    <row r="25" spans="1:25" s="16" customFormat="1" ht="18.75" customHeight="1" x14ac:dyDescent="0.2">
      <c r="A25" s="541" t="s">
        <v>145</v>
      </c>
      <c r="B25" s="542" t="s">
        <v>42</v>
      </c>
      <c r="C25" s="82"/>
      <c r="D25" s="543" t="s">
        <v>590</v>
      </c>
      <c r="E25" s="544"/>
      <c r="F25" s="514"/>
      <c r="G25" s="601">
        <v>2</v>
      </c>
      <c r="H25" s="602">
        <f t="shared" si="5"/>
        <v>60</v>
      </c>
      <c r="I25" s="168">
        <f t="shared" si="6"/>
        <v>36</v>
      </c>
      <c r="J25" s="85"/>
      <c r="K25" s="85"/>
      <c r="L25" s="85">
        <v>36</v>
      </c>
      <c r="M25" s="545">
        <f t="shared" si="7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</row>
    <row r="26" spans="1:25" s="16" customFormat="1" ht="18.75" customHeight="1" x14ac:dyDescent="0.2">
      <c r="A26" s="541" t="s">
        <v>146</v>
      </c>
      <c r="B26" s="542" t="s">
        <v>42</v>
      </c>
      <c r="C26" s="82"/>
      <c r="D26" s="543">
        <v>4</v>
      </c>
      <c r="E26" s="544"/>
      <c r="F26" s="514"/>
      <c r="G26" s="601">
        <v>3</v>
      </c>
      <c r="H26" s="602">
        <f t="shared" si="5"/>
        <v>90</v>
      </c>
      <c r="I26" s="168">
        <f t="shared" si="6"/>
        <v>60</v>
      </c>
      <c r="J26" s="85">
        <v>4</v>
      </c>
      <c r="K26" s="85"/>
      <c r="L26" s="85">
        <v>56</v>
      </c>
      <c r="M26" s="545">
        <f t="shared" si="7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</row>
    <row r="27" spans="1:25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514"/>
      <c r="G27" s="601">
        <v>1.5</v>
      </c>
      <c r="H27" s="602">
        <f t="shared" si="5"/>
        <v>45</v>
      </c>
      <c r="I27" s="168">
        <f t="shared" si="6"/>
        <v>30</v>
      </c>
      <c r="J27" s="85"/>
      <c r="K27" s="85"/>
      <c r="L27" s="85">
        <v>30</v>
      </c>
      <c r="M27" s="545">
        <f t="shared" si="7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</row>
    <row r="28" spans="1:25" s="16" customFormat="1" ht="18.75" customHeight="1" x14ac:dyDescent="0.2">
      <c r="A28" s="541" t="s">
        <v>148</v>
      </c>
      <c r="B28" s="542" t="s">
        <v>42</v>
      </c>
      <c r="C28" s="82"/>
      <c r="D28" s="543" t="s">
        <v>591</v>
      </c>
      <c r="E28" s="544"/>
      <c r="F28" s="514"/>
      <c r="G28" s="601">
        <v>1.5</v>
      </c>
      <c r="H28" s="602">
        <f t="shared" si="5"/>
        <v>45</v>
      </c>
      <c r="I28" s="168">
        <f t="shared" si="6"/>
        <v>30</v>
      </c>
      <c r="J28" s="85"/>
      <c r="K28" s="85"/>
      <c r="L28" s="85">
        <v>30</v>
      </c>
      <c r="M28" s="545">
        <f t="shared" si="7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</row>
    <row r="29" spans="1:25" s="16" customFormat="1" ht="70.5" customHeight="1" thickBot="1" x14ac:dyDescent="0.25">
      <c r="A29" s="607" t="s">
        <v>149</v>
      </c>
      <c r="B29" s="608" t="s">
        <v>42</v>
      </c>
      <c r="C29" s="549"/>
      <c r="D29" s="544" t="s">
        <v>593</v>
      </c>
      <c r="E29" s="544"/>
      <c r="F29" s="514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611" t="s">
        <v>43</v>
      </c>
      <c r="U29" s="611" t="s">
        <v>43</v>
      </c>
      <c r="V29" s="612" t="s">
        <v>43</v>
      </c>
      <c r="W29" s="611" t="s">
        <v>43</v>
      </c>
      <c r="X29" s="611" t="s">
        <v>43</v>
      </c>
      <c r="Y29" s="613"/>
    </row>
    <row r="30" spans="1:25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8">H22</f>
        <v>390</v>
      </c>
      <c r="I30" s="587">
        <f t="shared" si="8"/>
        <v>252</v>
      </c>
      <c r="J30" s="587">
        <f t="shared" si="8"/>
        <v>12</v>
      </c>
      <c r="K30" s="587"/>
      <c r="L30" s="587">
        <f t="shared" si="8"/>
        <v>240</v>
      </c>
      <c r="M30" s="588">
        <f t="shared" si="8"/>
        <v>138</v>
      </c>
      <c r="N30" s="614">
        <f t="shared" ref="N30:S30" si="9">SUM(N22:N29)</f>
        <v>4</v>
      </c>
      <c r="O30" s="615">
        <f t="shared" si="9"/>
        <v>4</v>
      </c>
      <c r="P30" s="616">
        <f t="shared" si="9"/>
        <v>4</v>
      </c>
      <c r="Q30" s="614">
        <f t="shared" si="9"/>
        <v>4</v>
      </c>
      <c r="R30" s="615">
        <f t="shared" si="9"/>
        <v>4</v>
      </c>
      <c r="S30" s="616">
        <f t="shared" si="9"/>
        <v>4</v>
      </c>
      <c r="T30" s="617"/>
      <c r="U30" s="618"/>
      <c r="V30" s="619"/>
      <c r="W30" s="617"/>
      <c r="X30" s="618"/>
      <c r="Y30" s="619"/>
    </row>
    <row r="31" spans="1:25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10">H21+H30</f>
        <v>945</v>
      </c>
      <c r="I31" s="587">
        <f t="shared" si="10"/>
        <v>484</v>
      </c>
      <c r="J31" s="587">
        <f t="shared" si="10"/>
        <v>89</v>
      </c>
      <c r="K31" s="587"/>
      <c r="L31" s="587">
        <f t="shared" si="10"/>
        <v>395</v>
      </c>
      <c r="M31" s="588">
        <f t="shared" si="10"/>
        <v>461</v>
      </c>
      <c r="N31" s="586">
        <f>N21+N30</f>
        <v>9</v>
      </c>
      <c r="O31" s="587">
        <f t="shared" ref="O31:Y31" si="11">O21+O30</f>
        <v>6</v>
      </c>
      <c r="P31" s="588">
        <f t="shared" si="11"/>
        <v>6</v>
      </c>
      <c r="Q31" s="620">
        <f t="shared" si="11"/>
        <v>6</v>
      </c>
      <c r="R31" s="587">
        <f t="shared" si="11"/>
        <v>9</v>
      </c>
      <c r="S31" s="588">
        <f t="shared" si="11"/>
        <v>7</v>
      </c>
      <c r="T31" s="586"/>
      <c r="U31" s="587"/>
      <c r="V31" s="588"/>
      <c r="W31" s="586"/>
      <c r="X31" s="587"/>
      <c r="Y31" s="588">
        <f t="shared" si="11"/>
        <v>2</v>
      </c>
    </row>
    <row r="32" spans="1:25" s="16" customFormat="1" ht="24" customHeight="1" thickBot="1" x14ac:dyDescent="0.25">
      <c r="A32" s="3276" t="s">
        <v>600</v>
      </c>
      <c r="B32" s="3277"/>
      <c r="C32" s="3277"/>
      <c r="D32" s="3277"/>
      <c r="E32" s="3277"/>
      <c r="F32" s="3277"/>
      <c r="G32" s="3277"/>
      <c r="H32" s="3277"/>
      <c r="I32" s="3277"/>
      <c r="J32" s="3277"/>
      <c r="K32" s="3277"/>
      <c r="L32" s="3277"/>
      <c r="M32" s="3277"/>
      <c r="N32" s="3277"/>
      <c r="O32" s="3277"/>
      <c r="P32" s="3277"/>
      <c r="Q32" s="3277"/>
      <c r="R32" s="3277"/>
      <c r="S32" s="3277"/>
      <c r="T32" s="3277"/>
      <c r="U32" s="3277"/>
      <c r="V32" s="3277"/>
      <c r="W32" s="3277"/>
      <c r="X32" s="3277"/>
      <c r="Y32" s="3278"/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</row>
    <row r="34" spans="1:65" s="16" customFormat="1" ht="43.5" customHeight="1" x14ac:dyDescent="0.2">
      <c r="A34" s="621" t="s">
        <v>150</v>
      </c>
      <c r="B34" s="622" t="s">
        <v>46</v>
      </c>
      <c r="C34" s="623">
        <v>7</v>
      </c>
      <c r="D34" s="624"/>
      <c r="E34" s="625"/>
      <c r="F34" s="626"/>
      <c r="G34" s="1258">
        <v>4</v>
      </c>
      <c r="H34" s="627">
        <f>G34*30</f>
        <v>120</v>
      </c>
      <c r="I34" s="628">
        <f>J34+K34+L34</f>
        <v>60</v>
      </c>
      <c r="J34" s="629">
        <v>30</v>
      </c>
      <c r="K34" s="630">
        <v>15</v>
      </c>
      <c r="L34" s="630">
        <v>15</v>
      </c>
      <c r="M34" s="631">
        <f>H34-I34</f>
        <v>60</v>
      </c>
      <c r="N34" s="632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  <c r="AA34" s="2291"/>
      <c r="AB34" s="3250" t="s">
        <v>34</v>
      </c>
      <c r="AC34" s="3258"/>
      <c r="AD34" s="3259"/>
      <c r="AE34" s="3250" t="s">
        <v>35</v>
      </c>
      <c r="AF34" s="3251"/>
      <c r="AG34" s="3252"/>
      <c r="AH34" s="3250" t="s">
        <v>36</v>
      </c>
      <c r="AI34" s="3251"/>
      <c r="AJ34" s="3252"/>
      <c r="AK34" s="3250" t="s">
        <v>37</v>
      </c>
      <c r="AL34" s="3251"/>
      <c r="AM34" s="3252"/>
    </row>
    <row r="35" spans="1:65" s="16" customFormat="1" ht="21" customHeight="1" thickBot="1" x14ac:dyDescent="0.25">
      <c r="A35" s="576" t="s">
        <v>151</v>
      </c>
      <c r="B35" s="112" t="s">
        <v>274</v>
      </c>
      <c r="C35" s="637"/>
      <c r="D35" s="638"/>
      <c r="E35" s="638"/>
      <c r="F35" s="639"/>
      <c r="G35" s="1260">
        <f>G36+G37+G38+G39</f>
        <v>16</v>
      </c>
      <c r="H35" s="640">
        <f>H36+H37+H38+H39</f>
        <v>480</v>
      </c>
      <c r="I35" s="535">
        <f>I36+I37+I38+I39</f>
        <v>258</v>
      </c>
      <c r="J35" s="535">
        <f>J36+J37+J38+J39</f>
        <v>129</v>
      </c>
      <c r="K35" s="535"/>
      <c r="L35" s="535">
        <f>L36+L37+L38+L39</f>
        <v>129</v>
      </c>
      <c r="M35" s="641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  <c r="AA35" s="2291"/>
      <c r="AB35" s="3260"/>
      <c r="AC35" s="3261"/>
      <c r="AD35" s="3262"/>
      <c r="AE35" s="3253"/>
      <c r="AF35" s="3254"/>
      <c r="AG35" s="3255"/>
      <c r="AH35" s="3253"/>
      <c r="AI35" s="3254"/>
      <c r="AJ35" s="3255"/>
      <c r="AK35" s="3253"/>
      <c r="AL35" s="3254"/>
      <c r="AM35" s="3255"/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639"/>
      <c r="G36" s="643">
        <v>5.5</v>
      </c>
      <c r="H36" s="644">
        <f>G36*30</f>
        <v>165</v>
      </c>
      <c r="I36" s="84">
        <f t="shared" ref="I36:I41" si="12">J36+K36+L36</f>
        <v>90</v>
      </c>
      <c r="J36" s="645">
        <v>45</v>
      </c>
      <c r="K36" s="642"/>
      <c r="L36" s="642">
        <v>45</v>
      </c>
      <c r="M36" s="94">
        <f t="shared" ref="M36:M41" si="13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  <c r="AA36" s="2291"/>
      <c r="AB36" s="2292">
        <v>1</v>
      </c>
      <c r="AC36" s="2292">
        <v>2</v>
      </c>
      <c r="AD36" s="2292">
        <v>3</v>
      </c>
      <c r="AE36" s="2292">
        <v>4</v>
      </c>
      <c r="AF36" s="2292">
        <v>5</v>
      </c>
      <c r="AG36" s="2292">
        <v>6</v>
      </c>
      <c r="AH36" s="2292">
        <v>7</v>
      </c>
      <c r="AI36" s="2292">
        <v>8</v>
      </c>
      <c r="AJ36" s="2292">
        <v>9</v>
      </c>
      <c r="AK36" s="2292">
        <v>10</v>
      </c>
      <c r="AL36" s="2292">
        <v>11</v>
      </c>
      <c r="AM36" s="2293">
        <v>12</v>
      </c>
    </row>
    <row r="37" spans="1:65" s="16" customFormat="1" ht="21" customHeight="1" x14ac:dyDescent="0.2">
      <c r="A37" s="541" t="s">
        <v>492</v>
      </c>
      <c r="B37" s="112" t="s">
        <v>274</v>
      </c>
      <c r="C37" s="646">
        <v>2</v>
      </c>
      <c r="D37" s="638"/>
      <c r="E37" s="638"/>
      <c r="F37" s="639"/>
      <c r="G37" s="643">
        <v>3.5</v>
      </c>
      <c r="H37" s="644">
        <f>G37*30</f>
        <v>105</v>
      </c>
      <c r="I37" s="84">
        <f t="shared" si="12"/>
        <v>54</v>
      </c>
      <c r="J37" s="645">
        <v>27</v>
      </c>
      <c r="K37" s="642"/>
      <c r="L37" s="642">
        <v>27</v>
      </c>
      <c r="M37" s="94">
        <f t="shared" si="13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  <c r="AA37" s="2291" t="s">
        <v>698</v>
      </c>
      <c r="AB37" s="2291">
        <f>COUNTIF($C34:$C81,AB36)</f>
        <v>2</v>
      </c>
      <c r="AC37" s="2291">
        <f t="shared" ref="AC37:AM37" si="14">COUNTIF($C34:$C81,AC36)</f>
        <v>1</v>
      </c>
      <c r="AD37" s="2291">
        <f t="shared" si="14"/>
        <v>2</v>
      </c>
      <c r="AE37" s="2291">
        <f t="shared" si="14"/>
        <v>3</v>
      </c>
      <c r="AF37" s="2291">
        <f t="shared" si="14"/>
        <v>1</v>
      </c>
      <c r="AG37" s="2291">
        <f t="shared" si="14"/>
        <v>3</v>
      </c>
      <c r="AH37" s="2291">
        <f t="shared" si="14"/>
        <v>2</v>
      </c>
      <c r="AI37" s="2291">
        <f t="shared" si="14"/>
        <v>2</v>
      </c>
      <c r="AJ37" s="2291">
        <f t="shared" si="14"/>
        <v>0</v>
      </c>
      <c r="AK37" s="2291">
        <f t="shared" si="14"/>
        <v>1</v>
      </c>
      <c r="AL37" s="2291">
        <f t="shared" si="14"/>
        <v>1</v>
      </c>
      <c r="AM37" s="2291">
        <f t="shared" si="14"/>
        <v>0</v>
      </c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>
        <v>3</v>
      </c>
      <c r="E38" s="638"/>
      <c r="F38" s="639"/>
      <c r="G38" s="643">
        <v>3.5</v>
      </c>
      <c r="H38" s="644">
        <f>G38*30</f>
        <v>105</v>
      </c>
      <c r="I38" s="84">
        <f t="shared" si="12"/>
        <v>54</v>
      </c>
      <c r="J38" s="645">
        <v>27</v>
      </c>
      <c r="K38" s="642"/>
      <c r="L38" s="642">
        <v>27</v>
      </c>
      <c r="M38" s="94">
        <f t="shared" si="13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  <c r="AA38" s="2294" t="s">
        <v>699</v>
      </c>
      <c r="AB38" s="2291">
        <f>COUNTIF($D35:$D82,AB36)</f>
        <v>3</v>
      </c>
      <c r="AC38" s="2291">
        <f t="shared" ref="AC38:AM38" si="15">COUNTIF($D35:$D82,AC36)</f>
        <v>2</v>
      </c>
      <c r="AD38" s="2291">
        <f t="shared" si="15"/>
        <v>2</v>
      </c>
      <c r="AE38" s="2291">
        <f t="shared" si="15"/>
        <v>2</v>
      </c>
      <c r="AF38" s="2291">
        <f t="shared" si="15"/>
        <v>1</v>
      </c>
      <c r="AG38" s="2291">
        <f t="shared" si="15"/>
        <v>1</v>
      </c>
      <c r="AH38" s="2291">
        <f t="shared" si="15"/>
        <v>1</v>
      </c>
      <c r="AI38" s="2291">
        <f t="shared" si="15"/>
        <v>0</v>
      </c>
      <c r="AJ38" s="2291">
        <f t="shared" si="15"/>
        <v>0</v>
      </c>
      <c r="AK38" s="2291">
        <f t="shared" si="15"/>
        <v>0</v>
      </c>
      <c r="AL38" s="2291">
        <f t="shared" si="15"/>
        <v>0</v>
      </c>
      <c r="AM38" s="2291">
        <f t="shared" si="15"/>
        <v>1</v>
      </c>
    </row>
    <row r="39" spans="1:65" s="16" customFormat="1" ht="21" customHeight="1" x14ac:dyDescent="0.2">
      <c r="A39" s="541" t="s">
        <v>494</v>
      </c>
      <c r="B39" s="112" t="s">
        <v>274</v>
      </c>
      <c r="C39" s="646">
        <v>4</v>
      </c>
      <c r="D39" s="638"/>
      <c r="E39" s="638"/>
      <c r="F39" s="639"/>
      <c r="G39" s="1259">
        <v>3.5</v>
      </c>
      <c r="H39" s="644">
        <f>G39*30</f>
        <v>105</v>
      </c>
      <c r="I39" s="84">
        <f t="shared" si="12"/>
        <v>60</v>
      </c>
      <c r="J39" s="645">
        <v>30</v>
      </c>
      <c r="K39" s="642"/>
      <c r="L39" s="642">
        <v>30</v>
      </c>
      <c r="M39" s="94">
        <f t="shared" si="13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  <c r="AA39" s="16" t="s">
        <v>700</v>
      </c>
      <c r="AJ39" s="16">
        <v>1</v>
      </c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1261">
        <v>2</v>
      </c>
      <c r="H40" s="653">
        <f>G40*30</f>
        <v>60</v>
      </c>
      <c r="I40" s="654">
        <f t="shared" si="12"/>
        <v>30</v>
      </c>
      <c r="J40" s="655">
        <v>15</v>
      </c>
      <c r="K40" s="656"/>
      <c r="L40" s="657">
        <v>15</v>
      </c>
      <c r="M40" s="658">
        <f t="shared" si="13"/>
        <v>30</v>
      </c>
      <c r="N40" s="659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/>
      <c r="AA40" s="16" t="s">
        <v>701</v>
      </c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>
        <v>8</v>
      </c>
      <c r="D41" s="80"/>
      <c r="E41" s="80"/>
      <c r="F41" s="188"/>
      <c r="G41" s="1260">
        <v>3</v>
      </c>
      <c r="H41" s="640">
        <f t="shared" ref="H41:H46" si="16">G41*30</f>
        <v>90</v>
      </c>
      <c r="I41" s="27">
        <f t="shared" si="12"/>
        <v>45</v>
      </c>
      <c r="J41" s="670">
        <v>27</v>
      </c>
      <c r="K41" s="671">
        <v>9</v>
      </c>
      <c r="L41" s="671">
        <v>9</v>
      </c>
      <c r="M41" s="672">
        <f t="shared" si="13"/>
        <v>45</v>
      </c>
      <c r="N41" s="659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89"/>
      <c r="G42" s="1262">
        <f>G43+G44+G45</f>
        <v>7.5</v>
      </c>
      <c r="H42" s="130">
        <f t="shared" ref="H42:M42" si="17">H43+H44+H45</f>
        <v>225</v>
      </c>
      <c r="I42" s="109">
        <f t="shared" si="17"/>
        <v>126</v>
      </c>
      <c r="J42" s="109">
        <f t="shared" si="17"/>
        <v>60</v>
      </c>
      <c r="K42" s="109">
        <f t="shared" si="17"/>
        <v>15</v>
      </c>
      <c r="L42" s="109">
        <f t="shared" si="17"/>
        <v>51</v>
      </c>
      <c r="M42" s="673">
        <f t="shared" si="17"/>
        <v>99</v>
      </c>
      <c r="N42" s="659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</row>
    <row r="43" spans="1:65" s="16" customFormat="1" ht="22.5" customHeight="1" x14ac:dyDescent="0.2">
      <c r="A43" s="576" t="s">
        <v>495</v>
      </c>
      <c r="B43" s="112" t="s">
        <v>48</v>
      </c>
      <c r="C43" s="646">
        <v>7</v>
      </c>
      <c r="D43" s="638"/>
      <c r="E43" s="638"/>
      <c r="F43" s="639"/>
      <c r="G43" s="1259">
        <v>5.5</v>
      </c>
      <c r="H43" s="644">
        <f t="shared" si="16"/>
        <v>165</v>
      </c>
      <c r="I43" s="84">
        <f>J43+K43+L43</f>
        <v>90</v>
      </c>
      <c r="J43" s="645">
        <v>60</v>
      </c>
      <c r="K43" s="642">
        <v>15</v>
      </c>
      <c r="L43" s="642">
        <v>15</v>
      </c>
      <c r="M43" s="94">
        <f>H43-I43</f>
        <v>75</v>
      </c>
      <c r="N43" s="659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639"/>
      <c r="G44" s="1259">
        <v>1</v>
      </c>
      <c r="H44" s="644">
        <f t="shared" si="16"/>
        <v>30</v>
      </c>
      <c r="I44" s="84">
        <f>J44+K44+L44</f>
        <v>18</v>
      </c>
      <c r="J44" s="645"/>
      <c r="K44" s="642"/>
      <c r="L44" s="642">
        <v>18</v>
      </c>
      <c r="M44" s="94">
        <f>H44-I44</f>
        <v>12</v>
      </c>
      <c r="N44" s="659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>
        <v>9</v>
      </c>
      <c r="F45" s="639"/>
      <c r="G45" s="1259">
        <v>1</v>
      </c>
      <c r="H45" s="644">
        <f t="shared" si="16"/>
        <v>30</v>
      </c>
      <c r="I45" s="84">
        <f>J45+K45+L45</f>
        <v>18</v>
      </c>
      <c r="J45" s="645"/>
      <c r="K45" s="642"/>
      <c r="L45" s="642">
        <v>18</v>
      </c>
      <c r="M45" s="94">
        <f>H45-I45</f>
        <v>12</v>
      </c>
      <c r="N45" s="659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>
        <v>5</v>
      </c>
      <c r="E46" s="642"/>
      <c r="F46" s="189"/>
      <c r="G46" s="1262">
        <v>2</v>
      </c>
      <c r="H46" s="190">
        <f t="shared" si="16"/>
        <v>60</v>
      </c>
      <c r="I46" s="92">
        <f>J46+K46+L46</f>
        <v>30</v>
      </c>
      <c r="J46" s="191">
        <v>20</v>
      </c>
      <c r="K46" s="192"/>
      <c r="L46" s="192">
        <v>10</v>
      </c>
      <c r="M46" s="193">
        <f>H46-I46</f>
        <v>30</v>
      </c>
      <c r="N46" s="659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639"/>
      <c r="G47" s="1262">
        <v>7</v>
      </c>
      <c r="H47" s="190">
        <f t="shared" ref="H47:M47" si="18">H48+H49</f>
        <v>210</v>
      </c>
      <c r="I47" s="109">
        <f t="shared" si="18"/>
        <v>105</v>
      </c>
      <c r="J47" s="109">
        <f t="shared" si="18"/>
        <v>57</v>
      </c>
      <c r="K47" s="109">
        <f t="shared" si="18"/>
        <v>33</v>
      </c>
      <c r="L47" s="109">
        <f t="shared" si="18"/>
        <v>15</v>
      </c>
      <c r="M47" s="110">
        <f t="shared" si="18"/>
        <v>105</v>
      </c>
      <c r="N47" s="659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7</v>
      </c>
      <c r="E48" s="642"/>
      <c r="F48" s="639"/>
      <c r="G48" s="1259">
        <v>4</v>
      </c>
      <c r="H48" s="644">
        <f>G48*30</f>
        <v>120</v>
      </c>
      <c r="I48" s="84">
        <f>J48+K48+L48</f>
        <v>60</v>
      </c>
      <c r="J48" s="645">
        <v>30</v>
      </c>
      <c r="K48" s="642">
        <v>15</v>
      </c>
      <c r="L48" s="642">
        <v>15</v>
      </c>
      <c r="M48" s="94">
        <f>H48-I48</f>
        <v>60</v>
      </c>
      <c r="N48" s="659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</row>
    <row r="49" spans="1:25" s="16" customFormat="1" ht="34.5" customHeight="1" x14ac:dyDescent="0.2">
      <c r="A49" s="576" t="s">
        <v>336</v>
      </c>
      <c r="B49" s="112" t="s">
        <v>50</v>
      </c>
      <c r="C49" s="646">
        <v>8</v>
      </c>
      <c r="D49" s="642"/>
      <c r="E49" s="642"/>
      <c r="F49" s="639"/>
      <c r="G49" s="1259">
        <v>3</v>
      </c>
      <c r="H49" s="644">
        <f>G49*30</f>
        <v>90</v>
      </c>
      <c r="I49" s="84">
        <f>J49+K49+L49</f>
        <v>45</v>
      </c>
      <c r="J49" s="645">
        <v>27</v>
      </c>
      <c r="K49" s="642">
        <v>18</v>
      </c>
      <c r="L49" s="642"/>
      <c r="M49" s="94">
        <f>H49-I49</f>
        <v>45</v>
      </c>
      <c r="N49" s="659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</row>
    <row r="50" spans="1:25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639"/>
      <c r="G50" s="108">
        <f t="shared" ref="G50:M50" si="19">G51+G52+G53</f>
        <v>6.5</v>
      </c>
      <c r="H50" s="190">
        <f t="shared" si="19"/>
        <v>195</v>
      </c>
      <c r="I50" s="92">
        <f t="shared" si="19"/>
        <v>99</v>
      </c>
      <c r="J50" s="92">
        <f t="shared" si="19"/>
        <v>33</v>
      </c>
      <c r="K50" s="92">
        <f t="shared" si="19"/>
        <v>66</v>
      </c>
      <c r="L50" s="92">
        <f t="shared" si="19"/>
        <v>0</v>
      </c>
      <c r="M50" s="96">
        <f t="shared" si="19"/>
        <v>96</v>
      </c>
      <c r="N50" s="659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</row>
    <row r="51" spans="1:25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639"/>
      <c r="G51" s="643">
        <v>3</v>
      </c>
      <c r="H51" s="644">
        <f>G51*30</f>
        <v>90</v>
      </c>
      <c r="I51" s="84">
        <f>J51+K51+L51</f>
        <v>45</v>
      </c>
      <c r="J51" s="645">
        <v>15</v>
      </c>
      <c r="K51" s="642">
        <v>30</v>
      </c>
      <c r="L51" s="642"/>
      <c r="M51" s="94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</row>
    <row r="52" spans="1:25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639"/>
      <c r="G52" s="643">
        <v>1.5</v>
      </c>
      <c r="H52" s="644">
        <f>G52*30</f>
        <v>45</v>
      </c>
      <c r="I52" s="84">
        <f>J52+K52+L52</f>
        <v>27</v>
      </c>
      <c r="J52" s="645">
        <v>9</v>
      </c>
      <c r="K52" s="642">
        <v>18</v>
      </c>
      <c r="L52" s="642"/>
      <c r="M52" s="94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</row>
    <row r="53" spans="1:25" s="16" customFormat="1" ht="21.75" customHeight="1" x14ac:dyDescent="0.2">
      <c r="A53" s="576" t="s">
        <v>500</v>
      </c>
      <c r="B53" s="112" t="s">
        <v>51</v>
      </c>
      <c r="C53" s="646">
        <v>3</v>
      </c>
      <c r="D53" s="638"/>
      <c r="E53" s="638"/>
      <c r="F53" s="639"/>
      <c r="G53" s="643">
        <v>2</v>
      </c>
      <c r="H53" s="644">
        <f>G53*30</f>
        <v>60</v>
      </c>
      <c r="I53" s="84">
        <f>J53+K53+L53</f>
        <v>27</v>
      </c>
      <c r="J53" s="645">
        <v>9</v>
      </c>
      <c r="K53" s="642">
        <v>18</v>
      </c>
      <c r="L53" s="642"/>
      <c r="M53" s="94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</row>
    <row r="54" spans="1:25" s="16" customFormat="1" ht="22.5" customHeight="1" x14ac:dyDescent="0.2">
      <c r="A54" s="576" t="s">
        <v>158</v>
      </c>
      <c r="B54" s="112" t="s">
        <v>52</v>
      </c>
      <c r="C54" s="646">
        <v>6</v>
      </c>
      <c r="D54" s="638"/>
      <c r="E54" s="638"/>
      <c r="F54" s="639"/>
      <c r="G54" s="108">
        <v>3</v>
      </c>
      <c r="H54" s="190">
        <f>G54*30</f>
        <v>90</v>
      </c>
      <c r="I54" s="92">
        <f>J54+K54+L54</f>
        <v>54</v>
      </c>
      <c r="J54" s="191">
        <v>36</v>
      </c>
      <c r="K54" s="192">
        <v>18</v>
      </c>
      <c r="L54" s="192"/>
      <c r="M54" s="193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</row>
    <row r="55" spans="1:25" s="2229" customFormat="1" ht="39" customHeight="1" x14ac:dyDescent="0.2">
      <c r="A55" s="2233" t="s">
        <v>159</v>
      </c>
      <c r="B55" s="2173" t="s">
        <v>86</v>
      </c>
      <c r="C55" s="2234"/>
      <c r="D55" s="2219">
        <v>12</v>
      </c>
      <c r="E55" s="2235"/>
      <c r="F55" s="2236"/>
      <c r="G55" s="2029">
        <v>3</v>
      </c>
      <c r="H55" s="2221">
        <f>G55*30</f>
        <v>90</v>
      </c>
      <c r="I55" s="1833">
        <f>J55+K55+L55</f>
        <v>30</v>
      </c>
      <c r="J55" s="2222">
        <v>20</v>
      </c>
      <c r="K55" s="2223"/>
      <c r="L55" s="2223">
        <v>10</v>
      </c>
      <c r="M55" s="2224">
        <f>H55-I55</f>
        <v>60</v>
      </c>
      <c r="N55" s="2225"/>
      <c r="O55" s="2226"/>
      <c r="P55" s="2232"/>
      <c r="Q55" s="2237"/>
      <c r="R55" s="2226"/>
      <c r="S55" s="2228"/>
      <c r="T55" s="2231"/>
      <c r="U55" s="2226"/>
      <c r="V55" s="2228"/>
      <c r="W55" s="2225"/>
      <c r="X55" s="2226"/>
      <c r="Y55" s="1840">
        <v>3</v>
      </c>
    </row>
    <row r="56" spans="1:25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639"/>
      <c r="G56" s="108">
        <f>G57+G58+G59</f>
        <v>8</v>
      </c>
      <c r="H56" s="190">
        <f>H57+H58+H59</f>
        <v>240</v>
      </c>
      <c r="I56" s="109">
        <f>I57+I58+I59</f>
        <v>123</v>
      </c>
      <c r="J56" s="109">
        <f>J57+J58+J59</f>
        <v>30</v>
      </c>
      <c r="K56" s="109"/>
      <c r="L56" s="109">
        <f>L57+L58+L59</f>
        <v>93</v>
      </c>
      <c r="M56" s="11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</row>
    <row r="57" spans="1:25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639"/>
      <c r="G57" s="643">
        <v>4</v>
      </c>
      <c r="H57" s="644">
        <f>G57*30</f>
        <v>120</v>
      </c>
      <c r="I57" s="84">
        <f>J57+K57+L57</f>
        <v>60</v>
      </c>
      <c r="J57" s="645">
        <v>30</v>
      </c>
      <c r="K57" s="642"/>
      <c r="L57" s="642">
        <v>30</v>
      </c>
      <c r="M57" s="94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</row>
    <row r="58" spans="1:25" s="16" customFormat="1" ht="36.75" customHeight="1" x14ac:dyDescent="0.2">
      <c r="A58" s="83" t="s">
        <v>209</v>
      </c>
      <c r="B58" s="112" t="s">
        <v>53</v>
      </c>
      <c r="C58" s="646"/>
      <c r="D58" s="642">
        <v>2</v>
      </c>
      <c r="E58" s="675"/>
      <c r="F58" s="639"/>
      <c r="G58" s="643">
        <v>2</v>
      </c>
      <c r="H58" s="644">
        <f>G58*30</f>
        <v>60</v>
      </c>
      <c r="I58" s="84">
        <f>J58+K58+L58</f>
        <v>36</v>
      </c>
      <c r="J58" s="645"/>
      <c r="K58" s="642"/>
      <c r="L58" s="642">
        <v>36</v>
      </c>
      <c r="M58" s="94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</row>
    <row r="59" spans="1:25" s="16" customFormat="1" ht="36.75" customHeight="1" x14ac:dyDescent="0.2">
      <c r="A59" s="83" t="s">
        <v>337</v>
      </c>
      <c r="B59" s="112" t="s">
        <v>53</v>
      </c>
      <c r="C59" s="646"/>
      <c r="D59" s="642" t="s">
        <v>270</v>
      </c>
      <c r="E59" s="638"/>
      <c r="F59" s="639"/>
      <c r="G59" s="643">
        <v>2</v>
      </c>
      <c r="H59" s="644">
        <f>G59*30</f>
        <v>60</v>
      </c>
      <c r="I59" s="84">
        <f>J59+K59+L59</f>
        <v>27</v>
      </c>
      <c r="J59" s="645"/>
      <c r="K59" s="642"/>
      <c r="L59" s="642">
        <v>27</v>
      </c>
      <c r="M59" s="94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</row>
    <row r="60" spans="1:25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639"/>
      <c r="G60" s="1262">
        <f>G61+G62+G63</f>
        <v>7.5</v>
      </c>
      <c r="H60" s="190">
        <f>H61+H62+H63</f>
        <v>225</v>
      </c>
      <c r="I60" s="109">
        <f>I61+I62+I63</f>
        <v>132</v>
      </c>
      <c r="J60" s="109">
        <f>J61+J62+J63</f>
        <v>66</v>
      </c>
      <c r="K60" s="109"/>
      <c r="L60" s="109">
        <f>L61+L62+L63</f>
        <v>66</v>
      </c>
      <c r="M60" s="11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</row>
    <row r="61" spans="1:25" s="16" customFormat="1" ht="22.5" customHeight="1" x14ac:dyDescent="0.2">
      <c r="A61" s="576" t="s">
        <v>338</v>
      </c>
      <c r="B61" s="112" t="s">
        <v>54</v>
      </c>
      <c r="C61" s="637"/>
      <c r="D61" s="642">
        <v>4</v>
      </c>
      <c r="E61" s="638"/>
      <c r="F61" s="639"/>
      <c r="G61" s="1259">
        <v>3.5</v>
      </c>
      <c r="H61" s="644">
        <f t="shared" ref="H61:H67" si="20">G61*30</f>
        <v>105</v>
      </c>
      <c r="I61" s="84">
        <f>J61+K61+L61</f>
        <v>60</v>
      </c>
      <c r="J61" s="645">
        <v>30</v>
      </c>
      <c r="K61" s="642"/>
      <c r="L61" s="642">
        <v>30</v>
      </c>
      <c r="M61" s="94">
        <f t="shared" ref="M61:M67" si="21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</row>
    <row r="62" spans="1:25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639"/>
      <c r="G62" s="1259">
        <v>2</v>
      </c>
      <c r="H62" s="644">
        <f t="shared" si="20"/>
        <v>60</v>
      </c>
      <c r="I62" s="84">
        <f>J62+K62+L62</f>
        <v>36</v>
      </c>
      <c r="J62" s="645">
        <v>18</v>
      </c>
      <c r="K62" s="642"/>
      <c r="L62" s="642">
        <v>18</v>
      </c>
      <c r="M62" s="94">
        <f t="shared" si="21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</row>
    <row r="63" spans="1:25" s="16" customFormat="1" ht="21" customHeight="1" x14ac:dyDescent="0.2">
      <c r="A63" s="576" t="s">
        <v>501</v>
      </c>
      <c r="B63" s="112" t="s">
        <v>54</v>
      </c>
      <c r="C63" s="646">
        <v>6</v>
      </c>
      <c r="D63" s="638"/>
      <c r="E63" s="638"/>
      <c r="F63" s="639"/>
      <c r="G63" s="1259">
        <v>2</v>
      </c>
      <c r="H63" s="644">
        <f>G63*30</f>
        <v>60</v>
      </c>
      <c r="I63" s="84">
        <f>J63+K63+L63</f>
        <v>36</v>
      </c>
      <c r="J63" s="645">
        <v>18</v>
      </c>
      <c r="K63" s="642"/>
      <c r="L63" s="642">
        <v>18</v>
      </c>
      <c r="M63" s="94">
        <f t="shared" si="21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</row>
    <row r="64" spans="1:25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639"/>
      <c r="G64" s="108">
        <f t="shared" ref="G64:M64" si="22">G65+G66</f>
        <v>4</v>
      </c>
      <c r="H64" s="130">
        <f t="shared" si="22"/>
        <v>120</v>
      </c>
      <c r="I64" s="109">
        <f t="shared" si="22"/>
        <v>51</v>
      </c>
      <c r="J64" s="109">
        <f t="shared" si="22"/>
        <v>34</v>
      </c>
      <c r="K64" s="109">
        <f t="shared" si="22"/>
        <v>9</v>
      </c>
      <c r="L64" s="109">
        <f t="shared" si="22"/>
        <v>8</v>
      </c>
      <c r="M64" s="110">
        <f t="shared" si="22"/>
        <v>69</v>
      </c>
      <c r="N64" s="603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</row>
    <row r="65" spans="1:28" s="16" customFormat="1" ht="22.5" customHeight="1" x14ac:dyDescent="0.2">
      <c r="A65" s="576" t="s">
        <v>502</v>
      </c>
      <c r="B65" s="112" t="s">
        <v>275</v>
      </c>
      <c r="C65" s="646"/>
      <c r="D65" s="642">
        <v>2</v>
      </c>
      <c r="E65" s="638"/>
      <c r="F65" s="189"/>
      <c r="G65" s="643">
        <v>2</v>
      </c>
      <c r="H65" s="644">
        <f t="shared" si="20"/>
        <v>60</v>
      </c>
      <c r="I65" s="84">
        <f>J65+K65+L65</f>
        <v>24</v>
      </c>
      <c r="J65" s="645">
        <v>16</v>
      </c>
      <c r="K65" s="642"/>
      <c r="L65" s="642">
        <v>8</v>
      </c>
      <c r="M65" s="166">
        <f t="shared" si="21"/>
        <v>36</v>
      </c>
      <c r="N65" s="677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</row>
    <row r="66" spans="1:28" s="16" customFormat="1" ht="25.5" customHeight="1" x14ac:dyDescent="0.2">
      <c r="A66" s="576" t="s">
        <v>503</v>
      </c>
      <c r="B66" s="112" t="s">
        <v>210</v>
      </c>
      <c r="C66" s="646">
        <v>11</v>
      </c>
      <c r="D66" s="638"/>
      <c r="E66" s="638"/>
      <c r="F66" s="189"/>
      <c r="G66" s="643">
        <v>2</v>
      </c>
      <c r="H66" s="644">
        <f t="shared" si="20"/>
        <v>60</v>
      </c>
      <c r="I66" s="84">
        <f>J66+K66+L66</f>
        <v>27</v>
      </c>
      <c r="J66" s="645">
        <v>18</v>
      </c>
      <c r="K66" s="642">
        <v>9</v>
      </c>
      <c r="L66" s="642"/>
      <c r="M66" s="166">
        <f t="shared" si="21"/>
        <v>33</v>
      </c>
      <c r="N66" s="603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</row>
    <row r="67" spans="1:28" s="2229" customFormat="1" ht="34.5" customHeight="1" x14ac:dyDescent="0.2">
      <c r="A67" s="2217" t="s">
        <v>163</v>
      </c>
      <c r="B67" s="1779" t="s">
        <v>85</v>
      </c>
      <c r="C67" s="2218">
        <v>10</v>
      </c>
      <c r="D67" s="2220"/>
      <c r="E67" s="2220"/>
      <c r="F67" s="2174"/>
      <c r="G67" s="2029">
        <v>3</v>
      </c>
      <c r="H67" s="2221">
        <f t="shared" si="20"/>
        <v>90</v>
      </c>
      <c r="I67" s="1833">
        <f>J67+K67+L67</f>
        <v>45</v>
      </c>
      <c r="J67" s="2222">
        <v>30</v>
      </c>
      <c r="K67" s="2223"/>
      <c r="L67" s="2223">
        <v>15</v>
      </c>
      <c r="M67" s="2230">
        <f t="shared" si="21"/>
        <v>45</v>
      </c>
      <c r="N67" s="2231"/>
      <c r="O67" s="2226"/>
      <c r="P67" s="2232"/>
      <c r="Q67" s="2231"/>
      <c r="R67" s="2226"/>
      <c r="S67" s="2228"/>
      <c r="T67" s="2231"/>
      <c r="U67" s="2226"/>
      <c r="V67" s="2228"/>
      <c r="W67" s="1857">
        <v>3</v>
      </c>
      <c r="X67" s="1839"/>
      <c r="Y67" s="2228"/>
    </row>
    <row r="68" spans="1:28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639"/>
      <c r="G68" s="108">
        <f t="shared" ref="G68:M68" si="23">G69+G70+G71</f>
        <v>8.5</v>
      </c>
      <c r="H68" s="190">
        <f t="shared" si="23"/>
        <v>255</v>
      </c>
      <c r="I68" s="92">
        <f t="shared" si="23"/>
        <v>156</v>
      </c>
      <c r="J68" s="92">
        <f t="shared" si="23"/>
        <v>66</v>
      </c>
      <c r="K68" s="92">
        <f t="shared" si="23"/>
        <v>0</v>
      </c>
      <c r="L68" s="92">
        <f t="shared" si="23"/>
        <v>90</v>
      </c>
      <c r="M68" s="93">
        <f t="shared" si="23"/>
        <v>99</v>
      </c>
      <c r="N68" s="603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</row>
    <row r="69" spans="1:28" s="16" customFormat="1" ht="21.75" customHeight="1" x14ac:dyDescent="0.2">
      <c r="A69" s="576" t="s">
        <v>340</v>
      </c>
      <c r="B69" s="112" t="s">
        <v>55</v>
      </c>
      <c r="C69" s="637"/>
      <c r="D69" s="642">
        <v>3</v>
      </c>
      <c r="E69" s="638"/>
      <c r="F69" s="639"/>
      <c r="G69" s="643">
        <v>2</v>
      </c>
      <c r="H69" s="644">
        <f>G69*30</f>
        <v>60</v>
      </c>
      <c r="I69" s="84">
        <f>J69+K69+L69</f>
        <v>36</v>
      </c>
      <c r="J69" s="645">
        <v>18</v>
      </c>
      <c r="K69" s="642"/>
      <c r="L69" s="642">
        <v>18</v>
      </c>
      <c r="M69" s="166">
        <f>H69-I69</f>
        <v>24</v>
      </c>
      <c r="N69" s="603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</row>
    <row r="70" spans="1:28" s="16" customFormat="1" ht="22.5" customHeight="1" x14ac:dyDescent="0.2">
      <c r="A70" s="576" t="s">
        <v>341</v>
      </c>
      <c r="B70" s="112" t="s">
        <v>55</v>
      </c>
      <c r="C70" s="637"/>
      <c r="D70" s="642">
        <v>4</v>
      </c>
      <c r="E70" s="638"/>
      <c r="F70" s="639"/>
      <c r="G70" s="1259">
        <v>4</v>
      </c>
      <c r="H70" s="644">
        <f>G70*30</f>
        <v>120</v>
      </c>
      <c r="I70" s="84">
        <f>J70+K70+L70</f>
        <v>75</v>
      </c>
      <c r="J70" s="645">
        <v>30</v>
      </c>
      <c r="K70" s="642"/>
      <c r="L70" s="642">
        <v>45</v>
      </c>
      <c r="M70" s="166">
        <f>H70-I70</f>
        <v>45</v>
      </c>
      <c r="N70" s="603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</row>
    <row r="71" spans="1:28" s="16" customFormat="1" ht="23.25" customHeight="1" x14ac:dyDescent="0.2">
      <c r="A71" s="576" t="s">
        <v>504</v>
      </c>
      <c r="B71" s="112" t="s">
        <v>55</v>
      </c>
      <c r="C71" s="646">
        <v>5</v>
      </c>
      <c r="D71" s="638"/>
      <c r="E71" s="638"/>
      <c r="F71" s="639"/>
      <c r="G71" s="643">
        <v>2.5</v>
      </c>
      <c r="H71" s="644">
        <f>G71*30</f>
        <v>75</v>
      </c>
      <c r="I71" s="84">
        <f>J71+K71+L71</f>
        <v>45</v>
      </c>
      <c r="J71" s="645">
        <v>18</v>
      </c>
      <c r="K71" s="642"/>
      <c r="L71" s="642">
        <v>27</v>
      </c>
      <c r="M71" s="166">
        <f>H71-I71</f>
        <v>30</v>
      </c>
      <c r="N71" s="603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</row>
    <row r="72" spans="1:28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639"/>
      <c r="G72" s="108">
        <f t="shared" ref="G72:M72" si="24">G73+G74</f>
        <v>4.5</v>
      </c>
      <c r="H72" s="190">
        <f t="shared" si="24"/>
        <v>135</v>
      </c>
      <c r="I72" s="191">
        <f t="shared" si="24"/>
        <v>81</v>
      </c>
      <c r="J72" s="191">
        <f t="shared" si="24"/>
        <v>45</v>
      </c>
      <c r="K72" s="191">
        <f t="shared" si="24"/>
        <v>9</v>
      </c>
      <c r="L72" s="191">
        <f t="shared" si="24"/>
        <v>27</v>
      </c>
      <c r="M72" s="680">
        <f t="shared" si="24"/>
        <v>54</v>
      </c>
      <c r="N72" s="603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</row>
    <row r="73" spans="1:28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639"/>
      <c r="G73" s="1259">
        <v>2.5</v>
      </c>
      <c r="H73" s="644">
        <f>G73*30</f>
        <v>75</v>
      </c>
      <c r="I73" s="84">
        <f>J73+K73+L73</f>
        <v>45</v>
      </c>
      <c r="J73" s="645">
        <v>27</v>
      </c>
      <c r="K73" s="642"/>
      <c r="L73" s="642">
        <v>18</v>
      </c>
      <c r="M73" s="94">
        <f>H73-I73</f>
        <v>30</v>
      </c>
      <c r="N73" s="606"/>
      <c r="O73" s="543"/>
      <c r="P73" s="166"/>
      <c r="Q73" s="86"/>
      <c r="R73" s="87">
        <v>5</v>
      </c>
      <c r="S73" s="681"/>
      <c r="T73" s="86"/>
      <c r="U73" s="543"/>
      <c r="V73" s="605"/>
      <c r="W73" s="606"/>
      <c r="X73" s="543"/>
      <c r="Y73" s="605"/>
    </row>
    <row r="74" spans="1:28" s="16" customFormat="1" ht="23.25" customHeight="1" x14ac:dyDescent="0.2">
      <c r="A74" s="576" t="s">
        <v>506</v>
      </c>
      <c r="B74" s="112" t="s">
        <v>56</v>
      </c>
      <c r="C74" s="646">
        <v>6</v>
      </c>
      <c r="D74" s="638"/>
      <c r="E74" s="638"/>
      <c r="F74" s="639"/>
      <c r="G74" s="643">
        <v>2</v>
      </c>
      <c r="H74" s="644">
        <f>G74*30</f>
        <v>60</v>
      </c>
      <c r="I74" s="84">
        <f>J74+K74+L74</f>
        <v>36</v>
      </c>
      <c r="J74" s="645">
        <v>18</v>
      </c>
      <c r="K74" s="642">
        <v>9</v>
      </c>
      <c r="L74" s="642">
        <v>9</v>
      </c>
      <c r="M74" s="94">
        <f>H74-I74</f>
        <v>24</v>
      </c>
      <c r="N74" s="606"/>
      <c r="O74" s="543"/>
      <c r="P74" s="166"/>
      <c r="Q74" s="86"/>
      <c r="R74" s="682"/>
      <c r="S74" s="94">
        <v>4</v>
      </c>
      <c r="T74" s="86"/>
      <c r="U74" s="543"/>
      <c r="V74" s="605"/>
      <c r="W74" s="606"/>
      <c r="X74" s="543"/>
      <c r="Y74" s="605"/>
    </row>
    <row r="75" spans="1:28" s="2229" customFormat="1" ht="23.25" customHeight="1" x14ac:dyDescent="0.2">
      <c r="A75" s="2217" t="s">
        <v>166</v>
      </c>
      <c r="B75" s="1779" t="s">
        <v>508</v>
      </c>
      <c r="C75" s="2218"/>
      <c r="D75" s="2219">
        <v>6</v>
      </c>
      <c r="E75" s="2220"/>
      <c r="F75" s="1706"/>
      <c r="G75" s="1743">
        <v>2</v>
      </c>
      <c r="H75" s="2221">
        <f>G75*30</f>
        <v>60</v>
      </c>
      <c r="I75" s="1833">
        <f>J75+K75+L75</f>
        <v>30</v>
      </c>
      <c r="J75" s="2222">
        <v>20</v>
      </c>
      <c r="K75" s="2223"/>
      <c r="L75" s="2223">
        <v>10</v>
      </c>
      <c r="M75" s="2224">
        <f>H75-I75</f>
        <v>30</v>
      </c>
      <c r="N75" s="2225"/>
      <c r="O75" s="2226"/>
      <c r="P75" s="2172"/>
      <c r="Q75" s="1838"/>
      <c r="R75" s="2227"/>
      <c r="S75" s="1840">
        <v>3</v>
      </c>
      <c r="T75" s="1838"/>
      <c r="U75" s="2226"/>
      <c r="V75" s="2228"/>
      <c r="W75" s="2225"/>
      <c r="X75" s="2226"/>
      <c r="Y75" s="2228"/>
      <c r="AB75" s="2229" t="s">
        <v>683</v>
      </c>
    </row>
    <row r="76" spans="1:28" s="16" customFormat="1" ht="39.75" customHeight="1" x14ac:dyDescent="0.2">
      <c r="A76" s="576" t="s">
        <v>326</v>
      </c>
      <c r="B76" s="112" t="s">
        <v>585</v>
      </c>
      <c r="C76" s="646">
        <v>4</v>
      </c>
      <c r="D76" s="642"/>
      <c r="E76" s="642"/>
      <c r="F76" s="639"/>
      <c r="G76" s="1262">
        <v>3</v>
      </c>
      <c r="H76" s="190">
        <f>G76*30</f>
        <v>90</v>
      </c>
      <c r="I76" s="92">
        <f>J76+K76+L76</f>
        <v>45</v>
      </c>
      <c r="J76" s="191">
        <v>30</v>
      </c>
      <c r="K76" s="192">
        <v>15</v>
      </c>
      <c r="L76" s="192"/>
      <c r="M76" s="193">
        <f>H76-I76</f>
        <v>45</v>
      </c>
      <c r="N76" s="606"/>
      <c r="O76" s="543"/>
      <c r="P76" s="604"/>
      <c r="Q76" s="603">
        <v>3</v>
      </c>
      <c r="R76" s="87"/>
      <c r="S76" s="94"/>
      <c r="T76" s="86"/>
      <c r="U76" s="543"/>
      <c r="V76" s="605"/>
      <c r="W76" s="606"/>
      <c r="X76" s="543"/>
      <c r="Y76" s="605"/>
    </row>
    <row r="77" spans="1:28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639"/>
      <c r="G77" s="2029">
        <f t="shared" ref="G77:M77" si="25">G78+G79+G80</f>
        <v>11</v>
      </c>
      <c r="H77" s="190">
        <f t="shared" si="25"/>
        <v>330</v>
      </c>
      <c r="I77" s="92">
        <f t="shared" si="25"/>
        <v>165</v>
      </c>
      <c r="J77" s="92">
        <f t="shared" si="25"/>
        <v>99</v>
      </c>
      <c r="K77" s="92">
        <f t="shared" si="25"/>
        <v>33</v>
      </c>
      <c r="L77" s="92">
        <f t="shared" si="25"/>
        <v>33</v>
      </c>
      <c r="M77" s="96">
        <f t="shared" si="25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</row>
    <row r="78" spans="1:28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639"/>
      <c r="G78" s="643">
        <v>3</v>
      </c>
      <c r="H78" s="644">
        <f>G78*30</f>
        <v>90</v>
      </c>
      <c r="I78" s="84">
        <f>J78+K78+L78</f>
        <v>45</v>
      </c>
      <c r="J78" s="645">
        <v>27</v>
      </c>
      <c r="K78" s="642">
        <v>9</v>
      </c>
      <c r="L78" s="642">
        <v>9</v>
      </c>
      <c r="M78" s="94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</row>
    <row r="79" spans="1:28" s="16" customFormat="1" ht="22.5" customHeight="1" x14ac:dyDescent="0.2">
      <c r="A79" s="576" t="s">
        <v>510</v>
      </c>
      <c r="B79" s="112" t="s">
        <v>57</v>
      </c>
      <c r="C79" s="646">
        <v>3</v>
      </c>
      <c r="D79" s="638"/>
      <c r="E79" s="638"/>
      <c r="F79" s="639"/>
      <c r="G79" s="643">
        <v>3</v>
      </c>
      <c r="H79" s="644">
        <f>G79*30</f>
        <v>90</v>
      </c>
      <c r="I79" s="84">
        <f>J79+K79+L79</f>
        <v>45</v>
      </c>
      <c r="J79" s="645">
        <v>27</v>
      </c>
      <c r="K79" s="642">
        <v>9</v>
      </c>
      <c r="L79" s="642">
        <v>9</v>
      </c>
      <c r="M79" s="94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</row>
    <row r="80" spans="1:28" s="16" customFormat="1" ht="23.25" customHeight="1" x14ac:dyDescent="0.2">
      <c r="A80" s="576" t="s">
        <v>511</v>
      </c>
      <c r="B80" s="112" t="s">
        <v>57</v>
      </c>
      <c r="C80" s="646">
        <v>4</v>
      </c>
      <c r="D80" s="638"/>
      <c r="E80" s="638"/>
      <c r="F80" s="639"/>
      <c r="G80" s="1259">
        <v>5</v>
      </c>
      <c r="H80" s="644">
        <f>G80*30</f>
        <v>150</v>
      </c>
      <c r="I80" s="84">
        <f>J80+K80+L80</f>
        <v>75</v>
      </c>
      <c r="J80" s="645">
        <v>45</v>
      </c>
      <c r="K80" s="642">
        <v>15</v>
      </c>
      <c r="L80" s="642">
        <v>15</v>
      </c>
      <c r="M80" s="94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</row>
    <row r="81" spans="1:39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686"/>
      <c r="G81" s="118">
        <v>5</v>
      </c>
      <c r="H81" s="190">
        <f>G81*30</f>
        <v>150</v>
      </c>
      <c r="I81" s="104">
        <f>J81+K81+L81</f>
        <v>75</v>
      </c>
      <c r="J81" s="687">
        <v>45</v>
      </c>
      <c r="K81" s="688">
        <v>30</v>
      </c>
      <c r="L81" s="688"/>
      <c r="M81" s="689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4"/>
    </row>
    <row r="82" spans="1:39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274"/>
      <c r="G82" s="695">
        <f>G34+G35+G40+G41+G42+G46+G47+G50+G54+G55+G56+G60+G64+G67+G68+G72+G75+G76+G77+G81</f>
        <v>110.5</v>
      </c>
      <c r="H82" s="696">
        <f t="shared" ref="H82:M82" si="26">H34+H35+H40+H41+H42+H46+H47+H50+H54+H55+H56+H60+H64+H67+H68+H72+H75+H76+H77+H81</f>
        <v>3315</v>
      </c>
      <c r="I82" s="697">
        <f t="shared" si="26"/>
        <v>1740</v>
      </c>
      <c r="J82" s="697">
        <f t="shared" si="26"/>
        <v>892</v>
      </c>
      <c r="K82" s="697">
        <f t="shared" si="26"/>
        <v>252</v>
      </c>
      <c r="L82" s="697">
        <f t="shared" si="26"/>
        <v>596</v>
      </c>
      <c r="M82" s="698">
        <f t="shared" si="26"/>
        <v>1575</v>
      </c>
      <c r="N82" s="696">
        <f>SUM(N34:N81)</f>
        <v>20</v>
      </c>
      <c r="O82" s="697">
        <f t="shared" ref="O82:Y82" si="27">SUM(O34:O81)</f>
        <v>21</v>
      </c>
      <c r="P82" s="698">
        <f t="shared" si="27"/>
        <v>21</v>
      </c>
      <c r="Q82" s="696">
        <f t="shared" si="27"/>
        <v>21</v>
      </c>
      <c r="R82" s="697">
        <f t="shared" si="27"/>
        <v>17</v>
      </c>
      <c r="S82" s="698">
        <f t="shared" si="27"/>
        <v>17</v>
      </c>
      <c r="T82" s="696">
        <f t="shared" si="27"/>
        <v>14</v>
      </c>
      <c r="U82" s="697">
        <f t="shared" si="27"/>
        <v>12</v>
      </c>
      <c r="V82" s="698">
        <f t="shared" si="27"/>
        <v>2</v>
      </c>
      <c r="W82" s="696">
        <f t="shared" si="27"/>
        <v>3</v>
      </c>
      <c r="X82" s="697">
        <f t="shared" si="27"/>
        <v>3</v>
      </c>
      <c r="Y82" s="698">
        <f t="shared" si="27"/>
        <v>3</v>
      </c>
    </row>
    <row r="83" spans="1:39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275"/>
      <c r="G83" s="699">
        <f t="shared" ref="G83:Y83" si="28">G31+G82</f>
        <v>142</v>
      </c>
      <c r="H83" s="700">
        <f t="shared" si="28"/>
        <v>4260</v>
      </c>
      <c r="I83" s="701">
        <f t="shared" si="28"/>
        <v>2224</v>
      </c>
      <c r="J83" s="701">
        <f t="shared" si="28"/>
        <v>981</v>
      </c>
      <c r="K83" s="701">
        <f t="shared" si="28"/>
        <v>252</v>
      </c>
      <c r="L83" s="701">
        <f t="shared" si="28"/>
        <v>991</v>
      </c>
      <c r="M83" s="702">
        <f t="shared" si="28"/>
        <v>2036</v>
      </c>
      <c r="N83" s="700">
        <f t="shared" si="28"/>
        <v>29</v>
      </c>
      <c r="O83" s="701">
        <f t="shared" si="28"/>
        <v>27</v>
      </c>
      <c r="P83" s="702">
        <f t="shared" si="28"/>
        <v>27</v>
      </c>
      <c r="Q83" s="700">
        <f t="shared" si="28"/>
        <v>27</v>
      </c>
      <c r="R83" s="701">
        <f t="shared" si="28"/>
        <v>26</v>
      </c>
      <c r="S83" s="702">
        <f t="shared" si="28"/>
        <v>24</v>
      </c>
      <c r="T83" s="700">
        <f t="shared" si="28"/>
        <v>14</v>
      </c>
      <c r="U83" s="701">
        <f t="shared" si="28"/>
        <v>12</v>
      </c>
      <c r="V83" s="702">
        <f t="shared" si="28"/>
        <v>2</v>
      </c>
      <c r="W83" s="700">
        <f t="shared" si="28"/>
        <v>3</v>
      </c>
      <c r="X83" s="701">
        <f t="shared" si="28"/>
        <v>3</v>
      </c>
      <c r="Y83" s="702">
        <f t="shared" si="28"/>
        <v>5</v>
      </c>
    </row>
    <row r="84" spans="1:39" s="16" customFormat="1" ht="24.75" customHeight="1" thickBot="1" x14ac:dyDescent="0.25">
      <c r="A84" s="3276" t="s">
        <v>486</v>
      </c>
      <c r="B84" s="3277"/>
      <c r="C84" s="3277"/>
      <c r="D84" s="3277"/>
      <c r="E84" s="3277"/>
      <c r="F84" s="3277"/>
      <c r="G84" s="3277"/>
      <c r="H84" s="3277"/>
      <c r="I84" s="3277"/>
      <c r="J84" s="3277"/>
      <c r="K84" s="3277"/>
      <c r="L84" s="3277"/>
      <c r="M84" s="3277"/>
      <c r="N84" s="3277"/>
      <c r="O84" s="3277"/>
      <c r="P84" s="3277"/>
      <c r="Q84" s="3277"/>
      <c r="R84" s="3277"/>
      <c r="S84" s="3277"/>
      <c r="T84" s="3277"/>
      <c r="U84" s="3277"/>
      <c r="V84" s="3277"/>
      <c r="W84" s="3277"/>
      <c r="X84" s="3277"/>
      <c r="Y84" s="3278"/>
    </row>
    <row r="85" spans="1:39" s="16" customFormat="1" ht="24.75" customHeight="1" thickBot="1" x14ac:dyDescent="0.25">
      <c r="A85" s="3279" t="s">
        <v>211</v>
      </c>
      <c r="B85" s="3280"/>
      <c r="C85" s="3280"/>
      <c r="D85" s="3280"/>
      <c r="E85" s="3280"/>
      <c r="F85" s="3280"/>
      <c r="G85" s="3280"/>
      <c r="H85" s="3280"/>
      <c r="I85" s="3280"/>
      <c r="J85" s="3280"/>
      <c r="K85" s="3280"/>
      <c r="L85" s="3280"/>
      <c r="M85" s="3280"/>
      <c r="N85" s="3280"/>
      <c r="O85" s="3280"/>
      <c r="P85" s="3280"/>
      <c r="Q85" s="3280"/>
      <c r="R85" s="3280"/>
      <c r="S85" s="3280"/>
      <c r="T85" s="3280"/>
      <c r="U85" s="3280"/>
      <c r="V85" s="3280"/>
      <c r="W85" s="3280"/>
      <c r="X85" s="3280"/>
      <c r="Y85" s="3281"/>
    </row>
    <row r="86" spans="1:39" s="16" customFormat="1" ht="24" customHeight="1" thickBot="1" x14ac:dyDescent="0.25">
      <c r="A86" s="3282" t="s">
        <v>212</v>
      </c>
      <c r="B86" s="3283"/>
      <c r="C86" s="3283"/>
      <c r="D86" s="3283"/>
      <c r="E86" s="3283"/>
      <c r="F86" s="3283"/>
      <c r="G86" s="3283"/>
      <c r="H86" s="3283"/>
      <c r="I86" s="3283"/>
      <c r="J86" s="3283"/>
      <c r="K86" s="3283"/>
      <c r="L86" s="3283"/>
      <c r="M86" s="3283"/>
      <c r="N86" s="3283"/>
      <c r="O86" s="3283"/>
      <c r="P86" s="3283"/>
      <c r="Q86" s="3283"/>
      <c r="R86" s="3283"/>
      <c r="S86" s="3283"/>
      <c r="T86" s="3283"/>
      <c r="U86" s="3283"/>
      <c r="V86" s="3283"/>
      <c r="W86" s="3283"/>
      <c r="X86" s="3283"/>
      <c r="Y86" s="3284"/>
    </row>
    <row r="87" spans="1:39" s="16" customFormat="1" ht="20.25" customHeight="1" thickBot="1" x14ac:dyDescent="0.3">
      <c r="A87" s="1985">
        <v>1</v>
      </c>
      <c r="B87" s="1986" t="s">
        <v>603</v>
      </c>
      <c r="C87" s="1987"/>
      <c r="D87" s="1988">
        <v>4</v>
      </c>
      <c r="E87" s="1988"/>
      <c r="F87" s="1989"/>
      <c r="G87" s="1990">
        <v>1</v>
      </c>
      <c r="H87" s="1991">
        <f t="shared" ref="H87:H92" si="29">G87*30</f>
        <v>30</v>
      </c>
      <c r="I87" s="1992">
        <f>J87+K87+L87</f>
        <v>14</v>
      </c>
      <c r="J87" s="1993">
        <v>10</v>
      </c>
      <c r="K87" s="1993"/>
      <c r="L87" s="1994">
        <v>4</v>
      </c>
      <c r="M87" s="1944">
        <f t="shared" ref="M87:M92" si="30">H87-I87</f>
        <v>16</v>
      </c>
      <c r="N87" s="1995"/>
      <c r="O87" s="1995"/>
      <c r="P87" s="1995"/>
      <c r="Q87" s="1996">
        <v>1</v>
      </c>
      <c r="R87" s="1996"/>
      <c r="S87" s="1996"/>
      <c r="T87" s="1996"/>
      <c r="U87" s="1996"/>
      <c r="V87" s="1996"/>
      <c r="W87" s="1997"/>
      <c r="X87" s="1998"/>
      <c r="Y87" s="1999"/>
      <c r="AA87" s="2291"/>
      <c r="AB87" s="3250" t="s">
        <v>34</v>
      </c>
      <c r="AC87" s="3258"/>
      <c r="AD87" s="3259"/>
      <c r="AE87" s="3250" t="s">
        <v>35</v>
      </c>
      <c r="AF87" s="3251"/>
      <c r="AG87" s="3252"/>
      <c r="AH87" s="3250" t="s">
        <v>36</v>
      </c>
      <c r="AI87" s="3251"/>
      <c r="AJ87" s="3252"/>
      <c r="AK87" s="3250" t="s">
        <v>37</v>
      </c>
      <c r="AL87" s="3251"/>
      <c r="AM87" s="3252"/>
    </row>
    <row r="88" spans="1:39" s="16" customFormat="1" ht="21" customHeight="1" thickBot="1" x14ac:dyDescent="0.3">
      <c r="A88" s="2000">
        <v>2</v>
      </c>
      <c r="B88" s="1986" t="s">
        <v>604</v>
      </c>
      <c r="C88" s="1987"/>
      <c r="D88" s="1988">
        <v>5</v>
      </c>
      <c r="E88" s="1988"/>
      <c r="F88" s="1989"/>
      <c r="G88" s="1990">
        <v>1.5</v>
      </c>
      <c r="H88" s="1991">
        <f t="shared" si="29"/>
        <v>45</v>
      </c>
      <c r="I88" s="1992">
        <f>J88+K88+L88</f>
        <v>16</v>
      </c>
      <c r="J88" s="1993">
        <v>16</v>
      </c>
      <c r="K88" s="1993"/>
      <c r="L88" s="1994"/>
      <c r="M88" s="1944">
        <f t="shared" si="30"/>
        <v>29</v>
      </c>
      <c r="N88" s="1995"/>
      <c r="O88" s="1995"/>
      <c r="P88" s="1995"/>
      <c r="Q88" s="1996"/>
      <c r="R88" s="1996">
        <v>2</v>
      </c>
      <c r="S88" s="1996"/>
      <c r="T88" s="1996"/>
      <c r="U88" s="1996"/>
      <c r="V88" s="1996"/>
      <c r="W88" s="2001"/>
      <c r="X88" s="2002"/>
      <c r="Y88" s="2003"/>
      <c r="AA88" s="2291"/>
      <c r="AB88" s="3260"/>
      <c r="AC88" s="3261"/>
      <c r="AD88" s="3262"/>
      <c r="AE88" s="3253"/>
      <c r="AF88" s="3254"/>
      <c r="AG88" s="3255"/>
      <c r="AH88" s="3253"/>
      <c r="AI88" s="3254"/>
      <c r="AJ88" s="3255"/>
      <c r="AK88" s="3253"/>
      <c r="AL88" s="3254"/>
      <c r="AM88" s="3255"/>
    </row>
    <row r="89" spans="1:39" s="16" customFormat="1" ht="18.75" customHeight="1" thickBot="1" x14ac:dyDescent="0.3">
      <c r="A89" s="2000">
        <v>3</v>
      </c>
      <c r="B89" s="1986" t="s">
        <v>605</v>
      </c>
      <c r="C89" s="2004"/>
      <c r="D89" s="2005">
        <v>6</v>
      </c>
      <c r="E89" s="2005"/>
      <c r="F89" s="2006"/>
      <c r="G89" s="2007">
        <v>1.5</v>
      </c>
      <c r="H89" s="1991">
        <f t="shared" si="29"/>
        <v>45</v>
      </c>
      <c r="I89" s="1992">
        <v>16</v>
      </c>
      <c r="J89" s="1996">
        <v>16</v>
      </c>
      <c r="K89" s="1996"/>
      <c r="L89" s="2008"/>
      <c r="M89" s="1944">
        <f t="shared" si="30"/>
        <v>29</v>
      </c>
      <c r="N89" s="1995"/>
      <c r="O89" s="1995"/>
      <c r="P89" s="1995"/>
      <c r="Q89" s="1996"/>
      <c r="R89" s="1996"/>
      <c r="S89" s="1996">
        <v>2</v>
      </c>
      <c r="T89" s="1996"/>
      <c r="U89" s="1996"/>
      <c r="V89" s="1996"/>
      <c r="W89" s="1855"/>
      <c r="X89" s="1836"/>
      <c r="Y89" s="1837"/>
      <c r="AA89" s="2291"/>
      <c r="AB89" s="2292">
        <v>1</v>
      </c>
      <c r="AC89" s="2292">
        <v>2</v>
      </c>
      <c r="AD89" s="2292">
        <v>3</v>
      </c>
      <c r="AE89" s="2292">
        <v>4</v>
      </c>
      <c r="AF89" s="2292">
        <v>5</v>
      </c>
      <c r="AG89" s="2292">
        <v>6</v>
      </c>
      <c r="AH89" s="2292">
        <v>7</v>
      </c>
      <c r="AI89" s="2292">
        <v>8</v>
      </c>
      <c r="AJ89" s="2292">
        <v>9</v>
      </c>
      <c r="AK89" s="2292">
        <v>10</v>
      </c>
      <c r="AL89" s="2292">
        <v>11</v>
      </c>
      <c r="AM89" s="2293">
        <v>12</v>
      </c>
    </row>
    <row r="90" spans="1:39" s="16" customFormat="1" ht="18.75" customHeight="1" thickBot="1" x14ac:dyDescent="0.3">
      <c r="A90" s="2000">
        <v>4</v>
      </c>
      <c r="B90" s="1986" t="s">
        <v>606</v>
      </c>
      <c r="C90" s="2004"/>
      <c r="D90" s="2005">
        <v>7.7</v>
      </c>
      <c r="E90" s="2005"/>
      <c r="F90" s="2006"/>
      <c r="G90" s="2007">
        <v>3</v>
      </c>
      <c r="H90" s="1991">
        <f t="shared" si="29"/>
        <v>90</v>
      </c>
      <c r="I90" s="1992">
        <f>J90+K90+L90</f>
        <v>40</v>
      </c>
      <c r="J90" s="1996">
        <v>28</v>
      </c>
      <c r="K90" s="1996"/>
      <c r="L90" s="2008">
        <v>12</v>
      </c>
      <c r="M90" s="1944">
        <f t="shared" si="30"/>
        <v>50</v>
      </c>
      <c r="N90" s="1995"/>
      <c r="O90" s="1995"/>
      <c r="P90" s="1995"/>
      <c r="Q90" s="1996"/>
      <c r="R90" s="1996"/>
      <c r="S90" s="1996"/>
      <c r="T90" s="1996">
        <v>3</v>
      </c>
      <c r="U90" s="1996"/>
      <c r="V90" s="1996"/>
      <c r="W90" s="1855"/>
      <c r="X90" s="1836"/>
      <c r="Y90" s="1837"/>
      <c r="AA90" s="2291" t="s">
        <v>698</v>
      </c>
      <c r="AB90" s="2291"/>
      <c r="AC90" s="2291"/>
      <c r="AD90" s="2291"/>
      <c r="AE90" s="2291"/>
      <c r="AF90" s="2291"/>
      <c r="AG90" s="2291"/>
      <c r="AH90" s="2291"/>
      <c r="AI90" s="2291"/>
      <c r="AJ90" s="2291"/>
      <c r="AK90" s="2291"/>
      <c r="AL90" s="2291"/>
      <c r="AM90" s="2291"/>
    </row>
    <row r="91" spans="1:39" s="16" customFormat="1" ht="19.5" customHeight="1" thickBot="1" x14ac:dyDescent="0.3">
      <c r="A91" s="2009">
        <v>5</v>
      </c>
      <c r="B91" s="2010" t="s">
        <v>607</v>
      </c>
      <c r="C91" s="2011"/>
      <c r="D91" s="2012">
        <v>8</v>
      </c>
      <c r="E91" s="2012"/>
      <c r="F91" s="2013"/>
      <c r="G91" s="2014">
        <v>1.5</v>
      </c>
      <c r="H91" s="2015">
        <f t="shared" si="29"/>
        <v>45</v>
      </c>
      <c r="I91" s="2016">
        <f>J91+K91+L91</f>
        <v>16</v>
      </c>
      <c r="J91" s="2017">
        <v>16</v>
      </c>
      <c r="K91" s="2017"/>
      <c r="L91" s="2018"/>
      <c r="M91" s="1944">
        <f t="shared" si="30"/>
        <v>29</v>
      </c>
      <c r="N91" s="1995"/>
      <c r="O91" s="1995"/>
      <c r="P91" s="1995"/>
      <c r="Q91" s="1996"/>
      <c r="R91" s="1996"/>
      <c r="S91" s="1996"/>
      <c r="T91" s="1996"/>
      <c r="U91" s="1996">
        <v>2</v>
      </c>
      <c r="V91" s="1996"/>
      <c r="W91" s="1855"/>
      <c r="X91" s="1836"/>
      <c r="Y91" s="1837"/>
      <c r="AA91" s="2294" t="s">
        <v>699</v>
      </c>
      <c r="AB91" s="2291"/>
      <c r="AC91" s="2291"/>
      <c r="AD91" s="2291"/>
      <c r="AE91" s="2291">
        <v>1</v>
      </c>
      <c r="AF91" s="2291">
        <v>1</v>
      </c>
      <c r="AG91" s="2291">
        <v>1</v>
      </c>
      <c r="AH91" s="2291">
        <v>2</v>
      </c>
      <c r="AI91" s="2291">
        <v>1</v>
      </c>
      <c r="AJ91" s="2291">
        <v>1</v>
      </c>
      <c r="AK91" s="2291"/>
      <c r="AL91" s="2291"/>
      <c r="AM91" s="2291"/>
    </row>
    <row r="92" spans="1:39" s="16" customFormat="1" ht="20.25" customHeight="1" x14ac:dyDescent="0.25">
      <c r="A92" s="2019">
        <v>6</v>
      </c>
      <c r="B92" s="2028" t="s">
        <v>608</v>
      </c>
      <c r="C92" s="2020"/>
      <c r="D92" s="2019">
        <v>9</v>
      </c>
      <c r="E92" s="2019"/>
      <c r="F92" s="2020"/>
      <c r="G92" s="2021">
        <v>1.5</v>
      </c>
      <c r="H92" s="2022">
        <f t="shared" si="29"/>
        <v>45</v>
      </c>
      <c r="I92" s="1965">
        <v>18</v>
      </c>
      <c r="J92" s="2023">
        <v>9</v>
      </c>
      <c r="K92" s="2023"/>
      <c r="L92" s="2023">
        <v>9</v>
      </c>
      <c r="M92" s="1944">
        <f t="shared" si="30"/>
        <v>27</v>
      </c>
      <c r="N92" s="2024"/>
      <c r="O92" s="2024"/>
      <c r="P92" s="2024"/>
      <c r="Q92" s="2023"/>
      <c r="R92" s="2023"/>
      <c r="S92" s="2023"/>
      <c r="T92" s="2023"/>
      <c r="U92" s="2023"/>
      <c r="V92" s="2023">
        <v>2</v>
      </c>
      <c r="W92" s="2025"/>
      <c r="X92" s="2026"/>
      <c r="Y92" s="2027"/>
    </row>
    <row r="93" spans="1:39" s="16" customFormat="1" ht="20.25" customHeight="1" thickBot="1" x14ac:dyDescent="0.25">
      <c r="A93" s="3292" t="s">
        <v>609</v>
      </c>
      <c r="B93" s="3293"/>
      <c r="C93" s="3293"/>
      <c r="D93" s="3293"/>
      <c r="E93" s="3293"/>
      <c r="F93" s="3293"/>
      <c r="G93" s="1311">
        <f>SUM(G87:G92)</f>
        <v>10</v>
      </c>
      <c r="H93" s="1311">
        <f>SUM(H87:H92)</f>
        <v>300</v>
      </c>
      <c r="I93" s="1311">
        <f>SUM(I87:I92)</f>
        <v>120</v>
      </c>
      <c r="J93" s="1311">
        <f>SUM(J87:J92)</f>
        <v>95</v>
      </c>
      <c r="K93" s="1311">
        <f>SUM(K87:K91)</f>
        <v>0</v>
      </c>
      <c r="L93" s="1311">
        <f>SUM(L87:L92)</f>
        <v>25</v>
      </c>
      <c r="M93" s="1311">
        <f>SUM(M87:M92)</f>
        <v>180</v>
      </c>
      <c r="N93" s="1311"/>
      <c r="O93" s="1311"/>
      <c r="P93" s="1311"/>
      <c r="Q93" s="1311">
        <f>SUM(Q87:Q91)</f>
        <v>1</v>
      </c>
      <c r="R93" s="1311">
        <f>SUM(R87:R91)</f>
        <v>2</v>
      </c>
      <c r="S93" s="1311">
        <f>SUM(S87:S91)</f>
        <v>2</v>
      </c>
      <c r="T93" s="1311">
        <f>SUM(T87:T91)</f>
        <v>3</v>
      </c>
      <c r="U93" s="1311">
        <f>SUM(U87:U91)</f>
        <v>2</v>
      </c>
      <c r="V93" s="1311" t="s">
        <v>612</v>
      </c>
      <c r="W93" s="82"/>
      <c r="X93" s="85"/>
      <c r="Y93" s="89"/>
    </row>
    <row r="94" spans="1:39" s="16" customFormat="1" ht="19.5" customHeight="1" thickBot="1" x14ac:dyDescent="0.3">
      <c r="A94" s="1312" t="s">
        <v>167</v>
      </c>
      <c r="B94" s="1313" t="s">
        <v>613</v>
      </c>
      <c r="C94" s="1314"/>
      <c r="D94" s="1315">
        <v>4</v>
      </c>
      <c r="E94" s="1315"/>
      <c r="F94" s="1316"/>
      <c r="G94" s="2037">
        <v>1</v>
      </c>
      <c r="H94" s="2037">
        <f>G94*30</f>
        <v>30</v>
      </c>
      <c r="I94" s="1322">
        <f>J94+K94+L94</f>
        <v>14</v>
      </c>
      <c r="J94" s="1323">
        <v>10</v>
      </c>
      <c r="K94" s="1323"/>
      <c r="L94" s="1323">
        <v>4</v>
      </c>
      <c r="M94" s="1318">
        <f>H94-I94</f>
        <v>16</v>
      </c>
      <c r="N94" s="1319"/>
      <c r="O94" s="1320"/>
      <c r="P94" s="1321"/>
      <c r="Q94" s="1322">
        <v>1</v>
      </c>
      <c r="R94" s="1323"/>
      <c r="S94" s="1318"/>
      <c r="T94" s="1324"/>
      <c r="U94" s="1323"/>
      <c r="V94" s="1318"/>
      <c r="W94" s="82"/>
      <c r="X94" s="709"/>
      <c r="Y94" s="705"/>
      <c r="AA94" s="18" t="s">
        <v>702</v>
      </c>
    </row>
    <row r="95" spans="1:39" s="16" customFormat="1" ht="21.75" customHeight="1" thickBot="1" x14ac:dyDescent="0.3">
      <c r="A95" s="1312" t="s">
        <v>168</v>
      </c>
      <c r="B95" s="704" t="s">
        <v>70</v>
      </c>
      <c r="C95" s="1314"/>
      <c r="D95" s="1315">
        <v>4</v>
      </c>
      <c r="E95" s="1315"/>
      <c r="F95" s="1316"/>
      <c r="G95" s="1279">
        <v>1</v>
      </c>
      <c r="H95" s="1279">
        <f>G95*30</f>
        <v>30</v>
      </c>
      <c r="I95" s="1280">
        <f>J95+K95+L95</f>
        <v>14</v>
      </c>
      <c r="J95" s="1317">
        <v>10</v>
      </c>
      <c r="K95" s="1317"/>
      <c r="L95" s="1317">
        <v>4</v>
      </c>
      <c r="M95" s="1318">
        <f>H95-I95</f>
        <v>16</v>
      </c>
      <c r="N95" s="1319"/>
      <c r="O95" s="1320"/>
      <c r="P95" s="1321"/>
      <c r="Q95" s="1322">
        <v>1</v>
      </c>
      <c r="R95" s="1323"/>
      <c r="S95" s="1318"/>
      <c r="T95" s="1324"/>
      <c r="U95" s="1323"/>
      <c r="V95" s="1318"/>
      <c r="W95" s="97"/>
      <c r="X95" s="98"/>
      <c r="Y95" s="101"/>
      <c r="AA95" s="2291"/>
      <c r="AB95" s="3250" t="s">
        <v>34</v>
      </c>
      <c r="AC95" s="3258"/>
      <c r="AD95" s="3259"/>
      <c r="AE95" s="3250" t="s">
        <v>35</v>
      </c>
      <c r="AF95" s="3251"/>
      <c r="AG95" s="3252"/>
      <c r="AH95" s="3250" t="s">
        <v>36</v>
      </c>
      <c r="AI95" s="3251"/>
      <c r="AJ95" s="3252"/>
      <c r="AK95" s="3250" t="s">
        <v>37</v>
      </c>
      <c r="AL95" s="3251"/>
      <c r="AM95" s="3252"/>
    </row>
    <row r="96" spans="1:39" s="16" customFormat="1" ht="21.75" customHeight="1" thickBot="1" x14ac:dyDescent="0.3">
      <c r="A96" s="1325" t="s">
        <v>169</v>
      </c>
      <c r="B96" s="1326" t="s">
        <v>614</v>
      </c>
      <c r="C96" s="1327"/>
      <c r="D96" s="1328">
        <v>8</v>
      </c>
      <c r="E96" s="1329"/>
      <c r="F96" s="1330"/>
      <c r="G96" s="1331">
        <v>1.5</v>
      </c>
      <c r="H96" s="1332">
        <v>45</v>
      </c>
      <c r="I96" s="1332">
        <v>16</v>
      </c>
      <c r="J96" s="1328">
        <v>16</v>
      </c>
      <c r="K96" s="1328"/>
      <c r="L96" s="1328"/>
      <c r="M96" s="1329">
        <v>29</v>
      </c>
      <c r="N96" s="1333"/>
      <c r="O96" s="1327"/>
      <c r="P96" s="1334"/>
      <c r="Q96" s="1331"/>
      <c r="R96" s="1328"/>
      <c r="S96" s="1335"/>
      <c r="T96" s="1335"/>
      <c r="U96" s="1328">
        <v>2</v>
      </c>
      <c r="V96" s="1329"/>
      <c r="W96" s="185"/>
      <c r="X96" s="185"/>
      <c r="Y96" s="185"/>
      <c r="AA96" s="2291"/>
      <c r="AB96" s="3260"/>
      <c r="AC96" s="3261"/>
      <c r="AD96" s="3262"/>
      <c r="AE96" s="3253"/>
      <c r="AF96" s="3254"/>
      <c r="AG96" s="3255"/>
      <c r="AH96" s="3253"/>
      <c r="AI96" s="3254"/>
      <c r="AJ96" s="3255"/>
      <c r="AK96" s="3253"/>
      <c r="AL96" s="3254"/>
      <c r="AM96" s="3255"/>
    </row>
    <row r="97" spans="1:39" s="16" customFormat="1" ht="21.75" customHeight="1" thickBot="1" x14ac:dyDescent="0.3">
      <c r="A97" s="1325" t="s">
        <v>170</v>
      </c>
      <c r="B97" s="1336" t="s">
        <v>44</v>
      </c>
      <c r="C97" s="1337"/>
      <c r="D97" s="1332">
        <v>5</v>
      </c>
      <c r="E97" s="1338"/>
      <c r="F97" s="1339"/>
      <c r="G97" s="1340">
        <v>1.5</v>
      </c>
      <c r="H97" s="1332">
        <v>45</v>
      </c>
      <c r="I97" s="1332">
        <v>16</v>
      </c>
      <c r="J97" s="1332">
        <v>16</v>
      </c>
      <c r="K97" s="1332"/>
      <c r="L97" s="1332"/>
      <c r="M97" s="1338">
        <v>29</v>
      </c>
      <c r="N97" s="1341"/>
      <c r="O97" s="1337"/>
      <c r="P97" s="1342"/>
      <c r="Q97" s="1340"/>
      <c r="R97" s="1332">
        <v>2</v>
      </c>
      <c r="S97" s="1332"/>
      <c r="T97" s="1332"/>
      <c r="U97" s="1332"/>
      <c r="V97" s="1338"/>
      <c r="W97" s="185"/>
      <c r="X97" s="185"/>
      <c r="Y97" s="185"/>
      <c r="AA97" s="2291"/>
      <c r="AB97" s="2292">
        <v>1</v>
      </c>
      <c r="AC97" s="2292">
        <v>2</v>
      </c>
      <c r="AD97" s="2292">
        <v>3</v>
      </c>
      <c r="AE97" s="2292">
        <v>4</v>
      </c>
      <c r="AF97" s="2292">
        <v>5</v>
      </c>
      <c r="AG97" s="2292">
        <v>6</v>
      </c>
      <c r="AH97" s="2292">
        <v>7</v>
      </c>
      <c r="AI97" s="2292">
        <v>8</v>
      </c>
      <c r="AJ97" s="2292">
        <v>9</v>
      </c>
      <c r="AK97" s="2292">
        <v>10</v>
      </c>
      <c r="AL97" s="2292">
        <v>11</v>
      </c>
      <c r="AM97" s="2293">
        <v>12</v>
      </c>
    </row>
    <row r="98" spans="1:39" s="16" customFormat="1" ht="21.75" customHeight="1" thickBot="1" x14ac:dyDescent="0.3">
      <c r="A98" s="1325" t="s">
        <v>217</v>
      </c>
      <c r="B98" s="1343" t="s">
        <v>615</v>
      </c>
      <c r="C98" s="1337"/>
      <c r="D98" s="1332"/>
      <c r="E98" s="1338"/>
      <c r="F98" s="1339"/>
      <c r="G98" s="1344">
        <f>6.5+G104</f>
        <v>8</v>
      </c>
      <c r="H98" s="1345">
        <f>195+H104</f>
        <v>240</v>
      </c>
      <c r="I98" s="1345">
        <f>78+I104</f>
        <v>96</v>
      </c>
      <c r="J98" s="1345"/>
      <c r="K98" s="1345"/>
      <c r="L98" s="1345">
        <f>78+L104</f>
        <v>96</v>
      </c>
      <c r="M98" s="1345">
        <f>117+M104</f>
        <v>144</v>
      </c>
      <c r="N98" s="1337"/>
      <c r="O98" s="1337"/>
      <c r="P98" s="1342"/>
      <c r="Q98" s="1340"/>
      <c r="R98" s="1332"/>
      <c r="S98" s="1332"/>
      <c r="T98" s="1332"/>
      <c r="U98" s="1332"/>
      <c r="V98" s="1342"/>
      <c r="W98" s="185"/>
      <c r="X98" s="185"/>
      <c r="Y98" s="185"/>
      <c r="AA98" s="2291" t="s">
        <v>698</v>
      </c>
      <c r="AB98" s="2291">
        <f>AB14+AB37+AB90</f>
        <v>3</v>
      </c>
      <c r="AC98" s="2291">
        <f t="shared" ref="AC98:AM99" si="31">AC14+AC37+AC90</f>
        <v>1</v>
      </c>
      <c r="AD98" s="2291">
        <f t="shared" si="31"/>
        <v>3</v>
      </c>
      <c r="AE98" s="2291">
        <f t="shared" si="31"/>
        <v>4</v>
      </c>
      <c r="AF98" s="2291">
        <f t="shared" si="31"/>
        <v>2</v>
      </c>
      <c r="AG98" s="2291">
        <f t="shared" si="31"/>
        <v>3</v>
      </c>
      <c r="AH98" s="2291">
        <f t="shared" si="31"/>
        <v>2</v>
      </c>
      <c r="AI98" s="2291">
        <f t="shared" si="31"/>
        <v>2</v>
      </c>
      <c r="AJ98" s="2291">
        <f t="shared" si="31"/>
        <v>0</v>
      </c>
      <c r="AK98" s="2291">
        <f t="shared" si="31"/>
        <v>1</v>
      </c>
      <c r="AL98" s="2291">
        <f t="shared" si="31"/>
        <v>1</v>
      </c>
      <c r="AM98" s="2291">
        <f t="shared" si="31"/>
        <v>0</v>
      </c>
    </row>
    <row r="99" spans="1:39" s="16" customFormat="1" ht="21.75" customHeight="1" thickBot="1" x14ac:dyDescent="0.3">
      <c r="A99" s="1325" t="s">
        <v>625</v>
      </c>
      <c r="B99" s="1346" t="s">
        <v>615</v>
      </c>
      <c r="C99" s="1337"/>
      <c r="D99" s="1350">
        <v>4</v>
      </c>
      <c r="E99" s="1338"/>
      <c r="F99" s="1339"/>
      <c r="G99" s="1340">
        <v>1</v>
      </c>
      <c r="H99" s="1332">
        <v>30</v>
      </c>
      <c r="I99" s="1332">
        <v>14</v>
      </c>
      <c r="J99" s="1332"/>
      <c r="K99" s="1332"/>
      <c r="L99" s="1332">
        <v>14</v>
      </c>
      <c r="M99" s="1338">
        <v>16</v>
      </c>
      <c r="N99" s="1341"/>
      <c r="O99" s="1337"/>
      <c r="P99" s="1342"/>
      <c r="Q99" s="1340">
        <v>1</v>
      </c>
      <c r="R99" s="1332"/>
      <c r="S99" s="1332"/>
      <c r="T99" s="1332"/>
      <c r="U99" s="1332"/>
      <c r="V99" s="1338"/>
      <c r="W99" s="185"/>
      <c r="X99" s="185"/>
      <c r="Y99" s="185"/>
      <c r="AA99" s="2294" t="s">
        <v>699</v>
      </c>
      <c r="AB99" s="2291">
        <f>AB15+AB38+AB91</f>
        <v>5</v>
      </c>
      <c r="AC99" s="2291">
        <f t="shared" si="31"/>
        <v>2</v>
      </c>
      <c r="AD99" s="2291">
        <f t="shared" si="31"/>
        <v>3</v>
      </c>
      <c r="AE99" s="2291">
        <f t="shared" si="31"/>
        <v>4</v>
      </c>
      <c r="AF99" s="2291">
        <f t="shared" si="31"/>
        <v>2</v>
      </c>
      <c r="AG99" s="2291">
        <f t="shared" si="31"/>
        <v>4</v>
      </c>
      <c r="AH99" s="2291">
        <f t="shared" si="31"/>
        <v>3</v>
      </c>
      <c r="AI99" s="2291">
        <f t="shared" si="31"/>
        <v>1</v>
      </c>
      <c r="AJ99" s="2291">
        <f t="shared" si="31"/>
        <v>1</v>
      </c>
      <c r="AK99" s="2291">
        <f t="shared" si="31"/>
        <v>0</v>
      </c>
      <c r="AL99" s="2291">
        <f t="shared" si="31"/>
        <v>0</v>
      </c>
      <c r="AM99" s="2291">
        <f t="shared" si="31"/>
        <v>2</v>
      </c>
    </row>
    <row r="100" spans="1:39" s="16" customFormat="1" ht="21.75" customHeight="1" thickBot="1" x14ac:dyDescent="0.3">
      <c r="A100" s="1914" t="s">
        <v>626</v>
      </c>
      <c r="B100" s="1915" t="s">
        <v>615</v>
      </c>
      <c r="C100" s="1916"/>
      <c r="D100" s="1917"/>
      <c r="E100" s="1918"/>
      <c r="F100" s="1919"/>
      <c r="G100" s="1920">
        <v>1.5</v>
      </c>
      <c r="H100" s="1917">
        <v>45</v>
      </c>
      <c r="I100" s="1917">
        <v>16</v>
      </c>
      <c r="J100" s="1917"/>
      <c r="K100" s="1917"/>
      <c r="L100" s="1917">
        <v>16</v>
      </c>
      <c r="M100" s="1918">
        <v>29</v>
      </c>
      <c r="N100" s="1921"/>
      <c r="O100" s="1916"/>
      <c r="P100" s="1922"/>
      <c r="Q100" s="1920"/>
      <c r="R100" s="1917">
        <v>2</v>
      </c>
      <c r="S100" s="1917"/>
      <c r="T100" s="1917"/>
      <c r="U100" s="1917"/>
      <c r="V100" s="1918"/>
      <c r="W100" s="1843"/>
      <c r="X100" s="1843"/>
      <c r="Y100" s="1843"/>
      <c r="AA100" s="16" t="s">
        <v>700</v>
      </c>
      <c r="AJ100" s="16">
        <v>1</v>
      </c>
    </row>
    <row r="101" spans="1:39" s="16" customFormat="1" ht="21.75" customHeight="1" thickBot="1" x14ac:dyDescent="0.3">
      <c r="A101" s="1914" t="s">
        <v>627</v>
      </c>
      <c r="B101" s="1915" t="s">
        <v>615</v>
      </c>
      <c r="C101" s="1916"/>
      <c r="D101" s="1917">
        <v>6</v>
      </c>
      <c r="E101" s="1918"/>
      <c r="F101" s="1919"/>
      <c r="G101" s="1920">
        <v>1.5</v>
      </c>
      <c r="H101" s="1917">
        <v>45</v>
      </c>
      <c r="I101" s="1917">
        <v>16</v>
      </c>
      <c r="J101" s="1917"/>
      <c r="K101" s="1917"/>
      <c r="L101" s="1917">
        <v>16</v>
      </c>
      <c r="M101" s="1918">
        <f>H101-I101</f>
        <v>29</v>
      </c>
      <c r="N101" s="1921"/>
      <c r="O101" s="1916"/>
      <c r="P101" s="1922"/>
      <c r="Q101" s="1920"/>
      <c r="R101" s="1917"/>
      <c r="S101" s="1917">
        <v>2</v>
      </c>
      <c r="T101" s="1917"/>
      <c r="U101" s="1917"/>
      <c r="V101" s="1918"/>
      <c r="W101" s="1843"/>
      <c r="X101" s="1843"/>
      <c r="Y101" s="1843"/>
      <c r="AA101" s="16" t="s">
        <v>701</v>
      </c>
    </row>
    <row r="102" spans="1:39" s="16" customFormat="1" ht="21.75" customHeight="1" thickBot="1" x14ac:dyDescent="0.3">
      <c r="A102" s="1914" t="s">
        <v>628</v>
      </c>
      <c r="B102" s="1915" t="s">
        <v>615</v>
      </c>
      <c r="C102" s="1916"/>
      <c r="D102" s="1917"/>
      <c r="E102" s="1918"/>
      <c r="F102" s="1919"/>
      <c r="G102" s="1920">
        <v>1.5</v>
      </c>
      <c r="H102" s="1917">
        <v>45</v>
      </c>
      <c r="I102" s="1917">
        <v>20</v>
      </c>
      <c r="J102" s="1917"/>
      <c r="K102" s="1917"/>
      <c r="L102" s="1917">
        <v>20</v>
      </c>
      <c r="M102" s="1918">
        <v>25</v>
      </c>
      <c r="N102" s="1921"/>
      <c r="O102" s="1916"/>
      <c r="P102" s="1922"/>
      <c r="Q102" s="1920"/>
      <c r="R102" s="1917"/>
      <c r="S102" s="1917"/>
      <c r="T102" s="1917">
        <v>1.5</v>
      </c>
      <c r="U102" s="1917"/>
      <c r="V102" s="1918"/>
      <c r="W102" s="1843"/>
      <c r="X102" s="1843"/>
      <c r="Y102" s="1843"/>
    </row>
    <row r="103" spans="1:39" s="16" customFormat="1" ht="21.75" customHeight="1" thickBot="1" x14ac:dyDescent="0.3">
      <c r="A103" s="1914" t="s">
        <v>629</v>
      </c>
      <c r="B103" s="1915" t="s">
        <v>615</v>
      </c>
      <c r="C103" s="1916"/>
      <c r="D103" s="1917">
        <v>8</v>
      </c>
      <c r="E103" s="1918"/>
      <c r="F103" s="1919"/>
      <c r="G103" s="1920">
        <v>1.5</v>
      </c>
      <c r="H103" s="1917">
        <v>45</v>
      </c>
      <c r="I103" s="1917">
        <v>16</v>
      </c>
      <c r="J103" s="1917"/>
      <c r="K103" s="1917"/>
      <c r="L103" s="1917">
        <v>16</v>
      </c>
      <c r="M103" s="1918">
        <v>29</v>
      </c>
      <c r="N103" s="1921"/>
      <c r="O103" s="1916"/>
      <c r="P103" s="1922"/>
      <c r="Q103" s="1920"/>
      <c r="R103" s="1917"/>
      <c r="S103" s="1917"/>
      <c r="T103" s="1917"/>
      <c r="U103" s="1917">
        <v>2</v>
      </c>
      <c r="V103" s="1918"/>
      <c r="W103" s="1843"/>
      <c r="X103" s="1843"/>
      <c r="Y103" s="1843"/>
    </row>
    <row r="104" spans="1:39" s="16" customFormat="1" ht="21.75" customHeight="1" thickBot="1" x14ac:dyDescent="0.3">
      <c r="A104" s="1914" t="s">
        <v>630</v>
      </c>
      <c r="B104" s="1923" t="s">
        <v>615</v>
      </c>
      <c r="C104" s="1924"/>
      <c r="D104" s="1925">
        <v>9</v>
      </c>
      <c r="E104" s="1926"/>
      <c r="F104" s="1927"/>
      <c r="G104" s="1928">
        <v>1.5</v>
      </c>
      <c r="H104" s="1925">
        <v>45</v>
      </c>
      <c r="I104" s="1925">
        <v>18</v>
      </c>
      <c r="J104" s="1925"/>
      <c r="K104" s="1925"/>
      <c r="L104" s="1925">
        <v>18</v>
      </c>
      <c r="M104" s="1926">
        <v>27</v>
      </c>
      <c r="N104" s="1929"/>
      <c r="O104" s="1924"/>
      <c r="P104" s="1930"/>
      <c r="Q104" s="1928"/>
      <c r="R104" s="1925"/>
      <c r="S104" s="1925"/>
      <c r="T104" s="1925"/>
      <c r="U104" s="1925"/>
      <c r="V104" s="1926">
        <v>2</v>
      </c>
      <c r="W104" s="1843"/>
      <c r="X104" s="1843"/>
      <c r="Y104" s="1843"/>
    </row>
    <row r="105" spans="1:39" s="16" customFormat="1" ht="21.75" customHeight="1" thickBot="1" x14ac:dyDescent="0.3">
      <c r="A105" s="1931" t="s">
        <v>218</v>
      </c>
      <c r="B105" s="1932" t="s">
        <v>616</v>
      </c>
      <c r="C105" s="1933"/>
      <c r="D105" s="1925">
        <v>6</v>
      </c>
      <c r="E105" s="1926"/>
      <c r="F105" s="1934"/>
      <c r="G105" s="1928">
        <v>1.5</v>
      </c>
      <c r="H105" s="1925">
        <f>G105*30</f>
        <v>45</v>
      </c>
      <c r="I105" s="1925">
        <v>16</v>
      </c>
      <c r="J105" s="1925">
        <v>16</v>
      </c>
      <c r="K105" s="1925"/>
      <c r="L105" s="1925"/>
      <c r="M105" s="1926">
        <f>H105-I105</f>
        <v>29</v>
      </c>
      <c r="N105" s="1935"/>
      <c r="O105" s="1933"/>
      <c r="P105" s="1936"/>
      <c r="Q105" s="1928"/>
      <c r="R105" s="1925"/>
      <c r="S105" s="1925">
        <v>2</v>
      </c>
      <c r="T105" s="1925"/>
      <c r="U105" s="1925"/>
      <c r="V105" s="1926"/>
      <c r="W105" s="1843"/>
      <c r="X105" s="1843"/>
      <c r="Y105" s="1843"/>
    </row>
    <row r="106" spans="1:39" s="16" customFormat="1" ht="32.25" customHeight="1" thickBot="1" x14ac:dyDescent="0.3">
      <c r="A106" s="1931" t="s">
        <v>213</v>
      </c>
      <c r="B106" s="1937" t="s">
        <v>617</v>
      </c>
      <c r="C106" s="1938"/>
      <c r="D106" s="1939">
        <v>8</v>
      </c>
      <c r="E106" s="1939"/>
      <c r="F106" s="1940"/>
      <c r="G106" s="1941">
        <v>1.5</v>
      </c>
      <c r="H106" s="1942">
        <f>G106*30</f>
        <v>45</v>
      </c>
      <c r="I106" s="1943">
        <v>16</v>
      </c>
      <c r="J106" s="1944">
        <v>16</v>
      </c>
      <c r="K106" s="1944"/>
      <c r="L106" s="1944"/>
      <c r="M106" s="1945">
        <v>29</v>
      </c>
      <c r="N106" s="1938"/>
      <c r="O106" s="1939"/>
      <c r="P106" s="1940"/>
      <c r="Q106" s="1946"/>
      <c r="R106" s="1944"/>
      <c r="S106" s="1945"/>
      <c r="T106" s="1947"/>
      <c r="U106" s="1948">
        <v>1.5</v>
      </c>
      <c r="V106" s="1918"/>
      <c r="W106" s="1843"/>
      <c r="X106" s="1843"/>
      <c r="Y106" s="1843"/>
    </row>
    <row r="107" spans="1:39" s="16" customFormat="1" ht="21.75" customHeight="1" thickBot="1" x14ac:dyDescent="0.3">
      <c r="A107" s="1931" t="s">
        <v>214</v>
      </c>
      <c r="B107" s="1949" t="s">
        <v>133</v>
      </c>
      <c r="C107" s="1950"/>
      <c r="D107" s="1917">
        <v>7</v>
      </c>
      <c r="E107" s="1918"/>
      <c r="F107" s="1951"/>
      <c r="G107" s="1920">
        <v>1.5</v>
      </c>
      <c r="H107" s="1917">
        <v>45</v>
      </c>
      <c r="I107" s="1917">
        <v>20</v>
      </c>
      <c r="J107" s="1917">
        <v>14</v>
      </c>
      <c r="K107" s="1917"/>
      <c r="L107" s="1917">
        <v>6</v>
      </c>
      <c r="M107" s="1918">
        <v>25</v>
      </c>
      <c r="N107" s="1952"/>
      <c r="O107" s="1950"/>
      <c r="P107" s="1953"/>
      <c r="Q107" s="1920"/>
      <c r="R107" s="1917"/>
      <c r="S107" s="1917"/>
      <c r="T107" s="1917">
        <v>1.5</v>
      </c>
      <c r="U107" s="1917"/>
      <c r="V107" s="1918"/>
      <c r="W107" s="1843"/>
      <c r="X107" s="1843"/>
      <c r="Y107" s="1843"/>
    </row>
    <row r="108" spans="1:39" s="16" customFormat="1" ht="21.75" customHeight="1" thickBot="1" x14ac:dyDescent="0.3">
      <c r="A108" s="1931" t="s">
        <v>215</v>
      </c>
      <c r="B108" s="1954" t="s">
        <v>45</v>
      </c>
      <c r="C108" s="1950"/>
      <c r="D108" s="1917">
        <v>7</v>
      </c>
      <c r="E108" s="1918"/>
      <c r="F108" s="1951"/>
      <c r="G108" s="1920">
        <v>1.5</v>
      </c>
      <c r="H108" s="1917">
        <v>45</v>
      </c>
      <c r="I108" s="1917">
        <v>20</v>
      </c>
      <c r="J108" s="1917">
        <v>14</v>
      </c>
      <c r="K108" s="1917"/>
      <c r="L108" s="1917">
        <v>6</v>
      </c>
      <c r="M108" s="1918">
        <v>25</v>
      </c>
      <c r="N108" s="1952"/>
      <c r="O108" s="1950"/>
      <c r="P108" s="1953"/>
      <c r="Q108" s="1920"/>
      <c r="R108" s="1917"/>
      <c r="S108" s="1917"/>
      <c r="T108" s="1917">
        <v>1.5</v>
      </c>
      <c r="U108" s="1917"/>
      <c r="V108" s="1918"/>
      <c r="W108" s="1843"/>
      <c r="X108" s="1843"/>
      <c r="Y108" s="1843"/>
    </row>
    <row r="109" spans="1:39" s="16" customFormat="1" ht="21.75" customHeight="1" thickBot="1" x14ac:dyDescent="0.3">
      <c r="A109" s="1931" t="s">
        <v>216</v>
      </c>
      <c r="B109" s="1954" t="s">
        <v>618</v>
      </c>
      <c r="C109" s="1950"/>
      <c r="D109" s="1917">
        <v>7</v>
      </c>
      <c r="E109" s="1918"/>
      <c r="F109" s="1951"/>
      <c r="G109" s="1920">
        <v>1.5</v>
      </c>
      <c r="H109" s="1917">
        <v>45</v>
      </c>
      <c r="I109" s="1917">
        <v>20</v>
      </c>
      <c r="J109" s="1917">
        <v>14</v>
      </c>
      <c r="K109" s="1917"/>
      <c r="L109" s="1917">
        <v>6</v>
      </c>
      <c r="M109" s="1918">
        <v>25</v>
      </c>
      <c r="N109" s="1952"/>
      <c r="O109" s="1950"/>
      <c r="P109" s="1953"/>
      <c r="Q109" s="1920"/>
      <c r="R109" s="1917"/>
      <c r="S109" s="1917"/>
      <c r="T109" s="1917">
        <v>1.5</v>
      </c>
      <c r="U109" s="1916"/>
      <c r="V109" s="1922"/>
      <c r="W109" s="1843"/>
      <c r="X109" s="1843"/>
      <c r="Y109" s="1843"/>
    </row>
    <row r="110" spans="1:39" s="16" customFormat="1" ht="21.75" customHeight="1" x14ac:dyDescent="0.25">
      <c r="A110" s="1931" t="s">
        <v>619</v>
      </c>
      <c r="B110" s="1955" t="s">
        <v>197</v>
      </c>
      <c r="C110" s="1956"/>
      <c r="D110" s="1957">
        <v>6</v>
      </c>
      <c r="E110" s="1958"/>
      <c r="F110" s="1959"/>
      <c r="G110" s="1960">
        <v>1.5</v>
      </c>
      <c r="H110" s="1957">
        <f>30*G110</f>
        <v>45</v>
      </c>
      <c r="I110" s="1957">
        <v>16</v>
      </c>
      <c r="J110" s="1957">
        <v>16</v>
      </c>
      <c r="K110" s="1957"/>
      <c r="L110" s="1957"/>
      <c r="M110" s="1958">
        <v>29</v>
      </c>
      <c r="N110" s="1961"/>
      <c r="O110" s="1956"/>
      <c r="P110" s="1962"/>
      <c r="Q110" s="1960"/>
      <c r="R110" s="1957"/>
      <c r="S110" s="1957">
        <v>2</v>
      </c>
      <c r="T110" s="1957"/>
      <c r="U110" s="1957"/>
      <c r="V110" s="1958"/>
      <c r="W110" s="1843"/>
      <c r="X110" s="1843"/>
      <c r="Y110" s="1843"/>
    </row>
    <row r="111" spans="1:39" s="16" customFormat="1" ht="21.75" customHeight="1" x14ac:dyDescent="0.25">
      <c r="A111" s="1931" t="s">
        <v>621</v>
      </c>
      <c r="B111" s="1963" t="s">
        <v>620</v>
      </c>
      <c r="C111" s="1964"/>
      <c r="D111" s="1965">
        <v>9</v>
      </c>
      <c r="E111" s="1965"/>
      <c r="F111" s="1966"/>
      <c r="G111" s="1965">
        <v>1.5</v>
      </c>
      <c r="H111" s="1965">
        <v>45</v>
      </c>
      <c r="I111" s="1965">
        <v>18</v>
      </c>
      <c r="J111" s="1965">
        <v>9</v>
      </c>
      <c r="K111" s="1965"/>
      <c r="L111" s="1965">
        <v>9</v>
      </c>
      <c r="M111" s="1965">
        <v>27</v>
      </c>
      <c r="N111" s="1964"/>
      <c r="O111" s="1964"/>
      <c r="P111" s="1964"/>
      <c r="Q111" s="1965"/>
      <c r="R111" s="1965"/>
      <c r="S111" s="1965"/>
      <c r="T111" s="1965"/>
      <c r="U111" s="1965"/>
      <c r="V111" s="1967">
        <v>2</v>
      </c>
      <c r="W111" s="1843"/>
      <c r="X111" s="1843"/>
      <c r="Y111" s="1843"/>
    </row>
    <row r="112" spans="1:39" s="1410" customFormat="1" ht="21.75" customHeight="1" x14ac:dyDescent="0.25">
      <c r="A112" s="1968" t="s">
        <v>623</v>
      </c>
      <c r="B112" s="1969" t="s">
        <v>622</v>
      </c>
      <c r="C112" s="1970"/>
      <c r="D112" s="1971">
        <v>9</v>
      </c>
      <c r="E112" s="1971"/>
      <c r="F112" s="1972"/>
      <c r="G112" s="1971">
        <v>1.5</v>
      </c>
      <c r="H112" s="1971">
        <v>45</v>
      </c>
      <c r="I112" s="1971">
        <v>18</v>
      </c>
      <c r="J112" s="1971">
        <v>9</v>
      </c>
      <c r="K112" s="1971"/>
      <c r="L112" s="1971">
        <v>9</v>
      </c>
      <c r="M112" s="1971">
        <v>27</v>
      </c>
      <c r="N112" s="1970"/>
      <c r="O112" s="1970"/>
      <c r="P112" s="1970"/>
      <c r="Q112" s="1971"/>
      <c r="R112" s="1971"/>
      <c r="S112" s="1971"/>
      <c r="T112" s="1971"/>
      <c r="U112" s="1971"/>
      <c r="V112" s="1971">
        <v>2</v>
      </c>
      <c r="W112" s="1973"/>
      <c r="X112" s="1973"/>
      <c r="Y112" s="1973"/>
    </row>
    <row r="113" spans="1:39" s="16" customFormat="1" ht="21.75" customHeight="1" thickBot="1" x14ac:dyDescent="0.3">
      <c r="A113" s="1974" t="s">
        <v>624</v>
      </c>
      <c r="B113" s="1975" t="s">
        <v>71</v>
      </c>
      <c r="C113" s="1843"/>
      <c r="D113" s="1843">
        <v>9</v>
      </c>
      <c r="E113" s="1843"/>
      <c r="F113" s="1976"/>
      <c r="G113" s="1965">
        <v>1.5</v>
      </c>
      <c r="H113" s="1965">
        <v>45</v>
      </c>
      <c r="I113" s="1965">
        <v>18</v>
      </c>
      <c r="J113" s="1965">
        <v>9</v>
      </c>
      <c r="K113" s="1965"/>
      <c r="L113" s="1965">
        <v>9</v>
      </c>
      <c r="M113" s="1965">
        <v>27</v>
      </c>
      <c r="N113" s="1964"/>
      <c r="O113" s="1964"/>
      <c r="P113" s="1964"/>
      <c r="Q113" s="1965"/>
      <c r="R113" s="1965"/>
      <c r="S113" s="1965"/>
      <c r="T113" s="1965"/>
      <c r="U113" s="1965"/>
      <c r="V113" s="1965">
        <v>2</v>
      </c>
      <c r="W113" s="1843"/>
      <c r="X113" s="1843"/>
      <c r="Y113" s="1843"/>
    </row>
    <row r="114" spans="1:39" s="16" customFormat="1" ht="21.75" customHeight="1" thickBot="1" x14ac:dyDescent="0.3">
      <c r="A114" s="1974" t="s">
        <v>648</v>
      </c>
      <c r="B114" s="1975" t="s">
        <v>649</v>
      </c>
      <c r="C114" s="1843"/>
      <c r="D114" s="1843">
        <v>5</v>
      </c>
      <c r="E114" s="1843"/>
      <c r="F114" s="1976"/>
      <c r="G114" s="1977">
        <v>1.5</v>
      </c>
      <c r="H114" s="1917">
        <v>45</v>
      </c>
      <c r="I114" s="1917">
        <v>16</v>
      </c>
      <c r="J114" s="1978">
        <v>16</v>
      </c>
      <c r="K114" s="1978"/>
      <c r="L114" s="1978"/>
      <c r="M114" s="1979">
        <v>29</v>
      </c>
      <c r="N114" s="1980"/>
      <c r="O114" s="1981"/>
      <c r="P114" s="1982"/>
      <c r="Q114" s="1977"/>
      <c r="R114" s="1978">
        <v>2</v>
      </c>
      <c r="S114" s="1983"/>
      <c r="T114" s="1983"/>
      <c r="U114" s="1984"/>
      <c r="V114" s="1979"/>
      <c r="W114" s="1843"/>
      <c r="X114" s="1843"/>
      <c r="Y114" s="1843"/>
    </row>
    <row r="115" spans="1:39" s="16" customFormat="1" ht="24" customHeight="1" thickBot="1" x14ac:dyDescent="0.25">
      <c r="A115" s="3294" t="s">
        <v>342</v>
      </c>
      <c r="B115" s="3295"/>
      <c r="C115" s="3295"/>
      <c r="D115" s="3295"/>
      <c r="E115" s="3295"/>
      <c r="F115" s="3295"/>
      <c r="G115" s="3295"/>
      <c r="H115" s="3295"/>
      <c r="I115" s="3295"/>
      <c r="J115" s="3295"/>
      <c r="K115" s="3295"/>
      <c r="L115" s="3295"/>
      <c r="M115" s="3295"/>
      <c r="N115" s="3295"/>
      <c r="O115" s="3295"/>
      <c r="P115" s="3295"/>
      <c r="Q115" s="3295"/>
      <c r="R115" s="3295"/>
      <c r="S115" s="3295"/>
      <c r="T115" s="3295"/>
      <c r="U115" s="3295"/>
      <c r="V115" s="3295"/>
      <c r="W115" s="3295"/>
      <c r="X115" s="3295"/>
      <c r="Y115" s="3296"/>
    </row>
    <row r="116" spans="1:39" s="16" customFormat="1" ht="24" customHeight="1" thickBot="1" x14ac:dyDescent="0.25">
      <c r="A116" s="3297" t="s">
        <v>684</v>
      </c>
      <c r="B116" s="3298"/>
      <c r="C116" s="3298"/>
      <c r="D116" s="3298"/>
      <c r="E116" s="3298"/>
      <c r="F116" s="3298"/>
      <c r="G116" s="3298"/>
      <c r="H116" s="3298"/>
      <c r="I116" s="3298"/>
      <c r="J116" s="3298"/>
      <c r="K116" s="3298"/>
      <c r="L116" s="3298"/>
      <c r="M116" s="3298"/>
      <c r="N116" s="3298"/>
      <c r="O116" s="3298"/>
      <c r="P116" s="3298"/>
      <c r="Q116" s="3298"/>
      <c r="R116" s="3298"/>
      <c r="S116" s="3298"/>
      <c r="T116" s="3298"/>
      <c r="U116" s="3298"/>
      <c r="V116" s="3298"/>
      <c r="W116" s="3298"/>
      <c r="X116" s="3298"/>
      <c r="Y116" s="3299"/>
    </row>
    <row r="117" spans="1:39" s="16" customFormat="1" ht="46.5" customHeight="1" thickBot="1" x14ac:dyDescent="0.25">
      <c r="A117" s="710" t="s">
        <v>515</v>
      </c>
      <c r="B117" s="711" t="s">
        <v>525</v>
      </c>
      <c r="C117" s="684"/>
      <c r="D117" s="685"/>
      <c r="E117" s="685"/>
      <c r="F117" s="686">
        <v>7</v>
      </c>
      <c r="G117" s="108">
        <v>1</v>
      </c>
      <c r="H117" s="712">
        <f>G117*30</f>
        <v>30</v>
      </c>
      <c r="I117" s="713">
        <f>J117+K117+L117</f>
        <v>15</v>
      </c>
      <c r="J117" s="713"/>
      <c r="K117" s="713"/>
      <c r="L117" s="713">
        <v>15</v>
      </c>
      <c r="M117" s="714">
        <f>H117-I117</f>
        <v>15</v>
      </c>
      <c r="N117" s="715"/>
      <c r="O117" s="332"/>
      <c r="P117" s="716"/>
      <c r="Q117" s="717"/>
      <c r="R117" s="718"/>
      <c r="S117" s="719"/>
      <c r="T117" s="717">
        <v>1</v>
      </c>
      <c r="U117" s="720"/>
      <c r="V117" s="721"/>
      <c r="W117" s="722"/>
      <c r="X117" s="723"/>
      <c r="Y117" s="724"/>
      <c r="AA117" s="16" t="s">
        <v>637</v>
      </c>
    </row>
    <row r="118" spans="1:39" s="16" customFormat="1" ht="24" customHeight="1" thickBot="1" x14ac:dyDescent="0.25">
      <c r="A118" s="3081" t="s">
        <v>580</v>
      </c>
      <c r="B118" s="3082"/>
      <c r="C118" s="3082"/>
      <c r="D118" s="3082"/>
      <c r="E118" s="3082"/>
      <c r="F118" s="3274"/>
      <c r="G118" s="725">
        <f>G117</f>
        <v>1</v>
      </c>
      <c r="H118" s="327">
        <f>H117</f>
        <v>30</v>
      </c>
      <c r="I118" s="141">
        <f>I117</f>
        <v>15</v>
      </c>
      <c r="J118" s="141"/>
      <c r="K118" s="141"/>
      <c r="L118" s="141">
        <f>L117</f>
        <v>15</v>
      </c>
      <c r="M118" s="726">
        <f>M117</f>
        <v>15</v>
      </c>
      <c r="N118" s="727"/>
      <c r="O118" s="332"/>
      <c r="P118" s="716"/>
      <c r="Q118" s="331"/>
      <c r="R118" s="332"/>
      <c r="S118" s="333"/>
      <c r="T118" s="327">
        <f>T117</f>
        <v>1</v>
      </c>
      <c r="U118" s="723"/>
      <c r="V118" s="724"/>
      <c r="W118" s="722"/>
      <c r="X118" s="723"/>
      <c r="Y118" s="724"/>
      <c r="AA118" s="2291"/>
      <c r="AB118" s="3250" t="s">
        <v>34</v>
      </c>
      <c r="AC118" s="3258"/>
      <c r="AD118" s="3259"/>
      <c r="AE118" s="3250" t="s">
        <v>35</v>
      </c>
      <c r="AF118" s="3251"/>
      <c r="AG118" s="3252"/>
      <c r="AH118" s="3250" t="s">
        <v>36</v>
      </c>
      <c r="AI118" s="3251"/>
      <c r="AJ118" s="3252"/>
      <c r="AK118" s="3250" t="s">
        <v>37</v>
      </c>
      <c r="AL118" s="3251"/>
      <c r="AM118" s="3252"/>
    </row>
    <row r="119" spans="1:39" s="16" customFormat="1" ht="24" hidden="1" customHeight="1" thickBot="1" x14ac:dyDescent="0.25">
      <c r="A119" s="3300" t="s">
        <v>596</v>
      </c>
      <c r="B119" s="3301"/>
      <c r="C119" s="3301"/>
      <c r="D119" s="3301"/>
      <c r="E119" s="3301"/>
      <c r="F119" s="3301"/>
      <c r="G119" s="3301"/>
      <c r="H119" s="3301"/>
      <c r="I119" s="3301"/>
      <c r="J119" s="3301"/>
      <c r="K119" s="3301"/>
      <c r="L119" s="3301"/>
      <c r="M119" s="3301"/>
      <c r="N119" s="3301"/>
      <c r="O119" s="3301"/>
      <c r="P119" s="3301"/>
      <c r="Q119" s="3301"/>
      <c r="R119" s="3301"/>
      <c r="S119" s="3301"/>
      <c r="T119" s="3301"/>
      <c r="U119" s="3301"/>
      <c r="V119" s="3301"/>
      <c r="W119" s="3301"/>
      <c r="X119" s="3301"/>
      <c r="Y119" s="3302"/>
      <c r="AA119" s="2291"/>
      <c r="AB119" s="3260"/>
      <c r="AC119" s="3261"/>
      <c r="AD119" s="3262"/>
      <c r="AE119" s="3253"/>
      <c r="AF119" s="3254"/>
      <c r="AG119" s="3255"/>
      <c r="AH119" s="3253"/>
      <c r="AI119" s="3254"/>
      <c r="AJ119" s="3255"/>
      <c r="AK119" s="3253"/>
      <c r="AL119" s="3254"/>
      <c r="AM119" s="3255"/>
    </row>
    <row r="120" spans="1:39" s="16" customFormat="1" ht="39.75" hidden="1" customHeight="1" thickBot="1" x14ac:dyDescent="0.25">
      <c r="A120" s="2127"/>
      <c r="B120" s="2128"/>
      <c r="C120" s="2129"/>
      <c r="D120" s="2130"/>
      <c r="E120" s="2131"/>
      <c r="F120" s="2132"/>
      <c r="G120" s="2133"/>
      <c r="H120" s="2134"/>
      <c r="I120" s="2135"/>
      <c r="J120" s="2135"/>
      <c r="K120" s="2135"/>
      <c r="L120" s="2135"/>
      <c r="M120" s="2136"/>
      <c r="N120" s="2137"/>
      <c r="O120" s="2131"/>
      <c r="P120" s="2138"/>
      <c r="Q120" s="2139"/>
      <c r="R120" s="2140"/>
      <c r="S120" s="2141"/>
      <c r="T120" s="2137"/>
      <c r="U120" s="2131"/>
      <c r="V120" s="2142"/>
      <c r="W120" s="2139"/>
      <c r="X120" s="2140"/>
      <c r="Y120" s="2143"/>
      <c r="AA120" s="2291"/>
      <c r="AB120" s="2292">
        <v>1</v>
      </c>
      <c r="AC120" s="2292">
        <v>2</v>
      </c>
      <c r="AD120" s="2292">
        <v>3</v>
      </c>
      <c r="AE120" s="2292">
        <v>4</v>
      </c>
      <c r="AF120" s="2292">
        <v>5</v>
      </c>
      <c r="AG120" s="2292">
        <v>6</v>
      </c>
      <c r="AH120" s="2292">
        <v>7</v>
      </c>
      <c r="AI120" s="2292">
        <v>8</v>
      </c>
      <c r="AJ120" s="2292">
        <v>9</v>
      </c>
      <c r="AK120" s="2292">
        <v>10</v>
      </c>
      <c r="AL120" s="2292">
        <v>11</v>
      </c>
      <c r="AM120" s="2293">
        <v>12</v>
      </c>
    </row>
    <row r="121" spans="1:39" s="16" customFormat="1" ht="24" hidden="1" customHeight="1" thickBot="1" x14ac:dyDescent="0.25">
      <c r="A121" s="3303" t="s">
        <v>440</v>
      </c>
      <c r="B121" s="3304"/>
      <c r="C121" s="3304"/>
      <c r="D121" s="3304"/>
      <c r="E121" s="3304"/>
      <c r="F121" s="3305"/>
      <c r="G121" s="2144">
        <f>G120</f>
        <v>0</v>
      </c>
      <c r="H121" s="2145">
        <f>H120</f>
        <v>0</v>
      </c>
      <c r="I121" s="2146">
        <f>I120</f>
        <v>0</v>
      </c>
      <c r="J121" s="2146">
        <f>J120</f>
        <v>0</v>
      </c>
      <c r="K121" s="2146">
        <f>K120</f>
        <v>0</v>
      </c>
      <c r="L121" s="2146"/>
      <c r="M121" s="2147">
        <f>M120</f>
        <v>0</v>
      </c>
      <c r="N121" s="2148"/>
      <c r="O121" s="2149"/>
      <c r="P121" s="2150"/>
      <c r="Q121" s="2151"/>
      <c r="R121" s="2149"/>
      <c r="S121" s="2152"/>
      <c r="T121" s="2148"/>
      <c r="U121" s="2149"/>
      <c r="V121" s="2153">
        <f>V120</f>
        <v>0</v>
      </c>
      <c r="W121" s="2151"/>
      <c r="X121" s="2149"/>
      <c r="Y121" s="2150"/>
      <c r="AA121" s="2291" t="s">
        <v>698</v>
      </c>
      <c r="AB121" s="2291">
        <f t="shared" ref="AB121:AM121" si="32">COUNTIF($C118:$C165,AB120)</f>
        <v>0</v>
      </c>
      <c r="AC121" s="2291">
        <f t="shared" si="32"/>
        <v>0</v>
      </c>
      <c r="AD121" s="2291">
        <f t="shared" si="32"/>
        <v>0</v>
      </c>
      <c r="AE121" s="2291">
        <f t="shared" si="32"/>
        <v>0</v>
      </c>
      <c r="AF121" s="2291">
        <f t="shared" si="32"/>
        <v>0</v>
      </c>
      <c r="AG121" s="2291">
        <f t="shared" si="32"/>
        <v>0</v>
      </c>
      <c r="AH121" s="2291">
        <f t="shared" si="32"/>
        <v>1</v>
      </c>
      <c r="AI121" s="2291">
        <f t="shared" si="32"/>
        <v>0</v>
      </c>
      <c r="AJ121" s="2291">
        <f t="shared" si="32"/>
        <v>3</v>
      </c>
      <c r="AK121" s="2291">
        <f t="shared" si="32"/>
        <v>1</v>
      </c>
      <c r="AL121" s="2291">
        <f t="shared" si="32"/>
        <v>0</v>
      </c>
      <c r="AM121" s="2291">
        <f t="shared" si="32"/>
        <v>1</v>
      </c>
    </row>
    <row r="122" spans="1:39" s="56" customFormat="1" ht="23.25" customHeight="1" thickBot="1" x14ac:dyDescent="0.25">
      <c r="A122" s="3285" t="s">
        <v>687</v>
      </c>
      <c r="B122" s="3286"/>
      <c r="C122" s="3286"/>
      <c r="D122" s="3286"/>
      <c r="E122" s="3286"/>
      <c r="F122" s="3286"/>
      <c r="G122" s="3286"/>
      <c r="H122" s="3286"/>
      <c r="I122" s="3286"/>
      <c r="J122" s="3286"/>
      <c r="K122" s="3286"/>
      <c r="L122" s="3286"/>
      <c r="M122" s="3286"/>
      <c r="N122" s="3286"/>
      <c r="O122" s="3286"/>
      <c r="P122" s="3286"/>
      <c r="Q122" s="3286"/>
      <c r="R122" s="3286"/>
      <c r="S122" s="3286"/>
      <c r="T122" s="3286"/>
      <c r="U122" s="3286"/>
      <c r="V122" s="3286"/>
      <c r="W122" s="3286"/>
      <c r="X122" s="3286"/>
      <c r="Y122" s="3287"/>
      <c r="Z122" s="16"/>
      <c r="AA122" s="2294"/>
      <c r="AB122" s="2291">
        <v>1</v>
      </c>
      <c r="AC122" s="2291">
        <v>2</v>
      </c>
      <c r="AD122" s="2291">
        <v>3</v>
      </c>
      <c r="AE122" s="2295">
        <v>4</v>
      </c>
      <c r="AF122" s="2295">
        <v>5</v>
      </c>
      <c r="AG122" s="2295">
        <v>6</v>
      </c>
      <c r="AH122" s="2295">
        <v>7</v>
      </c>
      <c r="AI122" s="2295">
        <v>8</v>
      </c>
      <c r="AJ122" s="2295">
        <v>9</v>
      </c>
      <c r="AK122" s="2295">
        <v>10</v>
      </c>
      <c r="AL122" s="2295">
        <v>11</v>
      </c>
      <c r="AM122" s="2295">
        <v>10</v>
      </c>
    </row>
    <row r="123" spans="1:39" s="16" customFormat="1" ht="43.5" customHeight="1" thickBot="1" x14ac:dyDescent="0.25">
      <c r="A123" s="710" t="s">
        <v>526</v>
      </c>
      <c r="B123" s="2126" t="s">
        <v>219</v>
      </c>
      <c r="C123" s="684"/>
      <c r="D123" s="685"/>
      <c r="E123" s="685"/>
      <c r="F123" s="686">
        <v>8</v>
      </c>
      <c r="G123" s="108">
        <v>1</v>
      </c>
      <c r="H123" s="190">
        <f>G123*30</f>
        <v>30</v>
      </c>
      <c r="I123" s="92">
        <f>J123+K123+L123</f>
        <v>10</v>
      </c>
      <c r="J123" s="171"/>
      <c r="K123" s="167"/>
      <c r="L123" s="167">
        <v>10</v>
      </c>
      <c r="M123" s="206">
        <f>H123-I123</f>
        <v>20</v>
      </c>
      <c r="N123" s="755"/>
      <c r="O123" s="756"/>
      <c r="P123" s="757"/>
      <c r="Q123" s="758"/>
      <c r="R123" s="759"/>
      <c r="S123" s="760"/>
      <c r="T123" s="761"/>
      <c r="U123" s="756">
        <v>1</v>
      </c>
      <c r="V123" s="762"/>
      <c r="W123" s="755"/>
      <c r="X123" s="763"/>
      <c r="Y123" s="764"/>
      <c r="AA123" s="2291" t="s">
        <v>698</v>
      </c>
    </row>
    <row r="124" spans="1:39" s="16" customFormat="1" ht="23.25" customHeight="1" thickBot="1" x14ac:dyDescent="0.25">
      <c r="A124" s="3081" t="s">
        <v>441</v>
      </c>
      <c r="B124" s="3082"/>
      <c r="C124" s="3082"/>
      <c r="D124" s="3082"/>
      <c r="E124" s="3082"/>
      <c r="F124" s="3274"/>
      <c r="G124" s="725">
        <f>G123</f>
        <v>1</v>
      </c>
      <c r="H124" s="765">
        <f t="shared" ref="H124:M124" si="33">H123</f>
        <v>30</v>
      </c>
      <c r="I124" s="766">
        <f t="shared" si="33"/>
        <v>10</v>
      </c>
      <c r="J124" s="766"/>
      <c r="K124" s="766"/>
      <c r="L124" s="766">
        <f t="shared" si="33"/>
        <v>10</v>
      </c>
      <c r="M124" s="767">
        <f t="shared" si="33"/>
        <v>20</v>
      </c>
      <c r="N124" s="768"/>
      <c r="O124" s="769"/>
      <c r="P124" s="770"/>
      <c r="Q124" s="771"/>
      <c r="R124" s="769"/>
      <c r="S124" s="513"/>
      <c r="T124" s="765"/>
      <c r="U124" s="766">
        <f>U123</f>
        <v>1</v>
      </c>
      <c r="V124" s="767"/>
      <c r="W124" s="772"/>
      <c r="X124" s="773"/>
      <c r="Y124" s="774"/>
      <c r="AA124" s="2294" t="s">
        <v>699</v>
      </c>
    </row>
    <row r="125" spans="1:39" s="16" customFormat="1" ht="24" hidden="1" customHeight="1" thickBot="1" x14ac:dyDescent="0.25">
      <c r="A125" s="3288" t="s">
        <v>222</v>
      </c>
      <c r="B125" s="3289"/>
      <c r="C125" s="3289"/>
      <c r="D125" s="3289"/>
      <c r="E125" s="3289"/>
      <c r="F125" s="3289"/>
      <c r="G125" s="3289"/>
      <c r="H125" s="3289"/>
      <c r="I125" s="3289"/>
      <c r="J125" s="3289"/>
      <c r="K125" s="3289"/>
      <c r="L125" s="3289"/>
      <c r="M125" s="3289"/>
      <c r="N125" s="3289"/>
      <c r="O125" s="3289"/>
      <c r="P125" s="3289"/>
      <c r="Q125" s="3289"/>
      <c r="R125" s="3289"/>
      <c r="S125" s="3289"/>
      <c r="T125" s="3289"/>
      <c r="U125" s="3289"/>
      <c r="V125" s="3289"/>
      <c r="W125" s="3289"/>
      <c r="X125" s="3289"/>
      <c r="Y125" s="3290"/>
      <c r="AA125" s="16" t="s">
        <v>700</v>
      </c>
    </row>
    <row r="126" spans="1:39" s="16" customFormat="1" ht="24" hidden="1" customHeight="1" thickBot="1" x14ac:dyDescent="0.25">
      <c r="A126" s="3023" t="s">
        <v>594</v>
      </c>
      <c r="B126" s="3034"/>
      <c r="C126" s="3034"/>
      <c r="D126" s="3034"/>
      <c r="E126" s="3034"/>
      <c r="F126" s="3034"/>
      <c r="G126" s="3034"/>
      <c r="H126" s="3034"/>
      <c r="I126" s="3034"/>
      <c r="J126" s="3034"/>
      <c r="K126" s="3034"/>
      <c r="L126" s="3034"/>
      <c r="M126" s="3034"/>
      <c r="N126" s="3034"/>
      <c r="O126" s="3034"/>
      <c r="P126" s="3034"/>
      <c r="Q126" s="3034"/>
      <c r="R126" s="3034"/>
      <c r="S126" s="3034"/>
      <c r="T126" s="3034"/>
      <c r="U126" s="3034"/>
      <c r="V126" s="3034"/>
      <c r="W126" s="3034"/>
      <c r="X126" s="3034"/>
      <c r="Y126" s="3035"/>
      <c r="AA126" s="16" t="s">
        <v>701</v>
      </c>
      <c r="AH126" s="16">
        <v>1</v>
      </c>
      <c r="AI126" s="16">
        <v>1</v>
      </c>
    </row>
    <row r="127" spans="1:39" s="16" customFormat="1" ht="41.25" hidden="1" customHeight="1" thickBot="1" x14ac:dyDescent="0.25">
      <c r="A127" s="3291" t="s">
        <v>345</v>
      </c>
      <c r="B127" s="3101"/>
      <c r="C127" s="3101"/>
      <c r="D127" s="3101"/>
      <c r="E127" s="3101"/>
      <c r="F127" s="3101"/>
      <c r="G127" s="3101"/>
      <c r="H127" s="3101"/>
      <c r="I127" s="3101"/>
      <c r="J127" s="3101"/>
      <c r="K127" s="3101"/>
      <c r="L127" s="3101"/>
      <c r="M127" s="3101"/>
      <c r="N127" s="3101"/>
      <c r="O127" s="3101"/>
      <c r="P127" s="3101"/>
      <c r="Q127" s="3101"/>
      <c r="R127" s="3101"/>
      <c r="S127" s="3101"/>
      <c r="T127" s="3101"/>
      <c r="U127" s="3101"/>
      <c r="V127" s="3101"/>
      <c r="W127" s="3101"/>
      <c r="X127" s="3101"/>
      <c r="Y127" s="3102"/>
    </row>
    <row r="128" spans="1:39" s="16" customFormat="1" ht="38.25" hidden="1" customHeight="1" thickBot="1" x14ac:dyDescent="0.25">
      <c r="A128" s="683" t="s">
        <v>347</v>
      </c>
      <c r="B128" s="112" t="s">
        <v>188</v>
      </c>
      <c r="C128" s="83"/>
      <c r="D128" s="85"/>
      <c r="E128" s="85"/>
      <c r="F128" s="128"/>
      <c r="G128" s="1743">
        <f>G129+G130</f>
        <v>8</v>
      </c>
      <c r="H128" s="776">
        <f>H129+H130</f>
        <v>240</v>
      </c>
      <c r="I128" s="109">
        <f>I129+I130</f>
        <v>90</v>
      </c>
      <c r="J128" s="109">
        <f>J129+J130</f>
        <v>63</v>
      </c>
      <c r="K128" s="109">
        <f>K129+K130</f>
        <v>27</v>
      </c>
      <c r="L128" s="109"/>
      <c r="M128" s="777">
        <f>M129+M130</f>
        <v>150</v>
      </c>
      <c r="N128" s="83"/>
      <c r="O128" s="85"/>
      <c r="P128" s="89"/>
      <c r="Q128" s="83"/>
      <c r="R128" s="85"/>
      <c r="S128" s="89"/>
      <c r="T128" s="86"/>
      <c r="U128" s="87"/>
      <c r="V128" s="94"/>
      <c r="W128" s="95"/>
      <c r="X128" s="87"/>
      <c r="Y128" s="94"/>
      <c r="AA128" s="18" t="s">
        <v>703</v>
      </c>
    </row>
    <row r="129" spans="1:39" s="16" customFormat="1" ht="40.5" hidden="1" customHeight="1" x14ac:dyDescent="0.2">
      <c r="A129" s="683" t="s">
        <v>348</v>
      </c>
      <c r="B129" s="112" t="s">
        <v>188</v>
      </c>
      <c r="C129" s="83"/>
      <c r="D129" s="85"/>
      <c r="E129" s="85"/>
      <c r="F129" s="128"/>
      <c r="G129" s="1913">
        <v>4</v>
      </c>
      <c r="H129" s="779">
        <f>G129*30</f>
        <v>120</v>
      </c>
      <c r="I129" s="84">
        <f>J129+K129+L129</f>
        <v>45</v>
      </c>
      <c r="J129" s="87">
        <v>36</v>
      </c>
      <c r="K129" s="85">
        <v>9</v>
      </c>
      <c r="L129" s="85"/>
      <c r="M129" s="545">
        <f>H129-I129</f>
        <v>75</v>
      </c>
      <c r="N129" s="83"/>
      <c r="O129" s="85"/>
      <c r="P129" s="89"/>
      <c r="Q129" s="83"/>
      <c r="R129" s="85"/>
      <c r="S129" s="89"/>
      <c r="T129" s="86"/>
      <c r="U129" s="87">
        <v>5</v>
      </c>
      <c r="V129" s="94"/>
      <c r="W129" s="95"/>
      <c r="X129" s="87"/>
      <c r="Y129" s="94"/>
      <c r="AA129" s="2291"/>
      <c r="AB129" s="3250" t="s">
        <v>34</v>
      </c>
      <c r="AC129" s="3258"/>
      <c r="AD129" s="3259"/>
      <c r="AE129" s="3250" t="s">
        <v>35</v>
      </c>
      <c r="AF129" s="3251"/>
      <c r="AG129" s="3252"/>
      <c r="AH129" s="3250" t="s">
        <v>36</v>
      </c>
      <c r="AI129" s="3251"/>
      <c r="AJ129" s="3252"/>
      <c r="AK129" s="3250" t="s">
        <v>37</v>
      </c>
      <c r="AL129" s="3251"/>
      <c r="AM129" s="3252"/>
    </row>
    <row r="130" spans="1:39" s="16" customFormat="1" ht="42" hidden="1" customHeight="1" thickBot="1" x14ac:dyDescent="0.25">
      <c r="A130" s="683" t="s">
        <v>349</v>
      </c>
      <c r="B130" s="112" t="s">
        <v>188</v>
      </c>
      <c r="C130" s="83">
        <v>9</v>
      </c>
      <c r="D130" s="85"/>
      <c r="E130" s="85"/>
      <c r="F130" s="128"/>
      <c r="G130" s="1913">
        <v>4</v>
      </c>
      <c r="H130" s="83">
        <f>G130*30</f>
        <v>120</v>
      </c>
      <c r="I130" s="84">
        <f>J130+K130+L130</f>
        <v>45</v>
      </c>
      <c r="J130" s="87">
        <v>27</v>
      </c>
      <c r="K130" s="85">
        <v>18</v>
      </c>
      <c r="L130" s="85"/>
      <c r="M130" s="545">
        <f>H130-I130</f>
        <v>75</v>
      </c>
      <c r="N130" s="83"/>
      <c r="O130" s="85"/>
      <c r="P130" s="89"/>
      <c r="Q130" s="83"/>
      <c r="R130" s="85"/>
      <c r="S130" s="89"/>
      <c r="T130" s="86"/>
      <c r="U130" s="87"/>
      <c r="V130" s="94">
        <v>5</v>
      </c>
      <c r="W130" s="95"/>
      <c r="X130" s="87"/>
      <c r="Y130" s="94"/>
      <c r="AA130" s="2291"/>
      <c r="AB130" s="3260"/>
      <c r="AC130" s="3261"/>
      <c r="AD130" s="3262"/>
      <c r="AE130" s="3253"/>
      <c r="AF130" s="3254"/>
      <c r="AG130" s="3255"/>
      <c r="AH130" s="3253"/>
      <c r="AI130" s="3254"/>
      <c r="AJ130" s="3255"/>
      <c r="AK130" s="3253"/>
      <c r="AL130" s="3254"/>
      <c r="AM130" s="3255"/>
    </row>
    <row r="131" spans="1:39" s="16" customFormat="1" ht="28.5" hidden="1" customHeight="1" x14ac:dyDescent="0.2">
      <c r="A131" s="683" t="s">
        <v>350</v>
      </c>
      <c r="B131" s="112" t="s">
        <v>189</v>
      </c>
      <c r="C131" s="83">
        <v>9</v>
      </c>
      <c r="D131" s="85"/>
      <c r="E131" s="85"/>
      <c r="F131" s="128"/>
      <c r="G131" s="1262">
        <v>3</v>
      </c>
      <c r="H131" s="91">
        <f>G131*30</f>
        <v>90</v>
      </c>
      <c r="I131" s="92">
        <f>J131+K131+L131</f>
        <v>45</v>
      </c>
      <c r="J131" s="171">
        <v>27</v>
      </c>
      <c r="K131" s="167">
        <v>9</v>
      </c>
      <c r="L131" s="167">
        <v>9</v>
      </c>
      <c r="M131" s="96">
        <f>H131-I131</f>
        <v>45</v>
      </c>
      <c r="N131" s="82"/>
      <c r="O131" s="85"/>
      <c r="P131" s="88"/>
      <c r="Q131" s="83"/>
      <c r="R131" s="85"/>
      <c r="S131" s="89"/>
      <c r="T131" s="86"/>
      <c r="U131" s="87"/>
      <c r="V131" s="94">
        <v>5</v>
      </c>
      <c r="W131" s="95"/>
      <c r="X131" s="87"/>
      <c r="Y131" s="94"/>
      <c r="AA131" s="2291"/>
      <c r="AB131" s="2292">
        <v>1</v>
      </c>
      <c r="AC131" s="2292">
        <v>2</v>
      </c>
      <c r="AD131" s="2292">
        <v>3</v>
      </c>
      <c r="AE131" s="2292">
        <v>4</v>
      </c>
      <c r="AF131" s="2292">
        <v>5</v>
      </c>
      <c r="AG131" s="2292">
        <v>6</v>
      </c>
      <c r="AH131" s="2292">
        <v>7</v>
      </c>
      <c r="AI131" s="2292">
        <v>8</v>
      </c>
      <c r="AJ131" s="2292">
        <v>9</v>
      </c>
      <c r="AK131" s="2292">
        <v>10</v>
      </c>
      <c r="AL131" s="2292">
        <v>11</v>
      </c>
      <c r="AM131" s="2293">
        <v>12</v>
      </c>
    </row>
    <row r="132" spans="1:39" s="16" customFormat="1" ht="55.5" hidden="1" customHeight="1" x14ac:dyDescent="0.2">
      <c r="A132" s="683" t="s">
        <v>223</v>
      </c>
      <c r="B132" s="780" t="s">
        <v>192</v>
      </c>
      <c r="C132" s="100"/>
      <c r="D132" s="98">
        <v>10</v>
      </c>
      <c r="E132" s="98"/>
      <c r="F132" s="169"/>
      <c r="G132" s="118">
        <v>3</v>
      </c>
      <c r="H132" s="40">
        <f>G132*30</f>
        <v>90</v>
      </c>
      <c r="I132" s="27">
        <f>J132+K132+L132</f>
        <v>30</v>
      </c>
      <c r="J132" s="105">
        <v>15</v>
      </c>
      <c r="K132" s="105"/>
      <c r="L132" s="105">
        <v>15</v>
      </c>
      <c r="M132" s="172">
        <f>H132-I132</f>
        <v>60</v>
      </c>
      <c r="N132" s="97"/>
      <c r="O132" s="98"/>
      <c r="P132" s="106"/>
      <c r="Q132" s="100"/>
      <c r="R132" s="98"/>
      <c r="S132" s="101"/>
      <c r="T132" s="100"/>
      <c r="U132" s="98"/>
      <c r="V132" s="126"/>
      <c r="W132" s="119">
        <v>2</v>
      </c>
      <c r="X132" s="99"/>
      <c r="Y132" s="126"/>
      <c r="AA132" s="2291" t="s">
        <v>698</v>
      </c>
      <c r="AB132" s="2291">
        <f>COUNTIF($C128:$C146,AB131)</f>
        <v>0</v>
      </c>
      <c r="AC132" s="2291">
        <f t="shared" ref="AC132:AM132" si="34">COUNTIF($C128:$C146,AC131)</f>
        <v>0</v>
      </c>
      <c r="AD132" s="2291">
        <f t="shared" si="34"/>
        <v>0</v>
      </c>
      <c r="AE132" s="2291">
        <f t="shared" si="34"/>
        <v>0</v>
      </c>
      <c r="AF132" s="2291">
        <f t="shared" si="34"/>
        <v>0</v>
      </c>
      <c r="AG132" s="2291">
        <f t="shared" si="34"/>
        <v>0</v>
      </c>
      <c r="AH132" s="2291">
        <f t="shared" si="34"/>
        <v>1</v>
      </c>
      <c r="AI132" s="2291">
        <f t="shared" si="34"/>
        <v>0</v>
      </c>
      <c r="AJ132" s="2291">
        <f t="shared" si="34"/>
        <v>3</v>
      </c>
      <c r="AK132" s="2291">
        <f t="shared" si="34"/>
        <v>0</v>
      </c>
      <c r="AL132" s="2291">
        <f t="shared" si="34"/>
        <v>0</v>
      </c>
      <c r="AM132" s="2291">
        <f t="shared" si="34"/>
        <v>1</v>
      </c>
    </row>
    <row r="133" spans="1:39" s="16" customFormat="1" ht="53.25" hidden="1" customHeight="1" x14ac:dyDescent="0.2">
      <c r="A133" s="683" t="s">
        <v>224</v>
      </c>
      <c r="B133" s="112" t="s">
        <v>190</v>
      </c>
      <c r="C133" s="83"/>
      <c r="D133" s="85"/>
      <c r="E133" s="85"/>
      <c r="F133" s="128"/>
      <c r="G133" s="108">
        <f>G134+G135+G136</f>
        <v>6.5</v>
      </c>
      <c r="H133" s="130">
        <f t="shared" ref="H133:M133" si="35">H134+H135+H136</f>
        <v>195</v>
      </c>
      <c r="I133" s="109">
        <f t="shared" si="35"/>
        <v>99</v>
      </c>
      <c r="J133" s="109">
        <f t="shared" si="35"/>
        <v>54</v>
      </c>
      <c r="K133" s="109">
        <f t="shared" si="35"/>
        <v>18</v>
      </c>
      <c r="L133" s="109">
        <f t="shared" si="35"/>
        <v>27</v>
      </c>
      <c r="M133" s="110">
        <f t="shared" si="35"/>
        <v>96</v>
      </c>
      <c r="N133" s="83"/>
      <c r="O133" s="85"/>
      <c r="P133" s="88"/>
      <c r="Q133" s="83"/>
      <c r="R133" s="85"/>
      <c r="S133" s="89"/>
      <c r="T133" s="86"/>
      <c r="U133" s="87"/>
      <c r="V133" s="94"/>
      <c r="W133" s="95"/>
      <c r="X133" s="87"/>
      <c r="Y133" s="94"/>
      <c r="AA133" s="2294" t="s">
        <v>699</v>
      </c>
      <c r="AB133" s="2291">
        <f>COUNTIF($D128:$D146,AB131)</f>
        <v>0</v>
      </c>
      <c r="AC133" s="2291">
        <f t="shared" ref="AC133:AM133" si="36">COUNTIF($D128:$D146,AC131)</f>
        <v>0</v>
      </c>
      <c r="AD133" s="2291">
        <f t="shared" si="36"/>
        <v>0</v>
      </c>
      <c r="AE133" s="2291">
        <f t="shared" si="36"/>
        <v>0</v>
      </c>
      <c r="AF133" s="2291">
        <f t="shared" si="36"/>
        <v>0</v>
      </c>
      <c r="AG133" s="2291">
        <f t="shared" si="36"/>
        <v>0</v>
      </c>
      <c r="AH133" s="2291">
        <f t="shared" si="36"/>
        <v>0</v>
      </c>
      <c r="AI133" s="2291">
        <f t="shared" si="36"/>
        <v>0</v>
      </c>
      <c r="AJ133" s="2291">
        <f t="shared" si="36"/>
        <v>0</v>
      </c>
      <c r="AK133" s="2291">
        <f t="shared" si="36"/>
        <v>3</v>
      </c>
      <c r="AL133" s="2291">
        <f t="shared" si="36"/>
        <v>0</v>
      </c>
      <c r="AM133" s="2291">
        <f t="shared" si="36"/>
        <v>0</v>
      </c>
    </row>
    <row r="134" spans="1:39" s="16" customFormat="1" ht="54.75" hidden="1" customHeight="1" x14ac:dyDescent="0.2">
      <c r="A134" s="683" t="s">
        <v>288</v>
      </c>
      <c r="B134" s="112" t="s">
        <v>190</v>
      </c>
      <c r="C134" s="100"/>
      <c r="D134" s="98"/>
      <c r="E134" s="98"/>
      <c r="F134" s="129"/>
      <c r="G134" s="1264">
        <v>3</v>
      </c>
      <c r="H134" s="83">
        <f t="shared" ref="H134:H142" si="37">G134*30</f>
        <v>90</v>
      </c>
      <c r="I134" s="781">
        <f t="shared" ref="I134:I142" si="38">J134+K134+L134</f>
        <v>45</v>
      </c>
      <c r="J134" s="99">
        <v>27</v>
      </c>
      <c r="K134" s="98">
        <v>9</v>
      </c>
      <c r="L134" s="98">
        <v>9</v>
      </c>
      <c r="M134" s="782">
        <f>H134-I134</f>
        <v>45</v>
      </c>
      <c r="N134" s="97"/>
      <c r="O134" s="98"/>
      <c r="P134" s="106"/>
      <c r="Q134" s="100"/>
      <c r="R134" s="98"/>
      <c r="S134" s="101"/>
      <c r="T134" s="102"/>
      <c r="U134" s="99">
        <v>5</v>
      </c>
      <c r="V134" s="126"/>
      <c r="W134" s="119"/>
      <c r="X134" s="99"/>
      <c r="Y134" s="126"/>
      <c r="AA134" s="16" t="s">
        <v>700</v>
      </c>
    </row>
    <row r="135" spans="1:39" s="16" customFormat="1" ht="54" hidden="1" customHeight="1" x14ac:dyDescent="0.2">
      <c r="A135" s="683" t="s">
        <v>225</v>
      </c>
      <c r="B135" s="112" t="s">
        <v>190</v>
      </c>
      <c r="C135" s="100">
        <v>9</v>
      </c>
      <c r="D135" s="98"/>
      <c r="E135" s="98"/>
      <c r="F135" s="129"/>
      <c r="G135" s="1264">
        <v>2.5</v>
      </c>
      <c r="H135" s="83">
        <f t="shared" si="37"/>
        <v>75</v>
      </c>
      <c r="I135" s="781">
        <f t="shared" si="38"/>
        <v>36</v>
      </c>
      <c r="J135" s="99">
        <v>27</v>
      </c>
      <c r="K135" s="98">
        <v>9</v>
      </c>
      <c r="L135" s="98"/>
      <c r="M135" s="782">
        <f>H135-I135</f>
        <v>39</v>
      </c>
      <c r="N135" s="97"/>
      <c r="O135" s="98"/>
      <c r="P135" s="106"/>
      <c r="Q135" s="100"/>
      <c r="R135" s="98"/>
      <c r="S135" s="101"/>
      <c r="T135" s="102"/>
      <c r="U135" s="99"/>
      <c r="V135" s="126">
        <v>4</v>
      </c>
      <c r="W135" s="119"/>
      <c r="X135" s="99"/>
      <c r="Y135" s="126"/>
      <c r="AA135" s="16" t="s">
        <v>701</v>
      </c>
    </row>
    <row r="136" spans="1:39" s="16" customFormat="1" ht="69.75" hidden="1" customHeight="1" x14ac:dyDescent="0.2">
      <c r="A136" s="683" t="s">
        <v>226</v>
      </c>
      <c r="B136" s="112" t="s">
        <v>586</v>
      </c>
      <c r="C136" s="100"/>
      <c r="D136" s="98"/>
      <c r="E136" s="98"/>
      <c r="F136" s="129">
        <v>9</v>
      </c>
      <c r="G136" s="1264">
        <v>1</v>
      </c>
      <c r="H136" s="83">
        <f t="shared" si="37"/>
        <v>30</v>
      </c>
      <c r="I136" s="781">
        <f t="shared" si="38"/>
        <v>18</v>
      </c>
      <c r="J136" s="99"/>
      <c r="K136" s="98"/>
      <c r="L136" s="98">
        <v>18</v>
      </c>
      <c r="M136" s="782">
        <f>H136-I136</f>
        <v>12</v>
      </c>
      <c r="N136" s="97"/>
      <c r="O136" s="98"/>
      <c r="P136" s="106"/>
      <c r="Q136" s="100"/>
      <c r="R136" s="98"/>
      <c r="S136" s="101"/>
      <c r="T136" s="102"/>
      <c r="U136" s="99"/>
      <c r="V136" s="126">
        <v>2</v>
      </c>
      <c r="W136" s="119"/>
      <c r="X136" s="99"/>
      <c r="Y136" s="126"/>
    </row>
    <row r="137" spans="1:39" s="16" customFormat="1" ht="51" hidden="1" customHeight="1" x14ac:dyDescent="0.2">
      <c r="A137" s="683" t="s">
        <v>227</v>
      </c>
      <c r="B137" s="170" t="s">
        <v>193</v>
      </c>
      <c r="C137" s="100"/>
      <c r="D137" s="98"/>
      <c r="E137" s="98"/>
      <c r="F137" s="169"/>
      <c r="G137" s="1265">
        <v>4.5</v>
      </c>
      <c r="H137" s="130">
        <f t="shared" ref="H137:M137" si="39">H138+H139</f>
        <v>135</v>
      </c>
      <c r="I137" s="109">
        <f t="shared" si="39"/>
        <v>59</v>
      </c>
      <c r="J137" s="109">
        <f t="shared" si="39"/>
        <v>42</v>
      </c>
      <c r="K137" s="109">
        <f t="shared" si="39"/>
        <v>9</v>
      </c>
      <c r="L137" s="109">
        <f t="shared" si="39"/>
        <v>8</v>
      </c>
      <c r="M137" s="110">
        <f t="shared" si="39"/>
        <v>76</v>
      </c>
      <c r="N137" s="97"/>
      <c r="O137" s="98"/>
      <c r="P137" s="106"/>
      <c r="Q137" s="100"/>
      <c r="R137" s="98"/>
      <c r="S137" s="101"/>
      <c r="T137" s="100"/>
      <c r="U137" s="98"/>
      <c r="V137" s="126"/>
      <c r="W137" s="119"/>
      <c r="X137" s="99"/>
      <c r="Y137" s="126"/>
    </row>
    <row r="138" spans="1:39" s="16" customFormat="1" ht="48.75" hidden="1" customHeight="1" x14ac:dyDescent="0.2">
      <c r="A138" s="683" t="s">
        <v>351</v>
      </c>
      <c r="B138" s="170" t="s">
        <v>193</v>
      </c>
      <c r="C138" s="100"/>
      <c r="D138" s="98"/>
      <c r="E138" s="98"/>
      <c r="F138" s="169"/>
      <c r="G138" s="1264">
        <v>2</v>
      </c>
      <c r="H138" s="79">
        <f>G138*30</f>
        <v>60</v>
      </c>
      <c r="I138" s="168">
        <f>J138+K138+L138</f>
        <v>27</v>
      </c>
      <c r="J138" s="131">
        <v>18</v>
      </c>
      <c r="K138" s="131">
        <v>9</v>
      </c>
      <c r="L138" s="131"/>
      <c r="M138" s="173">
        <f>H138-I138</f>
        <v>33</v>
      </c>
      <c r="N138" s="97"/>
      <c r="O138" s="98"/>
      <c r="P138" s="106"/>
      <c r="Q138" s="100"/>
      <c r="R138" s="98"/>
      <c r="S138" s="101"/>
      <c r="T138" s="100"/>
      <c r="U138" s="98"/>
      <c r="V138" s="126"/>
      <c r="W138" s="119"/>
      <c r="X138" s="99">
        <v>3</v>
      </c>
      <c r="Y138" s="126"/>
    </row>
    <row r="139" spans="1:39" s="16" customFormat="1" ht="51" hidden="1" customHeight="1" x14ac:dyDescent="0.2">
      <c r="A139" s="683" t="s">
        <v>352</v>
      </c>
      <c r="B139" s="170" t="s">
        <v>193</v>
      </c>
      <c r="C139" s="100">
        <v>12</v>
      </c>
      <c r="D139" s="98"/>
      <c r="E139" s="98"/>
      <c r="F139" s="169"/>
      <c r="G139" s="1264">
        <v>2.5</v>
      </c>
      <c r="H139" s="79">
        <f>G139*30</f>
        <v>75</v>
      </c>
      <c r="I139" s="168">
        <f>J139+K139+L139</f>
        <v>32</v>
      </c>
      <c r="J139" s="98">
        <v>24</v>
      </c>
      <c r="K139" s="98"/>
      <c r="L139" s="98">
        <v>8</v>
      </c>
      <c r="M139" s="173">
        <f>H139-I139</f>
        <v>43</v>
      </c>
      <c r="N139" s="174"/>
      <c r="O139" s="98"/>
      <c r="P139" s="106"/>
      <c r="Q139" s="100"/>
      <c r="R139" s="98"/>
      <c r="S139" s="101"/>
      <c r="T139" s="100"/>
      <c r="U139" s="98"/>
      <c r="V139" s="126"/>
      <c r="W139" s="119"/>
      <c r="X139" s="99"/>
      <c r="Y139" s="126">
        <v>4</v>
      </c>
    </row>
    <row r="140" spans="1:39" s="16" customFormat="1" ht="24" hidden="1" customHeight="1" x14ac:dyDescent="0.2">
      <c r="A140" s="683" t="s">
        <v>228</v>
      </c>
      <c r="B140" s="113" t="s">
        <v>59</v>
      </c>
      <c r="C140" s="100"/>
      <c r="D140" s="98"/>
      <c r="E140" s="98"/>
      <c r="F140" s="169"/>
      <c r="G140" s="118">
        <f>G141+G142</f>
        <v>7</v>
      </c>
      <c r="H140" s="130">
        <f t="shared" ref="H140:M140" si="40">H141+H142</f>
        <v>210</v>
      </c>
      <c r="I140" s="109">
        <f t="shared" si="40"/>
        <v>105</v>
      </c>
      <c r="J140" s="109">
        <f t="shared" si="40"/>
        <v>60</v>
      </c>
      <c r="K140" s="109">
        <f t="shared" si="40"/>
        <v>15</v>
      </c>
      <c r="L140" s="109">
        <f t="shared" si="40"/>
        <v>30</v>
      </c>
      <c r="M140" s="110">
        <f t="shared" si="40"/>
        <v>105</v>
      </c>
      <c r="N140" s="174"/>
      <c r="O140" s="98"/>
      <c r="P140" s="106"/>
      <c r="Q140" s="100"/>
      <c r="R140" s="98"/>
      <c r="S140" s="101"/>
      <c r="T140" s="100"/>
      <c r="U140" s="98"/>
      <c r="V140" s="126"/>
      <c r="W140" s="119"/>
      <c r="X140" s="99"/>
      <c r="Y140" s="126"/>
    </row>
    <row r="141" spans="1:39" s="16" customFormat="1" ht="26.25" hidden="1" customHeight="1" x14ac:dyDescent="0.2">
      <c r="A141" s="683" t="s">
        <v>353</v>
      </c>
      <c r="B141" s="113" t="s">
        <v>59</v>
      </c>
      <c r="C141" s="100">
        <v>7</v>
      </c>
      <c r="D141" s="98"/>
      <c r="E141" s="98"/>
      <c r="F141" s="129"/>
      <c r="G141" s="132">
        <v>6</v>
      </c>
      <c r="H141" s="83">
        <f t="shared" si="37"/>
        <v>180</v>
      </c>
      <c r="I141" s="781">
        <f t="shared" si="38"/>
        <v>90</v>
      </c>
      <c r="J141" s="99">
        <v>60</v>
      </c>
      <c r="K141" s="98">
        <v>15</v>
      </c>
      <c r="L141" s="98">
        <v>15</v>
      </c>
      <c r="M141" s="782">
        <f>H141-I141</f>
        <v>90</v>
      </c>
      <c r="N141" s="97"/>
      <c r="O141" s="98"/>
      <c r="P141" s="106"/>
      <c r="Q141" s="100"/>
      <c r="R141" s="98"/>
      <c r="S141" s="101"/>
      <c r="T141" s="102">
        <v>6</v>
      </c>
      <c r="U141" s="99"/>
      <c r="V141" s="126"/>
      <c r="W141" s="119"/>
      <c r="X141" s="99"/>
      <c r="Y141" s="126"/>
    </row>
    <row r="142" spans="1:39" s="16" customFormat="1" ht="24" hidden="1" customHeight="1" x14ac:dyDescent="0.2">
      <c r="A142" s="683" t="s">
        <v>354</v>
      </c>
      <c r="B142" s="113" t="s">
        <v>346</v>
      </c>
      <c r="C142" s="100"/>
      <c r="D142" s="98"/>
      <c r="E142" s="98"/>
      <c r="F142" s="129">
        <v>7</v>
      </c>
      <c r="G142" s="132">
        <v>1</v>
      </c>
      <c r="H142" s="83">
        <f t="shared" si="37"/>
        <v>30</v>
      </c>
      <c r="I142" s="781">
        <f t="shared" si="38"/>
        <v>15</v>
      </c>
      <c r="J142" s="99"/>
      <c r="K142" s="98"/>
      <c r="L142" s="98">
        <v>15</v>
      </c>
      <c r="M142" s="782">
        <f>H142-I142</f>
        <v>15</v>
      </c>
      <c r="N142" s="97"/>
      <c r="O142" s="98"/>
      <c r="P142" s="106"/>
      <c r="Q142" s="100"/>
      <c r="R142" s="98"/>
      <c r="S142" s="101"/>
      <c r="T142" s="102">
        <v>1</v>
      </c>
      <c r="U142" s="99"/>
      <c r="V142" s="126"/>
      <c r="W142" s="119"/>
      <c r="X142" s="99"/>
      <c r="Y142" s="126"/>
    </row>
    <row r="143" spans="1:39" s="16" customFormat="1" ht="35.25" hidden="1" customHeight="1" thickBot="1" x14ac:dyDescent="0.25">
      <c r="A143" s="783" t="s">
        <v>229</v>
      </c>
      <c r="B143" s="704" t="s">
        <v>282</v>
      </c>
      <c r="C143" s="784"/>
      <c r="D143" s="785" t="s">
        <v>194</v>
      </c>
      <c r="E143" s="786"/>
      <c r="F143" s="639"/>
      <c r="G143" s="108">
        <v>6</v>
      </c>
      <c r="H143" s="91">
        <f>G143*30</f>
        <v>180</v>
      </c>
      <c r="I143" s="167">
        <f>J143+K143+L143</f>
        <v>90</v>
      </c>
      <c r="J143" s="787">
        <v>45</v>
      </c>
      <c r="K143" s="787">
        <v>30</v>
      </c>
      <c r="L143" s="787">
        <v>15</v>
      </c>
      <c r="M143" s="125">
        <f>H143-I143</f>
        <v>90</v>
      </c>
      <c r="N143" s="91"/>
      <c r="O143" s="167"/>
      <c r="P143" s="125"/>
      <c r="Q143" s="91"/>
      <c r="R143" s="167"/>
      <c r="S143" s="125"/>
      <c r="T143" s="91"/>
      <c r="U143" s="167"/>
      <c r="V143" s="125"/>
      <c r="W143" s="86">
        <v>6</v>
      </c>
      <c r="X143" s="171"/>
      <c r="Y143" s="125"/>
    </row>
    <row r="144" spans="1:39" s="16" customFormat="1" ht="20.25" hidden="1" customHeight="1" thickBot="1" x14ac:dyDescent="0.25">
      <c r="A144" s="3041" t="s">
        <v>365</v>
      </c>
      <c r="B144" s="3042"/>
      <c r="C144" s="3042"/>
      <c r="D144" s="3042"/>
      <c r="E144" s="3042"/>
      <c r="F144" s="3042"/>
      <c r="G144" s="3042"/>
      <c r="H144" s="3042"/>
      <c r="I144" s="3042"/>
      <c r="J144" s="3042"/>
      <c r="K144" s="3042"/>
      <c r="L144" s="3042"/>
      <c r="M144" s="3042"/>
      <c r="N144" s="3042"/>
      <c r="O144" s="3042"/>
      <c r="P144" s="3042"/>
      <c r="Q144" s="3042"/>
      <c r="R144" s="3042"/>
      <c r="S144" s="3042"/>
      <c r="T144" s="3042"/>
      <c r="U144" s="3042"/>
      <c r="V144" s="3042"/>
      <c r="W144" s="3042"/>
      <c r="X144" s="3042"/>
      <c r="Y144" s="3043"/>
    </row>
    <row r="145" spans="1:52" s="16" customFormat="1" ht="35.25" hidden="1" customHeight="1" x14ac:dyDescent="0.2">
      <c r="A145" s="668" t="s">
        <v>230</v>
      </c>
      <c r="B145" s="788" t="s">
        <v>195</v>
      </c>
      <c r="C145" s="133"/>
      <c r="D145" s="131">
        <v>10</v>
      </c>
      <c r="E145" s="131"/>
      <c r="F145" s="789"/>
      <c r="G145" s="134">
        <v>3</v>
      </c>
      <c r="H145" s="40">
        <f>G145*30</f>
        <v>90</v>
      </c>
      <c r="I145" s="27">
        <f>J145+K145+L145</f>
        <v>45</v>
      </c>
      <c r="J145" s="735">
        <v>15</v>
      </c>
      <c r="K145" s="735">
        <v>30</v>
      </c>
      <c r="L145" s="735"/>
      <c r="M145" s="790">
        <f>H145-I145</f>
        <v>45</v>
      </c>
      <c r="N145" s="791"/>
      <c r="O145" s="131"/>
      <c r="P145" s="175"/>
      <c r="Q145" s="133"/>
      <c r="R145" s="131"/>
      <c r="S145" s="135"/>
      <c r="T145" s="133"/>
      <c r="U145" s="131"/>
      <c r="V145" s="135"/>
      <c r="W145" s="176">
        <v>3</v>
      </c>
      <c r="X145" s="177"/>
      <c r="Y145" s="135"/>
    </row>
    <row r="146" spans="1:52" s="16" customFormat="1" ht="35.25" hidden="1" customHeight="1" thickBot="1" x14ac:dyDescent="0.25">
      <c r="A146" s="683" t="s">
        <v>231</v>
      </c>
      <c r="B146" s="792" t="s">
        <v>196</v>
      </c>
      <c r="C146" s="100"/>
      <c r="D146" s="98">
        <v>10</v>
      </c>
      <c r="E146" s="98"/>
      <c r="F146" s="169"/>
      <c r="G146" s="118">
        <v>3</v>
      </c>
      <c r="H146" s="178">
        <f>G146*30</f>
        <v>90</v>
      </c>
      <c r="I146" s="104">
        <f>J146+K146+L146</f>
        <v>45</v>
      </c>
      <c r="J146" s="105">
        <v>30</v>
      </c>
      <c r="K146" s="105"/>
      <c r="L146" s="105">
        <v>15</v>
      </c>
      <c r="M146" s="127">
        <f>H146-I146</f>
        <v>45</v>
      </c>
      <c r="N146" s="174"/>
      <c r="O146" s="98"/>
      <c r="P146" s="106"/>
      <c r="Q146" s="100"/>
      <c r="R146" s="98"/>
      <c r="S146" s="101"/>
      <c r="T146" s="100"/>
      <c r="U146" s="98"/>
      <c r="V146" s="101"/>
      <c r="W146" s="102">
        <v>3</v>
      </c>
      <c r="X146" s="99"/>
      <c r="Y146" s="101"/>
    </row>
    <row r="147" spans="1:52" s="18" customFormat="1" ht="22.5" hidden="1" customHeight="1" thickBot="1" x14ac:dyDescent="0.25">
      <c r="A147" s="3036" t="s">
        <v>198</v>
      </c>
      <c r="B147" s="3037"/>
      <c r="C147" s="3037"/>
      <c r="D147" s="3037"/>
      <c r="E147" s="3037"/>
      <c r="F147" s="3037"/>
      <c r="G147" s="3037"/>
      <c r="H147" s="3037"/>
      <c r="I147" s="3037"/>
      <c r="J147" s="3037"/>
      <c r="K147" s="3037"/>
      <c r="L147" s="3037"/>
      <c r="M147" s="3037"/>
      <c r="N147" s="3037"/>
      <c r="O147" s="3037"/>
      <c r="P147" s="3037"/>
      <c r="Q147" s="3037"/>
      <c r="R147" s="3037"/>
      <c r="S147" s="3037"/>
      <c r="T147" s="3037"/>
      <c r="U147" s="3037"/>
      <c r="V147" s="3037"/>
      <c r="W147" s="3037"/>
      <c r="X147" s="3037"/>
      <c r="Y147" s="3038"/>
    </row>
    <row r="148" spans="1:52" s="18" customFormat="1" ht="46.5" hidden="1" customHeight="1" thickBot="1" x14ac:dyDescent="0.25">
      <c r="A148" s="576" t="s">
        <v>355</v>
      </c>
      <c r="B148" s="793" t="s">
        <v>60</v>
      </c>
      <c r="C148" s="83"/>
      <c r="D148" s="85">
        <v>10</v>
      </c>
      <c r="E148" s="85"/>
      <c r="F148" s="179" t="s">
        <v>171</v>
      </c>
      <c r="G148" s="90">
        <v>6</v>
      </c>
      <c r="H148" s="91">
        <f>G148*30</f>
        <v>180</v>
      </c>
      <c r="I148" s="92">
        <f>J148+K148+L148</f>
        <v>90</v>
      </c>
      <c r="J148" s="167"/>
      <c r="K148" s="167"/>
      <c r="L148" s="167">
        <v>90</v>
      </c>
      <c r="M148" s="125">
        <f>H148-I148</f>
        <v>90</v>
      </c>
      <c r="N148" s="546"/>
      <c r="O148" s="85"/>
      <c r="P148" s="89"/>
      <c r="Q148" s="83"/>
      <c r="R148" s="85"/>
      <c r="S148" s="89"/>
      <c r="T148" s="83"/>
      <c r="U148" s="85"/>
      <c r="V148" s="89" t="s">
        <v>87</v>
      </c>
      <c r="W148" s="86">
        <v>6</v>
      </c>
      <c r="X148" s="87"/>
      <c r="Y148" s="89"/>
      <c r="AB148" s="3291" t="s">
        <v>356</v>
      </c>
      <c r="AC148" s="3101"/>
      <c r="AD148" s="3101"/>
      <c r="AE148" s="3101"/>
      <c r="AF148" s="3101"/>
      <c r="AG148" s="3101"/>
      <c r="AH148" s="3101"/>
      <c r="AI148" s="3101"/>
      <c r="AJ148" s="3101"/>
      <c r="AK148" s="3101"/>
      <c r="AL148" s="3101"/>
      <c r="AM148" s="3101"/>
      <c r="AN148" s="3101"/>
      <c r="AO148" s="3101"/>
      <c r="AP148" s="3101"/>
      <c r="AQ148" s="3101"/>
      <c r="AR148" s="3101"/>
      <c r="AS148" s="3101"/>
      <c r="AT148" s="3101"/>
      <c r="AU148" s="3101"/>
      <c r="AV148" s="3101"/>
      <c r="AW148" s="3101"/>
      <c r="AX148" s="3101"/>
      <c r="AY148" s="3101"/>
      <c r="AZ148" s="3102"/>
    </row>
    <row r="149" spans="1:52" s="18" customFormat="1" ht="21" hidden="1" customHeight="1" thickBot="1" x14ac:dyDescent="0.25">
      <c r="A149" s="3306" t="s">
        <v>393</v>
      </c>
      <c r="B149" s="3307"/>
      <c r="C149" s="3307"/>
      <c r="D149" s="3307"/>
      <c r="E149" s="3307"/>
      <c r="F149" s="3307"/>
      <c r="G149" s="794">
        <f>G128+G131+G132+G133+G137+G140+G145+G146</f>
        <v>38</v>
      </c>
      <c r="H149" s="795">
        <f t="shared" ref="H149:M149" si="41">H128+H131+H132+H133+H137+H140+H145+H146</f>
        <v>1140</v>
      </c>
      <c r="I149" s="137">
        <f t="shared" si="41"/>
        <v>518</v>
      </c>
      <c r="J149" s="137">
        <f t="shared" si="41"/>
        <v>306</v>
      </c>
      <c r="K149" s="137">
        <f t="shared" si="41"/>
        <v>108</v>
      </c>
      <c r="L149" s="137">
        <f t="shared" si="41"/>
        <v>104</v>
      </c>
      <c r="M149" s="796">
        <f t="shared" si="41"/>
        <v>622</v>
      </c>
      <c r="N149" s="797"/>
      <c r="O149" s="136"/>
      <c r="P149" s="798"/>
      <c r="Q149" s="797"/>
      <c r="R149" s="136"/>
      <c r="S149" s="796"/>
      <c r="T149" s="795">
        <f>T141+T142</f>
        <v>7</v>
      </c>
      <c r="U149" s="137">
        <f>U129+U134</f>
        <v>10</v>
      </c>
      <c r="V149" s="796">
        <f>V130+V131+V135+V136</f>
        <v>16</v>
      </c>
      <c r="W149" s="795">
        <f>W132+W145+W146</f>
        <v>8</v>
      </c>
      <c r="X149" s="137">
        <f>X138</f>
        <v>3</v>
      </c>
      <c r="Y149" s="799">
        <f>Y139</f>
        <v>4</v>
      </c>
    </row>
    <row r="150" spans="1:52" s="18" customFormat="1" ht="41.25" hidden="1" customHeight="1" thickBot="1" x14ac:dyDescent="0.25">
      <c r="A150" s="3306" t="s">
        <v>394</v>
      </c>
      <c r="B150" s="3307"/>
      <c r="C150" s="3307"/>
      <c r="D150" s="3307"/>
      <c r="E150" s="3307"/>
      <c r="F150" s="3307"/>
      <c r="G150" s="800">
        <f>G128+G131+G132+G133+G137+G140+G148</f>
        <v>38</v>
      </c>
      <c r="H150" s="801">
        <f t="shared" ref="H150:M150" si="42">H128+H131+H132+H133+H137+H140+H148</f>
        <v>1140</v>
      </c>
      <c r="I150" s="802">
        <f t="shared" si="42"/>
        <v>518</v>
      </c>
      <c r="J150" s="802">
        <f t="shared" si="42"/>
        <v>261</v>
      </c>
      <c r="K150" s="802">
        <f t="shared" si="42"/>
        <v>78</v>
      </c>
      <c r="L150" s="802">
        <f t="shared" si="42"/>
        <v>179</v>
      </c>
      <c r="M150" s="803">
        <f t="shared" si="42"/>
        <v>622</v>
      </c>
      <c r="N150" s="804"/>
      <c r="O150" s="805"/>
      <c r="P150" s="806"/>
      <c r="Q150" s="807"/>
      <c r="R150" s="805"/>
      <c r="S150" s="808"/>
      <c r="T150" s="801">
        <f>T141+T142</f>
        <v>7</v>
      </c>
      <c r="U150" s="802">
        <f>U129+U134</f>
        <v>10</v>
      </c>
      <c r="V150" s="803">
        <f>V130+V131+V135+V136</f>
        <v>16</v>
      </c>
      <c r="W150" s="809">
        <f>W132+W148</f>
        <v>8</v>
      </c>
      <c r="X150" s="802">
        <f>X138</f>
        <v>3</v>
      </c>
      <c r="Y150" s="803">
        <f>Y139</f>
        <v>4</v>
      </c>
      <c r="AB150" s="3250" t="s">
        <v>34</v>
      </c>
      <c r="AC150" s="3258"/>
      <c r="AD150" s="3259"/>
      <c r="AE150" s="3250" t="s">
        <v>35</v>
      </c>
      <c r="AF150" s="3251"/>
      <c r="AG150" s="3252"/>
      <c r="AH150" s="3250" t="s">
        <v>36</v>
      </c>
      <c r="AI150" s="3251"/>
      <c r="AJ150" s="3252"/>
      <c r="AK150" s="3250" t="s">
        <v>37</v>
      </c>
      <c r="AL150" s="3251"/>
      <c r="AM150" s="3252"/>
    </row>
    <row r="151" spans="1:52" s="18" customFormat="1" ht="25.5" hidden="1" customHeight="1" thickBot="1" x14ac:dyDescent="0.25">
      <c r="A151" s="3291" t="s">
        <v>356</v>
      </c>
      <c r="B151" s="3101"/>
      <c r="C151" s="3101"/>
      <c r="D151" s="3101"/>
      <c r="E151" s="3101"/>
      <c r="F151" s="3101"/>
      <c r="G151" s="3101"/>
      <c r="H151" s="3101"/>
      <c r="I151" s="3101"/>
      <c r="J151" s="3101"/>
      <c r="K151" s="3101"/>
      <c r="L151" s="3101"/>
      <c r="M151" s="3101"/>
      <c r="N151" s="3101"/>
      <c r="O151" s="3101"/>
      <c r="P151" s="3101"/>
      <c r="Q151" s="3101"/>
      <c r="R151" s="3101"/>
      <c r="S151" s="3101"/>
      <c r="T151" s="3101"/>
      <c r="U151" s="3101"/>
      <c r="V151" s="3101"/>
      <c r="W151" s="3101"/>
      <c r="X151" s="3101"/>
      <c r="Y151" s="3102"/>
      <c r="AB151" s="3260"/>
      <c r="AC151" s="3261"/>
      <c r="AD151" s="3262"/>
      <c r="AE151" s="3253"/>
      <c r="AF151" s="3254"/>
      <c r="AG151" s="3255"/>
      <c r="AH151" s="3253"/>
      <c r="AI151" s="3254"/>
      <c r="AJ151" s="3255"/>
      <c r="AK151" s="3253"/>
      <c r="AL151" s="3254"/>
      <c r="AM151" s="3255"/>
    </row>
    <row r="152" spans="1:52" s="1792" customFormat="1" ht="37.5" hidden="1" customHeight="1" thickBot="1" x14ac:dyDescent="0.25">
      <c r="A152" s="1899" t="s">
        <v>289</v>
      </c>
      <c r="B152" s="1900" t="s">
        <v>357</v>
      </c>
      <c r="C152" s="1901"/>
      <c r="D152" s="1902">
        <v>6</v>
      </c>
      <c r="E152" s="1903"/>
      <c r="F152" s="1904"/>
      <c r="G152" s="1905">
        <v>3</v>
      </c>
      <c r="H152" s="1906">
        <f>G152*30</f>
        <v>90</v>
      </c>
      <c r="I152" s="1907">
        <f>J152+K152+L152</f>
        <v>30</v>
      </c>
      <c r="J152" s="1907">
        <v>10</v>
      </c>
      <c r="K152" s="1907">
        <v>20</v>
      </c>
      <c r="L152" s="1907"/>
      <c r="M152" s="1908">
        <f>H152-I152</f>
        <v>60</v>
      </c>
      <c r="N152" s="1909"/>
      <c r="O152" s="1902"/>
      <c r="P152" s="1910"/>
      <c r="Q152" s="1911"/>
      <c r="R152" s="1902"/>
      <c r="S152" s="1912">
        <v>3</v>
      </c>
      <c r="T152" s="1909"/>
      <c r="U152" s="1902"/>
      <c r="V152" s="1910"/>
      <c r="W152" s="1911"/>
      <c r="X152" s="1902"/>
      <c r="Y152" s="1910"/>
      <c r="AB152" s="2292">
        <v>1</v>
      </c>
      <c r="AC152" s="2292">
        <v>2</v>
      </c>
      <c r="AD152" s="2292">
        <v>3</v>
      </c>
      <c r="AE152" s="2292">
        <v>4</v>
      </c>
      <c r="AF152" s="2292">
        <v>5</v>
      </c>
      <c r="AG152" s="2292">
        <v>6</v>
      </c>
      <c r="AH152" s="2292">
        <v>7</v>
      </c>
      <c r="AI152" s="2292">
        <v>8</v>
      </c>
      <c r="AJ152" s="2292">
        <v>9</v>
      </c>
      <c r="AK152" s="2292">
        <v>10</v>
      </c>
      <c r="AL152" s="2292">
        <v>11</v>
      </c>
      <c r="AM152" s="2293">
        <v>12</v>
      </c>
    </row>
    <row r="153" spans="1:52" s="18" customFormat="1" ht="22.5" hidden="1" customHeight="1" thickBot="1" x14ac:dyDescent="0.25">
      <c r="A153" s="3044" t="s">
        <v>263</v>
      </c>
      <c r="B153" s="3052"/>
      <c r="C153" s="3052"/>
      <c r="D153" s="3052"/>
      <c r="E153" s="3052"/>
      <c r="F153" s="3053"/>
      <c r="G153" s="810">
        <f>G152</f>
        <v>3</v>
      </c>
      <c r="H153" s="734">
        <f t="shared" ref="H153:M153" si="43">H152</f>
        <v>90</v>
      </c>
      <c r="I153" s="735">
        <f t="shared" si="43"/>
        <v>30</v>
      </c>
      <c r="J153" s="735">
        <f t="shared" si="43"/>
        <v>10</v>
      </c>
      <c r="K153" s="735">
        <f t="shared" si="43"/>
        <v>20</v>
      </c>
      <c r="L153" s="735"/>
      <c r="M153" s="735">
        <f t="shared" si="43"/>
        <v>60</v>
      </c>
      <c r="N153" s="178"/>
      <c r="O153" s="735"/>
      <c r="P153" s="811"/>
      <c r="Q153" s="734"/>
      <c r="R153" s="735"/>
      <c r="S153" s="736">
        <f>S152</f>
        <v>3</v>
      </c>
      <c r="T153" s="133"/>
      <c r="U153" s="131"/>
      <c r="V153" s="135"/>
      <c r="W153" s="196"/>
      <c r="X153" s="131"/>
      <c r="Y153" s="135"/>
      <c r="AA153" s="18" t="s">
        <v>699</v>
      </c>
      <c r="AG153" s="18">
        <v>1</v>
      </c>
    </row>
    <row r="154" spans="1:52" s="18" customFormat="1" ht="27" hidden="1" customHeight="1" thickBot="1" x14ac:dyDescent="0.25">
      <c r="A154" s="3023" t="s">
        <v>447</v>
      </c>
      <c r="B154" s="3034"/>
      <c r="C154" s="3034"/>
      <c r="D154" s="3034"/>
      <c r="E154" s="3034"/>
      <c r="F154" s="3034"/>
      <c r="G154" s="3034"/>
      <c r="H154" s="3034"/>
      <c r="I154" s="3034"/>
      <c r="J154" s="3034"/>
      <c r="K154" s="3034"/>
      <c r="L154" s="3034"/>
      <c r="M154" s="3034"/>
      <c r="N154" s="3034"/>
      <c r="O154" s="3034"/>
      <c r="P154" s="3034"/>
      <c r="Q154" s="3034"/>
      <c r="R154" s="3034"/>
      <c r="S154" s="3034"/>
      <c r="T154" s="3034"/>
      <c r="U154" s="3034"/>
      <c r="V154" s="3034"/>
      <c r="W154" s="3034"/>
      <c r="X154" s="3034"/>
      <c r="Y154" s="3035"/>
      <c r="AA154" s="3023" t="s">
        <v>447</v>
      </c>
      <c r="AB154" s="3034"/>
      <c r="AC154" s="3034"/>
      <c r="AD154" s="3034"/>
      <c r="AE154" s="3034"/>
      <c r="AF154" s="3034"/>
      <c r="AG154" s="3034"/>
      <c r="AH154" s="3034"/>
      <c r="AI154" s="3034"/>
      <c r="AJ154" s="3034"/>
      <c r="AK154" s="3034"/>
      <c r="AL154" s="3034"/>
      <c r="AM154" s="3034"/>
      <c r="AN154" s="3034"/>
      <c r="AO154" s="3034"/>
      <c r="AP154" s="3034"/>
      <c r="AQ154" s="3034"/>
      <c r="AR154" s="3034"/>
      <c r="AS154" s="3034"/>
      <c r="AT154" s="3034"/>
      <c r="AU154" s="3034"/>
      <c r="AV154" s="3034"/>
      <c r="AW154" s="3034"/>
      <c r="AX154" s="3034"/>
      <c r="AY154" s="3035"/>
    </row>
    <row r="155" spans="1:52" s="18" customFormat="1" ht="84.75" hidden="1" customHeight="1" x14ac:dyDescent="0.2">
      <c r="A155" s="530" t="s">
        <v>290</v>
      </c>
      <c r="B155" s="812" t="s">
        <v>446</v>
      </c>
      <c r="C155" s="78"/>
      <c r="D155" s="80"/>
      <c r="E155" s="80"/>
      <c r="F155" s="81"/>
      <c r="G155" s="813">
        <f>G156+G157</f>
        <v>7</v>
      </c>
      <c r="H155" s="40">
        <f>H156+H157</f>
        <v>210</v>
      </c>
      <c r="I155" s="42">
        <f>I156+I157</f>
        <v>84</v>
      </c>
      <c r="J155" s="42">
        <f>J156+J157</f>
        <v>33</v>
      </c>
      <c r="K155" s="42">
        <f>K156+K157</f>
        <v>51</v>
      </c>
      <c r="L155" s="42"/>
      <c r="M155" s="790">
        <f>M156+M157</f>
        <v>126</v>
      </c>
      <c r="N155" s="79"/>
      <c r="O155" s="80"/>
      <c r="P155" s="107"/>
      <c r="Q155" s="79"/>
      <c r="R155" s="80"/>
      <c r="S155" s="107"/>
      <c r="T155" s="79"/>
      <c r="U155" s="80"/>
      <c r="V155" s="107"/>
      <c r="W155" s="79"/>
      <c r="X155" s="80"/>
      <c r="Y155" s="107"/>
      <c r="AB155" s="3250" t="s">
        <v>34</v>
      </c>
      <c r="AC155" s="3258"/>
      <c r="AD155" s="3259"/>
      <c r="AE155" s="3250" t="s">
        <v>35</v>
      </c>
      <c r="AF155" s="3251"/>
      <c r="AG155" s="3252"/>
      <c r="AH155" s="3250" t="s">
        <v>36</v>
      </c>
      <c r="AI155" s="3251"/>
      <c r="AJ155" s="3252"/>
      <c r="AK155" s="3250" t="s">
        <v>37</v>
      </c>
      <c r="AL155" s="3251"/>
      <c r="AM155" s="3252"/>
    </row>
    <row r="156" spans="1:52" s="18" customFormat="1" ht="83.25" hidden="1" customHeight="1" thickBot="1" x14ac:dyDescent="0.25">
      <c r="A156" s="576" t="s">
        <v>358</v>
      </c>
      <c r="B156" s="704" t="s">
        <v>446</v>
      </c>
      <c r="C156" s="82"/>
      <c r="D156" s="85">
        <v>10</v>
      </c>
      <c r="E156" s="85"/>
      <c r="F156" s="88"/>
      <c r="G156" s="814">
        <v>3</v>
      </c>
      <c r="H156" s="83">
        <f>G156*30</f>
        <v>90</v>
      </c>
      <c r="I156" s="85">
        <f>J156+K156+L156</f>
        <v>30</v>
      </c>
      <c r="J156" s="85">
        <v>15</v>
      </c>
      <c r="K156" s="85">
        <v>15</v>
      </c>
      <c r="L156" s="85"/>
      <c r="M156" s="89">
        <f>H156-I156</f>
        <v>60</v>
      </c>
      <c r="N156" s="83"/>
      <c r="O156" s="85"/>
      <c r="P156" s="89"/>
      <c r="Q156" s="83"/>
      <c r="R156" s="85"/>
      <c r="S156" s="89"/>
      <c r="T156" s="83"/>
      <c r="U156" s="85"/>
      <c r="V156" s="89"/>
      <c r="W156" s="83">
        <v>2</v>
      </c>
      <c r="X156" s="85"/>
      <c r="Y156" s="89"/>
      <c r="AB156" s="3260"/>
      <c r="AC156" s="3261"/>
      <c r="AD156" s="3262"/>
      <c r="AE156" s="3253"/>
      <c r="AF156" s="3254"/>
      <c r="AG156" s="3255"/>
      <c r="AH156" s="3253"/>
      <c r="AI156" s="3254"/>
      <c r="AJ156" s="3255"/>
      <c r="AK156" s="3253"/>
      <c r="AL156" s="3254"/>
      <c r="AM156" s="3255"/>
    </row>
    <row r="157" spans="1:52" s="18" customFormat="1" ht="84.75" hidden="1" customHeight="1" thickBot="1" x14ac:dyDescent="0.25">
      <c r="A157" s="581" t="s">
        <v>359</v>
      </c>
      <c r="B157" s="815" t="s">
        <v>446</v>
      </c>
      <c r="C157" s="97"/>
      <c r="D157" s="98">
        <v>11</v>
      </c>
      <c r="E157" s="98"/>
      <c r="F157" s="106"/>
      <c r="G157" s="816">
        <v>4</v>
      </c>
      <c r="H157" s="83">
        <f>G157*30</f>
        <v>120</v>
      </c>
      <c r="I157" s="85">
        <f>J157+K157+L157</f>
        <v>54</v>
      </c>
      <c r="J157" s="138">
        <v>18</v>
      </c>
      <c r="K157" s="138">
        <v>36</v>
      </c>
      <c r="L157" s="138"/>
      <c r="M157" s="139">
        <f>H157-I157</f>
        <v>66</v>
      </c>
      <c r="N157" s="140"/>
      <c r="O157" s="138"/>
      <c r="P157" s="139"/>
      <c r="Q157" s="140"/>
      <c r="R157" s="138"/>
      <c r="S157" s="139"/>
      <c r="T157" s="140"/>
      <c r="U157" s="138"/>
      <c r="V157" s="139"/>
      <c r="W157" s="140"/>
      <c r="X157" s="138">
        <v>6</v>
      </c>
      <c r="Y157" s="139"/>
      <c r="AB157" s="2292">
        <v>1</v>
      </c>
      <c r="AC157" s="2292">
        <v>2</v>
      </c>
      <c r="AD157" s="2292">
        <v>3</v>
      </c>
      <c r="AE157" s="2292">
        <v>4</v>
      </c>
      <c r="AF157" s="2292">
        <v>5</v>
      </c>
      <c r="AG157" s="2292">
        <v>6</v>
      </c>
      <c r="AH157" s="2292">
        <v>7</v>
      </c>
      <c r="AI157" s="2292">
        <v>8</v>
      </c>
      <c r="AJ157" s="2292">
        <v>9</v>
      </c>
      <c r="AK157" s="2292">
        <v>10</v>
      </c>
      <c r="AL157" s="2292">
        <v>11</v>
      </c>
      <c r="AM157" s="2293">
        <v>12</v>
      </c>
    </row>
    <row r="158" spans="1:52" s="18" customFormat="1" ht="22.5" hidden="1" customHeight="1" thickBot="1" x14ac:dyDescent="0.25">
      <c r="A158" s="3044" t="s">
        <v>292</v>
      </c>
      <c r="B158" s="3052"/>
      <c r="C158" s="3052"/>
      <c r="D158" s="3052"/>
      <c r="E158" s="3052"/>
      <c r="F158" s="3053"/>
      <c r="G158" s="817">
        <f>G155</f>
        <v>7</v>
      </c>
      <c r="H158" s="818">
        <f t="shared" ref="H158:M158" si="44">H155</f>
        <v>210</v>
      </c>
      <c r="I158" s="819">
        <f t="shared" si="44"/>
        <v>84</v>
      </c>
      <c r="J158" s="819">
        <f t="shared" si="44"/>
        <v>33</v>
      </c>
      <c r="K158" s="819">
        <f t="shared" si="44"/>
        <v>51</v>
      </c>
      <c r="L158" s="819"/>
      <c r="M158" s="820">
        <f t="shared" si="44"/>
        <v>126</v>
      </c>
      <c r="N158" s="821"/>
      <c r="O158" s="822"/>
      <c r="P158" s="823"/>
      <c r="Q158" s="727"/>
      <c r="R158" s="141"/>
      <c r="S158" s="824"/>
      <c r="T158" s="821"/>
      <c r="U158" s="822"/>
      <c r="V158" s="823"/>
      <c r="W158" s="727">
        <f>SUM(W155:W157)</f>
        <v>2</v>
      </c>
      <c r="X158" s="141">
        <f>SUM(X155:X157)</f>
        <v>6</v>
      </c>
      <c r="Y158" s="726"/>
      <c r="AA158" s="18" t="s">
        <v>699</v>
      </c>
      <c r="AK158" s="18">
        <v>1</v>
      </c>
      <c r="AL158" s="18">
        <v>1</v>
      </c>
    </row>
    <row r="159" spans="1:52" s="18" customFormat="1" ht="24" hidden="1" customHeight="1" thickBot="1" x14ac:dyDescent="0.25">
      <c r="A159" s="3291" t="s">
        <v>448</v>
      </c>
      <c r="B159" s="3101"/>
      <c r="C159" s="3101"/>
      <c r="D159" s="3101"/>
      <c r="E159" s="3101"/>
      <c r="F159" s="3101"/>
      <c r="G159" s="3101"/>
      <c r="H159" s="3101"/>
      <c r="I159" s="3101"/>
      <c r="J159" s="3101"/>
      <c r="K159" s="3101"/>
      <c r="L159" s="3101"/>
      <c r="M159" s="3101"/>
      <c r="N159" s="3101"/>
      <c r="O159" s="3101"/>
      <c r="P159" s="3101"/>
      <c r="Q159" s="3101"/>
      <c r="R159" s="3101"/>
      <c r="S159" s="3101"/>
      <c r="T159" s="3101"/>
      <c r="U159" s="3101"/>
      <c r="V159" s="3101"/>
      <c r="W159" s="3101"/>
      <c r="X159" s="3101"/>
      <c r="Y159" s="3102"/>
    </row>
    <row r="160" spans="1:52" s="18" customFormat="1" ht="38.25" hidden="1" customHeight="1" x14ac:dyDescent="0.2">
      <c r="A160" s="825" t="s">
        <v>256</v>
      </c>
      <c r="B160" s="111" t="s">
        <v>187</v>
      </c>
      <c r="C160" s="122"/>
      <c r="D160" s="120"/>
      <c r="E160" s="120"/>
      <c r="F160" s="826"/>
      <c r="G160" s="197">
        <f t="shared" ref="G160:M160" si="45">G161+G162+G163</f>
        <v>6</v>
      </c>
      <c r="H160" s="827">
        <f t="shared" si="45"/>
        <v>180</v>
      </c>
      <c r="I160" s="142">
        <f t="shared" si="45"/>
        <v>96</v>
      </c>
      <c r="J160" s="142">
        <f t="shared" si="45"/>
        <v>57</v>
      </c>
      <c r="K160" s="142">
        <f t="shared" si="45"/>
        <v>9</v>
      </c>
      <c r="L160" s="142">
        <f t="shared" si="45"/>
        <v>30</v>
      </c>
      <c r="M160" s="828">
        <f t="shared" si="45"/>
        <v>84</v>
      </c>
      <c r="N160" s="122"/>
      <c r="O160" s="120"/>
      <c r="P160" s="124"/>
      <c r="Q160" s="122"/>
      <c r="R160" s="120"/>
      <c r="S160" s="124"/>
      <c r="T160" s="143"/>
      <c r="U160" s="144"/>
      <c r="V160" s="123"/>
      <c r="W160" s="829"/>
      <c r="X160" s="144"/>
      <c r="Y160" s="123"/>
    </row>
    <row r="161" spans="1:40" s="18" customFormat="1" ht="36" hidden="1" customHeight="1" x14ac:dyDescent="0.2">
      <c r="A161" s="830" t="s">
        <v>360</v>
      </c>
      <c r="B161" s="112" t="s">
        <v>187</v>
      </c>
      <c r="C161" s="83"/>
      <c r="D161" s="85">
        <v>9</v>
      </c>
      <c r="E161" s="85"/>
      <c r="F161" s="831"/>
      <c r="G161" s="165">
        <v>2</v>
      </c>
      <c r="H161" s="83">
        <f>G161*30</f>
        <v>60</v>
      </c>
      <c r="I161" s="84">
        <f>J161+K161+L161</f>
        <v>36</v>
      </c>
      <c r="J161" s="87">
        <v>27</v>
      </c>
      <c r="K161" s="85">
        <v>9</v>
      </c>
      <c r="L161" s="85"/>
      <c r="M161" s="145">
        <f>H161-I161</f>
        <v>24</v>
      </c>
      <c r="N161" s="83"/>
      <c r="O161" s="85"/>
      <c r="P161" s="89"/>
      <c r="Q161" s="83"/>
      <c r="R161" s="85"/>
      <c r="S161" s="89"/>
      <c r="T161" s="86"/>
      <c r="U161" s="87"/>
      <c r="V161" s="94">
        <v>4</v>
      </c>
      <c r="W161" s="95"/>
      <c r="X161" s="87"/>
      <c r="Y161" s="94"/>
    </row>
    <row r="162" spans="1:40" s="18" customFormat="1" ht="39.75" hidden="1" customHeight="1" x14ac:dyDescent="0.2">
      <c r="A162" s="830" t="s">
        <v>361</v>
      </c>
      <c r="B162" s="112" t="s">
        <v>187</v>
      </c>
      <c r="C162" s="83">
        <v>10</v>
      </c>
      <c r="D162" s="85"/>
      <c r="E162" s="85"/>
      <c r="F162" s="831"/>
      <c r="G162" s="165">
        <v>2.5</v>
      </c>
      <c r="H162" s="83">
        <f>G162*30</f>
        <v>75</v>
      </c>
      <c r="I162" s="84">
        <f>J162+K162+L162</f>
        <v>45</v>
      </c>
      <c r="J162" s="87">
        <v>30</v>
      </c>
      <c r="K162" s="85"/>
      <c r="L162" s="85">
        <v>15</v>
      </c>
      <c r="M162" s="145">
        <f>H162-I162</f>
        <v>30</v>
      </c>
      <c r="N162" s="83"/>
      <c r="O162" s="85"/>
      <c r="P162" s="89"/>
      <c r="Q162" s="83"/>
      <c r="R162" s="85"/>
      <c r="S162" s="89"/>
      <c r="T162" s="86"/>
      <c r="U162" s="87"/>
      <c r="V162" s="94"/>
      <c r="W162" s="95">
        <v>3</v>
      </c>
      <c r="X162" s="87"/>
      <c r="Y162" s="94"/>
      <c r="AB162" s="184"/>
    </row>
    <row r="163" spans="1:40" s="18" customFormat="1" ht="55.5" hidden="1" customHeight="1" thickBot="1" x14ac:dyDescent="0.25">
      <c r="A163" s="832" t="s">
        <v>362</v>
      </c>
      <c r="B163" s="113" t="s">
        <v>442</v>
      </c>
      <c r="C163" s="100"/>
      <c r="D163" s="98"/>
      <c r="E163" s="98">
        <v>10</v>
      </c>
      <c r="F163" s="579"/>
      <c r="G163" s="833">
        <v>1.5</v>
      </c>
      <c r="H163" s="100">
        <f>G163*30</f>
        <v>45</v>
      </c>
      <c r="I163" s="84">
        <f>J163+K163+L163</f>
        <v>15</v>
      </c>
      <c r="J163" s="99"/>
      <c r="K163" s="98"/>
      <c r="L163" s="98">
        <v>15</v>
      </c>
      <c r="M163" s="782">
        <f>H163-I163</f>
        <v>30</v>
      </c>
      <c r="N163" s="100"/>
      <c r="O163" s="98"/>
      <c r="P163" s="101"/>
      <c r="Q163" s="100"/>
      <c r="R163" s="98"/>
      <c r="S163" s="101"/>
      <c r="T163" s="102"/>
      <c r="U163" s="99"/>
      <c r="V163" s="126"/>
      <c r="W163" s="119">
        <v>1</v>
      </c>
      <c r="X163" s="99"/>
      <c r="Y163" s="126"/>
      <c r="AB163" s="184"/>
    </row>
    <row r="164" spans="1:40" s="18" customFormat="1" ht="24" hidden="1" customHeight="1" thickBot="1" x14ac:dyDescent="0.25">
      <c r="A164" s="3106" t="s">
        <v>449</v>
      </c>
      <c r="B164" s="3107"/>
      <c r="C164" s="3107"/>
      <c r="D164" s="3107"/>
      <c r="E164" s="3107"/>
      <c r="F164" s="3108"/>
      <c r="G164" s="585">
        <f>G160</f>
        <v>6</v>
      </c>
      <c r="H164" s="821">
        <f t="shared" ref="H164:M164" si="46">H160</f>
        <v>180</v>
      </c>
      <c r="I164" s="615">
        <f t="shared" si="46"/>
        <v>96</v>
      </c>
      <c r="J164" s="615">
        <f t="shared" si="46"/>
        <v>57</v>
      </c>
      <c r="K164" s="615">
        <f t="shared" si="46"/>
        <v>9</v>
      </c>
      <c r="L164" s="615">
        <f t="shared" si="46"/>
        <v>30</v>
      </c>
      <c r="M164" s="834">
        <f t="shared" si="46"/>
        <v>84</v>
      </c>
      <c r="N164" s="146"/>
      <c r="O164" s="147"/>
      <c r="P164" s="148"/>
      <c r="Q164" s="146"/>
      <c r="R164" s="147"/>
      <c r="S164" s="835"/>
      <c r="T164" s="149"/>
      <c r="U164" s="150"/>
      <c r="V164" s="820">
        <f>SUM(V160:V163)</f>
        <v>4</v>
      </c>
      <c r="W164" s="836">
        <f>SUM(W160:W163)</f>
        <v>4</v>
      </c>
      <c r="X164" s="150"/>
      <c r="Y164" s="151"/>
    </row>
    <row r="165" spans="1:40" s="18" customFormat="1" ht="23.25" hidden="1" customHeight="1" thickBot="1" x14ac:dyDescent="0.25">
      <c r="A165" s="3291" t="s">
        <v>450</v>
      </c>
      <c r="B165" s="3101"/>
      <c r="C165" s="3101"/>
      <c r="D165" s="3101"/>
      <c r="E165" s="3101"/>
      <c r="F165" s="3101"/>
      <c r="G165" s="3101"/>
      <c r="H165" s="3101"/>
      <c r="I165" s="3101"/>
      <c r="J165" s="3101"/>
      <c r="K165" s="3101"/>
      <c r="L165" s="3101"/>
      <c r="M165" s="3101"/>
      <c r="N165" s="3101"/>
      <c r="O165" s="3101"/>
      <c r="P165" s="3101"/>
      <c r="Q165" s="3101"/>
      <c r="R165" s="3101"/>
      <c r="S165" s="3101"/>
      <c r="T165" s="3101"/>
      <c r="U165" s="3101"/>
      <c r="V165" s="3101"/>
      <c r="W165" s="3101"/>
      <c r="X165" s="3101"/>
      <c r="Y165" s="3102"/>
      <c r="AB165" s="184"/>
    </row>
    <row r="166" spans="1:40" s="18" customFormat="1" ht="23.25" hidden="1" customHeight="1" x14ac:dyDescent="0.2">
      <c r="A166" s="837" t="s">
        <v>368</v>
      </c>
      <c r="B166" s="838" t="s">
        <v>445</v>
      </c>
      <c r="C166" s="839"/>
      <c r="D166" s="840"/>
      <c r="E166" s="840"/>
      <c r="F166" s="841"/>
      <c r="G166" s="842">
        <f>G167+G168+G169</f>
        <v>10</v>
      </c>
      <c r="H166" s="843">
        <f>H167+H168+H169</f>
        <v>300</v>
      </c>
      <c r="I166" s="844">
        <f>I167+I168+I169</f>
        <v>132</v>
      </c>
      <c r="J166" s="844">
        <f>J167+J168+J169</f>
        <v>49</v>
      </c>
      <c r="K166" s="844">
        <f>K167+K168+K169</f>
        <v>83</v>
      </c>
      <c r="L166" s="844"/>
      <c r="M166" s="845">
        <f>M167+M168+M169</f>
        <v>168</v>
      </c>
      <c r="N166" s="839"/>
      <c r="O166" s="840"/>
      <c r="P166" s="846"/>
      <c r="Q166" s="839"/>
      <c r="R166" s="840"/>
      <c r="S166" s="846"/>
      <c r="T166" s="847"/>
      <c r="U166" s="848"/>
      <c r="V166" s="849"/>
      <c r="W166" s="850"/>
      <c r="X166" s="848"/>
      <c r="Y166" s="849"/>
      <c r="AB166" s="2291"/>
      <c r="AC166" s="3250" t="s">
        <v>34</v>
      </c>
      <c r="AD166" s="3258"/>
      <c r="AE166" s="3259"/>
      <c r="AF166" s="3250" t="s">
        <v>35</v>
      </c>
      <c r="AG166" s="3251"/>
      <c r="AH166" s="3252"/>
      <c r="AI166" s="3250" t="s">
        <v>36</v>
      </c>
      <c r="AJ166" s="3251"/>
      <c r="AK166" s="3252"/>
      <c r="AL166" s="3250" t="s">
        <v>37</v>
      </c>
      <c r="AM166" s="3251"/>
      <c r="AN166" s="3252"/>
    </row>
    <row r="167" spans="1:40" s="18" customFormat="1" ht="23.25" hidden="1" customHeight="1" thickBot="1" x14ac:dyDescent="0.25">
      <c r="A167" s="830" t="s">
        <v>369</v>
      </c>
      <c r="B167" s="112" t="s">
        <v>445</v>
      </c>
      <c r="C167" s="83"/>
      <c r="D167" s="85">
        <v>10</v>
      </c>
      <c r="E167" s="85"/>
      <c r="F167" s="128"/>
      <c r="G167" s="643">
        <v>3</v>
      </c>
      <c r="H167" s="83">
        <f>G167*30</f>
        <v>90</v>
      </c>
      <c r="I167" s="84">
        <f>J167+K167+L167</f>
        <v>30</v>
      </c>
      <c r="J167" s="87">
        <v>15</v>
      </c>
      <c r="K167" s="85">
        <v>15</v>
      </c>
      <c r="L167" s="85"/>
      <c r="M167" s="145">
        <f>H167-I167</f>
        <v>60</v>
      </c>
      <c r="N167" s="82"/>
      <c r="O167" s="85"/>
      <c r="P167" s="88"/>
      <c r="Q167" s="83"/>
      <c r="R167" s="85"/>
      <c r="S167" s="89"/>
      <c r="T167" s="86"/>
      <c r="U167" s="87"/>
      <c r="V167" s="94"/>
      <c r="W167" s="95">
        <v>2</v>
      </c>
      <c r="X167" s="87"/>
      <c r="Y167" s="94"/>
      <c r="AB167" s="2291"/>
      <c r="AC167" s="3260"/>
      <c r="AD167" s="3261"/>
      <c r="AE167" s="3262"/>
      <c r="AF167" s="3253"/>
      <c r="AG167" s="3254"/>
      <c r="AH167" s="3255"/>
      <c r="AI167" s="3253"/>
      <c r="AJ167" s="3254"/>
      <c r="AK167" s="3255"/>
      <c r="AL167" s="3253"/>
      <c r="AM167" s="3254"/>
      <c r="AN167" s="3255"/>
    </row>
    <row r="168" spans="1:40" s="18" customFormat="1" ht="23.25" hidden="1" customHeight="1" x14ac:dyDescent="0.2">
      <c r="A168" s="830" t="s">
        <v>370</v>
      </c>
      <c r="B168" s="112" t="s">
        <v>445</v>
      </c>
      <c r="C168" s="83"/>
      <c r="D168" s="85"/>
      <c r="E168" s="85"/>
      <c r="F168" s="128"/>
      <c r="G168" s="643">
        <v>4</v>
      </c>
      <c r="H168" s="83">
        <f>G168*30</f>
        <v>120</v>
      </c>
      <c r="I168" s="84">
        <f>J168+K168+L168</f>
        <v>54</v>
      </c>
      <c r="J168" s="87">
        <v>18</v>
      </c>
      <c r="K168" s="85">
        <v>36</v>
      </c>
      <c r="L168" s="85"/>
      <c r="M168" s="145">
        <f>H168-I168</f>
        <v>66</v>
      </c>
      <c r="N168" s="82"/>
      <c r="O168" s="85"/>
      <c r="P168" s="88"/>
      <c r="Q168" s="83"/>
      <c r="R168" s="85"/>
      <c r="S168" s="89"/>
      <c r="T168" s="86"/>
      <c r="U168" s="87"/>
      <c r="V168" s="94"/>
      <c r="W168" s="95"/>
      <c r="X168" s="87">
        <v>6</v>
      </c>
      <c r="Y168" s="94"/>
      <c r="AB168" s="2291"/>
      <c r="AC168" s="2292">
        <v>1</v>
      </c>
      <c r="AD168" s="2292">
        <v>2</v>
      </c>
      <c r="AE168" s="2292">
        <v>3</v>
      </c>
      <c r="AF168" s="2292">
        <v>4</v>
      </c>
      <c r="AG168" s="2292">
        <v>5</v>
      </c>
      <c r="AH168" s="2292">
        <v>6</v>
      </c>
      <c r="AI168" s="2292">
        <v>7</v>
      </c>
      <c r="AJ168" s="2292">
        <v>8</v>
      </c>
      <c r="AK168" s="2292">
        <v>9</v>
      </c>
      <c r="AL168" s="2292">
        <v>10</v>
      </c>
      <c r="AM168" s="2292">
        <v>11</v>
      </c>
      <c r="AN168" s="2293">
        <v>12</v>
      </c>
    </row>
    <row r="169" spans="1:40" s="18" customFormat="1" ht="23.25" hidden="1" customHeight="1" x14ac:dyDescent="0.2">
      <c r="A169" s="830" t="s">
        <v>371</v>
      </c>
      <c r="B169" s="112" t="s">
        <v>445</v>
      </c>
      <c r="C169" s="83">
        <v>12</v>
      </c>
      <c r="D169" s="85"/>
      <c r="E169" s="85"/>
      <c r="F169" s="128"/>
      <c r="G169" s="643">
        <v>3</v>
      </c>
      <c r="H169" s="83">
        <f>G169*30</f>
        <v>90</v>
      </c>
      <c r="I169" s="84">
        <f>J169+K169+L169</f>
        <v>48</v>
      </c>
      <c r="J169" s="87">
        <v>16</v>
      </c>
      <c r="K169" s="85">
        <v>32</v>
      </c>
      <c r="L169" s="85"/>
      <c r="M169" s="145">
        <f>H169-I169</f>
        <v>42</v>
      </c>
      <c r="N169" s="82"/>
      <c r="O169" s="85"/>
      <c r="P169" s="88"/>
      <c r="Q169" s="83"/>
      <c r="R169" s="85"/>
      <c r="S169" s="89"/>
      <c r="T169" s="86"/>
      <c r="U169" s="87"/>
      <c r="V169" s="94"/>
      <c r="W169" s="95"/>
      <c r="X169" s="87"/>
      <c r="Y169" s="94">
        <v>6</v>
      </c>
      <c r="AB169" s="2291" t="s">
        <v>698</v>
      </c>
      <c r="AC169" s="2291">
        <f>COUNTIF($C165:$C177,AC168)</f>
        <v>0</v>
      </c>
      <c r="AD169" s="2291">
        <f t="shared" ref="AD169:AN169" si="47">COUNTIF($C165:$C177,AD168)</f>
        <v>0</v>
      </c>
      <c r="AE169" s="2291">
        <f t="shared" si="47"/>
        <v>0</v>
      </c>
      <c r="AF169" s="2291">
        <f t="shared" si="47"/>
        <v>0</v>
      </c>
      <c r="AG169" s="2291">
        <f t="shared" si="47"/>
        <v>0</v>
      </c>
      <c r="AH169" s="2291">
        <f t="shared" si="47"/>
        <v>0</v>
      </c>
      <c r="AI169" s="2291">
        <f t="shared" si="47"/>
        <v>0</v>
      </c>
      <c r="AJ169" s="2291">
        <f t="shared" si="47"/>
        <v>0</v>
      </c>
      <c r="AK169" s="2291">
        <f t="shared" si="47"/>
        <v>0</v>
      </c>
      <c r="AL169" s="2291">
        <f t="shared" si="47"/>
        <v>2</v>
      </c>
      <c r="AM169" s="2291">
        <f t="shared" si="47"/>
        <v>0</v>
      </c>
      <c r="AN169" s="2291">
        <f t="shared" si="47"/>
        <v>1</v>
      </c>
    </row>
    <row r="170" spans="1:40" s="18" customFormat="1" ht="54" hidden="1" customHeight="1" x14ac:dyDescent="0.2">
      <c r="A170" s="830" t="s">
        <v>372</v>
      </c>
      <c r="B170" s="851" t="s">
        <v>443</v>
      </c>
      <c r="C170" s="83"/>
      <c r="D170" s="85"/>
      <c r="E170" s="85"/>
      <c r="F170" s="831"/>
      <c r="G170" s="90">
        <f t="shared" ref="G170:M170" si="48">G171+G172+G173</f>
        <v>6</v>
      </c>
      <c r="H170" s="152">
        <f t="shared" si="48"/>
        <v>180</v>
      </c>
      <c r="I170" s="92">
        <f t="shared" si="48"/>
        <v>96</v>
      </c>
      <c r="J170" s="92">
        <f t="shared" si="48"/>
        <v>48</v>
      </c>
      <c r="K170" s="92">
        <f t="shared" si="48"/>
        <v>33</v>
      </c>
      <c r="L170" s="92">
        <f t="shared" si="48"/>
        <v>15</v>
      </c>
      <c r="M170" s="93">
        <f t="shared" si="48"/>
        <v>84</v>
      </c>
      <c r="N170" s="83"/>
      <c r="O170" s="85"/>
      <c r="P170" s="89"/>
      <c r="Q170" s="83"/>
      <c r="R170" s="85"/>
      <c r="S170" s="89"/>
      <c r="T170" s="86"/>
      <c r="U170" s="87"/>
      <c r="V170" s="94"/>
      <c r="W170" s="95"/>
      <c r="X170" s="87"/>
      <c r="Y170" s="94"/>
      <c r="AB170" s="2294" t="s">
        <v>699</v>
      </c>
      <c r="AC170" s="2291">
        <f>COUNTIF($D165:$D177,AC168)</f>
        <v>0</v>
      </c>
      <c r="AD170" s="2291">
        <f t="shared" ref="AD170:AN170" si="49">COUNTIF($D165:$D177,AD168)</f>
        <v>0</v>
      </c>
      <c r="AE170" s="2291">
        <f t="shared" si="49"/>
        <v>0</v>
      </c>
      <c r="AF170" s="2291">
        <f t="shared" si="49"/>
        <v>0</v>
      </c>
      <c r="AG170" s="2291">
        <f t="shared" si="49"/>
        <v>0</v>
      </c>
      <c r="AH170" s="2291">
        <f t="shared" si="49"/>
        <v>0</v>
      </c>
      <c r="AI170" s="2291">
        <f t="shared" si="49"/>
        <v>0</v>
      </c>
      <c r="AJ170" s="2291">
        <f t="shared" si="49"/>
        <v>0</v>
      </c>
      <c r="AK170" s="2291">
        <f t="shared" si="49"/>
        <v>1</v>
      </c>
      <c r="AL170" s="2291">
        <f t="shared" si="49"/>
        <v>1</v>
      </c>
      <c r="AM170" s="2291">
        <f t="shared" si="49"/>
        <v>1</v>
      </c>
      <c r="AN170" s="2291">
        <f t="shared" si="49"/>
        <v>0</v>
      </c>
    </row>
    <row r="171" spans="1:40" s="18" customFormat="1" ht="52.5" hidden="1" customHeight="1" x14ac:dyDescent="0.2">
      <c r="A171" s="830" t="s">
        <v>373</v>
      </c>
      <c r="B171" s="851" t="s">
        <v>443</v>
      </c>
      <c r="C171" s="83"/>
      <c r="D171" s="85">
        <v>9</v>
      </c>
      <c r="E171" s="85"/>
      <c r="F171" s="831"/>
      <c r="G171" s="165">
        <v>2</v>
      </c>
      <c r="H171" s="83">
        <f>G171*30</f>
        <v>60</v>
      </c>
      <c r="I171" s="84">
        <f>J171+K171+L171</f>
        <v>36</v>
      </c>
      <c r="J171" s="87">
        <v>18</v>
      </c>
      <c r="K171" s="85">
        <v>18</v>
      </c>
      <c r="L171" s="85"/>
      <c r="M171" s="145">
        <f>H171-I171</f>
        <v>24</v>
      </c>
      <c r="N171" s="83"/>
      <c r="O171" s="85"/>
      <c r="P171" s="89"/>
      <c r="Q171" s="83"/>
      <c r="R171" s="85"/>
      <c r="S171" s="89"/>
      <c r="T171" s="86"/>
      <c r="U171" s="87"/>
      <c r="V171" s="94">
        <v>4</v>
      </c>
      <c r="W171" s="95"/>
      <c r="X171" s="87"/>
      <c r="Y171" s="94"/>
    </row>
    <row r="172" spans="1:40" s="18" customFormat="1" ht="51" hidden="1" customHeight="1" x14ac:dyDescent="0.2">
      <c r="A172" s="830" t="s">
        <v>374</v>
      </c>
      <c r="B172" s="851" t="s">
        <v>443</v>
      </c>
      <c r="C172" s="83">
        <v>10</v>
      </c>
      <c r="D172" s="85"/>
      <c r="E172" s="85"/>
      <c r="F172" s="831"/>
      <c r="G172" s="165">
        <v>2.5</v>
      </c>
      <c r="H172" s="83">
        <f>G172*30</f>
        <v>75</v>
      </c>
      <c r="I172" s="84">
        <f>J172+K172+L172</f>
        <v>45</v>
      </c>
      <c r="J172" s="87">
        <v>30</v>
      </c>
      <c r="K172" s="85">
        <v>15</v>
      </c>
      <c r="L172" s="85"/>
      <c r="M172" s="145">
        <f>H172-I172</f>
        <v>30</v>
      </c>
      <c r="N172" s="83"/>
      <c r="O172" s="85"/>
      <c r="P172" s="89"/>
      <c r="Q172" s="83"/>
      <c r="R172" s="85"/>
      <c r="S172" s="89"/>
      <c r="T172" s="86"/>
      <c r="U172" s="87"/>
      <c r="V172" s="94"/>
      <c r="W172" s="95">
        <v>3</v>
      </c>
      <c r="X172" s="87"/>
      <c r="Y172" s="94"/>
    </row>
    <row r="173" spans="1:40" s="18" customFormat="1" ht="55.5" hidden="1" customHeight="1" x14ac:dyDescent="0.2">
      <c r="A173" s="830" t="s">
        <v>451</v>
      </c>
      <c r="B173" s="851" t="s">
        <v>444</v>
      </c>
      <c r="C173" s="83"/>
      <c r="D173" s="85"/>
      <c r="E173" s="85">
        <v>10</v>
      </c>
      <c r="F173" s="831"/>
      <c r="G173" s="165">
        <v>1.5</v>
      </c>
      <c r="H173" s="83">
        <f>G173*30</f>
        <v>45</v>
      </c>
      <c r="I173" s="84">
        <f>J173+K173+L173</f>
        <v>15</v>
      </c>
      <c r="J173" s="87"/>
      <c r="K173" s="85"/>
      <c r="L173" s="85">
        <v>15</v>
      </c>
      <c r="M173" s="145">
        <f>H173-I173</f>
        <v>30</v>
      </c>
      <c r="N173" s="83"/>
      <c r="O173" s="85"/>
      <c r="P173" s="89"/>
      <c r="Q173" s="83"/>
      <c r="R173" s="85"/>
      <c r="S173" s="89"/>
      <c r="T173" s="86"/>
      <c r="U173" s="87"/>
      <c r="V173" s="94"/>
      <c r="W173" s="95">
        <v>1</v>
      </c>
      <c r="X173" s="87"/>
      <c r="Y173" s="94"/>
    </row>
    <row r="174" spans="1:40" s="18" customFormat="1" ht="35.25" hidden="1" customHeight="1" x14ac:dyDescent="0.2">
      <c r="A174" s="830" t="s">
        <v>375</v>
      </c>
      <c r="B174" s="112" t="s">
        <v>363</v>
      </c>
      <c r="C174" s="83"/>
      <c r="D174" s="85"/>
      <c r="E174" s="85"/>
      <c r="F174" s="852"/>
      <c r="G174" s="775">
        <f>G175+G176</f>
        <v>6</v>
      </c>
      <c r="H174" s="776">
        <f>H175+H176</f>
        <v>180</v>
      </c>
      <c r="I174" s="853">
        <f>I175+I176</f>
        <v>93</v>
      </c>
      <c r="J174" s="853">
        <f>J175+J176</f>
        <v>45</v>
      </c>
      <c r="K174" s="853"/>
      <c r="L174" s="853">
        <f>L175+L176</f>
        <v>48</v>
      </c>
      <c r="M174" s="854">
        <f>M175+M176</f>
        <v>87</v>
      </c>
      <c r="N174" s="855"/>
      <c r="O174" s="856"/>
      <c r="P174" s="857"/>
      <c r="Q174" s="779"/>
      <c r="R174" s="85"/>
      <c r="S174" s="89"/>
      <c r="T174" s="86"/>
      <c r="U174" s="87"/>
      <c r="V174" s="94"/>
      <c r="W174" s="95"/>
      <c r="X174" s="87"/>
      <c r="Y174" s="94"/>
    </row>
    <row r="175" spans="1:40" s="18" customFormat="1" ht="34.5" hidden="1" customHeight="1" x14ac:dyDescent="0.2">
      <c r="A175" s="830" t="s">
        <v>376</v>
      </c>
      <c r="B175" s="112" t="s">
        <v>363</v>
      </c>
      <c r="C175" s="83">
        <v>10</v>
      </c>
      <c r="D175" s="85"/>
      <c r="E175" s="85"/>
      <c r="F175" s="852"/>
      <c r="G175" s="778">
        <v>4.5</v>
      </c>
      <c r="H175" s="779">
        <f>G175*30</f>
        <v>135</v>
      </c>
      <c r="I175" s="858">
        <f>J175+K175+L175</f>
        <v>75</v>
      </c>
      <c r="J175" s="859">
        <v>45</v>
      </c>
      <c r="K175" s="856"/>
      <c r="L175" s="856">
        <v>30</v>
      </c>
      <c r="M175" s="145">
        <f>H175-I175</f>
        <v>60</v>
      </c>
      <c r="N175" s="855"/>
      <c r="O175" s="856"/>
      <c r="P175" s="857"/>
      <c r="Q175" s="779"/>
      <c r="R175" s="85"/>
      <c r="S175" s="89"/>
      <c r="T175" s="86"/>
      <c r="U175" s="87"/>
      <c r="V175" s="94"/>
      <c r="W175" s="95">
        <v>5</v>
      </c>
      <c r="X175" s="87"/>
      <c r="Y175" s="94"/>
    </row>
    <row r="176" spans="1:40" s="18" customFormat="1" ht="36.75" hidden="1" customHeight="1" x14ac:dyDescent="0.2">
      <c r="A176" s="830" t="s">
        <v>377</v>
      </c>
      <c r="B176" s="112" t="s">
        <v>364</v>
      </c>
      <c r="C176" s="83"/>
      <c r="D176" s="85"/>
      <c r="E176" s="85"/>
      <c r="F176" s="128">
        <v>11</v>
      </c>
      <c r="G176" s="643">
        <v>1.5</v>
      </c>
      <c r="H176" s="83">
        <f>G176*30</f>
        <v>45</v>
      </c>
      <c r="I176" s="84">
        <f>J176+K176+L176</f>
        <v>18</v>
      </c>
      <c r="J176" s="87"/>
      <c r="K176" s="85"/>
      <c r="L176" s="85">
        <v>18</v>
      </c>
      <c r="M176" s="145">
        <f>H176-I176</f>
        <v>27</v>
      </c>
      <c r="N176" s="82"/>
      <c r="O176" s="85"/>
      <c r="P176" s="88"/>
      <c r="Q176" s="83"/>
      <c r="R176" s="85"/>
      <c r="S176" s="89"/>
      <c r="T176" s="86"/>
      <c r="U176" s="87"/>
      <c r="V176" s="94"/>
      <c r="W176" s="95"/>
      <c r="X176" s="87">
        <v>2</v>
      </c>
      <c r="Y176" s="94"/>
    </row>
    <row r="177" spans="1:25" s="18" customFormat="1" ht="39" hidden="1" customHeight="1" thickBot="1" x14ac:dyDescent="0.25">
      <c r="A177" s="860" t="s">
        <v>452</v>
      </c>
      <c r="B177" s="815" t="s">
        <v>286</v>
      </c>
      <c r="C177" s="861"/>
      <c r="D177" s="862">
        <v>11</v>
      </c>
      <c r="E177" s="862"/>
      <c r="F177" s="863"/>
      <c r="G177" s="864">
        <v>4</v>
      </c>
      <c r="H177" s="865">
        <f>G177*30</f>
        <v>120</v>
      </c>
      <c r="I177" s="866">
        <f>J177+K177+L177</f>
        <v>54</v>
      </c>
      <c r="J177" s="867">
        <v>18</v>
      </c>
      <c r="K177" s="867">
        <v>36</v>
      </c>
      <c r="L177" s="867"/>
      <c r="M177" s="868">
        <f>H177-I177</f>
        <v>66</v>
      </c>
      <c r="N177" s="865"/>
      <c r="O177" s="866"/>
      <c r="P177" s="868"/>
      <c r="Q177" s="865"/>
      <c r="R177" s="866"/>
      <c r="S177" s="868"/>
      <c r="T177" s="865"/>
      <c r="U177" s="866"/>
      <c r="V177" s="868"/>
      <c r="W177" s="869"/>
      <c r="X177" s="153">
        <v>6</v>
      </c>
      <c r="Y177" s="868"/>
    </row>
    <row r="178" spans="1:25" s="18" customFormat="1" ht="21.75" hidden="1" customHeight="1" thickBot="1" x14ac:dyDescent="0.25">
      <c r="A178" s="3041" t="s">
        <v>365</v>
      </c>
      <c r="B178" s="3042"/>
      <c r="C178" s="3042"/>
      <c r="D178" s="3042"/>
      <c r="E178" s="3042"/>
      <c r="F178" s="3042"/>
      <c r="G178" s="3042"/>
      <c r="H178" s="3042"/>
      <c r="I178" s="3042"/>
      <c r="J178" s="3042"/>
      <c r="K178" s="3042"/>
      <c r="L178" s="3042"/>
      <c r="M178" s="3042"/>
      <c r="N178" s="3042"/>
      <c r="O178" s="3042"/>
      <c r="P178" s="3042"/>
      <c r="Q178" s="3042"/>
      <c r="R178" s="3042"/>
      <c r="S178" s="3042"/>
      <c r="T178" s="3042"/>
      <c r="U178" s="3042"/>
      <c r="V178" s="3042"/>
      <c r="W178" s="3042"/>
      <c r="X178" s="3042"/>
      <c r="Y178" s="3043"/>
    </row>
    <row r="179" spans="1:25" s="1792" customFormat="1" ht="36.75" hidden="1" customHeight="1" thickBot="1" x14ac:dyDescent="0.25">
      <c r="A179" s="2202" t="s">
        <v>453</v>
      </c>
      <c r="B179" s="2203" t="s">
        <v>367</v>
      </c>
      <c r="C179" s="2204"/>
      <c r="D179" s="2205">
        <v>11</v>
      </c>
      <c r="E179" s="2205"/>
      <c r="F179" s="2206"/>
      <c r="G179" s="2207">
        <v>4</v>
      </c>
      <c r="H179" s="2208">
        <f>G179*30</f>
        <v>120</v>
      </c>
      <c r="I179" s="2209">
        <f>J179+K179+L179</f>
        <v>54</v>
      </c>
      <c r="J179" s="2210">
        <v>18</v>
      </c>
      <c r="K179" s="2210">
        <v>36</v>
      </c>
      <c r="L179" s="2210"/>
      <c r="M179" s="2211">
        <f>H179-I179</f>
        <v>66</v>
      </c>
      <c r="N179" s="2212"/>
      <c r="O179" s="2213"/>
      <c r="P179" s="2214"/>
      <c r="Q179" s="2208"/>
      <c r="R179" s="2209"/>
      <c r="S179" s="2211"/>
      <c r="T179" s="2212"/>
      <c r="U179" s="2213"/>
      <c r="V179" s="2214"/>
      <c r="W179" s="2215"/>
      <c r="X179" s="1701">
        <v>6</v>
      </c>
      <c r="Y179" s="2216"/>
    </row>
    <row r="180" spans="1:25" s="18" customFormat="1" ht="19.5" hidden="1" customHeight="1" thickBot="1" x14ac:dyDescent="0.25">
      <c r="A180" s="3036" t="s">
        <v>198</v>
      </c>
      <c r="B180" s="3037"/>
      <c r="C180" s="3037"/>
      <c r="D180" s="3037"/>
      <c r="E180" s="3037"/>
      <c r="F180" s="3037"/>
      <c r="G180" s="3037"/>
      <c r="H180" s="3037"/>
      <c r="I180" s="3037"/>
      <c r="J180" s="3037"/>
      <c r="K180" s="3037"/>
      <c r="L180" s="3037"/>
      <c r="M180" s="3037"/>
      <c r="N180" s="3037"/>
      <c r="O180" s="3037"/>
      <c r="P180" s="3037"/>
      <c r="Q180" s="3037"/>
      <c r="R180" s="3037"/>
      <c r="S180" s="3037"/>
      <c r="T180" s="3037"/>
      <c r="U180" s="3037"/>
      <c r="V180" s="3037"/>
      <c r="W180" s="3037"/>
      <c r="X180" s="3037"/>
      <c r="Y180" s="3038"/>
    </row>
    <row r="181" spans="1:25" s="18" customFormat="1" ht="23.25" hidden="1" customHeight="1" thickBot="1" x14ac:dyDescent="0.25">
      <c r="A181" s="146" t="s">
        <v>454</v>
      </c>
      <c r="B181" s="872" t="s">
        <v>60</v>
      </c>
      <c r="C181" s="522"/>
      <c r="D181" s="870">
        <v>11</v>
      </c>
      <c r="E181" s="870"/>
      <c r="F181" s="871"/>
      <c r="G181" s="585">
        <v>4</v>
      </c>
      <c r="H181" s="821">
        <f>G181*30</f>
        <v>120</v>
      </c>
      <c r="I181" s="822">
        <f>J181+K181+L181</f>
        <v>54</v>
      </c>
      <c r="J181" s="873"/>
      <c r="K181" s="873"/>
      <c r="L181" s="873">
        <v>54</v>
      </c>
      <c r="M181" s="823">
        <f>H181-I181</f>
        <v>66</v>
      </c>
      <c r="N181" s="821"/>
      <c r="O181" s="822"/>
      <c r="P181" s="874"/>
      <c r="Q181" s="821"/>
      <c r="R181" s="822"/>
      <c r="S181" s="823"/>
      <c r="T181" s="875"/>
      <c r="U181" s="822"/>
      <c r="V181" s="874"/>
      <c r="W181" s="818"/>
      <c r="X181" s="150">
        <v>6</v>
      </c>
      <c r="Y181" s="823"/>
    </row>
    <row r="182" spans="1:25" s="18" customFormat="1" ht="26.25" hidden="1" customHeight="1" thickBot="1" x14ac:dyDescent="0.25">
      <c r="A182" s="3044" t="s">
        <v>395</v>
      </c>
      <c r="B182" s="3052"/>
      <c r="C182" s="3052"/>
      <c r="D182" s="3052"/>
      <c r="E182" s="3052"/>
      <c r="F182" s="3053"/>
      <c r="G182" s="876">
        <f>G166+G170+G174+G179</f>
        <v>26</v>
      </c>
      <c r="H182" s="877">
        <f t="shared" ref="H182:M182" si="50">H166+H170+H174+H179</f>
        <v>780</v>
      </c>
      <c r="I182" s="878">
        <f t="shared" si="50"/>
        <v>375</v>
      </c>
      <c r="J182" s="878">
        <f t="shared" si="50"/>
        <v>160</v>
      </c>
      <c r="K182" s="878">
        <f t="shared" si="50"/>
        <v>152</v>
      </c>
      <c r="L182" s="878">
        <f t="shared" si="50"/>
        <v>63</v>
      </c>
      <c r="M182" s="879">
        <f t="shared" si="50"/>
        <v>405</v>
      </c>
      <c r="N182" s="880"/>
      <c r="O182" s="880"/>
      <c r="P182" s="881"/>
      <c r="Q182" s="882"/>
      <c r="R182" s="880"/>
      <c r="S182" s="883"/>
      <c r="T182" s="884"/>
      <c r="U182" s="885"/>
      <c r="V182" s="886">
        <f>V171</f>
        <v>4</v>
      </c>
      <c r="W182" s="887">
        <f>W167+W172+W173+W175</f>
        <v>11</v>
      </c>
      <c r="X182" s="885">
        <f>X168+X176+X177</f>
        <v>14</v>
      </c>
      <c r="Y182" s="883">
        <f>Y169</f>
        <v>6</v>
      </c>
    </row>
    <row r="183" spans="1:25" s="18" customFormat="1" ht="36.75" hidden="1" customHeight="1" thickBot="1" x14ac:dyDescent="0.25">
      <c r="A183" s="3097" t="s">
        <v>396</v>
      </c>
      <c r="B183" s="3098"/>
      <c r="C183" s="3098"/>
      <c r="D183" s="3098"/>
      <c r="E183" s="3098"/>
      <c r="F183" s="3099"/>
      <c r="G183" s="888">
        <f>G166+G170+G174+G181</f>
        <v>26</v>
      </c>
      <c r="H183" s="696">
        <f t="shared" ref="H183:M183" si="51">H166+H170+H174+H181</f>
        <v>780</v>
      </c>
      <c r="I183" s="697">
        <f t="shared" si="51"/>
        <v>375</v>
      </c>
      <c r="J183" s="697">
        <f t="shared" si="51"/>
        <v>142</v>
      </c>
      <c r="K183" s="697">
        <f t="shared" si="51"/>
        <v>116</v>
      </c>
      <c r="L183" s="697">
        <f t="shared" si="51"/>
        <v>117</v>
      </c>
      <c r="M183" s="698">
        <f t="shared" si="51"/>
        <v>405</v>
      </c>
      <c r="N183" s="889"/>
      <c r="O183" s="890"/>
      <c r="P183" s="891"/>
      <c r="Q183" s="892"/>
      <c r="R183" s="890"/>
      <c r="S183" s="698"/>
      <c r="T183" s="696"/>
      <c r="U183" s="697"/>
      <c r="V183" s="698">
        <f>V171</f>
        <v>4</v>
      </c>
      <c r="W183" s="893">
        <f>W167+W172+W173+W175</f>
        <v>11</v>
      </c>
      <c r="X183" s="697">
        <f>X168+X176+X181</f>
        <v>14</v>
      </c>
      <c r="Y183" s="698">
        <f>Y169</f>
        <v>6</v>
      </c>
    </row>
    <row r="184" spans="1:25" s="18" customFormat="1" ht="23.25" hidden="1" customHeight="1" thickBot="1" x14ac:dyDescent="0.25">
      <c r="A184" s="3308" t="s">
        <v>455</v>
      </c>
      <c r="B184" s="3309"/>
      <c r="C184" s="3309"/>
      <c r="D184" s="3309"/>
      <c r="E184" s="3309"/>
      <c r="F184" s="3309"/>
      <c r="G184" s="3309"/>
      <c r="H184" s="3309"/>
      <c r="I184" s="3309"/>
      <c r="J184" s="3309"/>
      <c r="K184" s="3309"/>
      <c r="L184" s="3309"/>
      <c r="M184" s="3309"/>
      <c r="N184" s="3309"/>
      <c r="O184" s="3309"/>
      <c r="P184" s="3309"/>
      <c r="Q184" s="3309"/>
      <c r="R184" s="3309"/>
      <c r="S184" s="3309"/>
      <c r="T184" s="3309"/>
      <c r="U184" s="3309"/>
      <c r="V184" s="3309"/>
      <c r="W184" s="3309"/>
      <c r="X184" s="3309"/>
      <c r="Y184" s="3310"/>
    </row>
    <row r="185" spans="1:25" s="18" customFormat="1" ht="82.5" hidden="1" customHeight="1" x14ac:dyDescent="0.2">
      <c r="A185" s="155" t="s">
        <v>379</v>
      </c>
      <c r="B185" s="112" t="s">
        <v>456</v>
      </c>
      <c r="C185" s="83">
        <v>12</v>
      </c>
      <c r="D185" s="85"/>
      <c r="E185" s="85"/>
      <c r="F185" s="831"/>
      <c r="G185" s="90">
        <v>3</v>
      </c>
      <c r="H185" s="130">
        <f>G185*30</f>
        <v>90</v>
      </c>
      <c r="I185" s="109">
        <f>J185+K185+L185</f>
        <v>48</v>
      </c>
      <c r="J185" s="109">
        <v>16</v>
      </c>
      <c r="K185" s="109">
        <v>32</v>
      </c>
      <c r="L185" s="109"/>
      <c r="M185" s="110">
        <f>H185-I185</f>
        <v>42</v>
      </c>
      <c r="N185" s="83"/>
      <c r="O185" s="85"/>
      <c r="P185" s="89"/>
      <c r="Q185" s="83"/>
      <c r="R185" s="85"/>
      <c r="S185" s="89"/>
      <c r="T185" s="86"/>
      <c r="U185" s="87"/>
      <c r="V185" s="94"/>
      <c r="W185" s="95"/>
      <c r="X185" s="87"/>
      <c r="Y185" s="94">
        <v>6</v>
      </c>
    </row>
    <row r="186" spans="1:25" s="18" customFormat="1" ht="38.25" hidden="1" customHeight="1" x14ac:dyDescent="0.2">
      <c r="A186" s="155" t="s">
        <v>380</v>
      </c>
      <c r="B186" s="113" t="s">
        <v>232</v>
      </c>
      <c r="C186" s="100"/>
      <c r="D186" s="98"/>
      <c r="E186" s="98"/>
      <c r="F186" s="894"/>
      <c r="G186" s="895">
        <f>G187+G188</f>
        <v>6</v>
      </c>
      <c r="H186" s="776">
        <f>H187+H188</f>
        <v>180</v>
      </c>
      <c r="I186" s="853">
        <f>I187+I188</f>
        <v>93</v>
      </c>
      <c r="J186" s="853">
        <f>J187+J188</f>
        <v>45</v>
      </c>
      <c r="K186" s="853"/>
      <c r="L186" s="853">
        <f>L187+L188</f>
        <v>48</v>
      </c>
      <c r="M186" s="854">
        <f>M187+M188</f>
        <v>87</v>
      </c>
      <c r="N186" s="896"/>
      <c r="O186" s="897"/>
      <c r="P186" s="898"/>
      <c r="Q186" s="899"/>
      <c r="R186" s="98"/>
      <c r="S186" s="101"/>
      <c r="T186" s="102"/>
      <c r="U186" s="99"/>
      <c r="V186" s="126"/>
      <c r="W186" s="119"/>
      <c r="X186" s="99"/>
      <c r="Y186" s="126"/>
    </row>
    <row r="187" spans="1:25" s="18" customFormat="1" ht="37.5" hidden="1" customHeight="1" x14ac:dyDescent="0.2">
      <c r="A187" s="155" t="s">
        <v>381</v>
      </c>
      <c r="B187" s="113" t="s">
        <v>232</v>
      </c>
      <c r="C187" s="100">
        <v>10</v>
      </c>
      <c r="D187" s="98"/>
      <c r="E187" s="98"/>
      <c r="F187" s="894"/>
      <c r="G187" s="900">
        <v>4.5</v>
      </c>
      <c r="H187" s="779">
        <f>G187*30</f>
        <v>135</v>
      </c>
      <c r="I187" s="901">
        <f>J187+K187+L187</f>
        <v>75</v>
      </c>
      <c r="J187" s="902">
        <v>45</v>
      </c>
      <c r="K187" s="897"/>
      <c r="L187" s="897">
        <v>30</v>
      </c>
      <c r="M187" s="145">
        <f>H187-I187</f>
        <v>60</v>
      </c>
      <c r="N187" s="896"/>
      <c r="O187" s="897"/>
      <c r="P187" s="898"/>
      <c r="Q187" s="899"/>
      <c r="R187" s="98"/>
      <c r="S187" s="101"/>
      <c r="T187" s="102"/>
      <c r="U187" s="99"/>
      <c r="V187" s="126"/>
      <c r="W187" s="119">
        <v>5</v>
      </c>
      <c r="X187" s="99"/>
      <c r="Y187" s="126"/>
    </row>
    <row r="188" spans="1:25" s="18" customFormat="1" ht="39" hidden="1" customHeight="1" x14ac:dyDescent="0.2">
      <c r="A188" s="155" t="s">
        <v>382</v>
      </c>
      <c r="B188" s="113" t="s">
        <v>285</v>
      </c>
      <c r="C188" s="100"/>
      <c r="D188" s="98"/>
      <c r="E188" s="98"/>
      <c r="F188" s="129">
        <v>11</v>
      </c>
      <c r="G188" s="132">
        <v>1.5</v>
      </c>
      <c r="H188" s="83">
        <f>G188*30</f>
        <v>45</v>
      </c>
      <c r="I188" s="781">
        <f>J188+K188+L188</f>
        <v>18</v>
      </c>
      <c r="J188" s="99"/>
      <c r="K188" s="98"/>
      <c r="L188" s="98">
        <v>18</v>
      </c>
      <c r="M188" s="145">
        <f>H188-I188</f>
        <v>27</v>
      </c>
      <c r="N188" s="97"/>
      <c r="O188" s="98"/>
      <c r="P188" s="106"/>
      <c r="Q188" s="100"/>
      <c r="R188" s="98"/>
      <c r="S188" s="101"/>
      <c r="T188" s="102"/>
      <c r="U188" s="99"/>
      <c r="V188" s="126"/>
      <c r="W188" s="119"/>
      <c r="X188" s="99">
        <v>2</v>
      </c>
      <c r="Y188" s="126"/>
    </row>
    <row r="189" spans="1:25" s="18" customFormat="1" ht="39" hidden="1" customHeight="1" thickBot="1" x14ac:dyDescent="0.25">
      <c r="A189" s="860" t="s">
        <v>383</v>
      </c>
      <c r="B189" s="815" t="s">
        <v>286</v>
      </c>
      <c r="C189" s="861"/>
      <c r="D189" s="862">
        <v>11</v>
      </c>
      <c r="E189" s="862"/>
      <c r="F189" s="863"/>
      <c r="G189" s="864">
        <v>4</v>
      </c>
      <c r="H189" s="865">
        <f>G189*30</f>
        <v>120</v>
      </c>
      <c r="I189" s="866">
        <f>J189+K189+L189</f>
        <v>54</v>
      </c>
      <c r="J189" s="867">
        <v>36</v>
      </c>
      <c r="K189" s="867">
        <v>9</v>
      </c>
      <c r="L189" s="867">
        <v>9</v>
      </c>
      <c r="M189" s="96">
        <f>H189-I189</f>
        <v>66</v>
      </c>
      <c r="N189" s="865"/>
      <c r="O189" s="866"/>
      <c r="P189" s="868"/>
      <c r="Q189" s="865"/>
      <c r="R189" s="866"/>
      <c r="S189" s="868"/>
      <c r="T189" s="865"/>
      <c r="U189" s="866"/>
      <c r="V189" s="868"/>
      <c r="W189" s="869"/>
      <c r="X189" s="153">
        <v>6</v>
      </c>
      <c r="Y189" s="868"/>
    </row>
    <row r="190" spans="1:25" s="18" customFormat="1" ht="21" hidden="1" customHeight="1" thickBot="1" x14ac:dyDescent="0.25">
      <c r="A190" s="3041" t="s">
        <v>365</v>
      </c>
      <c r="B190" s="3042"/>
      <c r="C190" s="3042"/>
      <c r="D190" s="3042"/>
      <c r="E190" s="3042"/>
      <c r="F190" s="3042"/>
      <c r="G190" s="3042"/>
      <c r="H190" s="3042"/>
      <c r="I190" s="3042"/>
      <c r="J190" s="3042"/>
      <c r="K190" s="3042"/>
      <c r="L190" s="3042"/>
      <c r="M190" s="3042"/>
      <c r="N190" s="3042"/>
      <c r="O190" s="3042"/>
      <c r="P190" s="3042"/>
      <c r="Q190" s="3042"/>
      <c r="R190" s="3042"/>
      <c r="S190" s="3042"/>
      <c r="T190" s="3042"/>
      <c r="U190" s="3042"/>
      <c r="V190" s="3042"/>
      <c r="W190" s="3042"/>
      <c r="X190" s="3042"/>
      <c r="Y190" s="3043"/>
    </row>
    <row r="191" spans="1:25" s="18" customFormat="1" ht="38.25" hidden="1" customHeight="1" thickBot="1" x14ac:dyDescent="0.25">
      <c r="A191" s="581" t="s">
        <v>457</v>
      </c>
      <c r="B191" s="903" t="s">
        <v>378</v>
      </c>
      <c r="C191" s="904"/>
      <c r="D191" s="138">
        <v>11</v>
      </c>
      <c r="E191" s="138"/>
      <c r="F191" s="905"/>
      <c r="G191" s="906">
        <v>4</v>
      </c>
      <c r="H191" s="907">
        <f>G191*30</f>
        <v>120</v>
      </c>
      <c r="I191" s="104">
        <f>J191+K191+L191</f>
        <v>54</v>
      </c>
      <c r="J191" s="866">
        <v>36</v>
      </c>
      <c r="K191" s="866">
        <v>9</v>
      </c>
      <c r="L191" s="866">
        <v>9</v>
      </c>
      <c r="M191" s="127">
        <f>H191-I191</f>
        <v>66</v>
      </c>
      <c r="N191" s="908"/>
      <c r="O191" s="138"/>
      <c r="P191" s="139"/>
      <c r="Q191" s="904"/>
      <c r="R191" s="138"/>
      <c r="S191" s="909"/>
      <c r="T191" s="140"/>
      <c r="U191" s="138"/>
      <c r="V191" s="139"/>
      <c r="W191" s="910"/>
      <c r="X191" s="153">
        <v>6</v>
      </c>
      <c r="Y191" s="139"/>
    </row>
    <row r="192" spans="1:25" s="18" customFormat="1" ht="21" hidden="1" customHeight="1" thickBot="1" x14ac:dyDescent="0.25">
      <c r="A192" s="3036" t="s">
        <v>198</v>
      </c>
      <c r="B192" s="3037"/>
      <c r="C192" s="3037"/>
      <c r="D192" s="3037"/>
      <c r="E192" s="3037"/>
      <c r="F192" s="3037"/>
      <c r="G192" s="3037"/>
      <c r="H192" s="3037"/>
      <c r="I192" s="3037"/>
      <c r="J192" s="3037"/>
      <c r="K192" s="3037"/>
      <c r="L192" s="3037"/>
      <c r="M192" s="3037"/>
      <c r="N192" s="3037"/>
      <c r="O192" s="3037"/>
      <c r="P192" s="3037"/>
      <c r="Q192" s="3037"/>
      <c r="R192" s="3037"/>
      <c r="S192" s="3037"/>
      <c r="T192" s="3037"/>
      <c r="U192" s="3037"/>
      <c r="V192" s="3037"/>
      <c r="W192" s="3037"/>
      <c r="X192" s="3037"/>
      <c r="Y192" s="3038"/>
    </row>
    <row r="193" spans="1:25" s="18" customFormat="1" ht="21" hidden="1" customHeight="1" thickBot="1" x14ac:dyDescent="0.25">
      <c r="A193" s="581" t="s">
        <v>458</v>
      </c>
      <c r="B193" s="911" t="s">
        <v>60</v>
      </c>
      <c r="C193" s="912"/>
      <c r="D193" s="913">
        <v>11</v>
      </c>
      <c r="E193" s="913"/>
      <c r="F193" s="914"/>
      <c r="G193" s="90">
        <v>4</v>
      </c>
      <c r="H193" s="91">
        <f>G193*30</f>
        <v>120</v>
      </c>
      <c r="I193" s="92">
        <f>J193+K193+L193</f>
        <v>54</v>
      </c>
      <c r="J193" s="707"/>
      <c r="K193" s="707"/>
      <c r="L193" s="706">
        <v>54</v>
      </c>
      <c r="M193" s="125">
        <f>H193-I193</f>
        <v>66</v>
      </c>
      <c r="N193" s="915"/>
      <c r="O193" s="916"/>
      <c r="P193" s="917"/>
      <c r="Q193" s="918"/>
      <c r="R193" s="916"/>
      <c r="S193" s="917"/>
      <c r="T193" s="915"/>
      <c r="U193" s="916"/>
      <c r="V193" s="917"/>
      <c r="W193" s="49"/>
      <c r="X193" s="87">
        <v>6</v>
      </c>
      <c r="Y193" s="639"/>
    </row>
    <row r="194" spans="1:25" s="18" customFormat="1" ht="21" hidden="1" customHeight="1" thickBot="1" x14ac:dyDescent="0.25">
      <c r="A194" s="3095" t="s">
        <v>397</v>
      </c>
      <c r="B194" s="3096"/>
      <c r="C194" s="3096"/>
      <c r="D194" s="3096"/>
      <c r="E194" s="3096"/>
      <c r="F194" s="3096"/>
      <c r="G194" s="919">
        <f>G185+G186+G191</f>
        <v>13</v>
      </c>
      <c r="H194" s="920">
        <f t="shared" ref="H194:M194" si="52">H185+H186+H191</f>
        <v>390</v>
      </c>
      <c r="I194" s="921">
        <f t="shared" si="52"/>
        <v>195</v>
      </c>
      <c r="J194" s="921">
        <f t="shared" si="52"/>
        <v>97</v>
      </c>
      <c r="K194" s="921">
        <f t="shared" si="52"/>
        <v>41</v>
      </c>
      <c r="L194" s="921">
        <f t="shared" si="52"/>
        <v>57</v>
      </c>
      <c r="M194" s="922">
        <f t="shared" si="52"/>
        <v>195</v>
      </c>
      <c r="N194" s="923"/>
      <c r="O194" s="921"/>
      <c r="P194" s="922"/>
      <c r="Q194" s="920"/>
      <c r="R194" s="921"/>
      <c r="S194" s="922"/>
      <c r="T194" s="920"/>
      <c r="U194" s="921"/>
      <c r="V194" s="922"/>
      <c r="W194" s="920">
        <f>W187</f>
        <v>5</v>
      </c>
      <c r="X194" s="921">
        <f>X188+X191</f>
        <v>8</v>
      </c>
      <c r="Y194" s="924">
        <f>Y185</f>
        <v>6</v>
      </c>
    </row>
    <row r="195" spans="1:25" s="18" customFormat="1" ht="39" hidden="1" customHeight="1" thickBot="1" x14ac:dyDescent="0.25">
      <c r="A195" s="3095" t="s">
        <v>398</v>
      </c>
      <c r="B195" s="3096"/>
      <c r="C195" s="3096"/>
      <c r="D195" s="3096"/>
      <c r="E195" s="3096"/>
      <c r="F195" s="3096"/>
      <c r="G195" s="925">
        <f>G185+G186+G193</f>
        <v>13</v>
      </c>
      <c r="H195" s="926">
        <f t="shared" ref="H195:M195" si="53">H185+H186+H193</f>
        <v>390</v>
      </c>
      <c r="I195" s="927">
        <f t="shared" si="53"/>
        <v>195</v>
      </c>
      <c r="J195" s="927">
        <f t="shared" si="53"/>
        <v>61</v>
      </c>
      <c r="K195" s="927">
        <f t="shared" si="53"/>
        <v>32</v>
      </c>
      <c r="L195" s="927">
        <f t="shared" si="53"/>
        <v>102</v>
      </c>
      <c r="M195" s="928">
        <f t="shared" si="53"/>
        <v>195</v>
      </c>
      <c r="N195" s="929"/>
      <c r="O195" s="587"/>
      <c r="P195" s="588"/>
      <c r="Q195" s="930"/>
      <c r="R195" s="587"/>
      <c r="S195" s="931"/>
      <c r="T195" s="586"/>
      <c r="U195" s="587"/>
      <c r="V195" s="588"/>
      <c r="W195" s="930">
        <f>W187</f>
        <v>5</v>
      </c>
      <c r="X195" s="587">
        <f>X188+X193</f>
        <v>8</v>
      </c>
      <c r="Y195" s="588">
        <f>Y185</f>
        <v>6</v>
      </c>
    </row>
    <row r="196" spans="1:25" s="18" customFormat="1" ht="21" hidden="1" customHeight="1" thickBot="1" x14ac:dyDescent="0.25">
      <c r="A196" s="3023" t="s">
        <v>459</v>
      </c>
      <c r="B196" s="3034"/>
      <c r="C196" s="3034"/>
      <c r="D196" s="3034"/>
      <c r="E196" s="3034"/>
      <c r="F196" s="3034"/>
      <c r="G196" s="3034"/>
      <c r="H196" s="3034"/>
      <c r="I196" s="3034"/>
      <c r="J196" s="3034"/>
      <c r="K196" s="3034"/>
      <c r="L196" s="3034"/>
      <c r="M196" s="3034"/>
      <c r="N196" s="3034"/>
      <c r="O196" s="3034"/>
      <c r="P196" s="3034"/>
      <c r="Q196" s="3034"/>
      <c r="R196" s="3034"/>
      <c r="S196" s="3034"/>
      <c r="T196" s="3034"/>
      <c r="U196" s="3034"/>
      <c r="V196" s="3034"/>
      <c r="W196" s="3034"/>
      <c r="X196" s="3034"/>
      <c r="Y196" s="3035"/>
    </row>
    <row r="197" spans="1:25" s="18" customFormat="1" ht="36.75" hidden="1" customHeight="1" x14ac:dyDescent="0.2">
      <c r="A197" s="576" t="s">
        <v>385</v>
      </c>
      <c r="B197" s="112" t="s">
        <v>284</v>
      </c>
      <c r="C197" s="83"/>
      <c r="D197" s="85"/>
      <c r="E197" s="85"/>
      <c r="F197" s="128"/>
      <c r="G197" s="932">
        <f t="shared" ref="G197:M197" si="54">G198+G199+G200</f>
        <v>6</v>
      </c>
      <c r="H197" s="534">
        <f t="shared" si="54"/>
        <v>180</v>
      </c>
      <c r="I197" s="535">
        <f t="shared" si="54"/>
        <v>96</v>
      </c>
      <c r="J197" s="535">
        <f t="shared" si="54"/>
        <v>57</v>
      </c>
      <c r="K197" s="535">
        <f t="shared" si="54"/>
        <v>9</v>
      </c>
      <c r="L197" s="535">
        <f t="shared" si="54"/>
        <v>30</v>
      </c>
      <c r="M197" s="641">
        <f t="shared" si="54"/>
        <v>84</v>
      </c>
      <c r="N197" s="78"/>
      <c r="O197" s="80"/>
      <c r="P197" s="81"/>
      <c r="Q197" s="79"/>
      <c r="R197" s="80"/>
      <c r="S197" s="107"/>
      <c r="T197" s="115"/>
      <c r="U197" s="114"/>
      <c r="V197" s="116"/>
      <c r="W197" s="117"/>
      <c r="X197" s="114"/>
      <c r="Y197" s="116"/>
    </row>
    <row r="198" spans="1:25" s="18" customFormat="1" ht="36.75" hidden="1" customHeight="1" x14ac:dyDescent="0.2">
      <c r="A198" s="683" t="s">
        <v>386</v>
      </c>
      <c r="B198" s="112" t="s">
        <v>284</v>
      </c>
      <c r="C198" s="83"/>
      <c r="D198" s="85">
        <v>9</v>
      </c>
      <c r="E198" s="85"/>
      <c r="F198" s="128"/>
      <c r="G198" s="643">
        <v>2</v>
      </c>
      <c r="H198" s="83">
        <f t="shared" ref="H198:H204" si="55">G198*30</f>
        <v>60</v>
      </c>
      <c r="I198" s="84">
        <f>J198+K198+L198</f>
        <v>36</v>
      </c>
      <c r="J198" s="87">
        <v>27</v>
      </c>
      <c r="K198" s="85">
        <v>9</v>
      </c>
      <c r="L198" s="85"/>
      <c r="M198" s="145">
        <f>H198-I198</f>
        <v>24</v>
      </c>
      <c r="N198" s="82"/>
      <c r="O198" s="85"/>
      <c r="P198" s="88"/>
      <c r="Q198" s="83"/>
      <c r="R198" s="85"/>
      <c r="S198" s="89"/>
      <c r="T198" s="86"/>
      <c r="U198" s="87"/>
      <c r="V198" s="94">
        <v>4</v>
      </c>
      <c r="W198" s="95"/>
      <c r="X198" s="87"/>
      <c r="Y198" s="94"/>
    </row>
    <row r="199" spans="1:25" s="18" customFormat="1" ht="36.75" hidden="1" customHeight="1" x14ac:dyDescent="0.2">
      <c r="A199" s="683" t="s">
        <v>387</v>
      </c>
      <c r="B199" s="112" t="s">
        <v>284</v>
      </c>
      <c r="C199" s="83">
        <v>10</v>
      </c>
      <c r="D199" s="85"/>
      <c r="E199" s="85"/>
      <c r="F199" s="128"/>
      <c r="G199" s="643">
        <v>2.5</v>
      </c>
      <c r="H199" s="83">
        <f t="shared" si="55"/>
        <v>75</v>
      </c>
      <c r="I199" s="84">
        <f>J199+K199+L199</f>
        <v>45</v>
      </c>
      <c r="J199" s="87">
        <v>30</v>
      </c>
      <c r="K199" s="85"/>
      <c r="L199" s="85">
        <v>15</v>
      </c>
      <c r="M199" s="145">
        <f>H199-I199</f>
        <v>30</v>
      </c>
      <c r="N199" s="82"/>
      <c r="O199" s="85"/>
      <c r="P199" s="88"/>
      <c r="Q199" s="83"/>
      <c r="R199" s="85"/>
      <c r="S199" s="89"/>
      <c r="T199" s="86"/>
      <c r="U199" s="87"/>
      <c r="V199" s="94"/>
      <c r="W199" s="95">
        <v>3</v>
      </c>
      <c r="X199" s="87"/>
      <c r="Y199" s="94"/>
    </row>
    <row r="200" spans="1:25" s="18" customFormat="1" ht="36.75" hidden="1" customHeight="1" x14ac:dyDescent="0.2">
      <c r="A200" s="683" t="s">
        <v>388</v>
      </c>
      <c r="B200" s="112" t="s">
        <v>466</v>
      </c>
      <c r="C200" s="83"/>
      <c r="D200" s="85"/>
      <c r="E200" s="85">
        <v>10</v>
      </c>
      <c r="F200" s="128"/>
      <c r="G200" s="643">
        <v>1.5</v>
      </c>
      <c r="H200" s="83">
        <f t="shared" si="55"/>
        <v>45</v>
      </c>
      <c r="I200" s="50">
        <f>J200+K200+L200</f>
        <v>15</v>
      </c>
      <c r="J200" s="50"/>
      <c r="K200" s="50"/>
      <c r="L200" s="50">
        <v>15</v>
      </c>
      <c r="M200" s="51">
        <f>H200-I200</f>
        <v>30</v>
      </c>
      <c r="N200" s="82"/>
      <c r="O200" s="85"/>
      <c r="P200" s="88"/>
      <c r="Q200" s="83"/>
      <c r="R200" s="85"/>
      <c r="S200" s="89"/>
      <c r="T200" s="86"/>
      <c r="U200" s="87"/>
      <c r="V200" s="94"/>
      <c r="W200" s="95">
        <v>1</v>
      </c>
      <c r="X200" s="87"/>
      <c r="Y200" s="94"/>
    </row>
    <row r="201" spans="1:25" s="18" customFormat="1" ht="99.75" hidden="1" customHeight="1" x14ac:dyDescent="0.2">
      <c r="A201" s="683" t="s">
        <v>389</v>
      </c>
      <c r="B201" s="112" t="s">
        <v>467</v>
      </c>
      <c r="C201" s="83">
        <v>12</v>
      </c>
      <c r="D201" s="85"/>
      <c r="E201" s="85"/>
      <c r="F201" s="128"/>
      <c r="G201" s="108">
        <v>3</v>
      </c>
      <c r="H201" s="91">
        <f t="shared" si="55"/>
        <v>90</v>
      </c>
      <c r="I201" s="92">
        <f>J201+K201+L201</f>
        <v>48</v>
      </c>
      <c r="J201" s="92">
        <v>16</v>
      </c>
      <c r="K201" s="92">
        <v>32</v>
      </c>
      <c r="L201" s="92"/>
      <c r="M201" s="96">
        <f>H201-I201</f>
        <v>42</v>
      </c>
      <c r="N201" s="82"/>
      <c r="O201" s="85"/>
      <c r="P201" s="88"/>
      <c r="Q201" s="83"/>
      <c r="R201" s="85"/>
      <c r="S201" s="89"/>
      <c r="T201" s="86"/>
      <c r="U201" s="87"/>
      <c r="V201" s="94"/>
      <c r="W201" s="95"/>
      <c r="X201" s="87"/>
      <c r="Y201" s="94">
        <v>6</v>
      </c>
    </row>
    <row r="202" spans="1:25" s="18" customFormat="1" ht="22.5" hidden="1" customHeight="1" x14ac:dyDescent="0.2">
      <c r="A202" s="683" t="s">
        <v>390</v>
      </c>
      <c r="B202" s="113" t="s">
        <v>366</v>
      </c>
      <c r="C202" s="100"/>
      <c r="D202" s="98"/>
      <c r="E202" s="98"/>
      <c r="F202" s="129"/>
      <c r="G202" s="118">
        <f>G203+G204</f>
        <v>3</v>
      </c>
      <c r="H202" s="91">
        <f>H203+H204</f>
        <v>90</v>
      </c>
      <c r="I202" s="92">
        <f>I203+I204</f>
        <v>40</v>
      </c>
      <c r="J202" s="171">
        <f>J203+J204</f>
        <v>20</v>
      </c>
      <c r="K202" s="167"/>
      <c r="L202" s="167">
        <f>L203+L204</f>
        <v>20</v>
      </c>
      <c r="M202" s="96">
        <f>M203+M204</f>
        <v>50</v>
      </c>
      <c r="N202" s="97"/>
      <c r="O202" s="98"/>
      <c r="P202" s="106"/>
      <c r="Q202" s="100"/>
      <c r="R202" s="98"/>
      <c r="S202" s="101"/>
      <c r="T202" s="102"/>
      <c r="U202" s="99"/>
      <c r="V202" s="126"/>
      <c r="W202" s="119"/>
      <c r="X202" s="99"/>
      <c r="Y202" s="126"/>
    </row>
    <row r="203" spans="1:25" s="18" customFormat="1" ht="19.5" hidden="1" customHeight="1" x14ac:dyDescent="0.2">
      <c r="A203" s="683" t="s">
        <v>391</v>
      </c>
      <c r="B203" s="933" t="s">
        <v>460</v>
      </c>
      <c r="C203" s="100"/>
      <c r="D203" s="98">
        <v>6</v>
      </c>
      <c r="E203" s="98"/>
      <c r="F203" s="129"/>
      <c r="G203" s="132">
        <v>1.5</v>
      </c>
      <c r="H203" s="83">
        <f t="shared" si="55"/>
        <v>45</v>
      </c>
      <c r="I203" s="84">
        <f>J203+K203+L203</f>
        <v>20</v>
      </c>
      <c r="J203" s="87">
        <v>10</v>
      </c>
      <c r="K203" s="85"/>
      <c r="L203" s="85">
        <v>10</v>
      </c>
      <c r="M203" s="145">
        <f>H203-I203</f>
        <v>25</v>
      </c>
      <c r="N203" s="97"/>
      <c r="O203" s="98"/>
      <c r="P203" s="106"/>
      <c r="Q203" s="100"/>
      <c r="R203" s="98"/>
      <c r="S203" s="101">
        <v>2</v>
      </c>
      <c r="T203" s="102"/>
      <c r="U203" s="99"/>
      <c r="V203" s="126"/>
      <c r="W203" s="119"/>
      <c r="X203" s="99"/>
      <c r="Y203" s="126"/>
    </row>
    <row r="204" spans="1:25" s="18" customFormat="1" ht="21.75" hidden="1" customHeight="1" x14ac:dyDescent="0.2">
      <c r="A204" s="683" t="s">
        <v>392</v>
      </c>
      <c r="B204" s="933" t="s">
        <v>461</v>
      </c>
      <c r="C204" s="100"/>
      <c r="D204" s="98">
        <v>6</v>
      </c>
      <c r="E204" s="98"/>
      <c r="F204" s="129"/>
      <c r="G204" s="132">
        <v>1.5</v>
      </c>
      <c r="H204" s="83">
        <f t="shared" si="55"/>
        <v>45</v>
      </c>
      <c r="I204" s="84">
        <f>J204+K204+L204</f>
        <v>20</v>
      </c>
      <c r="J204" s="87">
        <v>10</v>
      </c>
      <c r="K204" s="85"/>
      <c r="L204" s="85">
        <v>10</v>
      </c>
      <c r="M204" s="145">
        <f>H204-I204</f>
        <v>25</v>
      </c>
      <c r="N204" s="97"/>
      <c r="O204" s="98"/>
      <c r="P204" s="106"/>
      <c r="Q204" s="100"/>
      <c r="R204" s="98"/>
      <c r="S204" s="101">
        <v>2</v>
      </c>
      <c r="T204" s="102"/>
      <c r="U204" s="99"/>
      <c r="V204" s="126"/>
      <c r="W204" s="119"/>
      <c r="X204" s="99"/>
      <c r="Y204" s="126"/>
    </row>
    <row r="205" spans="1:25" s="18" customFormat="1" ht="54" hidden="1" customHeight="1" x14ac:dyDescent="0.2">
      <c r="A205" s="683" t="s">
        <v>462</v>
      </c>
      <c r="B205" s="113" t="s">
        <v>412</v>
      </c>
      <c r="C205" s="100"/>
      <c r="D205" s="98"/>
      <c r="E205" s="98"/>
      <c r="F205" s="129"/>
      <c r="G205" s="118">
        <f>G206+G207</f>
        <v>6</v>
      </c>
      <c r="H205" s="130">
        <f t="shared" ref="H205:M205" si="56">H206+H207</f>
        <v>180</v>
      </c>
      <c r="I205" s="109">
        <f t="shared" si="56"/>
        <v>93</v>
      </c>
      <c r="J205" s="109">
        <f t="shared" si="56"/>
        <v>45</v>
      </c>
      <c r="K205" s="109"/>
      <c r="L205" s="109">
        <f t="shared" si="56"/>
        <v>48</v>
      </c>
      <c r="M205" s="110">
        <f t="shared" si="56"/>
        <v>87</v>
      </c>
      <c r="N205" s="97"/>
      <c r="O205" s="98"/>
      <c r="P205" s="106"/>
      <c r="Q205" s="100"/>
      <c r="R205" s="98"/>
      <c r="S205" s="101"/>
      <c r="T205" s="102"/>
      <c r="U205" s="99"/>
      <c r="V205" s="126"/>
      <c r="W205" s="119"/>
      <c r="X205" s="99"/>
      <c r="Y205" s="126"/>
    </row>
    <row r="206" spans="1:25" s="18" customFormat="1" ht="53.25" hidden="1" customHeight="1" x14ac:dyDescent="0.2">
      <c r="A206" s="683" t="s">
        <v>463</v>
      </c>
      <c r="B206" s="113" t="s">
        <v>412</v>
      </c>
      <c r="C206" s="100">
        <v>10</v>
      </c>
      <c r="D206" s="98"/>
      <c r="E206" s="98"/>
      <c r="F206" s="129"/>
      <c r="G206" s="900">
        <v>4.5</v>
      </c>
      <c r="H206" s="779">
        <f>G206*30</f>
        <v>135</v>
      </c>
      <c r="I206" s="781">
        <f>J206+K206+L206</f>
        <v>75</v>
      </c>
      <c r="J206" s="99">
        <v>45</v>
      </c>
      <c r="K206" s="98"/>
      <c r="L206" s="98">
        <v>30</v>
      </c>
      <c r="M206" s="782">
        <f>H206-I206</f>
        <v>60</v>
      </c>
      <c r="N206" s="97"/>
      <c r="O206" s="98"/>
      <c r="P206" s="106"/>
      <c r="Q206" s="100"/>
      <c r="R206" s="98"/>
      <c r="S206" s="101"/>
      <c r="T206" s="102"/>
      <c r="U206" s="99"/>
      <c r="V206" s="126"/>
      <c r="W206" s="119">
        <v>5</v>
      </c>
      <c r="X206" s="99"/>
      <c r="Y206" s="126"/>
    </row>
    <row r="207" spans="1:25" s="18" customFormat="1" ht="51.75" hidden="1" customHeight="1" x14ac:dyDescent="0.2">
      <c r="A207" s="683" t="s">
        <v>464</v>
      </c>
      <c r="B207" s="113" t="s">
        <v>413</v>
      </c>
      <c r="C207" s="100"/>
      <c r="D207" s="98"/>
      <c r="E207" s="98"/>
      <c r="F207" s="129">
        <v>11</v>
      </c>
      <c r="G207" s="132">
        <v>1.5</v>
      </c>
      <c r="H207" s="100">
        <f>G207*30</f>
        <v>45</v>
      </c>
      <c r="I207" s="781">
        <f>J207+K207+L207</f>
        <v>18</v>
      </c>
      <c r="J207" s="99"/>
      <c r="K207" s="98"/>
      <c r="L207" s="98">
        <v>18</v>
      </c>
      <c r="M207" s="782">
        <f>H207-I207</f>
        <v>27</v>
      </c>
      <c r="N207" s="97"/>
      <c r="O207" s="98"/>
      <c r="P207" s="106"/>
      <c r="Q207" s="100"/>
      <c r="R207" s="98"/>
      <c r="S207" s="101"/>
      <c r="T207" s="102"/>
      <c r="U207" s="99"/>
      <c r="V207" s="126"/>
      <c r="W207" s="119"/>
      <c r="X207" s="99">
        <v>2</v>
      </c>
      <c r="Y207" s="126"/>
    </row>
    <row r="208" spans="1:25" s="18" customFormat="1" ht="36" hidden="1" customHeight="1" thickBot="1" x14ac:dyDescent="0.25">
      <c r="A208" s="934" t="s">
        <v>465</v>
      </c>
      <c r="B208" s="935" t="s">
        <v>286</v>
      </c>
      <c r="C208" s="936"/>
      <c r="D208" s="937">
        <v>11</v>
      </c>
      <c r="E208" s="937"/>
      <c r="F208" s="686"/>
      <c r="G208" s="118">
        <v>4</v>
      </c>
      <c r="H208" s="156">
        <f>G208*30</f>
        <v>120</v>
      </c>
      <c r="I208" s="105">
        <f>J208+K208+L208</f>
        <v>54</v>
      </c>
      <c r="J208" s="938">
        <v>36</v>
      </c>
      <c r="K208" s="938">
        <v>9</v>
      </c>
      <c r="L208" s="938">
        <v>9</v>
      </c>
      <c r="M208" s="127">
        <f>H208-I208</f>
        <v>66</v>
      </c>
      <c r="N208" s="156"/>
      <c r="O208" s="105"/>
      <c r="P208" s="127"/>
      <c r="Q208" s="156"/>
      <c r="R208" s="105"/>
      <c r="S208" s="127"/>
      <c r="T208" s="156"/>
      <c r="U208" s="105"/>
      <c r="V208" s="127"/>
      <c r="W208" s="157"/>
      <c r="X208" s="99">
        <v>6</v>
      </c>
      <c r="Y208" s="127"/>
    </row>
    <row r="209" spans="1:25" s="18" customFormat="1" ht="21" hidden="1" customHeight="1" thickBot="1" x14ac:dyDescent="0.25">
      <c r="A209" s="3041" t="s">
        <v>365</v>
      </c>
      <c r="B209" s="3042"/>
      <c r="C209" s="3042"/>
      <c r="D209" s="3042"/>
      <c r="E209" s="3042"/>
      <c r="F209" s="3042"/>
      <c r="G209" s="3042"/>
      <c r="H209" s="3042"/>
      <c r="I209" s="3042"/>
      <c r="J209" s="3042"/>
      <c r="K209" s="3042"/>
      <c r="L209" s="3042"/>
      <c r="M209" s="3042"/>
      <c r="N209" s="3042"/>
      <c r="O209" s="3042"/>
      <c r="P209" s="3042"/>
      <c r="Q209" s="3042"/>
      <c r="R209" s="3042"/>
      <c r="S209" s="3042"/>
      <c r="T209" s="3042"/>
      <c r="U209" s="3042"/>
      <c r="V209" s="3042"/>
      <c r="W209" s="3042"/>
      <c r="X209" s="3042"/>
      <c r="Y209" s="3043"/>
    </row>
    <row r="210" spans="1:25" s="18" customFormat="1" ht="51" hidden="1" customHeight="1" thickBot="1" x14ac:dyDescent="0.25">
      <c r="A210" s="576" t="s">
        <v>468</v>
      </c>
      <c r="B210" s="158" t="s">
        <v>384</v>
      </c>
      <c r="C210" s="138"/>
      <c r="D210" s="138">
        <v>11</v>
      </c>
      <c r="E210" s="138"/>
      <c r="F210" s="905"/>
      <c r="G210" s="906">
        <v>4</v>
      </c>
      <c r="H210" s="907">
        <f>G210*30</f>
        <v>120</v>
      </c>
      <c r="I210" s="104">
        <f>J210+K210+L210</f>
        <v>54</v>
      </c>
      <c r="J210" s="866">
        <v>36</v>
      </c>
      <c r="K210" s="866">
        <v>9</v>
      </c>
      <c r="L210" s="866">
        <v>9</v>
      </c>
      <c r="M210" s="868">
        <f>H210-I210</f>
        <v>66</v>
      </c>
      <c r="N210" s="939"/>
      <c r="O210" s="138"/>
      <c r="P210" s="909"/>
      <c r="Q210" s="140"/>
      <c r="R210" s="138"/>
      <c r="S210" s="139"/>
      <c r="T210" s="904"/>
      <c r="U210" s="138"/>
      <c r="V210" s="909"/>
      <c r="W210" s="159"/>
      <c r="X210" s="153">
        <v>6</v>
      </c>
      <c r="Y210" s="139"/>
    </row>
    <row r="211" spans="1:25" s="18" customFormat="1" ht="21" hidden="1" customHeight="1" thickBot="1" x14ac:dyDescent="0.25">
      <c r="A211" s="3036" t="s">
        <v>198</v>
      </c>
      <c r="B211" s="3037"/>
      <c r="C211" s="3037"/>
      <c r="D211" s="3037"/>
      <c r="E211" s="3037"/>
      <c r="F211" s="3037"/>
      <c r="G211" s="3037"/>
      <c r="H211" s="3037"/>
      <c r="I211" s="3037"/>
      <c r="J211" s="3037"/>
      <c r="K211" s="3037"/>
      <c r="L211" s="3037"/>
      <c r="M211" s="3037"/>
      <c r="N211" s="3037"/>
      <c r="O211" s="3037"/>
      <c r="P211" s="3037"/>
      <c r="Q211" s="3037"/>
      <c r="R211" s="3037"/>
      <c r="S211" s="3037"/>
      <c r="T211" s="3037"/>
      <c r="U211" s="3037"/>
      <c r="V211" s="3037"/>
      <c r="W211" s="3037"/>
      <c r="X211" s="3037"/>
      <c r="Y211" s="3038"/>
    </row>
    <row r="212" spans="1:25" s="18" customFormat="1" ht="21" hidden="1" customHeight="1" thickBot="1" x14ac:dyDescent="0.25">
      <c r="A212" s="683" t="s">
        <v>469</v>
      </c>
      <c r="B212" s="940" t="s">
        <v>60</v>
      </c>
      <c r="C212" s="941"/>
      <c r="D212" s="942">
        <v>11</v>
      </c>
      <c r="E212" s="942"/>
      <c r="F212" s="943"/>
      <c r="G212" s="103">
        <v>4</v>
      </c>
      <c r="H212" s="156">
        <f>G212*30</f>
        <v>120</v>
      </c>
      <c r="I212" s="104">
        <f>J212+K212+L212</f>
        <v>54</v>
      </c>
      <c r="J212" s="944"/>
      <c r="K212" s="944"/>
      <c r="L212" s="945">
        <v>54</v>
      </c>
      <c r="M212" s="127">
        <f>H212-I212</f>
        <v>66</v>
      </c>
      <c r="N212" s="946"/>
      <c r="O212" s="947"/>
      <c r="P212" s="948"/>
      <c r="Q212" s="949"/>
      <c r="R212" s="947"/>
      <c r="S212" s="948"/>
      <c r="T212" s="946"/>
      <c r="U212" s="947"/>
      <c r="V212" s="948"/>
      <c r="W212" s="950"/>
      <c r="X212" s="99">
        <v>6</v>
      </c>
      <c r="Y212" s="686"/>
    </row>
    <row r="213" spans="1:25" s="18" customFormat="1" ht="21" hidden="1" customHeight="1" thickBot="1" x14ac:dyDescent="0.25">
      <c r="A213" s="3044" t="s">
        <v>400</v>
      </c>
      <c r="B213" s="3045"/>
      <c r="C213" s="3045"/>
      <c r="D213" s="3045"/>
      <c r="E213" s="3045"/>
      <c r="F213" s="3046"/>
      <c r="G213" s="925">
        <f>G197+G201+G202+G205+G210</f>
        <v>22</v>
      </c>
      <c r="H213" s="586">
        <f t="shared" ref="H213:M213" si="57">H197+H201+H202+H205+H210</f>
        <v>660</v>
      </c>
      <c r="I213" s="587">
        <f t="shared" si="57"/>
        <v>331</v>
      </c>
      <c r="J213" s="587">
        <f t="shared" si="57"/>
        <v>174</v>
      </c>
      <c r="K213" s="587">
        <f t="shared" si="57"/>
        <v>50</v>
      </c>
      <c r="L213" s="587">
        <f t="shared" si="57"/>
        <v>107</v>
      </c>
      <c r="M213" s="588">
        <f t="shared" si="57"/>
        <v>329</v>
      </c>
      <c r="N213" s="951"/>
      <c r="O213" s="952"/>
      <c r="P213" s="953"/>
      <c r="Q213" s="954"/>
      <c r="R213" s="952"/>
      <c r="S213" s="955">
        <f>S203+S204</f>
        <v>4</v>
      </c>
      <c r="T213" s="586"/>
      <c r="U213" s="587"/>
      <c r="V213" s="588">
        <f>V198</f>
        <v>4</v>
      </c>
      <c r="W213" s="930">
        <f>W199+W200+W206</f>
        <v>9</v>
      </c>
      <c r="X213" s="819">
        <f>X207+X210</f>
        <v>8</v>
      </c>
      <c r="Y213" s="588">
        <f>Y201</f>
        <v>6</v>
      </c>
    </row>
    <row r="214" spans="1:25" s="18" customFormat="1" ht="34.5" hidden="1" customHeight="1" thickBot="1" x14ac:dyDescent="0.25">
      <c r="A214" s="3044" t="s">
        <v>399</v>
      </c>
      <c r="B214" s="3045"/>
      <c r="C214" s="3045"/>
      <c r="D214" s="3045"/>
      <c r="E214" s="3045"/>
      <c r="F214" s="3046"/>
      <c r="G214" s="52">
        <f>G197+G201+G202+G205+G212</f>
        <v>22</v>
      </c>
      <c r="H214" s="586">
        <f t="shared" ref="H214:M214" si="58">H197+H201+H202+H205+H212</f>
        <v>660</v>
      </c>
      <c r="I214" s="587">
        <f t="shared" si="58"/>
        <v>331</v>
      </c>
      <c r="J214" s="587">
        <f t="shared" si="58"/>
        <v>138</v>
      </c>
      <c r="K214" s="587">
        <f t="shared" si="58"/>
        <v>41</v>
      </c>
      <c r="L214" s="587">
        <f t="shared" si="58"/>
        <v>152</v>
      </c>
      <c r="M214" s="588">
        <f t="shared" si="58"/>
        <v>329</v>
      </c>
      <c r="N214" s="951"/>
      <c r="O214" s="952"/>
      <c r="P214" s="956"/>
      <c r="Q214" s="957"/>
      <c r="R214" s="952"/>
      <c r="S214" s="958">
        <f>S203+S204</f>
        <v>4</v>
      </c>
      <c r="T214" s="930"/>
      <c r="U214" s="587"/>
      <c r="V214" s="931">
        <f>V198</f>
        <v>4</v>
      </c>
      <c r="W214" s="586">
        <f>W199+W200+W206</f>
        <v>9</v>
      </c>
      <c r="X214" s="819">
        <f>X207+X212</f>
        <v>8</v>
      </c>
      <c r="Y214" s="588">
        <f>Y201</f>
        <v>6</v>
      </c>
    </row>
    <row r="215" spans="1:25" s="18" customFormat="1" ht="21" hidden="1" customHeight="1" thickBot="1" x14ac:dyDescent="0.25">
      <c r="A215" s="3023" t="s">
        <v>470</v>
      </c>
      <c r="B215" s="3034"/>
      <c r="C215" s="3034"/>
      <c r="D215" s="3034"/>
      <c r="E215" s="3034"/>
      <c r="F215" s="3034"/>
      <c r="G215" s="3034"/>
      <c r="H215" s="3034"/>
      <c r="I215" s="3034"/>
      <c r="J215" s="3034"/>
      <c r="K215" s="3034"/>
      <c r="L215" s="3034"/>
      <c r="M215" s="3034"/>
      <c r="N215" s="3034"/>
      <c r="O215" s="3034"/>
      <c r="P215" s="3034"/>
      <c r="Q215" s="3034"/>
      <c r="R215" s="3034"/>
      <c r="S215" s="3034"/>
      <c r="T215" s="3034"/>
      <c r="U215" s="3034"/>
      <c r="V215" s="3034"/>
      <c r="W215" s="3034"/>
      <c r="X215" s="3034"/>
      <c r="Y215" s="3035"/>
    </row>
    <row r="216" spans="1:25" s="18" customFormat="1" ht="82.5" hidden="1" customHeight="1" x14ac:dyDescent="0.2">
      <c r="A216" s="683" t="s">
        <v>471</v>
      </c>
      <c r="B216" s="112" t="s">
        <v>476</v>
      </c>
      <c r="C216" s="83">
        <v>12</v>
      </c>
      <c r="E216" s="85"/>
      <c r="F216" s="128"/>
      <c r="G216" s="959">
        <v>3</v>
      </c>
      <c r="H216" s="91">
        <f>G216*30</f>
        <v>90</v>
      </c>
      <c r="I216" s="92">
        <f>J216+K216+L216</f>
        <v>48</v>
      </c>
      <c r="J216" s="92">
        <v>16</v>
      </c>
      <c r="K216" s="92">
        <v>32</v>
      </c>
      <c r="L216" s="92"/>
      <c r="M216" s="96">
        <f>H216-I216</f>
        <v>42</v>
      </c>
      <c r="N216" s="82"/>
      <c r="O216" s="85"/>
      <c r="P216" s="88"/>
      <c r="Q216" s="83"/>
      <c r="R216" s="85"/>
      <c r="S216" s="89"/>
      <c r="T216" s="86"/>
      <c r="U216" s="87"/>
      <c r="V216" s="94"/>
      <c r="W216" s="95"/>
      <c r="X216" s="87"/>
      <c r="Y216" s="94">
        <v>6</v>
      </c>
    </row>
    <row r="217" spans="1:25" s="18" customFormat="1" ht="21" hidden="1" customHeight="1" x14ac:dyDescent="0.2">
      <c r="A217" s="683" t="s">
        <v>472</v>
      </c>
      <c r="B217" s="113" t="s">
        <v>191</v>
      </c>
      <c r="C217" s="100"/>
      <c r="D217" s="98"/>
      <c r="E217" s="85"/>
      <c r="F217" s="129"/>
      <c r="G217" s="118">
        <f>G218+G219</f>
        <v>6</v>
      </c>
      <c r="H217" s="130">
        <f t="shared" ref="H217:M217" si="59">H218+H219</f>
        <v>180</v>
      </c>
      <c r="I217" s="109">
        <f t="shared" si="59"/>
        <v>93</v>
      </c>
      <c r="J217" s="109">
        <f t="shared" si="59"/>
        <v>45</v>
      </c>
      <c r="K217" s="109"/>
      <c r="L217" s="109">
        <f t="shared" si="59"/>
        <v>48</v>
      </c>
      <c r="M217" s="110">
        <f t="shared" si="59"/>
        <v>87</v>
      </c>
      <c r="N217" s="97"/>
      <c r="O217" s="98"/>
      <c r="P217" s="106"/>
      <c r="Q217" s="100"/>
      <c r="R217" s="98"/>
      <c r="S217" s="101"/>
      <c r="T217" s="102"/>
      <c r="U217" s="99"/>
      <c r="V217" s="126"/>
      <c r="W217" s="119"/>
      <c r="X217" s="99"/>
      <c r="Y217" s="126"/>
    </row>
    <row r="218" spans="1:25" s="18" customFormat="1" ht="21" hidden="1" customHeight="1" x14ac:dyDescent="0.2">
      <c r="A218" s="683" t="s">
        <v>473</v>
      </c>
      <c r="B218" s="113" t="s">
        <v>191</v>
      </c>
      <c r="C218" s="100">
        <v>10</v>
      </c>
      <c r="D218" s="98"/>
      <c r="E218" s="98"/>
      <c r="F218" s="129"/>
      <c r="G218" s="900">
        <v>4.5</v>
      </c>
      <c r="H218" s="779">
        <f>G218*30</f>
        <v>135</v>
      </c>
      <c r="I218" s="781">
        <f>J218+K218+L218</f>
        <v>75</v>
      </c>
      <c r="J218" s="99">
        <v>45</v>
      </c>
      <c r="K218" s="98"/>
      <c r="L218" s="98">
        <v>30</v>
      </c>
      <c r="M218" s="782">
        <f>H218-I218</f>
        <v>60</v>
      </c>
      <c r="N218" s="97"/>
      <c r="O218" s="98"/>
      <c r="P218" s="106"/>
      <c r="Q218" s="100"/>
      <c r="R218" s="98"/>
      <c r="S218" s="101"/>
      <c r="T218" s="102"/>
      <c r="U218" s="99"/>
      <c r="V218" s="126"/>
      <c r="W218" s="119">
        <v>5</v>
      </c>
      <c r="X218" s="99"/>
      <c r="Y218" s="126"/>
    </row>
    <row r="219" spans="1:25" s="18" customFormat="1" ht="36" hidden="1" customHeight="1" x14ac:dyDescent="0.2">
      <c r="A219" s="683" t="s">
        <v>474</v>
      </c>
      <c r="B219" s="113" t="s">
        <v>281</v>
      </c>
      <c r="C219" s="100"/>
      <c r="D219" s="98"/>
      <c r="E219" s="98"/>
      <c r="F219" s="129">
        <v>11</v>
      </c>
      <c r="G219" s="132">
        <v>1.5</v>
      </c>
      <c r="H219" s="100">
        <f>G219*30</f>
        <v>45</v>
      </c>
      <c r="I219" s="781">
        <f>J219+K219+L219</f>
        <v>18</v>
      </c>
      <c r="J219" s="99"/>
      <c r="K219" s="98"/>
      <c r="L219" s="98">
        <v>18</v>
      </c>
      <c r="M219" s="782">
        <f>H219-I219</f>
        <v>27</v>
      </c>
      <c r="N219" s="97"/>
      <c r="O219" s="98"/>
      <c r="P219" s="106"/>
      <c r="Q219" s="100"/>
      <c r="R219" s="98"/>
      <c r="S219" s="101"/>
      <c r="T219" s="102"/>
      <c r="U219" s="99"/>
      <c r="V219" s="126"/>
      <c r="W219" s="119"/>
      <c r="X219" s="99">
        <v>2</v>
      </c>
      <c r="Y219" s="126"/>
    </row>
    <row r="220" spans="1:25" s="18" customFormat="1" ht="36" hidden="1" customHeight="1" thickBot="1" x14ac:dyDescent="0.25">
      <c r="A220" s="934" t="s">
        <v>475</v>
      </c>
      <c r="B220" s="935" t="s">
        <v>286</v>
      </c>
      <c r="C220" s="936"/>
      <c r="D220" s="937">
        <v>11</v>
      </c>
      <c r="E220" s="937"/>
      <c r="F220" s="686"/>
      <c r="G220" s="118">
        <v>4</v>
      </c>
      <c r="H220" s="156">
        <f>G220*30</f>
        <v>120</v>
      </c>
      <c r="I220" s="105">
        <f>J220+K220+L220</f>
        <v>54</v>
      </c>
      <c r="J220" s="938">
        <v>36</v>
      </c>
      <c r="K220" s="938">
        <v>9</v>
      </c>
      <c r="L220" s="938">
        <v>9</v>
      </c>
      <c r="M220" s="127">
        <f>H220-I220</f>
        <v>66</v>
      </c>
      <c r="N220" s="156"/>
      <c r="O220" s="105"/>
      <c r="P220" s="127"/>
      <c r="Q220" s="156"/>
      <c r="R220" s="105"/>
      <c r="S220" s="127"/>
      <c r="T220" s="156"/>
      <c r="U220" s="105"/>
      <c r="V220" s="127"/>
      <c r="W220" s="157"/>
      <c r="X220" s="99">
        <v>6</v>
      </c>
      <c r="Y220" s="127"/>
    </row>
    <row r="221" spans="1:25" s="18" customFormat="1" ht="21" hidden="1" customHeight="1" thickBot="1" x14ac:dyDescent="0.25">
      <c r="A221" s="3041" t="s">
        <v>365</v>
      </c>
      <c r="B221" s="3042"/>
      <c r="C221" s="3042"/>
      <c r="D221" s="3042"/>
      <c r="E221" s="3042"/>
      <c r="F221" s="3042"/>
      <c r="G221" s="3042"/>
      <c r="H221" s="3042"/>
      <c r="I221" s="3042"/>
      <c r="J221" s="3042"/>
      <c r="K221" s="3042"/>
      <c r="L221" s="3042"/>
      <c r="M221" s="3042"/>
      <c r="N221" s="3042"/>
      <c r="O221" s="3042"/>
      <c r="P221" s="3042"/>
      <c r="Q221" s="3042"/>
      <c r="R221" s="3042"/>
      <c r="S221" s="3042"/>
      <c r="T221" s="3042"/>
      <c r="U221" s="3042"/>
      <c r="V221" s="3042"/>
      <c r="W221" s="3042"/>
      <c r="X221" s="3042"/>
      <c r="Y221" s="3043"/>
    </row>
    <row r="222" spans="1:25" s="18" customFormat="1" ht="38.25" hidden="1" customHeight="1" thickBot="1" x14ac:dyDescent="0.25">
      <c r="A222" s="576" t="s">
        <v>477</v>
      </c>
      <c r="B222" s="158" t="s">
        <v>283</v>
      </c>
      <c r="C222" s="138"/>
      <c r="D222" s="138">
        <v>11</v>
      </c>
      <c r="E222" s="138"/>
      <c r="F222" s="905"/>
      <c r="G222" s="906">
        <v>4</v>
      </c>
      <c r="H222" s="907">
        <f>G222*30</f>
        <v>120</v>
      </c>
      <c r="I222" s="104">
        <f>J222+K222+L222</f>
        <v>54</v>
      </c>
      <c r="J222" s="866">
        <v>36</v>
      </c>
      <c r="K222" s="866">
        <v>9</v>
      </c>
      <c r="L222" s="866">
        <v>9</v>
      </c>
      <c r="M222" s="868">
        <f>H222-I222</f>
        <v>66</v>
      </c>
      <c r="N222" s="939"/>
      <c r="O222" s="138"/>
      <c r="P222" s="909"/>
      <c r="Q222" s="140"/>
      <c r="R222" s="138"/>
      <c r="S222" s="139"/>
      <c r="T222" s="904"/>
      <c r="U222" s="138"/>
      <c r="V222" s="909"/>
      <c r="W222" s="159"/>
      <c r="X222" s="153">
        <v>6</v>
      </c>
      <c r="Y222" s="139"/>
    </row>
    <row r="223" spans="1:25" s="18" customFormat="1" ht="21" hidden="1" customHeight="1" thickBot="1" x14ac:dyDescent="0.25">
      <c r="A223" s="3036" t="s">
        <v>198</v>
      </c>
      <c r="B223" s="3037"/>
      <c r="C223" s="3037"/>
      <c r="D223" s="3037"/>
      <c r="E223" s="3037"/>
      <c r="F223" s="3037"/>
      <c r="G223" s="3037"/>
      <c r="H223" s="3037"/>
      <c r="I223" s="3037"/>
      <c r="J223" s="3037"/>
      <c r="K223" s="3037"/>
      <c r="L223" s="3037"/>
      <c r="M223" s="3037"/>
      <c r="N223" s="3037"/>
      <c r="O223" s="3037"/>
      <c r="P223" s="3037"/>
      <c r="Q223" s="3037"/>
      <c r="R223" s="3037"/>
      <c r="S223" s="3037"/>
      <c r="T223" s="3037"/>
      <c r="U223" s="3037"/>
      <c r="V223" s="3037"/>
      <c r="W223" s="3037"/>
      <c r="X223" s="3037"/>
      <c r="Y223" s="3038"/>
    </row>
    <row r="224" spans="1:25" s="18" customFormat="1" ht="25.5" hidden="1" customHeight="1" thickBot="1" x14ac:dyDescent="0.25">
      <c r="A224" s="683" t="s">
        <v>478</v>
      </c>
      <c r="B224" s="940" t="s">
        <v>60</v>
      </c>
      <c r="C224" s="941"/>
      <c r="D224" s="942">
        <v>11</v>
      </c>
      <c r="E224" s="942"/>
      <c r="F224" s="943"/>
      <c r="G224" s="103">
        <v>4</v>
      </c>
      <c r="H224" s="156">
        <f>G224*30</f>
        <v>120</v>
      </c>
      <c r="I224" s="104">
        <f>J224+K224+L224</f>
        <v>54</v>
      </c>
      <c r="J224" s="944"/>
      <c r="K224" s="944"/>
      <c r="L224" s="945">
        <v>54</v>
      </c>
      <c r="M224" s="127">
        <f>H224-I224</f>
        <v>66</v>
      </c>
      <c r="N224" s="946"/>
      <c r="O224" s="947"/>
      <c r="P224" s="948"/>
      <c r="Q224" s="949"/>
      <c r="R224" s="947"/>
      <c r="S224" s="948"/>
      <c r="T224" s="946"/>
      <c r="U224" s="947"/>
      <c r="V224" s="948"/>
      <c r="W224" s="950"/>
      <c r="X224" s="99">
        <v>6</v>
      </c>
      <c r="Y224" s="686"/>
    </row>
    <row r="225" spans="1:44" s="18" customFormat="1" ht="23.25" hidden="1" customHeight="1" thickBot="1" x14ac:dyDescent="0.25">
      <c r="A225" s="3044" t="s">
        <v>479</v>
      </c>
      <c r="B225" s="3045"/>
      <c r="C225" s="3045"/>
      <c r="D225" s="3045"/>
      <c r="E225" s="3045"/>
      <c r="F225" s="3046"/>
      <c r="G225" s="925">
        <f>G216+G217+G222</f>
        <v>13</v>
      </c>
      <c r="H225" s="586">
        <f t="shared" ref="H225:M225" si="60">H216+H217+H222</f>
        <v>390</v>
      </c>
      <c r="I225" s="587">
        <f t="shared" si="60"/>
        <v>195</v>
      </c>
      <c r="J225" s="587">
        <f t="shared" si="60"/>
        <v>97</v>
      </c>
      <c r="K225" s="587">
        <f t="shared" si="60"/>
        <v>41</v>
      </c>
      <c r="L225" s="587">
        <f t="shared" si="60"/>
        <v>57</v>
      </c>
      <c r="M225" s="588">
        <f t="shared" si="60"/>
        <v>195</v>
      </c>
      <c r="N225" s="960"/>
      <c r="O225" s="952"/>
      <c r="P225" s="953"/>
      <c r="Q225" s="954"/>
      <c r="R225" s="952"/>
      <c r="S225" s="955"/>
      <c r="T225" s="586"/>
      <c r="U225" s="587"/>
      <c r="V225" s="588"/>
      <c r="W225" s="930">
        <f>W218</f>
        <v>5</v>
      </c>
      <c r="X225" s="819">
        <f>X219+X222</f>
        <v>8</v>
      </c>
      <c r="Y225" s="588">
        <f>Y216</f>
        <v>6</v>
      </c>
    </row>
    <row r="226" spans="1:44" s="18" customFormat="1" ht="38.25" hidden="1" customHeight="1" thickBot="1" x14ac:dyDescent="0.25">
      <c r="A226" s="3044" t="s">
        <v>480</v>
      </c>
      <c r="B226" s="3045"/>
      <c r="C226" s="3045"/>
      <c r="D226" s="3045"/>
      <c r="E226" s="3045"/>
      <c r="F226" s="3046"/>
      <c r="G226" s="52">
        <f>G216+G217+G224</f>
        <v>13</v>
      </c>
      <c r="H226" s="586">
        <f t="shared" ref="H226:M226" si="61">H216+H217+H224</f>
        <v>390</v>
      </c>
      <c r="I226" s="587">
        <f t="shared" si="61"/>
        <v>195</v>
      </c>
      <c r="J226" s="587">
        <f t="shared" si="61"/>
        <v>61</v>
      </c>
      <c r="K226" s="587">
        <f t="shared" si="61"/>
        <v>32</v>
      </c>
      <c r="L226" s="587">
        <f t="shared" si="61"/>
        <v>102</v>
      </c>
      <c r="M226" s="588">
        <f t="shared" si="61"/>
        <v>195</v>
      </c>
      <c r="N226" s="961"/>
      <c r="O226" s="952"/>
      <c r="P226" s="956"/>
      <c r="Q226" s="957"/>
      <c r="R226" s="952"/>
      <c r="S226" s="958"/>
      <c r="T226" s="930"/>
      <c r="U226" s="587"/>
      <c r="V226" s="931"/>
      <c r="W226" s="586">
        <f>W218</f>
        <v>5</v>
      </c>
      <c r="X226" s="819">
        <f>X219+X224</f>
        <v>8</v>
      </c>
      <c r="Y226" s="588">
        <f>Y216</f>
        <v>6</v>
      </c>
    </row>
    <row r="227" spans="1:44" s="18" customFormat="1" ht="21" customHeight="1" thickBot="1" x14ac:dyDescent="0.25">
      <c r="A227" s="3023" t="s">
        <v>279</v>
      </c>
      <c r="B227" s="3263"/>
      <c r="C227" s="3263"/>
      <c r="D227" s="3263"/>
      <c r="E227" s="3263"/>
      <c r="F227" s="3263"/>
      <c r="G227" s="3263"/>
      <c r="H227" s="3263"/>
      <c r="I227" s="3263"/>
      <c r="J227" s="3263"/>
      <c r="K227" s="3263"/>
      <c r="L227" s="3263"/>
      <c r="M227" s="3263"/>
      <c r="N227" s="3263"/>
      <c r="O227" s="3263"/>
      <c r="P227" s="3263"/>
      <c r="Q227" s="3263"/>
      <c r="R227" s="3263"/>
      <c r="S227" s="3263"/>
      <c r="T227" s="3263"/>
      <c r="U227" s="3263"/>
      <c r="V227" s="3263"/>
      <c r="W227" s="3263"/>
      <c r="X227" s="3263"/>
      <c r="Y227" s="3264"/>
    </row>
    <row r="228" spans="1:44" s="58" customFormat="1" ht="21" customHeight="1" thickBot="1" x14ac:dyDescent="0.25">
      <c r="A228" s="3023" t="s">
        <v>293</v>
      </c>
      <c r="B228" s="3263"/>
      <c r="C228" s="3263"/>
      <c r="D228" s="3263"/>
      <c r="E228" s="3263"/>
      <c r="F228" s="3263"/>
      <c r="G228" s="3263"/>
      <c r="H228" s="3263"/>
      <c r="I228" s="3263"/>
      <c r="J228" s="3263"/>
      <c r="K228" s="3263"/>
      <c r="L228" s="3263"/>
      <c r="M228" s="3263"/>
      <c r="N228" s="3263"/>
      <c r="O228" s="3263"/>
      <c r="P228" s="3263"/>
      <c r="Q228" s="3263"/>
      <c r="R228" s="3263"/>
      <c r="S228" s="3263"/>
      <c r="T228" s="3263"/>
      <c r="U228" s="3263"/>
      <c r="V228" s="3263"/>
      <c r="W228" s="3263"/>
      <c r="X228" s="3263"/>
      <c r="Y228" s="3264"/>
      <c r="Z228" s="18"/>
      <c r="AA228" s="18"/>
      <c r="AB228" s="18"/>
      <c r="AC228" s="18" t="s">
        <v>706</v>
      </c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</row>
    <row r="229" spans="1:44" s="18" customFormat="1" ht="36.75" customHeight="1" x14ac:dyDescent="0.2">
      <c r="A229" s="198" t="s">
        <v>290</v>
      </c>
      <c r="B229" s="199" t="s">
        <v>527</v>
      </c>
      <c r="C229" s="186"/>
      <c r="D229" s="186">
        <v>12</v>
      </c>
      <c r="E229" s="186"/>
      <c r="F229" s="200"/>
      <c r="G229" s="90">
        <v>2</v>
      </c>
      <c r="H229" s="91">
        <f>G229*30</f>
        <v>60</v>
      </c>
      <c r="I229" s="92">
        <f>SUM(J229:L229)</f>
        <v>24</v>
      </c>
      <c r="J229" s="171">
        <v>16</v>
      </c>
      <c r="K229" s="167"/>
      <c r="L229" s="167">
        <v>8</v>
      </c>
      <c r="M229" s="96">
        <f>H229-I229</f>
        <v>36</v>
      </c>
      <c r="N229" s="152"/>
      <c r="O229" s="167"/>
      <c r="P229" s="201"/>
      <c r="Q229" s="91"/>
      <c r="R229" s="167"/>
      <c r="S229" s="125"/>
      <c r="T229" s="202"/>
      <c r="U229" s="171"/>
      <c r="V229" s="193"/>
      <c r="W229" s="203"/>
      <c r="X229" s="171"/>
      <c r="Y229" s="193">
        <v>3</v>
      </c>
      <c r="AB229" s="2291"/>
      <c r="AC229" s="3250" t="s">
        <v>34</v>
      </c>
      <c r="AD229" s="3258"/>
      <c r="AE229" s="3259"/>
      <c r="AF229" s="3250" t="s">
        <v>35</v>
      </c>
      <c r="AG229" s="3251"/>
      <c r="AH229" s="3252"/>
      <c r="AI229" s="3250" t="s">
        <v>36</v>
      </c>
      <c r="AJ229" s="3251"/>
      <c r="AK229" s="3252"/>
      <c r="AL229" s="3250" t="s">
        <v>37</v>
      </c>
      <c r="AM229" s="3251"/>
      <c r="AN229" s="3252"/>
    </row>
    <row r="230" spans="1:44" s="18" customFormat="1" ht="35.25" customHeight="1" thickBot="1" x14ac:dyDescent="0.25">
      <c r="A230" s="198" t="s">
        <v>291</v>
      </c>
      <c r="B230" s="204" t="s">
        <v>669</v>
      </c>
      <c r="C230" s="205"/>
      <c r="D230" s="192">
        <v>12</v>
      </c>
      <c r="E230" s="192"/>
      <c r="F230" s="189"/>
      <c r="G230" s="108">
        <v>3</v>
      </c>
      <c r="H230" s="190">
        <f>G230*30</f>
        <v>90</v>
      </c>
      <c r="I230" s="92">
        <f>J230+K230+L230</f>
        <v>32</v>
      </c>
      <c r="J230" s="191">
        <v>16</v>
      </c>
      <c r="K230" s="192">
        <v>16</v>
      </c>
      <c r="L230" s="192"/>
      <c r="M230" s="206">
        <f>H230-I230</f>
        <v>58</v>
      </c>
      <c r="N230" s="207"/>
      <c r="O230" s="208"/>
      <c r="P230" s="209"/>
      <c r="Q230" s="210"/>
      <c r="R230" s="208"/>
      <c r="S230" s="211"/>
      <c r="T230" s="202"/>
      <c r="U230" s="171"/>
      <c r="V230" s="193"/>
      <c r="W230" s="207"/>
      <c r="X230" s="208"/>
      <c r="Y230" s="211">
        <v>4</v>
      </c>
      <c r="AB230" s="2291"/>
      <c r="AC230" s="3260"/>
      <c r="AD230" s="3261"/>
      <c r="AE230" s="3262"/>
      <c r="AF230" s="3253"/>
      <c r="AG230" s="3254"/>
      <c r="AH230" s="3255"/>
      <c r="AI230" s="3253"/>
      <c r="AJ230" s="3254"/>
      <c r="AK230" s="3255"/>
      <c r="AL230" s="3253"/>
      <c r="AM230" s="3254"/>
      <c r="AN230" s="3255"/>
    </row>
    <row r="231" spans="1:44" s="18" customFormat="1" ht="35.25" customHeight="1" x14ac:dyDescent="0.2">
      <c r="A231" s="2041" t="s">
        <v>291</v>
      </c>
      <c r="B231" s="2042" t="s">
        <v>674</v>
      </c>
      <c r="C231" s="2043"/>
      <c r="D231" s="2044">
        <v>12</v>
      </c>
      <c r="E231" s="2044"/>
      <c r="F231" s="980"/>
      <c r="G231" s="1262">
        <v>3</v>
      </c>
      <c r="H231" s="2045">
        <v>90</v>
      </c>
      <c r="I231" s="2046">
        <v>30</v>
      </c>
      <c r="J231" s="2047">
        <v>20</v>
      </c>
      <c r="K231" s="2044">
        <v>10</v>
      </c>
      <c r="L231" s="2044"/>
      <c r="M231" s="2048">
        <v>60</v>
      </c>
      <c r="N231" s="2049"/>
      <c r="O231" s="208"/>
      <c r="P231" s="209"/>
      <c r="Q231" s="210"/>
      <c r="R231" s="208"/>
      <c r="S231" s="211"/>
      <c r="T231" s="202"/>
      <c r="U231" s="171"/>
      <c r="V231" s="193"/>
      <c r="W231" s="207"/>
      <c r="X231" s="208"/>
      <c r="Y231" s="211">
        <v>3</v>
      </c>
      <c r="AB231" s="2291"/>
      <c r="AC231" s="2292">
        <v>1</v>
      </c>
      <c r="AD231" s="2292">
        <v>2</v>
      </c>
      <c r="AE231" s="2292">
        <v>3</v>
      </c>
      <c r="AF231" s="2292">
        <v>4</v>
      </c>
      <c r="AG231" s="2292">
        <v>5</v>
      </c>
      <c r="AH231" s="2292">
        <v>6</v>
      </c>
      <c r="AI231" s="2292">
        <v>7</v>
      </c>
      <c r="AJ231" s="2292">
        <v>8</v>
      </c>
      <c r="AK231" s="2292">
        <v>9</v>
      </c>
      <c r="AL231" s="2292">
        <v>10</v>
      </c>
      <c r="AM231" s="2292">
        <v>11</v>
      </c>
      <c r="AN231" s="2293">
        <v>12</v>
      </c>
    </row>
    <row r="232" spans="1:44" s="18" customFormat="1" ht="47.25" x14ac:dyDescent="0.2">
      <c r="A232" s="198" t="s">
        <v>251</v>
      </c>
      <c r="B232" s="204" t="s">
        <v>415</v>
      </c>
      <c r="C232" s="205"/>
      <c r="D232" s="192"/>
      <c r="E232" s="192"/>
      <c r="F232" s="189"/>
      <c r="G232" s="108">
        <f>SUM(G233:G236)</f>
        <v>9.5</v>
      </c>
      <c r="H232" s="190">
        <f>SUM(H233:H236)</f>
        <v>285</v>
      </c>
      <c r="I232" s="92">
        <f>SUM(I233:I236)</f>
        <v>108</v>
      </c>
      <c r="J232" s="191">
        <f>SUM(J233:J236)</f>
        <v>59</v>
      </c>
      <c r="K232" s="192">
        <f>SUM(K233:K236)</f>
        <v>49</v>
      </c>
      <c r="L232" s="192"/>
      <c r="M232" s="206">
        <f>SUM(M233:M236)</f>
        <v>177</v>
      </c>
      <c r="N232" s="207"/>
      <c r="O232" s="208"/>
      <c r="P232" s="209"/>
      <c r="Q232" s="210"/>
      <c r="R232" s="208"/>
      <c r="S232" s="211"/>
      <c r="T232" s="202"/>
      <c r="U232" s="171"/>
      <c r="V232" s="193"/>
      <c r="W232" s="207"/>
      <c r="X232" s="208"/>
      <c r="Y232" s="211"/>
      <c r="AB232" s="2291" t="s">
        <v>698</v>
      </c>
      <c r="AC232" s="2291">
        <f>COUNTIF($C229:$C251,AC231)</f>
        <v>0</v>
      </c>
      <c r="AD232" s="2291">
        <f t="shared" ref="AD232:AN232" si="62">COUNTIF($C229:$C251,AD231)</f>
        <v>0</v>
      </c>
      <c r="AE232" s="2291">
        <f t="shared" si="62"/>
        <v>0</v>
      </c>
      <c r="AF232" s="2291">
        <f t="shared" si="62"/>
        <v>0</v>
      </c>
      <c r="AG232" s="2291">
        <f t="shared" si="62"/>
        <v>0</v>
      </c>
      <c r="AH232" s="2291">
        <f t="shared" si="62"/>
        <v>0</v>
      </c>
      <c r="AI232" s="2291">
        <f t="shared" si="62"/>
        <v>0</v>
      </c>
      <c r="AJ232" s="2291">
        <f t="shared" si="62"/>
        <v>0</v>
      </c>
      <c r="AK232" s="2291">
        <f t="shared" si="62"/>
        <v>0</v>
      </c>
      <c r="AL232" s="2291">
        <f t="shared" si="62"/>
        <v>0</v>
      </c>
      <c r="AM232" s="2291">
        <f t="shared" si="62"/>
        <v>1</v>
      </c>
      <c r="AN232" s="2291">
        <f t="shared" si="62"/>
        <v>0</v>
      </c>
    </row>
    <row r="233" spans="1:44" s="18" customFormat="1" ht="47.25" x14ac:dyDescent="0.2">
      <c r="A233" s="212" t="s">
        <v>417</v>
      </c>
      <c r="B233" s="213" t="s">
        <v>415</v>
      </c>
      <c r="C233" s="185"/>
      <c r="D233" s="185">
        <v>7</v>
      </c>
      <c r="E233" s="214"/>
      <c r="F233" s="214"/>
      <c r="G233" s="165">
        <v>3</v>
      </c>
      <c r="H233" s="83">
        <f>G233*30</f>
        <v>90</v>
      </c>
      <c r="I233" s="84">
        <f>SUM(J233:L233)</f>
        <v>30</v>
      </c>
      <c r="J233" s="87">
        <v>15</v>
      </c>
      <c r="K233" s="85">
        <v>15</v>
      </c>
      <c r="L233" s="85"/>
      <c r="M233" s="145">
        <f>H233-I233</f>
        <v>60</v>
      </c>
      <c r="N233" s="82"/>
      <c r="O233" s="85"/>
      <c r="P233" s="88"/>
      <c r="Q233" s="83"/>
      <c r="R233" s="85"/>
      <c r="S233" s="89"/>
      <c r="T233" s="86">
        <v>2</v>
      </c>
      <c r="U233" s="87"/>
      <c r="V233" s="94"/>
      <c r="W233" s="95"/>
      <c r="X233" s="87"/>
      <c r="Y233" s="94"/>
      <c r="AB233" s="2294" t="s">
        <v>699</v>
      </c>
      <c r="AC233" s="2291">
        <f>COUNTIF($D229:$D251,AC231)</f>
        <v>0</v>
      </c>
      <c r="AD233" s="2291">
        <f t="shared" ref="AD233:AK233" si="63">COUNTIF($D229:$D251,AD231)</f>
        <v>0</v>
      </c>
      <c r="AE233" s="2291">
        <f t="shared" si="63"/>
        <v>0</v>
      </c>
      <c r="AF233" s="2291">
        <f t="shared" si="63"/>
        <v>0</v>
      </c>
      <c r="AG233" s="2291">
        <f t="shared" si="63"/>
        <v>0</v>
      </c>
      <c r="AH233" s="2291">
        <f t="shared" si="63"/>
        <v>1</v>
      </c>
      <c r="AI233" s="2291">
        <f t="shared" si="63"/>
        <v>2</v>
      </c>
      <c r="AJ233" s="2291">
        <f>COUNTIF($D229:$D251,AJ231)-1</f>
        <v>0</v>
      </c>
      <c r="AK233" s="2291">
        <f t="shared" si="63"/>
        <v>2</v>
      </c>
      <c r="AL233" s="2291">
        <v>1</v>
      </c>
      <c r="AM233" s="2291">
        <f>COUNTIF($D229:$D251,AM231)-1</f>
        <v>2</v>
      </c>
      <c r="AN233" s="2291">
        <f>COUNTIF($D229:$D251,AN231)-1</f>
        <v>2</v>
      </c>
    </row>
    <row r="234" spans="1:44" s="18" customFormat="1" ht="33" customHeight="1" x14ac:dyDescent="0.2">
      <c r="A234" s="212" t="s">
        <v>418</v>
      </c>
      <c r="B234" s="213" t="s">
        <v>415</v>
      </c>
      <c r="C234" s="185"/>
      <c r="D234" s="185">
        <v>9</v>
      </c>
      <c r="E234" s="214"/>
      <c r="F234" s="214"/>
      <c r="G234" s="165">
        <v>3</v>
      </c>
      <c r="H234" s="83">
        <f>G234*30</f>
        <v>90</v>
      </c>
      <c r="I234" s="84">
        <f>SUM(J234:L234)</f>
        <v>30</v>
      </c>
      <c r="J234" s="87">
        <v>20</v>
      </c>
      <c r="K234" s="85">
        <v>10</v>
      </c>
      <c r="L234" s="85"/>
      <c r="M234" s="145">
        <f>H234-I234</f>
        <v>60</v>
      </c>
      <c r="N234" s="82"/>
      <c r="O234" s="85"/>
      <c r="P234" s="88"/>
      <c r="Q234" s="83"/>
      <c r="R234" s="85"/>
      <c r="S234" s="89"/>
      <c r="T234" s="86"/>
      <c r="U234" s="87"/>
      <c r="V234" s="94">
        <v>3</v>
      </c>
      <c r="W234" s="95"/>
      <c r="X234" s="87"/>
      <c r="Y234" s="94"/>
    </row>
    <row r="235" spans="1:44" s="18" customFormat="1" ht="47.25" x14ac:dyDescent="0.2">
      <c r="A235" s="212" t="s">
        <v>419</v>
      </c>
      <c r="B235" s="213" t="s">
        <v>415</v>
      </c>
      <c r="C235" s="185"/>
      <c r="D235" s="185"/>
      <c r="E235" s="214"/>
      <c r="F235" s="214"/>
      <c r="G235" s="165">
        <v>2</v>
      </c>
      <c r="H235" s="83">
        <f>G235*30</f>
        <v>60</v>
      </c>
      <c r="I235" s="84">
        <f>SUM(J235:L235)</f>
        <v>30</v>
      </c>
      <c r="J235" s="87">
        <v>15</v>
      </c>
      <c r="K235" s="85">
        <v>15</v>
      </c>
      <c r="L235" s="85"/>
      <c r="M235" s="145">
        <f>H235-I235</f>
        <v>30</v>
      </c>
      <c r="N235" s="82"/>
      <c r="O235" s="85"/>
      <c r="P235" s="88"/>
      <c r="Q235" s="83"/>
      <c r="R235" s="85"/>
      <c r="S235" s="89"/>
      <c r="T235" s="86"/>
      <c r="U235" s="87"/>
      <c r="V235" s="94"/>
      <c r="W235" s="95">
        <v>2</v>
      </c>
      <c r="X235" s="87"/>
      <c r="Y235" s="94"/>
      <c r="AB235" s="18" t="s">
        <v>704</v>
      </c>
    </row>
    <row r="236" spans="1:44" s="18" customFormat="1" ht="47.25" x14ac:dyDescent="0.2">
      <c r="A236" s="212" t="s">
        <v>420</v>
      </c>
      <c r="B236" s="213" t="s">
        <v>415</v>
      </c>
      <c r="C236" s="185"/>
      <c r="D236" s="185">
        <v>11</v>
      </c>
      <c r="E236" s="214"/>
      <c r="F236" s="214"/>
      <c r="G236" s="165">
        <v>1.5</v>
      </c>
      <c r="H236" s="83">
        <f>G236*30</f>
        <v>45</v>
      </c>
      <c r="I236" s="84">
        <f>SUM(J236:L236)</f>
        <v>18</v>
      </c>
      <c r="J236" s="87">
        <v>9</v>
      </c>
      <c r="K236" s="85">
        <v>9</v>
      </c>
      <c r="L236" s="85"/>
      <c r="M236" s="145">
        <f>H236-I236</f>
        <v>27</v>
      </c>
      <c r="N236" s="82"/>
      <c r="O236" s="85"/>
      <c r="P236" s="88"/>
      <c r="Q236" s="83"/>
      <c r="R236" s="85"/>
      <c r="S236" s="89"/>
      <c r="T236" s="86"/>
      <c r="U236" s="87"/>
      <c r="V236" s="94"/>
      <c r="W236" s="95"/>
      <c r="X236" s="87">
        <v>2</v>
      </c>
      <c r="Y236" s="94"/>
      <c r="AB236" s="18" t="s">
        <v>705</v>
      </c>
      <c r="AI236" s="18">
        <v>1</v>
      </c>
      <c r="AJ236" s="18">
        <v>1</v>
      </c>
      <c r="AN236" s="18">
        <v>1</v>
      </c>
    </row>
    <row r="237" spans="1:44" s="18" customFormat="1" ht="31.5" x14ac:dyDescent="0.2">
      <c r="A237" s="198" t="s">
        <v>294</v>
      </c>
      <c r="B237" s="215" t="s">
        <v>670</v>
      </c>
      <c r="C237" s="186"/>
      <c r="D237" s="186">
        <v>10</v>
      </c>
      <c r="E237" s="186"/>
      <c r="F237" s="179"/>
      <c r="G237" s="90">
        <v>4</v>
      </c>
      <c r="H237" s="91">
        <f>G237*30</f>
        <v>120</v>
      </c>
      <c r="I237" s="92">
        <f>SUM(J237:L237)</f>
        <v>75</v>
      </c>
      <c r="J237" s="171">
        <v>45</v>
      </c>
      <c r="K237" s="167">
        <v>30</v>
      </c>
      <c r="L237" s="167"/>
      <c r="M237" s="96">
        <f>H237-I237</f>
        <v>45</v>
      </c>
      <c r="N237" s="152"/>
      <c r="O237" s="167"/>
      <c r="P237" s="201"/>
      <c r="Q237" s="91"/>
      <c r="R237" s="167"/>
      <c r="S237" s="125"/>
      <c r="T237" s="202"/>
      <c r="U237" s="171"/>
      <c r="V237" s="193"/>
      <c r="W237" s="203">
        <v>5</v>
      </c>
      <c r="X237" s="171"/>
      <c r="Y237" s="193"/>
    </row>
    <row r="238" spans="1:44" s="18" customFormat="1" ht="31.5" hidden="1" x14ac:dyDescent="0.2">
      <c r="A238" s="2041" t="s">
        <v>294</v>
      </c>
      <c r="B238" s="2050" t="s">
        <v>671</v>
      </c>
      <c r="C238" s="2051"/>
      <c r="D238" s="2051">
        <v>10</v>
      </c>
      <c r="E238" s="2051"/>
      <c r="F238" s="2052"/>
      <c r="G238" s="1256"/>
      <c r="H238" s="2053"/>
      <c r="I238" s="2046"/>
      <c r="J238" s="2054"/>
      <c r="K238" s="2055"/>
      <c r="L238" s="2055"/>
      <c r="M238" s="2056"/>
      <c r="N238" s="2057"/>
      <c r="O238" s="2055"/>
      <c r="P238" s="2058"/>
      <c r="Q238" s="2053"/>
      <c r="R238" s="2055"/>
      <c r="S238" s="2059"/>
      <c r="T238" s="202"/>
      <c r="U238" s="171"/>
      <c r="V238" s="193"/>
      <c r="W238" s="203"/>
      <c r="X238" s="171"/>
      <c r="Y238" s="193"/>
    </row>
    <row r="239" spans="1:44" s="18" customFormat="1" ht="31.5" x14ac:dyDescent="0.2">
      <c r="A239" s="2041" t="s">
        <v>294</v>
      </c>
      <c r="B239" s="2050" t="s">
        <v>675</v>
      </c>
      <c r="C239" s="2051"/>
      <c r="D239" s="2051"/>
      <c r="E239" s="2051"/>
      <c r="F239" s="2052"/>
      <c r="G239" s="1256">
        <v>4</v>
      </c>
      <c r="H239" s="2053">
        <v>120</v>
      </c>
      <c r="I239" s="2046">
        <v>66</v>
      </c>
      <c r="J239" s="2054">
        <v>33</v>
      </c>
      <c r="K239" s="2055">
        <v>33</v>
      </c>
      <c r="L239" s="2055"/>
      <c r="M239" s="2056">
        <v>54</v>
      </c>
      <c r="N239" s="2057"/>
      <c r="O239" s="2055"/>
      <c r="P239" s="2058"/>
      <c r="Q239" s="2053"/>
      <c r="R239" s="2055"/>
      <c r="S239" s="2059"/>
      <c r="T239" s="202"/>
      <c r="U239" s="171"/>
      <c r="V239" s="193"/>
      <c r="W239" s="203"/>
      <c r="X239" s="2054"/>
      <c r="Y239" s="193"/>
    </row>
    <row r="240" spans="1:44" s="18" customFormat="1" ht="31.5" x14ac:dyDescent="0.2">
      <c r="A240" s="2041" t="s">
        <v>681</v>
      </c>
      <c r="B240" s="2050" t="s">
        <v>675</v>
      </c>
      <c r="C240" s="2051"/>
      <c r="D240" s="2051">
        <v>10</v>
      </c>
      <c r="E240" s="2051"/>
      <c r="F240" s="2052"/>
      <c r="G240" s="1256">
        <v>2</v>
      </c>
      <c r="H240" s="2053">
        <v>60</v>
      </c>
      <c r="I240" s="2046">
        <v>30</v>
      </c>
      <c r="J240" s="2054">
        <v>15</v>
      </c>
      <c r="K240" s="2055">
        <v>15</v>
      </c>
      <c r="L240" s="2055"/>
      <c r="M240" s="2056">
        <f>H240-I240</f>
        <v>30</v>
      </c>
      <c r="N240" s="2057"/>
      <c r="O240" s="2055"/>
      <c r="P240" s="2058"/>
      <c r="Q240" s="2053"/>
      <c r="R240" s="2055"/>
      <c r="S240" s="2059"/>
      <c r="T240" s="202"/>
      <c r="U240" s="171"/>
      <c r="V240" s="193"/>
      <c r="W240" s="203">
        <v>2</v>
      </c>
      <c r="X240" s="2054"/>
      <c r="Y240" s="193"/>
    </row>
    <row r="241" spans="1:40" s="18" customFormat="1" ht="31.5" x14ac:dyDescent="0.2">
      <c r="A241" s="2041" t="s">
        <v>682</v>
      </c>
      <c r="B241" s="2050" t="s">
        <v>675</v>
      </c>
      <c r="C241" s="2051"/>
      <c r="D241" s="2051">
        <v>11</v>
      </c>
      <c r="E241" s="2051"/>
      <c r="F241" s="2052"/>
      <c r="G241" s="1256">
        <v>2</v>
      </c>
      <c r="H241" s="2053">
        <v>60</v>
      </c>
      <c r="I241" s="2046">
        <v>36</v>
      </c>
      <c r="J241" s="2054">
        <f>J239-J240</f>
        <v>18</v>
      </c>
      <c r="K241" s="2054">
        <f>K239-K240</f>
        <v>18</v>
      </c>
      <c r="L241" s="2055"/>
      <c r="M241" s="2056">
        <f>H241-I241</f>
        <v>24</v>
      </c>
      <c r="N241" s="2057"/>
      <c r="O241" s="2055"/>
      <c r="P241" s="2058"/>
      <c r="Q241" s="2053"/>
      <c r="R241" s="2055"/>
      <c r="S241" s="2059"/>
      <c r="T241" s="202"/>
      <c r="U241" s="171"/>
      <c r="V241" s="193"/>
      <c r="W241" s="203"/>
      <c r="X241" s="2054">
        <v>4</v>
      </c>
      <c r="Y241" s="193"/>
    </row>
    <row r="242" spans="1:40" s="18" customFormat="1" ht="31.5" customHeight="1" x14ac:dyDescent="0.2">
      <c r="A242" s="198" t="s">
        <v>252</v>
      </c>
      <c r="B242" s="216" t="s">
        <v>239</v>
      </c>
      <c r="C242" s="186"/>
      <c r="D242" s="186"/>
      <c r="E242" s="217"/>
      <c r="F242" s="218"/>
      <c r="G242" s="90">
        <f>G243+G244+G245</f>
        <v>3.5</v>
      </c>
      <c r="H242" s="91">
        <f t="shared" ref="H242:H248" si="64">G242*30</f>
        <v>105</v>
      </c>
      <c r="I242" s="92">
        <f>I243+I244+I245</f>
        <v>35</v>
      </c>
      <c r="J242" s="171"/>
      <c r="K242" s="167"/>
      <c r="L242" s="167">
        <f>L243+L244+L245</f>
        <v>35</v>
      </c>
      <c r="M242" s="96">
        <f>H242-I242</f>
        <v>70</v>
      </c>
      <c r="N242" s="152"/>
      <c r="O242" s="167"/>
      <c r="P242" s="201"/>
      <c r="Q242" s="91"/>
      <c r="R242" s="167"/>
      <c r="S242" s="125"/>
      <c r="T242" s="202"/>
      <c r="U242" s="171"/>
      <c r="V242" s="193"/>
      <c r="W242" s="203"/>
      <c r="X242" s="171"/>
      <c r="Y242" s="193"/>
    </row>
    <row r="243" spans="1:40" s="18" customFormat="1" ht="32.25" customHeight="1" x14ac:dyDescent="0.2">
      <c r="A243" s="212" t="s">
        <v>295</v>
      </c>
      <c r="B243" s="219" t="s">
        <v>239</v>
      </c>
      <c r="C243" s="185"/>
      <c r="D243" s="185"/>
      <c r="E243" s="220"/>
      <c r="F243" s="44"/>
      <c r="G243" s="165">
        <v>1.5</v>
      </c>
      <c r="H243" s="83">
        <f t="shared" si="64"/>
        <v>45</v>
      </c>
      <c r="I243" s="84">
        <f>SUM(J243:L243)</f>
        <v>15</v>
      </c>
      <c r="J243" s="87"/>
      <c r="K243" s="85"/>
      <c r="L243" s="85">
        <v>15</v>
      </c>
      <c r="M243" s="145">
        <f>H243-I243</f>
        <v>30</v>
      </c>
      <c r="N243" s="82"/>
      <c r="O243" s="85"/>
      <c r="P243" s="88"/>
      <c r="Q243" s="83"/>
      <c r="R243" s="85"/>
      <c r="S243" s="89"/>
      <c r="T243" s="86"/>
      <c r="U243" s="87"/>
      <c r="V243" s="94"/>
      <c r="W243" s="95">
        <v>1</v>
      </c>
      <c r="X243" s="87"/>
      <c r="Y243" s="94"/>
    </row>
    <row r="244" spans="1:40" s="18" customFormat="1" ht="18.75" customHeight="1" x14ac:dyDescent="0.2">
      <c r="A244" s="212" t="s">
        <v>296</v>
      </c>
      <c r="B244" s="219" t="s">
        <v>239</v>
      </c>
      <c r="C244" s="185"/>
      <c r="D244" s="185"/>
      <c r="E244" s="220"/>
      <c r="F244" s="44"/>
      <c r="G244" s="165">
        <v>1</v>
      </c>
      <c r="H244" s="83">
        <f t="shared" si="64"/>
        <v>30</v>
      </c>
      <c r="I244" s="84">
        <f>SUM(J244:L244)</f>
        <v>10</v>
      </c>
      <c r="J244" s="87"/>
      <c r="K244" s="85"/>
      <c r="L244" s="85">
        <v>10</v>
      </c>
      <c r="M244" s="145"/>
      <c r="N244" s="82"/>
      <c r="O244" s="85"/>
      <c r="P244" s="88"/>
      <c r="Q244" s="83"/>
      <c r="R244" s="85"/>
      <c r="S244" s="89"/>
      <c r="T244" s="86"/>
      <c r="U244" s="87"/>
      <c r="V244" s="94"/>
      <c r="W244" s="95"/>
      <c r="X244" s="87">
        <v>1</v>
      </c>
      <c r="Y244" s="94"/>
    </row>
    <row r="245" spans="1:40" s="18" customFormat="1" ht="17.25" customHeight="1" x14ac:dyDescent="0.2">
      <c r="A245" s="212" t="s">
        <v>297</v>
      </c>
      <c r="B245" s="219" t="s">
        <v>239</v>
      </c>
      <c r="C245" s="185"/>
      <c r="D245" s="185"/>
      <c r="E245" s="220">
        <v>12</v>
      </c>
      <c r="F245" s="44"/>
      <c r="G245" s="165">
        <v>1</v>
      </c>
      <c r="H245" s="83">
        <f t="shared" si="64"/>
        <v>30</v>
      </c>
      <c r="I245" s="84">
        <f>SUM(J245:L245)</f>
        <v>10</v>
      </c>
      <c r="J245" s="87"/>
      <c r="K245" s="85"/>
      <c r="L245" s="85">
        <v>10</v>
      </c>
      <c r="M245" s="145">
        <f>H245-I245</f>
        <v>20</v>
      </c>
      <c r="N245" s="82"/>
      <c r="O245" s="85"/>
      <c r="P245" s="88"/>
      <c r="Q245" s="83"/>
      <c r="R245" s="85"/>
      <c r="S245" s="89"/>
      <c r="T245" s="86"/>
      <c r="U245" s="87"/>
      <c r="V245" s="94"/>
      <c r="W245" s="95"/>
      <c r="X245" s="87"/>
      <c r="Y245" s="94">
        <v>1</v>
      </c>
    </row>
    <row r="246" spans="1:40" s="18" customFormat="1" ht="51.75" customHeight="1" x14ac:dyDescent="0.2">
      <c r="A246" s="198" t="s">
        <v>253</v>
      </c>
      <c r="B246" s="221" t="s">
        <v>235</v>
      </c>
      <c r="C246" s="186">
        <v>11</v>
      </c>
      <c r="D246" s="186"/>
      <c r="E246" s="186"/>
      <c r="F246" s="222"/>
      <c r="G246" s="90">
        <v>3</v>
      </c>
      <c r="H246" s="91">
        <f t="shared" si="64"/>
        <v>90</v>
      </c>
      <c r="I246" s="92">
        <f>SUM(J246:L246)</f>
        <v>45</v>
      </c>
      <c r="J246" s="171">
        <v>27</v>
      </c>
      <c r="K246" s="167">
        <v>18</v>
      </c>
      <c r="L246" s="167"/>
      <c r="M246" s="96">
        <f>H246-I246</f>
        <v>45</v>
      </c>
      <c r="N246" s="152"/>
      <c r="O246" s="167"/>
      <c r="P246" s="201"/>
      <c r="Q246" s="91"/>
      <c r="R246" s="167"/>
      <c r="S246" s="125"/>
      <c r="T246" s="202"/>
      <c r="U246" s="171"/>
      <c r="V246" s="193"/>
      <c r="W246" s="203"/>
      <c r="X246" s="171">
        <v>5</v>
      </c>
      <c r="Y246" s="193"/>
    </row>
    <row r="247" spans="1:40" s="18" customFormat="1" ht="48.75" customHeight="1" x14ac:dyDescent="0.2">
      <c r="A247" s="198" t="s">
        <v>254</v>
      </c>
      <c r="B247" s="221" t="s">
        <v>672</v>
      </c>
      <c r="C247" s="186"/>
      <c r="D247" s="186">
        <v>7</v>
      </c>
      <c r="E247" s="186"/>
      <c r="F247" s="222"/>
      <c r="G247" s="90">
        <v>3</v>
      </c>
      <c r="H247" s="91">
        <f t="shared" si="64"/>
        <v>90</v>
      </c>
      <c r="I247" s="92">
        <f>SUM(J247:L247)</f>
        <v>30</v>
      </c>
      <c r="J247" s="171">
        <v>15</v>
      </c>
      <c r="K247" s="167">
        <v>15</v>
      </c>
      <c r="L247" s="167"/>
      <c r="M247" s="96">
        <f>H247-I247</f>
        <v>60</v>
      </c>
      <c r="N247" s="152"/>
      <c r="O247" s="167"/>
      <c r="P247" s="201"/>
      <c r="Q247" s="91"/>
      <c r="R247" s="167"/>
      <c r="S247" s="125"/>
      <c r="T247" s="202">
        <v>2</v>
      </c>
      <c r="U247" s="171"/>
      <c r="V247" s="193"/>
      <c r="W247" s="203"/>
      <c r="X247" s="171"/>
      <c r="Y247" s="193"/>
    </row>
    <row r="248" spans="1:40" s="1898" customFormat="1" ht="33.75" customHeight="1" x14ac:dyDescent="0.2">
      <c r="A248" s="1882" t="s">
        <v>255</v>
      </c>
      <c r="B248" s="1883" t="s">
        <v>673</v>
      </c>
      <c r="C248" s="1884"/>
      <c r="D248" s="1884">
        <v>6</v>
      </c>
      <c r="E248" s="1884"/>
      <c r="F248" s="1885"/>
      <c r="G248" s="1886">
        <v>3</v>
      </c>
      <c r="H248" s="1887">
        <f t="shared" si="64"/>
        <v>90</v>
      </c>
      <c r="I248" s="1888">
        <f>J248+K248+L248</f>
        <v>30</v>
      </c>
      <c r="J248" s="1889">
        <v>20</v>
      </c>
      <c r="K248" s="1890"/>
      <c r="L248" s="1890">
        <v>10</v>
      </c>
      <c r="M248" s="1891">
        <f>H248-I248</f>
        <v>60</v>
      </c>
      <c r="N248" s="1892"/>
      <c r="O248" s="1890"/>
      <c r="P248" s="1893"/>
      <c r="Q248" s="1887"/>
      <c r="R248" s="1890"/>
      <c r="S248" s="1894">
        <v>3</v>
      </c>
      <c r="T248" s="1895"/>
      <c r="U248" s="1889"/>
      <c r="V248" s="1896"/>
      <c r="W248" s="1897"/>
      <c r="X248" s="1889"/>
      <c r="Y248" s="1896"/>
    </row>
    <row r="249" spans="1:40" s="2076" customFormat="1" ht="45.75" customHeight="1" x14ac:dyDescent="0.2">
      <c r="A249" s="2060"/>
      <c r="B249" s="2061" t="s">
        <v>676</v>
      </c>
      <c r="C249" s="2062"/>
      <c r="D249" s="2062">
        <v>8</v>
      </c>
      <c r="E249" s="2062"/>
      <c r="F249" s="2063"/>
      <c r="G249" s="2064">
        <v>2</v>
      </c>
      <c r="H249" s="2065">
        <v>60</v>
      </c>
      <c r="I249" s="2066">
        <v>20</v>
      </c>
      <c r="J249" s="2067">
        <v>10</v>
      </c>
      <c r="K249" s="2068">
        <v>6</v>
      </c>
      <c r="L249" s="2068">
        <v>4</v>
      </c>
      <c r="M249" s="2069">
        <v>40</v>
      </c>
      <c r="N249" s="2070"/>
      <c r="O249" s="2068"/>
      <c r="P249" s="2071"/>
      <c r="Q249" s="2065"/>
      <c r="R249" s="2068"/>
      <c r="S249" s="2072"/>
      <c r="T249" s="2073"/>
      <c r="U249" s="2067">
        <v>2</v>
      </c>
      <c r="V249" s="2074"/>
      <c r="W249" s="2075"/>
      <c r="X249" s="2067"/>
      <c r="Y249" s="2074"/>
    </row>
    <row r="250" spans="1:40" s="18" customFormat="1" ht="50.25" customHeight="1" x14ac:dyDescent="0.2">
      <c r="A250" s="198" t="s">
        <v>421</v>
      </c>
      <c r="B250" s="221" t="s">
        <v>241</v>
      </c>
      <c r="C250" s="186"/>
      <c r="D250" s="186">
        <v>11</v>
      </c>
      <c r="E250" s="186"/>
      <c r="F250" s="222"/>
      <c r="G250" s="90">
        <v>2</v>
      </c>
      <c r="H250" s="91">
        <f>G250*30</f>
        <v>60</v>
      </c>
      <c r="I250" s="92">
        <f>SUM(J250:L250)</f>
        <v>27</v>
      </c>
      <c r="J250" s="171">
        <v>18</v>
      </c>
      <c r="K250" s="167"/>
      <c r="L250" s="167">
        <v>9</v>
      </c>
      <c r="M250" s="96">
        <f>H250-I250</f>
        <v>33</v>
      </c>
      <c r="N250" s="152"/>
      <c r="O250" s="167"/>
      <c r="P250" s="201"/>
      <c r="Q250" s="91"/>
      <c r="R250" s="167"/>
      <c r="S250" s="125"/>
      <c r="T250" s="202"/>
      <c r="U250" s="171"/>
      <c r="V250" s="193"/>
      <c r="W250" s="203"/>
      <c r="X250" s="171">
        <v>3</v>
      </c>
      <c r="Y250" s="193"/>
    </row>
    <row r="251" spans="1:40" s="18" customFormat="1" ht="48" customHeight="1" thickBot="1" x14ac:dyDescent="0.25">
      <c r="A251" s="223" t="s">
        <v>300</v>
      </c>
      <c r="B251" s="224" t="s">
        <v>221</v>
      </c>
      <c r="C251" s="156"/>
      <c r="D251" s="105">
        <v>9</v>
      </c>
      <c r="E251" s="105"/>
      <c r="F251" s="225"/>
      <c r="G251" s="118">
        <v>3.5</v>
      </c>
      <c r="H251" s="226">
        <f>G251*30</f>
        <v>105</v>
      </c>
      <c r="I251" s="104">
        <f>J251+K251+L251</f>
        <v>45</v>
      </c>
      <c r="J251" s="227">
        <v>27</v>
      </c>
      <c r="K251" s="105">
        <v>18</v>
      </c>
      <c r="L251" s="105"/>
      <c r="M251" s="228">
        <f>H251-I251</f>
        <v>60</v>
      </c>
      <c r="N251" s="229"/>
      <c r="O251" s="105"/>
      <c r="P251" s="230"/>
      <c r="Q251" s="156"/>
      <c r="R251" s="227"/>
      <c r="S251" s="231"/>
      <c r="T251" s="157"/>
      <c r="U251" s="227"/>
      <c r="V251" s="231">
        <v>5</v>
      </c>
      <c r="W251" s="229"/>
      <c r="X251" s="105"/>
      <c r="Y251" s="127"/>
    </row>
    <row r="252" spans="1:40" s="18" customFormat="1" ht="21" customHeight="1" thickBot="1" x14ac:dyDescent="0.25">
      <c r="A252" s="3039" t="s">
        <v>321</v>
      </c>
      <c r="B252" s="3040"/>
      <c r="C252" s="3040"/>
      <c r="D252" s="3040"/>
      <c r="E252" s="3040"/>
      <c r="F252" s="3040"/>
      <c r="G252" s="136">
        <f>G237+G246+G229+G230+G232+G242+G247+G248+G250+G251</f>
        <v>36.5</v>
      </c>
      <c r="H252" s="137">
        <f t="shared" ref="H252:M252" si="65">H237+H246+H229+H230+H232+H242+H247+H248+H250+H251</f>
        <v>1095</v>
      </c>
      <c r="I252" s="137">
        <f t="shared" si="65"/>
        <v>451</v>
      </c>
      <c r="J252" s="137">
        <f t="shared" si="65"/>
        <v>243</v>
      </c>
      <c r="K252" s="137">
        <f t="shared" si="65"/>
        <v>146</v>
      </c>
      <c r="L252" s="137">
        <f t="shared" si="65"/>
        <v>62</v>
      </c>
      <c r="M252" s="137">
        <f t="shared" si="65"/>
        <v>644</v>
      </c>
      <c r="N252" s="232">
        <f>SUM(N229:N251)</f>
        <v>0</v>
      </c>
      <c r="O252" s="232">
        <f t="shared" ref="O252:Y252" si="66">SUM(O229:O251)</f>
        <v>0</v>
      </c>
      <c r="P252" s="232">
        <f t="shared" si="66"/>
        <v>0</v>
      </c>
      <c r="Q252" s="232">
        <f t="shared" si="66"/>
        <v>0</v>
      </c>
      <c r="R252" s="232">
        <f t="shared" si="66"/>
        <v>0</v>
      </c>
      <c r="S252" s="232">
        <f t="shared" si="66"/>
        <v>3</v>
      </c>
      <c r="T252" s="232">
        <f t="shared" si="66"/>
        <v>4</v>
      </c>
      <c r="U252" s="232">
        <f t="shared" si="66"/>
        <v>2</v>
      </c>
      <c r="V252" s="232">
        <f t="shared" si="66"/>
        <v>8</v>
      </c>
      <c r="W252" s="232">
        <f t="shared" si="66"/>
        <v>10</v>
      </c>
      <c r="X252" s="232">
        <f t="shared" si="66"/>
        <v>15</v>
      </c>
      <c r="Y252" s="445">
        <f t="shared" si="66"/>
        <v>11</v>
      </c>
    </row>
    <row r="253" spans="1:40" s="58" customFormat="1" ht="24.75" customHeight="1" thickBot="1" x14ac:dyDescent="0.25">
      <c r="A253" s="3031" t="s">
        <v>298</v>
      </c>
      <c r="B253" s="3265"/>
      <c r="C253" s="3265"/>
      <c r="D253" s="3265"/>
      <c r="E253" s="3265"/>
      <c r="F253" s="3265"/>
      <c r="G253" s="3265"/>
      <c r="H253" s="3265"/>
      <c r="I253" s="3265"/>
      <c r="J253" s="3265"/>
      <c r="K253" s="3265"/>
      <c r="L253" s="3265"/>
      <c r="M253" s="3265"/>
      <c r="N253" s="3265"/>
      <c r="O253" s="3265"/>
      <c r="P253" s="3265"/>
      <c r="Q253" s="3265"/>
      <c r="R253" s="3265"/>
      <c r="S253" s="3265"/>
      <c r="T253" s="3265"/>
      <c r="U253" s="3265"/>
      <c r="V253" s="3265"/>
      <c r="W253" s="3265"/>
      <c r="X253" s="3265"/>
      <c r="Y253" s="3266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</row>
    <row r="254" spans="1:40" s="18" customFormat="1" ht="25.5" customHeight="1" thickBot="1" x14ac:dyDescent="0.25">
      <c r="A254" s="233" t="s">
        <v>301</v>
      </c>
      <c r="B254" s="234" t="s">
        <v>528</v>
      </c>
      <c r="C254" s="236">
        <v>10</v>
      </c>
      <c r="D254" s="236"/>
      <c r="E254" s="236"/>
      <c r="F254" s="214"/>
      <c r="G254" s="90">
        <v>2.5</v>
      </c>
      <c r="H254" s="91">
        <f>G254*30</f>
        <v>75</v>
      </c>
      <c r="I254" s="92">
        <f>SUM(J254:L254)</f>
        <v>31</v>
      </c>
      <c r="J254" s="171">
        <v>15</v>
      </c>
      <c r="K254" s="167">
        <v>8</v>
      </c>
      <c r="L254" s="167">
        <v>8</v>
      </c>
      <c r="M254" s="96">
        <f>H254-I254</f>
        <v>44</v>
      </c>
      <c r="N254" s="82"/>
      <c r="O254" s="85"/>
      <c r="P254" s="88"/>
      <c r="Q254" s="83"/>
      <c r="R254" s="85"/>
      <c r="S254" s="89"/>
      <c r="T254" s="86"/>
      <c r="U254" s="87"/>
      <c r="V254" s="94"/>
      <c r="W254" s="95">
        <v>2</v>
      </c>
      <c r="X254" s="87"/>
      <c r="Y254" s="94"/>
    </row>
    <row r="255" spans="1:40" s="18" customFormat="1" ht="24" customHeight="1" thickBot="1" x14ac:dyDescent="0.25">
      <c r="A255" s="3229" t="s">
        <v>264</v>
      </c>
      <c r="B255" s="3230"/>
      <c r="C255" s="3230"/>
      <c r="D255" s="3230"/>
      <c r="E255" s="3230"/>
      <c r="F255" s="3231"/>
      <c r="G255" s="237">
        <f>G254</f>
        <v>2.5</v>
      </c>
      <c r="H255" s="238">
        <f t="shared" ref="H255:M255" si="67">H254</f>
        <v>75</v>
      </c>
      <c r="I255" s="239">
        <f t="shared" si="67"/>
        <v>31</v>
      </c>
      <c r="J255" s="239">
        <f t="shared" si="67"/>
        <v>15</v>
      </c>
      <c r="K255" s="239">
        <f t="shared" si="67"/>
        <v>8</v>
      </c>
      <c r="L255" s="239">
        <f t="shared" si="67"/>
        <v>8</v>
      </c>
      <c r="M255" s="240">
        <f t="shared" si="67"/>
        <v>44</v>
      </c>
      <c r="N255" s="78"/>
      <c r="O255" s="80"/>
      <c r="P255" s="81"/>
      <c r="Q255" s="79"/>
      <c r="R255" s="80"/>
      <c r="S255" s="107"/>
      <c r="T255" s="241">
        <f t="shared" ref="T255:Y255" si="68">SUM(T254:T254)</f>
        <v>0</v>
      </c>
      <c r="U255" s="242">
        <f t="shared" si="68"/>
        <v>0</v>
      </c>
      <c r="V255" s="243">
        <f t="shared" si="68"/>
        <v>0</v>
      </c>
      <c r="W255" s="241">
        <f t="shared" si="68"/>
        <v>2</v>
      </c>
      <c r="X255" s="242">
        <f t="shared" si="68"/>
        <v>0</v>
      </c>
      <c r="Y255" s="243">
        <f t="shared" si="68"/>
        <v>0</v>
      </c>
      <c r="AC255" s="18" t="s">
        <v>707</v>
      </c>
    </row>
    <row r="256" spans="1:40" s="58" customFormat="1" ht="18" customHeight="1" thickBot="1" x14ac:dyDescent="0.25">
      <c r="A256" s="3020" t="s">
        <v>299</v>
      </c>
      <c r="B256" s="3311"/>
      <c r="C256" s="3311"/>
      <c r="D256" s="3311"/>
      <c r="E256" s="3311"/>
      <c r="F256" s="3311"/>
      <c r="G256" s="3311"/>
      <c r="H256" s="3311"/>
      <c r="I256" s="3311"/>
      <c r="J256" s="3311"/>
      <c r="K256" s="3311"/>
      <c r="L256" s="3311"/>
      <c r="M256" s="3311"/>
      <c r="N256" s="3311"/>
      <c r="O256" s="3311"/>
      <c r="P256" s="3311"/>
      <c r="Q256" s="3311"/>
      <c r="R256" s="3311"/>
      <c r="S256" s="3311"/>
      <c r="T256" s="3311"/>
      <c r="U256" s="3311"/>
      <c r="V256" s="3311"/>
      <c r="W256" s="3311"/>
      <c r="X256" s="3311"/>
      <c r="Y256" s="3312"/>
      <c r="Z256" s="18"/>
      <c r="AA256" s="18"/>
      <c r="AB256" s="2291"/>
      <c r="AC256" s="3250" t="s">
        <v>34</v>
      </c>
      <c r="AD256" s="3258"/>
      <c r="AE256" s="3259"/>
      <c r="AF256" s="3250" t="s">
        <v>35</v>
      </c>
      <c r="AG256" s="3251"/>
      <c r="AH256" s="3252"/>
      <c r="AI256" s="3250" t="s">
        <v>36</v>
      </c>
      <c r="AJ256" s="3251"/>
      <c r="AK256" s="3252"/>
      <c r="AL256" s="3250" t="s">
        <v>37</v>
      </c>
      <c r="AM256" s="3251"/>
      <c r="AN256" s="3252"/>
    </row>
    <row r="257" spans="1:40" s="18" customFormat="1" ht="36" customHeight="1" thickBot="1" x14ac:dyDescent="0.25">
      <c r="A257" s="73" t="s">
        <v>305</v>
      </c>
      <c r="B257" s="74" t="s">
        <v>237</v>
      </c>
      <c r="C257" s="75"/>
      <c r="D257" s="76"/>
      <c r="E257" s="76"/>
      <c r="F257" s="77"/>
      <c r="G257" s="1266">
        <f>SUM(G258:G261)</f>
        <v>10.5</v>
      </c>
      <c r="H257" s="40">
        <f>G257*30</f>
        <v>315</v>
      </c>
      <c r="I257" s="27">
        <f>SUM(J257:L257)</f>
        <v>155</v>
      </c>
      <c r="J257" s="41">
        <f>SUM(J258:J261)</f>
        <v>70</v>
      </c>
      <c r="K257" s="42">
        <f>SUM(K258:K261)</f>
        <v>55</v>
      </c>
      <c r="L257" s="42">
        <f>SUM(L258:L261)</f>
        <v>30</v>
      </c>
      <c r="M257" s="43">
        <f>H257-I257</f>
        <v>160</v>
      </c>
      <c r="N257" s="78"/>
      <c r="O257" s="80"/>
      <c r="P257" s="81"/>
      <c r="Q257" s="79"/>
      <c r="R257" s="80"/>
      <c r="S257" s="107"/>
      <c r="T257" s="115"/>
      <c r="U257" s="114"/>
      <c r="V257" s="116"/>
      <c r="W257" s="117"/>
      <c r="X257" s="114"/>
      <c r="Y257" s="116"/>
      <c r="AB257" s="2291"/>
      <c r="AC257" s="3260"/>
      <c r="AD257" s="3261"/>
      <c r="AE257" s="3262"/>
      <c r="AF257" s="3253"/>
      <c r="AG257" s="3254"/>
      <c r="AH257" s="3255"/>
      <c r="AI257" s="3253"/>
      <c r="AJ257" s="3254"/>
      <c r="AK257" s="3255"/>
      <c r="AL257" s="3253"/>
      <c r="AM257" s="3254"/>
      <c r="AN257" s="3255"/>
    </row>
    <row r="258" spans="1:40" s="18" customFormat="1" ht="33" customHeight="1" x14ac:dyDescent="0.2">
      <c r="A258" s="244" t="s">
        <v>316</v>
      </c>
      <c r="B258" s="245" t="s">
        <v>237</v>
      </c>
      <c r="C258" s="246"/>
      <c r="D258" s="247">
        <v>7</v>
      </c>
      <c r="E258" s="247"/>
      <c r="F258" s="248"/>
      <c r="G258" s="1267">
        <v>3</v>
      </c>
      <c r="H258" s="79">
        <f>G258*30</f>
        <v>90</v>
      </c>
      <c r="I258" s="168">
        <f t="shared" ref="I258:I264" si="69">SUM(J258:L258)</f>
        <v>45</v>
      </c>
      <c r="J258" s="114">
        <v>30</v>
      </c>
      <c r="K258" s="80">
        <v>15</v>
      </c>
      <c r="L258" s="80"/>
      <c r="M258" s="173">
        <f>H258-I258</f>
        <v>45</v>
      </c>
      <c r="N258" s="78"/>
      <c r="O258" s="80"/>
      <c r="P258" s="81"/>
      <c r="Q258" s="79"/>
      <c r="R258" s="80"/>
      <c r="S258" s="107"/>
      <c r="T258" s="115">
        <v>3</v>
      </c>
      <c r="U258" s="114"/>
      <c r="V258" s="116"/>
      <c r="W258" s="117"/>
      <c r="X258" s="114"/>
      <c r="Y258" s="116"/>
      <c r="AB258" s="2291"/>
      <c r="AC258" s="2292">
        <v>1</v>
      </c>
      <c r="AD258" s="2292">
        <v>2</v>
      </c>
      <c r="AE258" s="2292">
        <v>3</v>
      </c>
      <c r="AF258" s="2292">
        <v>4</v>
      </c>
      <c r="AG258" s="2292">
        <v>5</v>
      </c>
      <c r="AH258" s="2292">
        <v>6</v>
      </c>
      <c r="AI258" s="2292">
        <v>7</v>
      </c>
      <c r="AJ258" s="2292">
        <v>8</v>
      </c>
      <c r="AK258" s="2292">
        <v>9</v>
      </c>
      <c r="AL258" s="2292">
        <v>10</v>
      </c>
      <c r="AM258" s="2292">
        <v>11</v>
      </c>
      <c r="AN258" s="2293">
        <v>12</v>
      </c>
    </row>
    <row r="259" spans="1:40" s="18" customFormat="1" ht="38.25" customHeight="1" x14ac:dyDescent="0.2">
      <c r="A259" s="212" t="s">
        <v>317</v>
      </c>
      <c r="B259" s="249" t="s">
        <v>237</v>
      </c>
      <c r="C259" s="250"/>
      <c r="D259" s="251"/>
      <c r="E259" s="251"/>
      <c r="F259" s="252"/>
      <c r="G259" s="1268">
        <v>2.5</v>
      </c>
      <c r="H259" s="83">
        <f>G259*30</f>
        <v>75</v>
      </c>
      <c r="I259" s="84">
        <f t="shared" si="69"/>
        <v>40</v>
      </c>
      <c r="J259" s="87">
        <v>20</v>
      </c>
      <c r="K259" s="85">
        <v>20</v>
      </c>
      <c r="L259" s="85"/>
      <c r="M259" s="145">
        <f>H259-I259</f>
        <v>35</v>
      </c>
      <c r="N259" s="82"/>
      <c r="O259" s="85"/>
      <c r="P259" s="88"/>
      <c r="Q259" s="83"/>
      <c r="R259" s="85"/>
      <c r="S259" s="89"/>
      <c r="T259" s="86"/>
      <c r="U259" s="87">
        <v>4</v>
      </c>
      <c r="V259" s="94"/>
      <c r="W259" s="95"/>
      <c r="X259" s="87"/>
      <c r="Y259" s="94"/>
      <c r="AB259" s="2291" t="s">
        <v>698</v>
      </c>
      <c r="AC259" s="2299">
        <f>COUNTIF($C257:$C271,AC258)</f>
        <v>0</v>
      </c>
      <c r="AD259" s="2299">
        <f t="shared" ref="AD259:AN259" si="70">COUNTIF($C257:$C271,AD258)</f>
        <v>0</v>
      </c>
      <c r="AE259" s="2299">
        <f t="shared" si="70"/>
        <v>0</v>
      </c>
      <c r="AF259" s="2299">
        <f t="shared" si="70"/>
        <v>0</v>
      </c>
      <c r="AG259" s="2299">
        <f t="shared" si="70"/>
        <v>0</v>
      </c>
      <c r="AH259" s="2299">
        <f t="shared" si="70"/>
        <v>0</v>
      </c>
      <c r="AI259" s="2299">
        <f t="shared" si="70"/>
        <v>0</v>
      </c>
      <c r="AJ259" s="2299">
        <f t="shared" si="70"/>
        <v>0</v>
      </c>
      <c r="AK259" s="2299">
        <f t="shared" si="70"/>
        <v>2</v>
      </c>
      <c r="AL259" s="2299">
        <f>COUNTIF($C257:$C271,AL258)+1</f>
        <v>1</v>
      </c>
      <c r="AM259" s="2299">
        <f>COUNTIF($C257:$C271,AM258)-1</f>
        <v>1</v>
      </c>
      <c r="AN259" s="2299">
        <f t="shared" si="70"/>
        <v>0</v>
      </c>
    </row>
    <row r="260" spans="1:40" s="18" customFormat="1" ht="33.75" customHeight="1" x14ac:dyDescent="0.2">
      <c r="A260" s="244" t="s">
        <v>318</v>
      </c>
      <c r="B260" s="249" t="s">
        <v>237</v>
      </c>
      <c r="C260" s="253">
        <v>9</v>
      </c>
      <c r="D260" s="254"/>
      <c r="E260" s="254"/>
      <c r="F260" s="252"/>
      <c r="G260" s="1268">
        <v>4</v>
      </c>
      <c r="H260" s="83">
        <f>G260*30</f>
        <v>120</v>
      </c>
      <c r="I260" s="84">
        <f t="shared" si="69"/>
        <v>60</v>
      </c>
      <c r="J260" s="87">
        <v>20</v>
      </c>
      <c r="K260" s="85">
        <v>20</v>
      </c>
      <c r="L260" s="85">
        <v>20</v>
      </c>
      <c r="M260" s="145">
        <f>H260-I260</f>
        <v>60</v>
      </c>
      <c r="N260" s="82"/>
      <c r="O260" s="85"/>
      <c r="P260" s="88"/>
      <c r="Q260" s="83"/>
      <c r="R260" s="85"/>
      <c r="S260" s="89"/>
      <c r="T260" s="86"/>
      <c r="U260" s="87"/>
      <c r="V260" s="94">
        <v>6</v>
      </c>
      <c r="W260" s="95"/>
      <c r="X260" s="87"/>
      <c r="Y260" s="94"/>
      <c r="AB260" s="2294" t="s">
        <v>699</v>
      </c>
      <c r="AC260" s="2299">
        <f>COUNTIF($D257:$D271,AC258)</f>
        <v>0</v>
      </c>
      <c r="AD260" s="2299">
        <f t="shared" ref="AD260:AN260" si="71">COUNTIF($D257:$D271,AD258)</f>
        <v>0</v>
      </c>
      <c r="AE260" s="2299">
        <f t="shared" si="71"/>
        <v>0</v>
      </c>
      <c r="AF260" s="2299">
        <f t="shared" si="71"/>
        <v>0</v>
      </c>
      <c r="AG260" s="2299">
        <f t="shared" si="71"/>
        <v>0</v>
      </c>
      <c r="AH260" s="2299">
        <f t="shared" si="71"/>
        <v>0</v>
      </c>
      <c r="AI260" s="2299">
        <f t="shared" si="71"/>
        <v>1</v>
      </c>
      <c r="AJ260" s="2299">
        <f t="shared" si="71"/>
        <v>0</v>
      </c>
      <c r="AK260" s="2299">
        <f t="shared" si="71"/>
        <v>0</v>
      </c>
      <c r="AL260" s="2299">
        <f>COUNTIF($D257:$D271,AL258)-1</f>
        <v>1</v>
      </c>
      <c r="AM260" s="2299">
        <f t="shared" si="71"/>
        <v>0</v>
      </c>
      <c r="AN260" s="2299">
        <f t="shared" si="71"/>
        <v>1</v>
      </c>
    </row>
    <row r="261" spans="1:40" s="18" customFormat="1" ht="33" customHeight="1" x14ac:dyDescent="0.2">
      <c r="A261" s="212" t="s">
        <v>319</v>
      </c>
      <c r="B261" s="255" t="s">
        <v>238</v>
      </c>
      <c r="C261" s="253"/>
      <c r="D261" s="251"/>
      <c r="E261" s="251"/>
      <c r="F261" s="252">
        <v>11</v>
      </c>
      <c r="G261" s="165">
        <v>1</v>
      </c>
      <c r="H261" s="83">
        <f>G261*30</f>
        <v>30</v>
      </c>
      <c r="I261" s="84">
        <f t="shared" si="69"/>
        <v>10</v>
      </c>
      <c r="J261" s="87"/>
      <c r="K261" s="85"/>
      <c r="L261" s="85">
        <v>10</v>
      </c>
      <c r="M261" s="145">
        <f>H261-I261</f>
        <v>20</v>
      </c>
      <c r="N261" s="82"/>
      <c r="O261" s="85"/>
      <c r="P261" s="88"/>
      <c r="Q261" s="83"/>
      <c r="R261" s="85"/>
      <c r="S261" s="89"/>
      <c r="T261" s="86"/>
      <c r="U261" s="87"/>
      <c r="V261" s="94"/>
      <c r="W261" s="95"/>
      <c r="X261" s="87">
        <v>1</v>
      </c>
      <c r="Y261" s="94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</row>
    <row r="262" spans="1:40" s="18" customFormat="1" ht="33" customHeight="1" x14ac:dyDescent="0.2">
      <c r="A262" s="198" t="s">
        <v>422</v>
      </c>
      <c r="B262" s="256" t="s">
        <v>302</v>
      </c>
      <c r="C262" s="257"/>
      <c r="D262" s="186"/>
      <c r="E262" s="186"/>
      <c r="F262" s="258"/>
      <c r="G262" s="1256">
        <f t="shared" ref="G262:M262" si="72">G263+G264+G265+G267+G269</f>
        <v>17.5</v>
      </c>
      <c r="H262" s="1256">
        <f t="shared" si="72"/>
        <v>525</v>
      </c>
      <c r="I262" s="1256">
        <f t="shared" si="72"/>
        <v>269</v>
      </c>
      <c r="J262" s="1256">
        <f t="shared" si="72"/>
        <v>162</v>
      </c>
      <c r="K262" s="1256">
        <f t="shared" si="72"/>
        <v>25</v>
      </c>
      <c r="L262" s="1256">
        <f t="shared" si="72"/>
        <v>82</v>
      </c>
      <c r="M262" s="1256">
        <f t="shared" si="72"/>
        <v>256</v>
      </c>
      <c r="N262" s="152"/>
      <c r="O262" s="167"/>
      <c r="P262" s="201"/>
      <c r="Q262" s="91"/>
      <c r="R262" s="167"/>
      <c r="S262" s="125"/>
      <c r="T262" s="202"/>
      <c r="U262" s="171"/>
      <c r="V262" s="193"/>
      <c r="W262" s="203"/>
      <c r="X262" s="171"/>
      <c r="Y262" s="193"/>
      <c r="AA262" s="18">
        <f>G262*30</f>
        <v>525</v>
      </c>
      <c r="AB262" s="18" t="s">
        <v>704</v>
      </c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>
        <v>1</v>
      </c>
      <c r="AM262" s="218"/>
      <c r="AN262" s="218"/>
    </row>
    <row r="263" spans="1:40" s="18" customFormat="1" ht="34.5" customHeight="1" x14ac:dyDescent="0.2">
      <c r="A263" s="212" t="s">
        <v>423</v>
      </c>
      <c r="B263" s="259" t="s">
        <v>302</v>
      </c>
      <c r="C263" s="260"/>
      <c r="D263" s="185"/>
      <c r="E263" s="220"/>
      <c r="F263" s="252"/>
      <c r="G263" s="2154">
        <v>3.5</v>
      </c>
      <c r="H263" s="83">
        <f t="shared" ref="H263:H271" si="73">G263*30</f>
        <v>105</v>
      </c>
      <c r="I263" s="84">
        <f t="shared" si="69"/>
        <v>50</v>
      </c>
      <c r="J263" s="87">
        <v>30</v>
      </c>
      <c r="K263" s="85">
        <v>10</v>
      </c>
      <c r="L263" s="85">
        <v>10</v>
      </c>
      <c r="M263" s="145">
        <f t="shared" ref="M263:M271" si="74">H263-I263</f>
        <v>55</v>
      </c>
      <c r="N263" s="82"/>
      <c r="O263" s="85"/>
      <c r="P263" s="88"/>
      <c r="Q263" s="83"/>
      <c r="R263" s="85"/>
      <c r="S263" s="89"/>
      <c r="T263" s="86"/>
      <c r="U263" s="87">
        <v>5</v>
      </c>
      <c r="V263" s="94"/>
      <c r="W263" s="95"/>
      <c r="X263" s="87"/>
      <c r="Y263" s="94"/>
      <c r="AB263" s="18" t="s">
        <v>705</v>
      </c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>
        <v>1</v>
      </c>
      <c r="AN263" s="218"/>
    </row>
    <row r="264" spans="1:40" s="18" customFormat="1" ht="31.5" customHeight="1" x14ac:dyDescent="0.2">
      <c r="A264" s="212" t="s">
        <v>424</v>
      </c>
      <c r="B264" s="259" t="s">
        <v>302</v>
      </c>
      <c r="C264" s="261">
        <v>9</v>
      </c>
      <c r="D264" s="185"/>
      <c r="E264" s="220"/>
      <c r="F264" s="252"/>
      <c r="G264" s="1268">
        <v>3</v>
      </c>
      <c r="H264" s="83">
        <f t="shared" si="73"/>
        <v>90</v>
      </c>
      <c r="I264" s="84">
        <f t="shared" si="69"/>
        <v>45</v>
      </c>
      <c r="J264" s="87">
        <v>36</v>
      </c>
      <c r="K264" s="85"/>
      <c r="L264" s="85">
        <v>9</v>
      </c>
      <c r="M264" s="145">
        <f t="shared" si="74"/>
        <v>45</v>
      </c>
      <c r="N264" s="82"/>
      <c r="O264" s="85"/>
      <c r="P264" s="88"/>
      <c r="Q264" s="83"/>
      <c r="R264" s="85"/>
      <c r="S264" s="89"/>
      <c r="T264" s="86"/>
      <c r="U264" s="87"/>
      <c r="V264" s="94">
        <v>5</v>
      </c>
      <c r="W264" s="95"/>
      <c r="X264" s="87"/>
      <c r="Y264" s="94"/>
    </row>
    <row r="265" spans="1:40" s="18" customFormat="1" ht="35.25" customHeight="1" thickBot="1" x14ac:dyDescent="0.25">
      <c r="A265" s="212" t="s">
        <v>425</v>
      </c>
      <c r="B265" s="259" t="s">
        <v>677</v>
      </c>
      <c r="C265" s="261"/>
      <c r="D265" s="185">
        <v>10</v>
      </c>
      <c r="E265" s="220"/>
      <c r="F265" s="252"/>
      <c r="G265" s="1268">
        <v>6</v>
      </c>
      <c r="H265" s="83">
        <f t="shared" si="73"/>
        <v>180</v>
      </c>
      <c r="I265" s="84">
        <f>SUM(J265:L265)</f>
        <v>90</v>
      </c>
      <c r="J265" s="87">
        <v>60</v>
      </c>
      <c r="K265" s="85">
        <v>15</v>
      </c>
      <c r="L265" s="85">
        <v>15</v>
      </c>
      <c r="M265" s="145">
        <f t="shared" si="74"/>
        <v>90</v>
      </c>
      <c r="N265" s="82"/>
      <c r="O265" s="85"/>
      <c r="P265" s="88"/>
      <c r="Q265" s="83"/>
      <c r="R265" s="85"/>
      <c r="S265" s="89"/>
      <c r="T265" s="86"/>
      <c r="U265" s="87"/>
      <c r="V265" s="94"/>
      <c r="W265" s="95">
        <v>6</v>
      </c>
      <c r="X265" s="87"/>
      <c r="Y265" s="94"/>
      <c r="AB265" s="18" t="s">
        <v>708</v>
      </c>
    </row>
    <row r="266" spans="1:40" s="1399" customFormat="1" ht="35.25" customHeight="1" x14ac:dyDescent="0.2">
      <c r="A266" s="2077" t="s">
        <v>425</v>
      </c>
      <c r="B266" s="2078" t="s">
        <v>678</v>
      </c>
      <c r="C266" s="2079"/>
      <c r="D266" s="2080">
        <v>10</v>
      </c>
      <c r="E266" s="2081"/>
      <c r="F266" s="2082"/>
      <c r="G266" s="1268">
        <v>6</v>
      </c>
      <c r="H266" s="2083">
        <v>180</v>
      </c>
      <c r="I266" s="2084">
        <v>60</v>
      </c>
      <c r="J266" s="2085">
        <v>30</v>
      </c>
      <c r="K266" s="2086">
        <v>15</v>
      </c>
      <c r="L266" s="2086">
        <v>15</v>
      </c>
      <c r="M266" s="2087">
        <v>120</v>
      </c>
      <c r="N266" s="2088"/>
      <c r="O266" s="2086"/>
      <c r="P266" s="2089"/>
      <c r="Q266" s="2083"/>
      <c r="R266" s="2086"/>
      <c r="S266" s="2090"/>
      <c r="T266" s="986"/>
      <c r="U266" s="2085"/>
      <c r="V266" s="2091"/>
      <c r="W266" s="2092">
        <v>4</v>
      </c>
      <c r="X266" s="2085"/>
      <c r="Y266" s="2091"/>
      <c r="AB266" s="2291"/>
      <c r="AC266" s="3250" t="s">
        <v>34</v>
      </c>
      <c r="AD266" s="3258"/>
      <c r="AE266" s="3259"/>
      <c r="AF266" s="3250" t="s">
        <v>35</v>
      </c>
      <c r="AG266" s="3251"/>
      <c r="AH266" s="3252"/>
      <c r="AI266" s="3250" t="s">
        <v>36</v>
      </c>
      <c r="AJ266" s="3251"/>
      <c r="AK266" s="3252"/>
      <c r="AL266" s="3250" t="s">
        <v>37</v>
      </c>
      <c r="AM266" s="3251"/>
      <c r="AN266" s="3252"/>
    </row>
    <row r="267" spans="1:40" s="18" customFormat="1" ht="36" customHeight="1" thickBot="1" x14ac:dyDescent="0.25">
      <c r="A267" s="1825" t="s">
        <v>426</v>
      </c>
      <c r="B267" s="1841" t="s">
        <v>677</v>
      </c>
      <c r="C267" s="1842">
        <v>11</v>
      </c>
      <c r="D267" s="1843"/>
      <c r="E267" s="1844"/>
      <c r="F267" s="1845"/>
      <c r="G267" s="2154">
        <v>3.5</v>
      </c>
      <c r="H267" s="1835">
        <f t="shared" si="73"/>
        <v>105</v>
      </c>
      <c r="I267" s="1847">
        <f>SUM(J267:L267)</f>
        <v>54</v>
      </c>
      <c r="J267" s="1839">
        <v>36</v>
      </c>
      <c r="K267" s="1836"/>
      <c r="L267" s="1836">
        <v>18</v>
      </c>
      <c r="M267" s="1848">
        <f t="shared" si="74"/>
        <v>51</v>
      </c>
      <c r="N267" s="1855"/>
      <c r="O267" s="1836"/>
      <c r="P267" s="1856"/>
      <c r="Q267" s="1835"/>
      <c r="R267" s="1836"/>
      <c r="S267" s="1837"/>
      <c r="T267" s="1838"/>
      <c r="U267" s="1839"/>
      <c r="V267" s="1840"/>
      <c r="W267" s="1857"/>
      <c r="X267" s="1839">
        <v>6</v>
      </c>
      <c r="Y267" s="1840"/>
      <c r="AB267" s="2291"/>
      <c r="AC267" s="3260"/>
      <c r="AD267" s="3261"/>
      <c r="AE267" s="3262"/>
      <c r="AF267" s="3253"/>
      <c r="AG267" s="3254"/>
      <c r="AH267" s="3255"/>
      <c r="AI267" s="3253"/>
      <c r="AJ267" s="3254"/>
      <c r="AK267" s="3255"/>
      <c r="AL267" s="3253"/>
      <c r="AM267" s="3254"/>
      <c r="AN267" s="3255"/>
    </row>
    <row r="268" spans="1:40" s="1399" customFormat="1" ht="36" customHeight="1" x14ac:dyDescent="0.2">
      <c r="A268" s="2093" t="s">
        <v>426</v>
      </c>
      <c r="B268" s="2078" t="s">
        <v>678</v>
      </c>
      <c r="C268" s="2094">
        <v>11</v>
      </c>
      <c r="D268" s="2095"/>
      <c r="E268" s="2096"/>
      <c r="F268" s="2097"/>
      <c r="G268" s="2154">
        <v>3.5</v>
      </c>
      <c r="H268" s="2098">
        <f t="shared" si="73"/>
        <v>105</v>
      </c>
      <c r="I268" s="2099">
        <v>40</v>
      </c>
      <c r="J268" s="2100">
        <v>30</v>
      </c>
      <c r="K268" s="2101"/>
      <c r="L268" s="2101">
        <v>10</v>
      </c>
      <c r="M268" s="2102">
        <v>65</v>
      </c>
      <c r="N268" s="2103"/>
      <c r="O268" s="2101"/>
      <c r="P268" s="2104"/>
      <c r="Q268" s="2098"/>
      <c r="R268" s="2101"/>
      <c r="S268" s="2105"/>
      <c r="T268" s="2106"/>
      <c r="U268" s="2100"/>
      <c r="V268" s="2107"/>
      <c r="W268" s="2108"/>
      <c r="X268" s="2100">
        <v>4</v>
      </c>
      <c r="Y268" s="2107"/>
      <c r="AB268" s="2291"/>
      <c r="AC268" s="2292">
        <v>1</v>
      </c>
      <c r="AD268" s="2292">
        <v>2</v>
      </c>
      <c r="AE268" s="2292">
        <v>3</v>
      </c>
      <c r="AF268" s="2292">
        <v>4</v>
      </c>
      <c r="AG268" s="2292">
        <v>5</v>
      </c>
      <c r="AH268" s="2292">
        <v>6</v>
      </c>
      <c r="AI268" s="2292">
        <v>7</v>
      </c>
      <c r="AJ268" s="2292">
        <v>8</v>
      </c>
      <c r="AK268" s="2292">
        <v>9</v>
      </c>
      <c r="AL268" s="2292">
        <v>10</v>
      </c>
      <c r="AM268" s="2292">
        <v>11</v>
      </c>
      <c r="AN268" s="2293">
        <v>12</v>
      </c>
    </row>
    <row r="269" spans="1:40" s="18" customFormat="1" ht="33" customHeight="1" x14ac:dyDescent="0.2">
      <c r="A269" s="1825" t="s">
        <v>427</v>
      </c>
      <c r="B269" s="1841" t="s">
        <v>679</v>
      </c>
      <c r="C269" s="1842"/>
      <c r="D269" s="1843"/>
      <c r="E269" s="1844">
        <v>10</v>
      </c>
      <c r="F269" s="1845"/>
      <c r="G269" s="2154">
        <v>1.5</v>
      </c>
      <c r="H269" s="1835">
        <f t="shared" si="73"/>
        <v>45</v>
      </c>
      <c r="I269" s="1847">
        <f>SUM(J269:L269)</f>
        <v>30</v>
      </c>
      <c r="J269" s="1839"/>
      <c r="K269" s="1836"/>
      <c r="L269" s="1836">
        <v>30</v>
      </c>
      <c r="M269" s="1848">
        <f t="shared" si="74"/>
        <v>15</v>
      </c>
      <c r="N269" s="1855"/>
      <c r="O269" s="1836"/>
      <c r="P269" s="1856"/>
      <c r="Q269" s="1835"/>
      <c r="R269" s="1836"/>
      <c r="S269" s="1837"/>
      <c r="T269" s="1838"/>
      <c r="U269" s="1839"/>
      <c r="V269" s="1840"/>
      <c r="W269" s="1857">
        <v>2</v>
      </c>
      <c r="X269" s="1839"/>
      <c r="Y269" s="1840"/>
      <c r="AB269" s="2291" t="s">
        <v>698</v>
      </c>
      <c r="AC269" s="2300">
        <f>AC259+AC232+AB123+AB98</f>
        <v>3</v>
      </c>
      <c r="AD269" s="2300">
        <f t="shared" ref="AD269:AN270" si="75">AD259+AD232+AC123+AC98</f>
        <v>1</v>
      </c>
      <c r="AE269" s="2300">
        <f t="shared" si="75"/>
        <v>3</v>
      </c>
      <c r="AF269" s="2300">
        <f t="shared" si="75"/>
        <v>4</v>
      </c>
      <c r="AG269" s="2300">
        <f t="shared" si="75"/>
        <v>2</v>
      </c>
      <c r="AH269" s="2300">
        <f t="shared" si="75"/>
        <v>3</v>
      </c>
      <c r="AI269" s="2300">
        <f t="shared" si="75"/>
        <v>2</v>
      </c>
      <c r="AJ269" s="2300">
        <f t="shared" si="75"/>
        <v>2</v>
      </c>
      <c r="AK269" s="2300">
        <f t="shared" si="75"/>
        <v>2</v>
      </c>
      <c r="AL269" s="2300">
        <f t="shared" si="75"/>
        <v>2</v>
      </c>
      <c r="AM269" s="2300">
        <f t="shared" si="75"/>
        <v>3</v>
      </c>
      <c r="AN269" s="2302">
        <f t="shared" si="75"/>
        <v>0</v>
      </c>
    </row>
    <row r="270" spans="1:40" s="1399" customFormat="1" ht="33" customHeight="1" x14ac:dyDescent="0.2">
      <c r="A270" s="2093" t="s">
        <v>427</v>
      </c>
      <c r="B270" s="2110" t="s">
        <v>680</v>
      </c>
      <c r="C270" s="2111"/>
      <c r="D270" s="2112"/>
      <c r="E270" s="2113">
        <v>10</v>
      </c>
      <c r="F270" s="2114"/>
      <c r="G270" s="2155">
        <v>1.5</v>
      </c>
      <c r="H270" s="2115">
        <v>45</v>
      </c>
      <c r="I270" s="2116">
        <v>15</v>
      </c>
      <c r="J270" s="2117"/>
      <c r="K270" s="2118"/>
      <c r="L270" s="2118">
        <v>15</v>
      </c>
      <c r="M270" s="2119">
        <v>30</v>
      </c>
      <c r="N270" s="2120"/>
      <c r="O270" s="2118"/>
      <c r="P270" s="2121"/>
      <c r="Q270" s="2115"/>
      <c r="R270" s="2118"/>
      <c r="S270" s="2122"/>
      <c r="T270" s="2123"/>
      <c r="U270" s="2117"/>
      <c r="V270" s="2124"/>
      <c r="W270" s="2125">
        <v>1</v>
      </c>
      <c r="X270" s="2117"/>
      <c r="Y270" s="2124"/>
      <c r="AB270" s="2294" t="s">
        <v>699</v>
      </c>
      <c r="AC270" s="2300">
        <f>AC260+AC233+AB124+AB99</f>
        <v>5</v>
      </c>
      <c r="AD270" s="2300">
        <f t="shared" si="75"/>
        <v>2</v>
      </c>
      <c r="AE270" s="2300">
        <f t="shared" si="75"/>
        <v>3</v>
      </c>
      <c r="AF270" s="2300">
        <f t="shared" si="75"/>
        <v>4</v>
      </c>
      <c r="AG270" s="2300">
        <f t="shared" si="75"/>
        <v>2</v>
      </c>
      <c r="AH270" s="2300">
        <f>AH260+AH233+AG124+AG99+1</f>
        <v>6</v>
      </c>
      <c r="AI270" s="2300">
        <f t="shared" si="75"/>
        <v>6</v>
      </c>
      <c r="AJ270" s="2300">
        <f t="shared" si="75"/>
        <v>1</v>
      </c>
      <c r="AK270" s="2300">
        <f>AK260+AK233+AJ124+AJ99+1</f>
        <v>4</v>
      </c>
      <c r="AL270" s="2300">
        <f t="shared" si="75"/>
        <v>2</v>
      </c>
      <c r="AM270" s="2300">
        <f t="shared" si="75"/>
        <v>2</v>
      </c>
      <c r="AN270" s="2300">
        <f>AN260+AN233+AM124+AM99+1</f>
        <v>6</v>
      </c>
    </row>
    <row r="271" spans="1:40" s="18" customFormat="1" ht="36.75" customHeight="1" thickBot="1" x14ac:dyDescent="0.25">
      <c r="A271" s="1858" t="s">
        <v>428</v>
      </c>
      <c r="B271" s="1859" t="s">
        <v>242</v>
      </c>
      <c r="C271" s="1860"/>
      <c r="D271" s="1861">
        <v>12</v>
      </c>
      <c r="E271" s="1862"/>
      <c r="F271" s="1863"/>
      <c r="G271" s="1864">
        <v>2</v>
      </c>
      <c r="H271" s="1865">
        <f t="shared" si="73"/>
        <v>60</v>
      </c>
      <c r="I271" s="1866">
        <f>SUM(J271:L271)</f>
        <v>24</v>
      </c>
      <c r="J271" s="1867">
        <v>16</v>
      </c>
      <c r="K271" s="1068"/>
      <c r="L271" s="1068">
        <v>8</v>
      </c>
      <c r="M271" s="1868">
        <f t="shared" si="74"/>
        <v>36</v>
      </c>
      <c r="N271" s="1067"/>
      <c r="O271" s="1068"/>
      <c r="P271" s="1069"/>
      <c r="Q271" s="1865"/>
      <c r="R271" s="1068"/>
      <c r="S271" s="1869"/>
      <c r="T271" s="1870"/>
      <c r="U271" s="1867"/>
      <c r="V271" s="1871"/>
      <c r="W271" s="1872"/>
      <c r="X271" s="1867"/>
      <c r="Y271" s="1871">
        <v>3</v>
      </c>
      <c r="AC271" s="2300">
        <f>AC261+AC234+AB125+AB100</f>
        <v>0</v>
      </c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</row>
    <row r="272" spans="1:40" s="1106" customFormat="1" ht="25.5" customHeight="1" thickBot="1" x14ac:dyDescent="0.25">
      <c r="A272" s="3313" t="s">
        <v>306</v>
      </c>
      <c r="B272" s="3314"/>
      <c r="C272" s="3314"/>
      <c r="D272" s="3314"/>
      <c r="E272" s="3314"/>
      <c r="F272" s="3315"/>
      <c r="G272" s="1873">
        <f t="shared" ref="G272:M272" si="76">G271+G255+G257+G262+G252</f>
        <v>69</v>
      </c>
      <c r="H272" s="1874">
        <f t="shared" si="76"/>
        <v>2070</v>
      </c>
      <c r="I272" s="1874">
        <f t="shared" si="76"/>
        <v>930</v>
      </c>
      <c r="J272" s="1874">
        <f t="shared" si="76"/>
        <v>506</v>
      </c>
      <c r="K272" s="1874">
        <f t="shared" si="76"/>
        <v>234</v>
      </c>
      <c r="L272" s="1874">
        <f t="shared" si="76"/>
        <v>190</v>
      </c>
      <c r="M272" s="1874">
        <f t="shared" si="76"/>
        <v>1140</v>
      </c>
      <c r="N272" s="1875"/>
      <c r="O272" s="1876"/>
      <c r="P272" s="1877"/>
      <c r="Q272" s="1878"/>
      <c r="R272" s="1876"/>
      <c r="S272" s="1879">
        <f t="shared" ref="S272:Y272" si="77">SUM(S257:S271,S255,S252)</f>
        <v>3</v>
      </c>
      <c r="T272" s="1880">
        <f t="shared" si="77"/>
        <v>7</v>
      </c>
      <c r="U272" s="1881">
        <f t="shared" si="77"/>
        <v>11</v>
      </c>
      <c r="V272" s="1879">
        <f t="shared" si="77"/>
        <v>19</v>
      </c>
      <c r="W272" s="1880">
        <f t="shared" si="77"/>
        <v>25</v>
      </c>
      <c r="X272" s="1881">
        <f t="shared" si="77"/>
        <v>26</v>
      </c>
      <c r="Y272" s="1879">
        <f t="shared" si="77"/>
        <v>14</v>
      </c>
      <c r="AB272" s="18" t="s">
        <v>704</v>
      </c>
      <c r="AC272" s="2300">
        <f>AC235+AC262</f>
        <v>0</v>
      </c>
      <c r="AD272" s="2300">
        <f t="shared" ref="AD272:AN272" si="78">AD235+AD262</f>
        <v>0</v>
      </c>
      <c r="AE272" s="2300">
        <f t="shared" si="78"/>
        <v>0</v>
      </c>
      <c r="AF272" s="2300">
        <f t="shared" si="78"/>
        <v>0</v>
      </c>
      <c r="AG272" s="2300">
        <f t="shared" si="78"/>
        <v>0</v>
      </c>
      <c r="AH272" s="2300">
        <f t="shared" si="78"/>
        <v>0</v>
      </c>
      <c r="AI272" s="2300">
        <f t="shared" si="78"/>
        <v>0</v>
      </c>
      <c r="AJ272" s="2300">
        <f t="shared" si="78"/>
        <v>0</v>
      </c>
      <c r="AK272" s="2300">
        <v>1</v>
      </c>
      <c r="AL272" s="2300">
        <f t="shared" si="78"/>
        <v>1</v>
      </c>
      <c r="AM272" s="2300">
        <f t="shared" si="78"/>
        <v>0</v>
      </c>
      <c r="AN272" s="2300">
        <f t="shared" si="78"/>
        <v>0</v>
      </c>
    </row>
    <row r="273" spans="1:40" s="58" customFormat="1" ht="29.25" customHeight="1" thickBot="1" x14ac:dyDescent="0.25">
      <c r="A273" s="3023" t="s">
        <v>307</v>
      </c>
      <c r="B273" s="3263"/>
      <c r="C273" s="3263"/>
      <c r="D273" s="3263"/>
      <c r="E273" s="3263"/>
      <c r="F273" s="3263"/>
      <c r="G273" s="3263"/>
      <c r="H273" s="3263"/>
      <c r="I273" s="3263"/>
      <c r="J273" s="3263"/>
      <c r="K273" s="3263"/>
      <c r="L273" s="3263"/>
      <c r="M273" s="3263"/>
      <c r="N273" s="3263"/>
      <c r="O273" s="3263"/>
      <c r="P273" s="3263"/>
      <c r="Q273" s="3263"/>
      <c r="R273" s="3263"/>
      <c r="S273" s="3263"/>
      <c r="T273" s="3263"/>
      <c r="U273" s="3263"/>
      <c r="V273" s="3263"/>
      <c r="W273" s="3263"/>
      <c r="X273" s="3263"/>
      <c r="Y273" s="3264"/>
      <c r="Z273" s="18"/>
      <c r="AA273" s="18"/>
      <c r="AB273" s="18" t="s">
        <v>705</v>
      </c>
      <c r="AC273" s="2300">
        <f>AC236+AC263</f>
        <v>0</v>
      </c>
      <c r="AD273" s="2300">
        <f t="shared" ref="AD273:AN273" si="79">AD236+AD263</f>
        <v>0</v>
      </c>
      <c r="AE273" s="2300">
        <f t="shared" si="79"/>
        <v>0</v>
      </c>
      <c r="AF273" s="2300">
        <f t="shared" si="79"/>
        <v>0</v>
      </c>
      <c r="AG273" s="2300">
        <f t="shared" si="79"/>
        <v>0</v>
      </c>
      <c r="AH273" s="2300">
        <f t="shared" si="79"/>
        <v>0</v>
      </c>
      <c r="AI273" s="2300">
        <f t="shared" si="79"/>
        <v>1</v>
      </c>
      <c r="AJ273" s="2300">
        <f t="shared" si="79"/>
        <v>1</v>
      </c>
      <c r="AK273" s="2300">
        <f t="shared" si="79"/>
        <v>0</v>
      </c>
      <c r="AL273" s="2300">
        <f t="shared" si="79"/>
        <v>0</v>
      </c>
      <c r="AM273" s="2300">
        <f t="shared" si="79"/>
        <v>1</v>
      </c>
      <c r="AN273" s="2300">
        <f t="shared" si="79"/>
        <v>1</v>
      </c>
    </row>
    <row r="274" spans="1:40" s="18" customFormat="1" ht="54" customHeight="1" x14ac:dyDescent="0.2">
      <c r="A274" s="73" t="s">
        <v>429</v>
      </c>
      <c r="B274" s="269" t="s">
        <v>308</v>
      </c>
      <c r="C274" s="270"/>
      <c r="D274" s="271"/>
      <c r="E274" s="272"/>
      <c r="F274" s="273"/>
      <c r="G274" s="1269">
        <f>G275+G276</f>
        <v>6</v>
      </c>
      <c r="H274" s="274">
        <f>G274*30</f>
        <v>180</v>
      </c>
      <c r="I274" s="142">
        <f>I275+I276</f>
        <v>85</v>
      </c>
      <c r="J274" s="142">
        <f>J275+J276</f>
        <v>50</v>
      </c>
      <c r="K274" s="142">
        <f>K275+K276</f>
        <v>0</v>
      </c>
      <c r="L274" s="142">
        <f>L275+L276</f>
        <v>35</v>
      </c>
      <c r="M274" s="275">
        <f>H274-I274</f>
        <v>95</v>
      </c>
      <c r="N274" s="274"/>
      <c r="O274" s="154"/>
      <c r="P274" s="121"/>
      <c r="Q274" s="274"/>
      <c r="R274" s="154"/>
      <c r="S274" s="121"/>
      <c r="T274" s="276"/>
      <c r="U274" s="277"/>
      <c r="V274" s="278"/>
      <c r="W274" s="276"/>
      <c r="X274" s="277"/>
      <c r="Y274" s="278"/>
    </row>
    <row r="275" spans="1:40" s="18" customFormat="1" ht="33" customHeight="1" thickBot="1" x14ac:dyDescent="0.25">
      <c r="A275" s="212" t="s">
        <v>430</v>
      </c>
      <c r="B275" s="279" t="s">
        <v>308</v>
      </c>
      <c r="C275" s="280"/>
      <c r="D275" s="281">
        <v>7</v>
      </c>
      <c r="E275" s="281"/>
      <c r="F275" s="282"/>
      <c r="G275" s="1268">
        <v>3</v>
      </c>
      <c r="H275" s="83">
        <f>G275*30</f>
        <v>90</v>
      </c>
      <c r="I275" s="84">
        <f>SUM(J275:L275)</f>
        <v>45</v>
      </c>
      <c r="J275" s="87">
        <v>30</v>
      </c>
      <c r="K275" s="85"/>
      <c r="L275" s="85">
        <v>15</v>
      </c>
      <c r="M275" s="145">
        <f>H275-I275</f>
        <v>45</v>
      </c>
      <c r="N275" s="83"/>
      <c r="O275" s="85"/>
      <c r="P275" s="89"/>
      <c r="Q275" s="83"/>
      <c r="R275" s="85"/>
      <c r="S275" s="89"/>
      <c r="T275" s="86">
        <v>3</v>
      </c>
      <c r="U275" s="87"/>
      <c r="V275" s="94"/>
      <c r="W275" s="86"/>
      <c r="X275" s="87"/>
      <c r="Y275" s="94"/>
      <c r="AC275" s="18" t="s">
        <v>717</v>
      </c>
    </row>
    <row r="276" spans="1:40" s="18" customFormat="1" ht="27.75" customHeight="1" x14ac:dyDescent="0.2">
      <c r="A276" s="212" t="s">
        <v>303</v>
      </c>
      <c r="B276" s="279" t="s">
        <v>308</v>
      </c>
      <c r="C276" s="280">
        <v>8</v>
      </c>
      <c r="D276" s="281"/>
      <c r="E276" s="281"/>
      <c r="F276" s="282"/>
      <c r="G276" s="1268">
        <v>3</v>
      </c>
      <c r="H276" s="83">
        <f>G276*30</f>
        <v>90</v>
      </c>
      <c r="I276" s="84">
        <f>SUM(J276:L276)</f>
        <v>40</v>
      </c>
      <c r="J276" s="87">
        <v>20</v>
      </c>
      <c r="K276" s="85"/>
      <c r="L276" s="85">
        <v>20</v>
      </c>
      <c r="M276" s="145">
        <f>H276-I276</f>
        <v>50</v>
      </c>
      <c r="N276" s="83"/>
      <c r="O276" s="85"/>
      <c r="P276" s="89"/>
      <c r="Q276" s="83"/>
      <c r="R276" s="85"/>
      <c r="S276" s="89"/>
      <c r="T276" s="86"/>
      <c r="U276" s="87">
        <v>4</v>
      </c>
      <c r="V276" s="94"/>
      <c r="W276" s="86"/>
      <c r="X276" s="87"/>
      <c r="Y276" s="94"/>
      <c r="AB276" s="2291"/>
      <c r="AC276" s="3250" t="s">
        <v>34</v>
      </c>
      <c r="AD276" s="3258"/>
      <c r="AE276" s="3259"/>
      <c r="AF276" s="3250" t="s">
        <v>35</v>
      </c>
      <c r="AG276" s="3251"/>
      <c r="AH276" s="3252"/>
      <c r="AI276" s="3250" t="s">
        <v>36</v>
      </c>
      <c r="AJ276" s="3251"/>
      <c r="AK276" s="3252"/>
      <c r="AL276" s="3250" t="s">
        <v>37</v>
      </c>
      <c r="AM276" s="3251"/>
      <c r="AN276" s="3252"/>
    </row>
    <row r="277" spans="1:40" s="18" customFormat="1" ht="36" customHeight="1" thickBot="1" x14ac:dyDescent="0.25">
      <c r="A277" s="198" t="s">
        <v>305</v>
      </c>
      <c r="B277" s="283" t="s">
        <v>309</v>
      </c>
      <c r="C277" s="284"/>
      <c r="D277" s="285"/>
      <c r="E277" s="286"/>
      <c r="F277" s="287"/>
      <c r="G277" s="90">
        <f>G278+G279+G280+G281+G282</f>
        <v>13</v>
      </c>
      <c r="H277" s="130">
        <f t="shared" ref="H277:M277" si="80">H278+H279+H280+H281+H282</f>
        <v>390</v>
      </c>
      <c r="I277" s="109">
        <f t="shared" si="80"/>
        <v>186</v>
      </c>
      <c r="J277" s="109">
        <f t="shared" si="80"/>
        <v>100</v>
      </c>
      <c r="K277" s="109">
        <f t="shared" si="80"/>
        <v>15</v>
      </c>
      <c r="L277" s="109">
        <f t="shared" si="80"/>
        <v>71</v>
      </c>
      <c r="M277" s="110">
        <f t="shared" si="80"/>
        <v>204</v>
      </c>
      <c r="N277" s="91"/>
      <c r="O277" s="167"/>
      <c r="P277" s="125"/>
      <c r="Q277" s="91"/>
      <c r="R277" s="167"/>
      <c r="S277" s="125"/>
      <c r="T277" s="202"/>
      <c r="U277" s="171"/>
      <c r="V277" s="193"/>
      <c r="W277" s="202"/>
      <c r="X277" s="171"/>
      <c r="Y277" s="193"/>
      <c r="AB277" s="2291"/>
      <c r="AC277" s="3260"/>
      <c r="AD277" s="3261"/>
      <c r="AE277" s="3262"/>
      <c r="AF277" s="3253"/>
      <c r="AG277" s="3254"/>
      <c r="AH277" s="3255"/>
      <c r="AI277" s="3253"/>
      <c r="AJ277" s="3254"/>
      <c r="AK277" s="3255"/>
      <c r="AL277" s="3253"/>
      <c r="AM277" s="3254"/>
      <c r="AN277" s="3255"/>
    </row>
    <row r="278" spans="1:40" s="18" customFormat="1" ht="33" customHeight="1" x14ac:dyDescent="0.2">
      <c r="A278" s="212" t="s">
        <v>316</v>
      </c>
      <c r="B278" s="279" t="s">
        <v>309</v>
      </c>
      <c r="C278" s="288"/>
      <c r="D278" s="289">
        <v>9</v>
      </c>
      <c r="E278" s="290"/>
      <c r="F278" s="282"/>
      <c r="G278" s="1268">
        <v>3</v>
      </c>
      <c r="H278" s="83">
        <f t="shared" ref="H278:H287" si="81">G278*30</f>
        <v>90</v>
      </c>
      <c r="I278" s="84">
        <f>SUM(J278:L278)</f>
        <v>45</v>
      </c>
      <c r="J278" s="87">
        <v>36</v>
      </c>
      <c r="K278" s="85"/>
      <c r="L278" s="85">
        <v>9</v>
      </c>
      <c r="M278" s="145">
        <f t="shared" ref="M278:M287" si="82">H278-I278</f>
        <v>45</v>
      </c>
      <c r="N278" s="83"/>
      <c r="O278" s="85"/>
      <c r="P278" s="89"/>
      <c r="Q278" s="83"/>
      <c r="R278" s="85"/>
      <c r="S278" s="89"/>
      <c r="T278" s="86"/>
      <c r="U278" s="87"/>
      <c r="V278" s="94">
        <v>5</v>
      </c>
      <c r="W278" s="86"/>
      <c r="X278" s="87"/>
      <c r="Y278" s="94"/>
      <c r="AB278" s="2291"/>
      <c r="AC278" s="2292">
        <v>1</v>
      </c>
      <c r="AD278" s="2292">
        <v>2</v>
      </c>
      <c r="AE278" s="2292">
        <v>3</v>
      </c>
      <c r="AF278" s="2292">
        <v>4</v>
      </c>
      <c r="AG278" s="2292">
        <v>5</v>
      </c>
      <c r="AH278" s="2292">
        <v>6</v>
      </c>
      <c r="AI278" s="2292">
        <v>7</v>
      </c>
      <c r="AJ278" s="2292">
        <v>8</v>
      </c>
      <c r="AK278" s="2292">
        <v>9</v>
      </c>
      <c r="AL278" s="2292">
        <v>10</v>
      </c>
      <c r="AM278" s="2292">
        <v>11</v>
      </c>
      <c r="AN278" s="2293">
        <v>12</v>
      </c>
    </row>
    <row r="279" spans="1:40" s="18" customFormat="1" ht="33" customHeight="1" x14ac:dyDescent="0.2">
      <c r="A279" s="212" t="s">
        <v>317</v>
      </c>
      <c r="B279" s="279" t="s">
        <v>309</v>
      </c>
      <c r="C279" s="280">
        <v>10</v>
      </c>
      <c r="D279" s="289"/>
      <c r="E279" s="290"/>
      <c r="F279" s="282"/>
      <c r="G279" s="1268">
        <v>4</v>
      </c>
      <c r="H279" s="83">
        <f t="shared" si="81"/>
        <v>120</v>
      </c>
      <c r="I279" s="84">
        <f>SUM(J279:L279)</f>
        <v>60</v>
      </c>
      <c r="J279" s="87">
        <v>30</v>
      </c>
      <c r="K279" s="85">
        <v>15</v>
      </c>
      <c r="L279" s="85">
        <v>15</v>
      </c>
      <c r="M279" s="145">
        <f t="shared" si="82"/>
        <v>60</v>
      </c>
      <c r="N279" s="83"/>
      <c r="O279" s="85"/>
      <c r="P279" s="89"/>
      <c r="Q279" s="83"/>
      <c r="R279" s="85"/>
      <c r="S279" s="89"/>
      <c r="T279" s="86"/>
      <c r="U279" s="87"/>
      <c r="V279" s="94"/>
      <c r="W279" s="86">
        <v>4</v>
      </c>
      <c r="X279" s="87"/>
      <c r="Y279" s="94"/>
      <c r="AB279" s="2291" t="s">
        <v>698</v>
      </c>
      <c r="AC279" s="2299">
        <f>COUNTIF($C274:$C288,AC278)</f>
        <v>0</v>
      </c>
      <c r="AD279" s="2299">
        <f t="shared" ref="AD279:AN279" si="83">COUNTIF($C274:$C288,AD278)</f>
        <v>0</v>
      </c>
      <c r="AE279" s="2299">
        <f t="shared" si="83"/>
        <v>0</v>
      </c>
      <c r="AF279" s="2299">
        <f t="shared" si="83"/>
        <v>0</v>
      </c>
      <c r="AG279" s="2299">
        <f t="shared" si="83"/>
        <v>0</v>
      </c>
      <c r="AH279" s="2299">
        <f t="shared" si="83"/>
        <v>0</v>
      </c>
      <c r="AI279" s="2299">
        <f t="shared" si="83"/>
        <v>0</v>
      </c>
      <c r="AJ279" s="2299">
        <f t="shared" si="83"/>
        <v>1</v>
      </c>
      <c r="AK279" s="2299">
        <f t="shared" si="83"/>
        <v>1</v>
      </c>
      <c r="AL279" s="2299">
        <f t="shared" si="83"/>
        <v>1</v>
      </c>
      <c r="AM279" s="2299">
        <f t="shared" si="83"/>
        <v>1</v>
      </c>
      <c r="AN279" s="2299">
        <f t="shared" si="83"/>
        <v>1</v>
      </c>
    </row>
    <row r="280" spans="1:40" s="18" customFormat="1" ht="48.75" customHeight="1" x14ac:dyDescent="0.2">
      <c r="A280" s="212" t="s">
        <v>318</v>
      </c>
      <c r="B280" s="279" t="s">
        <v>309</v>
      </c>
      <c r="C280" s="280"/>
      <c r="D280" s="289"/>
      <c r="E280" s="291"/>
      <c r="F280" s="282"/>
      <c r="G280" s="2154">
        <v>2</v>
      </c>
      <c r="H280" s="83">
        <f t="shared" si="81"/>
        <v>60</v>
      </c>
      <c r="I280" s="84">
        <f>SUM(J280:L280)</f>
        <v>27</v>
      </c>
      <c r="J280" s="87">
        <v>18</v>
      </c>
      <c r="K280" s="85"/>
      <c r="L280" s="85">
        <v>9</v>
      </c>
      <c r="M280" s="145">
        <f>H280-I280</f>
        <v>33</v>
      </c>
      <c r="N280" s="83"/>
      <c r="O280" s="85"/>
      <c r="P280" s="89"/>
      <c r="Q280" s="83"/>
      <c r="R280" s="85"/>
      <c r="S280" s="89"/>
      <c r="T280" s="86"/>
      <c r="U280" s="87"/>
      <c r="V280" s="94"/>
      <c r="W280" s="86"/>
      <c r="X280" s="87">
        <v>3</v>
      </c>
      <c r="Y280" s="94"/>
      <c r="AB280" s="2294" t="s">
        <v>699</v>
      </c>
      <c r="AC280" s="2299">
        <f>COUNTIF($D274:$D288,AC278)</f>
        <v>0</v>
      </c>
      <c r="AD280" s="2299">
        <f t="shared" ref="AD280:AN280" si="84">COUNTIF($D274:$D288,AD278)</f>
        <v>0</v>
      </c>
      <c r="AE280" s="2299">
        <f t="shared" si="84"/>
        <v>0</v>
      </c>
      <c r="AF280" s="2299">
        <f t="shared" si="84"/>
        <v>0</v>
      </c>
      <c r="AG280" s="2299">
        <f t="shared" si="84"/>
        <v>0</v>
      </c>
      <c r="AH280" s="2299">
        <f t="shared" si="84"/>
        <v>0</v>
      </c>
      <c r="AI280" s="2299">
        <f t="shared" si="84"/>
        <v>1</v>
      </c>
      <c r="AJ280" s="2299">
        <f t="shared" si="84"/>
        <v>1</v>
      </c>
      <c r="AK280" s="2299">
        <f t="shared" si="84"/>
        <v>1</v>
      </c>
      <c r="AL280" s="2299">
        <f t="shared" si="84"/>
        <v>1</v>
      </c>
      <c r="AM280" s="2299">
        <f t="shared" si="84"/>
        <v>0</v>
      </c>
      <c r="AN280" s="2299">
        <f t="shared" si="84"/>
        <v>0</v>
      </c>
    </row>
    <row r="281" spans="1:40" s="18" customFormat="1" ht="31.5" customHeight="1" x14ac:dyDescent="0.2">
      <c r="A281" s="212" t="s">
        <v>319</v>
      </c>
      <c r="B281" s="279" t="s">
        <v>309</v>
      </c>
      <c r="C281" s="280">
        <v>12</v>
      </c>
      <c r="D281" s="289"/>
      <c r="E281" s="291"/>
      <c r="F281" s="282"/>
      <c r="G281" s="1268">
        <v>2</v>
      </c>
      <c r="H281" s="83">
        <f t="shared" si="81"/>
        <v>60</v>
      </c>
      <c r="I281" s="84">
        <f>SUM(J281:L281)</f>
        <v>24</v>
      </c>
      <c r="J281" s="87">
        <v>16</v>
      </c>
      <c r="K281" s="85"/>
      <c r="L281" s="85">
        <v>8</v>
      </c>
      <c r="M281" s="145">
        <f t="shared" si="82"/>
        <v>36</v>
      </c>
      <c r="N281" s="83"/>
      <c r="O281" s="85"/>
      <c r="P281" s="89"/>
      <c r="Q281" s="83"/>
      <c r="R281" s="85"/>
      <c r="S281" s="89"/>
      <c r="T281" s="86"/>
      <c r="U281" s="87"/>
      <c r="V281" s="94"/>
      <c r="W281" s="86"/>
      <c r="X281" s="87"/>
      <c r="Y281" s="94">
        <v>3</v>
      </c>
      <c r="AB281" s="18" t="s">
        <v>704</v>
      </c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>
        <v>1</v>
      </c>
      <c r="AM281" s="218"/>
      <c r="AN281" s="218"/>
    </row>
    <row r="282" spans="1:40" s="18" customFormat="1" ht="37.5" customHeight="1" x14ac:dyDescent="0.2">
      <c r="A282" s="212" t="s">
        <v>431</v>
      </c>
      <c r="B282" s="279" t="s">
        <v>310</v>
      </c>
      <c r="C282" s="280"/>
      <c r="D282" s="289"/>
      <c r="E282" s="291">
        <v>10</v>
      </c>
      <c r="F282" s="282"/>
      <c r="G282" s="1268">
        <v>2</v>
      </c>
      <c r="H282" s="83">
        <f t="shared" si="81"/>
        <v>60</v>
      </c>
      <c r="I282" s="84">
        <f>SUM(J282:L282)</f>
        <v>30</v>
      </c>
      <c r="J282" s="87"/>
      <c r="K282" s="85"/>
      <c r="L282" s="85">
        <v>30</v>
      </c>
      <c r="M282" s="145">
        <f t="shared" si="82"/>
        <v>30</v>
      </c>
      <c r="N282" s="83"/>
      <c r="O282" s="85"/>
      <c r="P282" s="89"/>
      <c r="Q282" s="83"/>
      <c r="R282" s="85"/>
      <c r="S282" s="89"/>
      <c r="T282" s="86"/>
      <c r="U282" s="87"/>
      <c r="V282" s="94"/>
      <c r="W282" s="86">
        <v>2</v>
      </c>
      <c r="X282" s="87"/>
      <c r="Y282" s="94"/>
      <c r="AB282" s="18" t="s">
        <v>705</v>
      </c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>
        <v>1</v>
      </c>
      <c r="AN282" s="218"/>
    </row>
    <row r="283" spans="1:40" s="18" customFormat="1" ht="47.25" customHeight="1" thickBot="1" x14ac:dyDescent="0.25">
      <c r="A283" s="198" t="s">
        <v>422</v>
      </c>
      <c r="B283" s="283" t="s">
        <v>666</v>
      </c>
      <c r="C283" s="284"/>
      <c r="D283" s="285"/>
      <c r="E283" s="286"/>
      <c r="F283" s="287"/>
      <c r="G283" s="90">
        <f>G284+G285+G286+G287+G288</f>
        <v>13.5</v>
      </c>
      <c r="H283" s="130">
        <f t="shared" ref="H283:M283" si="85">H284+H285+H286+H287+H288</f>
        <v>405</v>
      </c>
      <c r="I283" s="109">
        <f t="shared" si="85"/>
        <v>203</v>
      </c>
      <c r="J283" s="109">
        <f t="shared" si="85"/>
        <v>106</v>
      </c>
      <c r="K283" s="109">
        <f t="shared" si="85"/>
        <v>10</v>
      </c>
      <c r="L283" s="109">
        <f t="shared" si="85"/>
        <v>87</v>
      </c>
      <c r="M283" s="110">
        <f t="shared" si="85"/>
        <v>202</v>
      </c>
      <c r="N283" s="91"/>
      <c r="O283" s="167"/>
      <c r="P283" s="125"/>
      <c r="Q283" s="91"/>
      <c r="R283" s="167"/>
      <c r="S283" s="125"/>
      <c r="T283" s="202"/>
      <c r="U283" s="171"/>
      <c r="V283" s="193"/>
      <c r="W283" s="202"/>
      <c r="X283" s="171"/>
      <c r="Y283" s="193"/>
      <c r="AC283" s="18" t="s">
        <v>718</v>
      </c>
    </row>
    <row r="284" spans="1:40" s="18" customFormat="1" ht="46.5" customHeight="1" x14ac:dyDescent="0.2">
      <c r="A284" s="212" t="s">
        <v>423</v>
      </c>
      <c r="B284" s="279" t="s">
        <v>666</v>
      </c>
      <c r="C284" s="280"/>
      <c r="D284" s="289">
        <v>8</v>
      </c>
      <c r="E284" s="291"/>
      <c r="F284" s="282"/>
      <c r="G284" s="1268">
        <v>3.5</v>
      </c>
      <c r="H284" s="83">
        <f t="shared" si="81"/>
        <v>105</v>
      </c>
      <c r="I284" s="84">
        <f>SUM(J284:L284)</f>
        <v>50</v>
      </c>
      <c r="J284" s="87">
        <v>30</v>
      </c>
      <c r="K284" s="85"/>
      <c r="L284" s="85">
        <v>20</v>
      </c>
      <c r="M284" s="145">
        <f t="shared" si="82"/>
        <v>55</v>
      </c>
      <c r="N284" s="83"/>
      <c r="O284" s="85"/>
      <c r="P284" s="89"/>
      <c r="Q284" s="83"/>
      <c r="R284" s="85"/>
      <c r="S284" s="89"/>
      <c r="T284" s="86"/>
      <c r="U284" s="87">
        <v>5</v>
      </c>
      <c r="V284" s="94"/>
      <c r="W284" s="86"/>
      <c r="X284" s="87"/>
      <c r="Y284" s="94"/>
      <c r="AB284" s="2291"/>
      <c r="AC284" s="3250" t="s">
        <v>34</v>
      </c>
      <c r="AD284" s="3258"/>
      <c r="AE284" s="3259"/>
      <c r="AF284" s="3250" t="s">
        <v>35</v>
      </c>
      <c r="AG284" s="3251"/>
      <c r="AH284" s="3252"/>
      <c r="AI284" s="3250" t="s">
        <v>36</v>
      </c>
      <c r="AJ284" s="3251"/>
      <c r="AK284" s="3252"/>
      <c r="AL284" s="3250" t="s">
        <v>37</v>
      </c>
      <c r="AM284" s="3251"/>
      <c r="AN284" s="3252"/>
    </row>
    <row r="285" spans="1:40" s="18" customFormat="1" ht="45" customHeight="1" thickBot="1" x14ac:dyDescent="0.25">
      <c r="A285" s="212" t="s">
        <v>424</v>
      </c>
      <c r="B285" s="279" t="s">
        <v>666</v>
      </c>
      <c r="C285" s="292">
        <v>9</v>
      </c>
      <c r="D285" s="293"/>
      <c r="E285" s="293"/>
      <c r="F285" s="282"/>
      <c r="G285" s="1268">
        <v>3.5</v>
      </c>
      <c r="H285" s="83">
        <f t="shared" si="81"/>
        <v>105</v>
      </c>
      <c r="I285" s="84">
        <f>SUM(J285:L285)</f>
        <v>56</v>
      </c>
      <c r="J285" s="87">
        <v>28</v>
      </c>
      <c r="K285" s="85">
        <v>10</v>
      </c>
      <c r="L285" s="85">
        <v>18</v>
      </c>
      <c r="M285" s="145">
        <f t="shared" si="82"/>
        <v>49</v>
      </c>
      <c r="N285" s="83"/>
      <c r="O285" s="85"/>
      <c r="P285" s="89"/>
      <c r="Q285" s="83"/>
      <c r="R285" s="85"/>
      <c r="S285" s="89"/>
      <c r="T285" s="86"/>
      <c r="U285" s="87"/>
      <c r="V285" s="94">
        <v>6</v>
      </c>
      <c r="W285" s="86"/>
      <c r="X285" s="87"/>
      <c r="Y285" s="94"/>
      <c r="AB285" s="2291"/>
      <c r="AC285" s="3260"/>
      <c r="AD285" s="3261"/>
      <c r="AE285" s="3262"/>
      <c r="AF285" s="3253"/>
      <c r="AG285" s="3254"/>
      <c r="AH285" s="3255"/>
      <c r="AI285" s="3253"/>
      <c r="AJ285" s="3254"/>
      <c r="AK285" s="3255"/>
      <c r="AL285" s="3253"/>
      <c r="AM285" s="3254"/>
      <c r="AN285" s="3255"/>
    </row>
    <row r="286" spans="1:40" s="18" customFormat="1" ht="47.25" customHeight="1" x14ac:dyDescent="0.2">
      <c r="A286" s="212" t="s">
        <v>425</v>
      </c>
      <c r="B286" s="1849" t="s">
        <v>666</v>
      </c>
      <c r="C286" s="1850"/>
      <c r="D286" s="1851">
        <v>10</v>
      </c>
      <c r="E286" s="1852"/>
      <c r="F286" s="1853"/>
      <c r="G286" s="2154">
        <v>3.5</v>
      </c>
      <c r="H286" s="83">
        <f t="shared" si="81"/>
        <v>105</v>
      </c>
      <c r="I286" s="84">
        <f>SUM(J286:L286)</f>
        <v>60</v>
      </c>
      <c r="J286" s="87">
        <v>30</v>
      </c>
      <c r="K286" s="85"/>
      <c r="L286" s="85">
        <v>30</v>
      </c>
      <c r="M286" s="145">
        <f t="shared" si="82"/>
        <v>45</v>
      </c>
      <c r="N286" s="83"/>
      <c r="O286" s="85"/>
      <c r="P286" s="89"/>
      <c r="Q286" s="83"/>
      <c r="R286" s="85"/>
      <c r="S286" s="89"/>
      <c r="T286" s="86"/>
      <c r="U286" s="87"/>
      <c r="V286" s="94"/>
      <c r="W286" s="86">
        <v>4</v>
      </c>
      <c r="X286" s="87"/>
      <c r="Y286" s="94"/>
      <c r="AB286" s="2291"/>
      <c r="AC286" s="2292">
        <v>1</v>
      </c>
      <c r="AD286" s="2292">
        <v>2</v>
      </c>
      <c r="AE286" s="2292">
        <v>3</v>
      </c>
      <c r="AF286" s="2292">
        <v>4</v>
      </c>
      <c r="AG286" s="2292">
        <v>5</v>
      </c>
      <c r="AH286" s="2292">
        <v>6</v>
      </c>
      <c r="AI286" s="2292">
        <v>7</v>
      </c>
      <c r="AJ286" s="2292">
        <v>8</v>
      </c>
      <c r="AK286" s="2292">
        <v>9</v>
      </c>
      <c r="AL286" s="2292">
        <v>10</v>
      </c>
      <c r="AM286" s="2292">
        <v>11</v>
      </c>
      <c r="AN286" s="2293">
        <v>12</v>
      </c>
    </row>
    <row r="287" spans="1:40" s="18" customFormat="1" ht="50.25" customHeight="1" x14ac:dyDescent="0.2">
      <c r="A287" s="212" t="s">
        <v>426</v>
      </c>
      <c r="B287" s="1849" t="s">
        <v>666</v>
      </c>
      <c r="C287" s="1850">
        <v>11</v>
      </c>
      <c r="D287" s="1851"/>
      <c r="E287" s="1852"/>
      <c r="F287" s="1853"/>
      <c r="G287" s="2154">
        <v>2</v>
      </c>
      <c r="H287" s="83">
        <f t="shared" si="81"/>
        <v>60</v>
      </c>
      <c r="I287" s="84">
        <f>SUM(J287:L287)</f>
        <v>27</v>
      </c>
      <c r="J287" s="87">
        <v>18</v>
      </c>
      <c r="K287" s="85"/>
      <c r="L287" s="85">
        <v>9</v>
      </c>
      <c r="M287" s="145">
        <f t="shared" si="82"/>
        <v>33</v>
      </c>
      <c r="N287" s="83"/>
      <c r="O287" s="85"/>
      <c r="P287" s="89"/>
      <c r="Q287" s="83"/>
      <c r="R287" s="85"/>
      <c r="S287" s="89"/>
      <c r="T287" s="86"/>
      <c r="U287" s="87"/>
      <c r="V287" s="94"/>
      <c r="W287" s="86"/>
      <c r="X287" s="87">
        <v>3</v>
      </c>
      <c r="Y287" s="94"/>
      <c r="AB287" s="2291" t="s">
        <v>698</v>
      </c>
      <c r="AC287" s="2299">
        <f>AB98+AC232+AC279</f>
        <v>3</v>
      </c>
      <c r="AD287" s="2299">
        <f t="shared" ref="AD287:AN287" si="86">AC98+AD232+AD279</f>
        <v>1</v>
      </c>
      <c r="AE287" s="2299">
        <f t="shared" si="86"/>
        <v>3</v>
      </c>
      <c r="AF287" s="2299">
        <f t="shared" si="86"/>
        <v>4</v>
      </c>
      <c r="AG287" s="2299">
        <f t="shared" si="86"/>
        <v>2</v>
      </c>
      <c r="AH287" s="2299">
        <f t="shared" si="86"/>
        <v>3</v>
      </c>
      <c r="AI287" s="2299">
        <f t="shared" si="86"/>
        <v>2</v>
      </c>
      <c r="AJ287" s="2299">
        <f t="shared" si="86"/>
        <v>3</v>
      </c>
      <c r="AK287" s="2299">
        <f t="shared" si="86"/>
        <v>1</v>
      </c>
      <c r="AL287" s="2299">
        <f t="shared" si="86"/>
        <v>2</v>
      </c>
      <c r="AM287" s="2299">
        <f t="shared" si="86"/>
        <v>3</v>
      </c>
      <c r="AN287" s="2299">
        <f t="shared" si="86"/>
        <v>1</v>
      </c>
    </row>
    <row r="288" spans="1:40" s="18" customFormat="1" ht="51.75" customHeight="1" thickBot="1" x14ac:dyDescent="0.25">
      <c r="A288" s="294" t="s">
        <v>427</v>
      </c>
      <c r="B288" s="158" t="s">
        <v>667</v>
      </c>
      <c r="C288" s="295"/>
      <c r="D288" s="296"/>
      <c r="E288" s="297"/>
      <c r="F288" s="298">
        <v>11</v>
      </c>
      <c r="G288" s="299">
        <v>1</v>
      </c>
      <c r="H288" s="140">
        <f>G288*30</f>
        <v>30</v>
      </c>
      <c r="I288" s="300">
        <f>SUM(J288:L288)</f>
        <v>10</v>
      </c>
      <c r="J288" s="153"/>
      <c r="K288" s="138"/>
      <c r="L288" s="138">
        <v>10</v>
      </c>
      <c r="M288" s="301">
        <f>H288-I288</f>
        <v>20</v>
      </c>
      <c r="N288" s="140"/>
      <c r="O288" s="138"/>
      <c r="P288" s="139"/>
      <c r="Q288" s="140"/>
      <c r="R288" s="138"/>
      <c r="S288" s="139"/>
      <c r="T288" s="159"/>
      <c r="U288" s="153"/>
      <c r="V288" s="302"/>
      <c r="W288" s="159"/>
      <c r="X288" s="153">
        <v>1</v>
      </c>
      <c r="Y288" s="302"/>
      <c r="AB288" s="2294" t="s">
        <v>699</v>
      </c>
      <c r="AC288" s="2299">
        <f>AB99+AC233+AC280</f>
        <v>5</v>
      </c>
      <c r="AD288" s="2299">
        <f t="shared" ref="AD288:AM288" si="87">AC99+AD233+AD280</f>
        <v>2</v>
      </c>
      <c r="AE288" s="2299">
        <f t="shared" si="87"/>
        <v>3</v>
      </c>
      <c r="AF288" s="2299">
        <f t="shared" si="87"/>
        <v>4</v>
      </c>
      <c r="AG288" s="2299">
        <f t="shared" si="87"/>
        <v>2</v>
      </c>
      <c r="AH288" s="2299">
        <f>AG99+AH233+AH280+1</f>
        <v>6</v>
      </c>
      <c r="AI288" s="2299">
        <f t="shared" si="87"/>
        <v>6</v>
      </c>
      <c r="AJ288" s="2299">
        <f t="shared" si="87"/>
        <v>2</v>
      </c>
      <c r="AK288" s="2299">
        <f>AJ99+AK233+AK280+1</f>
        <v>5</v>
      </c>
      <c r="AL288" s="2299">
        <f t="shared" si="87"/>
        <v>2</v>
      </c>
      <c r="AM288" s="2299">
        <f t="shared" si="87"/>
        <v>2</v>
      </c>
      <c r="AN288" s="2299">
        <f>AM99+AN233+AN280+1</f>
        <v>5</v>
      </c>
    </row>
    <row r="289" spans="1:40" s="18" customFormat="1" ht="21" customHeight="1" thickBot="1" x14ac:dyDescent="0.25">
      <c r="A289" s="3235" t="s">
        <v>321</v>
      </c>
      <c r="B289" s="3236"/>
      <c r="C289" s="3236"/>
      <c r="D289" s="3236"/>
      <c r="E289" s="3236"/>
      <c r="F289" s="3237"/>
      <c r="G289" s="237">
        <f>G274+G277+G283+G252</f>
        <v>69</v>
      </c>
      <c r="H289" s="303">
        <f t="shared" ref="H289:M289" si="88">H274+H277+H283+H252</f>
        <v>2070</v>
      </c>
      <c r="I289" s="1065">
        <f t="shared" si="88"/>
        <v>925</v>
      </c>
      <c r="J289" s="304">
        <f t="shared" si="88"/>
        <v>499</v>
      </c>
      <c r="K289" s="304">
        <f t="shared" si="88"/>
        <v>171</v>
      </c>
      <c r="L289" s="304">
        <f t="shared" si="88"/>
        <v>255</v>
      </c>
      <c r="M289" s="305">
        <f t="shared" si="88"/>
        <v>1145</v>
      </c>
      <c r="N289" s="78"/>
      <c r="O289" s="80"/>
      <c r="P289" s="81"/>
      <c r="Q289" s="306"/>
      <c r="R289" s="307"/>
      <c r="S289" s="243">
        <f>S252+S275+S277+S284</f>
        <v>3</v>
      </c>
      <c r="T289" s="241">
        <f>T252+T275+T277+T284</f>
        <v>7</v>
      </c>
      <c r="U289" s="242">
        <f>U252+U276+U277+U284</f>
        <v>11</v>
      </c>
      <c r="V289" s="243">
        <f>V252+V275+V278+V285</f>
        <v>19</v>
      </c>
      <c r="W289" s="241">
        <f>W252+W282+W279+W286</f>
        <v>20</v>
      </c>
      <c r="X289" s="242">
        <f>X252+X288+X280+X287</f>
        <v>22</v>
      </c>
      <c r="Y289" s="243">
        <f>Y252+Y275+Y277+Y281</f>
        <v>14</v>
      </c>
      <c r="AB289" s="18" t="s">
        <v>704</v>
      </c>
      <c r="AC289" s="218">
        <f>AB100+AC235+AC281</f>
        <v>0</v>
      </c>
      <c r="AD289" s="218">
        <f t="shared" ref="AD289:AN289" si="89">AC100+AD235+AD281</f>
        <v>0</v>
      </c>
      <c r="AE289" s="218">
        <f t="shared" si="89"/>
        <v>0</v>
      </c>
      <c r="AF289" s="218">
        <f t="shared" si="89"/>
        <v>0</v>
      </c>
      <c r="AG289" s="218">
        <f t="shared" si="89"/>
        <v>0</v>
      </c>
      <c r="AH289" s="218">
        <f t="shared" si="89"/>
        <v>0</v>
      </c>
      <c r="AI289" s="218">
        <f t="shared" si="89"/>
        <v>0</v>
      </c>
      <c r="AJ289" s="218">
        <f t="shared" si="89"/>
        <v>0</v>
      </c>
      <c r="AK289" s="218">
        <f t="shared" si="89"/>
        <v>1</v>
      </c>
      <c r="AL289" s="218">
        <f t="shared" si="89"/>
        <v>1</v>
      </c>
      <c r="AM289" s="218">
        <f t="shared" si="89"/>
        <v>0</v>
      </c>
      <c r="AN289" s="218">
        <f t="shared" si="89"/>
        <v>0</v>
      </c>
    </row>
    <row r="290" spans="1:40" s="58" customFormat="1" ht="21" customHeight="1" thickBot="1" x14ac:dyDescent="0.25">
      <c r="A290" s="3020" t="s">
        <v>312</v>
      </c>
      <c r="B290" s="3311"/>
      <c r="C290" s="3311"/>
      <c r="D290" s="3311"/>
      <c r="E290" s="3311"/>
      <c r="F290" s="3311"/>
      <c r="G290" s="3311"/>
      <c r="H290" s="3311"/>
      <c r="I290" s="3311"/>
      <c r="J290" s="3311"/>
      <c r="K290" s="3311"/>
      <c r="L290" s="3311"/>
      <c r="M290" s="3311"/>
      <c r="N290" s="3311"/>
      <c r="O290" s="3311"/>
      <c r="P290" s="3311"/>
      <c r="Q290" s="3311"/>
      <c r="R290" s="3311"/>
      <c r="S290" s="3311"/>
      <c r="T290" s="3311"/>
      <c r="U290" s="3311"/>
      <c r="V290" s="3311"/>
      <c r="W290" s="3311"/>
      <c r="X290" s="3311"/>
      <c r="Y290" s="3312"/>
      <c r="Z290" s="18"/>
      <c r="AA290" s="18"/>
      <c r="AB290" s="18" t="s">
        <v>705</v>
      </c>
      <c r="AC290" s="218">
        <f>AB101+AC236+AC282</f>
        <v>0</v>
      </c>
      <c r="AD290" s="218">
        <f t="shared" ref="AD290:AN290" si="90">AC101+AD236+AD282</f>
        <v>0</v>
      </c>
      <c r="AE290" s="218">
        <f t="shared" si="90"/>
        <v>0</v>
      </c>
      <c r="AF290" s="218">
        <f t="shared" si="90"/>
        <v>0</v>
      </c>
      <c r="AG290" s="218">
        <f t="shared" si="90"/>
        <v>0</v>
      </c>
      <c r="AH290" s="218">
        <f t="shared" si="90"/>
        <v>0</v>
      </c>
      <c r="AI290" s="218">
        <f t="shared" si="90"/>
        <v>1</v>
      </c>
      <c r="AJ290" s="218">
        <f t="shared" si="90"/>
        <v>1</v>
      </c>
      <c r="AK290" s="218">
        <f t="shared" si="90"/>
        <v>0</v>
      </c>
      <c r="AL290" s="218">
        <f t="shared" si="90"/>
        <v>0</v>
      </c>
      <c r="AM290" s="218">
        <f t="shared" si="90"/>
        <v>1</v>
      </c>
      <c r="AN290" s="218">
        <f t="shared" si="90"/>
        <v>1</v>
      </c>
    </row>
    <row r="291" spans="1:40" s="18" customFormat="1" ht="35.25" customHeight="1" x14ac:dyDescent="0.2">
      <c r="A291" s="308" t="s">
        <v>305</v>
      </c>
      <c r="B291" s="309" t="s">
        <v>313</v>
      </c>
      <c r="C291" s="310"/>
      <c r="D291" s="311"/>
      <c r="E291" s="312"/>
      <c r="F291" s="77"/>
      <c r="G291" s="1269">
        <f>G292+G293+G294+G295</f>
        <v>10</v>
      </c>
      <c r="H291" s="274">
        <f t="shared" ref="H291:M291" si="91">H292+H293+H294+H295</f>
        <v>300</v>
      </c>
      <c r="I291" s="142">
        <f t="shared" si="91"/>
        <v>151</v>
      </c>
      <c r="J291" s="277">
        <f t="shared" si="91"/>
        <v>70</v>
      </c>
      <c r="K291" s="154">
        <f t="shared" si="91"/>
        <v>53</v>
      </c>
      <c r="L291" s="154">
        <f t="shared" si="91"/>
        <v>28</v>
      </c>
      <c r="M291" s="275">
        <f t="shared" si="91"/>
        <v>149</v>
      </c>
      <c r="N291" s="122"/>
      <c r="O291" s="120"/>
      <c r="P291" s="124"/>
      <c r="Q291" s="122"/>
      <c r="R291" s="120"/>
      <c r="S291" s="124"/>
      <c r="T291" s="143"/>
      <c r="U291" s="144"/>
      <c r="V291" s="123"/>
      <c r="W291" s="143"/>
      <c r="X291" s="144"/>
      <c r="Y291" s="123"/>
    </row>
    <row r="292" spans="1:40" s="18" customFormat="1" ht="21" customHeight="1" thickBot="1" x14ac:dyDescent="0.25">
      <c r="A292" s="244" t="s">
        <v>316</v>
      </c>
      <c r="B292" s="245" t="s">
        <v>313</v>
      </c>
      <c r="C292" s="246"/>
      <c r="D292" s="247">
        <v>7</v>
      </c>
      <c r="E292" s="247"/>
      <c r="F292" s="248"/>
      <c r="G292" s="1267">
        <v>3</v>
      </c>
      <c r="H292" s="79">
        <f>G292*30</f>
        <v>90</v>
      </c>
      <c r="I292" s="168">
        <f t="shared" ref="I292:I302" si="92">SUM(J292:L292)</f>
        <v>45</v>
      </c>
      <c r="J292" s="114">
        <v>30</v>
      </c>
      <c r="K292" s="80">
        <v>15</v>
      </c>
      <c r="L292" s="80"/>
      <c r="M292" s="173">
        <f>H292-I292</f>
        <v>45</v>
      </c>
      <c r="N292" s="79"/>
      <c r="O292" s="80"/>
      <c r="P292" s="107"/>
      <c r="Q292" s="79"/>
      <c r="R292" s="80"/>
      <c r="S292" s="107"/>
      <c r="T292" s="115">
        <v>3</v>
      </c>
      <c r="U292" s="114"/>
      <c r="V292" s="116"/>
      <c r="W292" s="115"/>
      <c r="X292" s="114"/>
      <c r="Y292" s="116"/>
      <c r="AC292" s="18" t="s">
        <v>719</v>
      </c>
    </row>
    <row r="293" spans="1:40" s="18" customFormat="1" ht="21" customHeight="1" x14ac:dyDescent="0.2">
      <c r="A293" s="244" t="s">
        <v>317</v>
      </c>
      <c r="B293" s="249" t="s">
        <v>313</v>
      </c>
      <c r="C293" s="250"/>
      <c r="D293" s="251">
        <v>8</v>
      </c>
      <c r="E293" s="251"/>
      <c r="F293" s="252"/>
      <c r="G293" s="1268">
        <v>2.5</v>
      </c>
      <c r="H293" s="83">
        <f t="shared" ref="H293:H300" si="93">G293*30</f>
        <v>75</v>
      </c>
      <c r="I293" s="84">
        <f t="shared" si="92"/>
        <v>40</v>
      </c>
      <c r="J293" s="87">
        <v>20</v>
      </c>
      <c r="K293" s="85">
        <v>20</v>
      </c>
      <c r="L293" s="85"/>
      <c r="M293" s="145">
        <f t="shared" ref="M293:M302" si="94">H293-I293</f>
        <v>35</v>
      </c>
      <c r="N293" s="83"/>
      <c r="O293" s="85"/>
      <c r="P293" s="89"/>
      <c r="Q293" s="83"/>
      <c r="R293" s="85"/>
      <c r="S293" s="89"/>
      <c r="T293" s="86"/>
      <c r="U293" s="87">
        <v>4</v>
      </c>
      <c r="V293" s="94"/>
      <c r="W293" s="86"/>
      <c r="X293" s="87"/>
      <c r="Y293" s="94"/>
      <c r="AB293" s="2291"/>
      <c r="AC293" s="3250" t="s">
        <v>34</v>
      </c>
      <c r="AD293" s="3258"/>
      <c r="AE293" s="3259"/>
      <c r="AF293" s="3250" t="s">
        <v>35</v>
      </c>
      <c r="AG293" s="3251"/>
      <c r="AH293" s="3252"/>
      <c r="AI293" s="3250" t="s">
        <v>36</v>
      </c>
      <c r="AJ293" s="3251"/>
      <c r="AK293" s="3252"/>
      <c r="AL293" s="3250" t="s">
        <v>37</v>
      </c>
      <c r="AM293" s="3251"/>
      <c r="AN293" s="3252"/>
    </row>
    <row r="294" spans="1:40" s="18" customFormat="1" ht="21" customHeight="1" thickBot="1" x14ac:dyDescent="0.25">
      <c r="A294" s="244" t="s">
        <v>318</v>
      </c>
      <c r="B294" s="249" t="s">
        <v>313</v>
      </c>
      <c r="C294" s="253">
        <v>9</v>
      </c>
      <c r="D294" s="254"/>
      <c r="E294" s="254"/>
      <c r="F294" s="252"/>
      <c r="G294" s="2154">
        <v>3.5</v>
      </c>
      <c r="H294" s="83">
        <f t="shared" si="93"/>
        <v>105</v>
      </c>
      <c r="I294" s="84">
        <f t="shared" si="92"/>
        <v>56</v>
      </c>
      <c r="J294" s="87">
        <v>20</v>
      </c>
      <c r="K294" s="85">
        <v>18</v>
      </c>
      <c r="L294" s="85">
        <v>18</v>
      </c>
      <c r="M294" s="145">
        <f t="shared" si="94"/>
        <v>49</v>
      </c>
      <c r="N294" s="83"/>
      <c r="O294" s="85"/>
      <c r="P294" s="89"/>
      <c r="Q294" s="83"/>
      <c r="R294" s="85"/>
      <c r="S294" s="89"/>
      <c r="T294" s="86"/>
      <c r="U294" s="87"/>
      <c r="V294" s="94">
        <v>6</v>
      </c>
      <c r="W294" s="86"/>
      <c r="X294" s="87"/>
      <c r="Y294" s="94"/>
      <c r="AB294" s="2291"/>
      <c r="AC294" s="3260"/>
      <c r="AD294" s="3261"/>
      <c r="AE294" s="3262"/>
      <c r="AF294" s="3253"/>
      <c r="AG294" s="3254"/>
      <c r="AH294" s="3255"/>
      <c r="AI294" s="3253"/>
      <c r="AJ294" s="3254"/>
      <c r="AK294" s="3255"/>
      <c r="AL294" s="3253"/>
      <c r="AM294" s="3254"/>
      <c r="AN294" s="3255"/>
    </row>
    <row r="295" spans="1:40" s="18" customFormat="1" ht="33" customHeight="1" x14ac:dyDescent="0.2">
      <c r="A295" s="244" t="s">
        <v>319</v>
      </c>
      <c r="B295" s="249" t="s">
        <v>314</v>
      </c>
      <c r="C295" s="253"/>
      <c r="D295" s="251"/>
      <c r="E295" s="251"/>
      <c r="F295" s="252">
        <v>11</v>
      </c>
      <c r="G295" s="1268">
        <v>1</v>
      </c>
      <c r="H295" s="83">
        <f t="shared" si="93"/>
        <v>30</v>
      </c>
      <c r="I295" s="84">
        <f t="shared" si="92"/>
        <v>10</v>
      </c>
      <c r="J295" s="87"/>
      <c r="K295" s="85"/>
      <c r="L295" s="85">
        <v>10</v>
      </c>
      <c r="M295" s="145">
        <f t="shared" si="94"/>
        <v>20</v>
      </c>
      <c r="N295" s="83"/>
      <c r="O295" s="85"/>
      <c r="P295" s="89"/>
      <c r="Q295" s="83"/>
      <c r="R295" s="85"/>
      <c r="S295" s="89"/>
      <c r="T295" s="86"/>
      <c r="U295" s="87"/>
      <c r="V295" s="94"/>
      <c r="W295" s="86"/>
      <c r="X295" s="87">
        <v>1</v>
      </c>
      <c r="Y295" s="94"/>
      <c r="AB295" s="2291"/>
      <c r="AC295" s="2292">
        <v>1</v>
      </c>
      <c r="AD295" s="2292">
        <v>2</v>
      </c>
      <c r="AE295" s="2292">
        <v>3</v>
      </c>
      <c r="AF295" s="2292">
        <v>4</v>
      </c>
      <c r="AG295" s="2292">
        <v>5</v>
      </c>
      <c r="AH295" s="2292">
        <v>6</v>
      </c>
      <c r="AI295" s="2292">
        <v>7</v>
      </c>
      <c r="AJ295" s="2292">
        <v>8</v>
      </c>
      <c r="AK295" s="2292">
        <v>9</v>
      </c>
      <c r="AL295" s="2292">
        <v>10</v>
      </c>
      <c r="AM295" s="2292">
        <v>11</v>
      </c>
      <c r="AN295" s="2293">
        <v>12</v>
      </c>
    </row>
    <row r="296" spans="1:40" s="18" customFormat="1" ht="21" customHeight="1" x14ac:dyDescent="0.2">
      <c r="A296" s="212" t="s">
        <v>422</v>
      </c>
      <c r="B296" s="313" t="s">
        <v>302</v>
      </c>
      <c r="C296" s="314"/>
      <c r="D296" s="315"/>
      <c r="E296" s="316"/>
      <c r="F296" s="252"/>
      <c r="G296" s="1256">
        <f>G297+G298</f>
        <v>7</v>
      </c>
      <c r="H296" s="91">
        <f t="shared" ref="H296:M296" si="95">H297+H298</f>
        <v>210</v>
      </c>
      <c r="I296" s="92">
        <f t="shared" si="95"/>
        <v>95</v>
      </c>
      <c r="J296" s="171">
        <f t="shared" si="95"/>
        <v>66</v>
      </c>
      <c r="K296" s="167">
        <f t="shared" si="95"/>
        <v>10</v>
      </c>
      <c r="L296" s="167">
        <f t="shared" si="95"/>
        <v>19</v>
      </c>
      <c r="M296" s="96">
        <f t="shared" si="95"/>
        <v>115</v>
      </c>
      <c r="N296" s="83"/>
      <c r="O296" s="85"/>
      <c r="P296" s="89"/>
      <c r="Q296" s="83"/>
      <c r="R296" s="85"/>
      <c r="S296" s="89"/>
      <c r="T296" s="86"/>
      <c r="U296" s="87"/>
      <c r="V296" s="94"/>
      <c r="W296" s="86"/>
      <c r="X296" s="87"/>
      <c r="Y296" s="94"/>
      <c r="AB296" s="2291" t="s">
        <v>698</v>
      </c>
      <c r="AC296" s="2299">
        <f>COUNTIF($C291:$C303,AC295)</f>
        <v>0</v>
      </c>
      <c r="AD296" s="2299">
        <f t="shared" ref="AD296:AN296" si="96">COUNTIF($C291:$C303,AD295)</f>
        <v>0</v>
      </c>
      <c r="AE296" s="2299">
        <f t="shared" si="96"/>
        <v>0</v>
      </c>
      <c r="AF296" s="2299">
        <f t="shared" si="96"/>
        <v>0</v>
      </c>
      <c r="AG296" s="2299">
        <f t="shared" si="96"/>
        <v>0</v>
      </c>
      <c r="AH296" s="2299">
        <f t="shared" si="96"/>
        <v>0</v>
      </c>
      <c r="AI296" s="2299">
        <f t="shared" si="96"/>
        <v>0</v>
      </c>
      <c r="AJ296" s="2299">
        <f t="shared" si="96"/>
        <v>0</v>
      </c>
      <c r="AK296" s="2299">
        <f t="shared" si="96"/>
        <v>2</v>
      </c>
      <c r="AL296" s="2299">
        <f t="shared" si="96"/>
        <v>0</v>
      </c>
      <c r="AM296" s="2299">
        <f t="shared" si="96"/>
        <v>1</v>
      </c>
      <c r="AN296" s="2299">
        <f t="shared" si="96"/>
        <v>0</v>
      </c>
    </row>
    <row r="297" spans="1:40" s="18" customFormat="1" ht="21" customHeight="1" x14ac:dyDescent="0.2">
      <c r="A297" s="212" t="s">
        <v>423</v>
      </c>
      <c r="B297" s="259" t="s">
        <v>302</v>
      </c>
      <c r="C297" s="260"/>
      <c r="D297" s="185"/>
      <c r="E297" s="220"/>
      <c r="F297" s="252"/>
      <c r="G297" s="1268">
        <v>4</v>
      </c>
      <c r="H297" s="83">
        <f>G297*30</f>
        <v>120</v>
      </c>
      <c r="I297" s="84">
        <f t="shared" si="92"/>
        <v>50</v>
      </c>
      <c r="J297" s="87">
        <v>30</v>
      </c>
      <c r="K297" s="85">
        <v>10</v>
      </c>
      <c r="L297" s="85">
        <v>10</v>
      </c>
      <c r="M297" s="145">
        <f>H297-I297</f>
        <v>70</v>
      </c>
      <c r="N297" s="83"/>
      <c r="O297" s="85"/>
      <c r="P297" s="89"/>
      <c r="Q297" s="83"/>
      <c r="R297" s="85"/>
      <c r="S297" s="89"/>
      <c r="T297" s="86"/>
      <c r="U297" s="87">
        <v>5</v>
      </c>
      <c r="V297" s="94"/>
      <c r="W297" s="86"/>
      <c r="X297" s="87"/>
      <c r="Y297" s="94"/>
      <c r="AB297" s="2294" t="s">
        <v>699</v>
      </c>
      <c r="AC297" s="2299">
        <f>COUNTIF($D291:$D303,AC295)</f>
        <v>0</v>
      </c>
      <c r="AD297" s="2299">
        <f t="shared" ref="AD297:AN297" si="97">COUNTIF($D291:$D303,AD295)</f>
        <v>0</v>
      </c>
      <c r="AE297" s="2299">
        <f t="shared" si="97"/>
        <v>0</v>
      </c>
      <c r="AF297" s="2299">
        <f t="shared" si="97"/>
        <v>0</v>
      </c>
      <c r="AG297" s="2299">
        <f t="shared" si="97"/>
        <v>0</v>
      </c>
      <c r="AH297" s="2299">
        <f t="shared" si="97"/>
        <v>0</v>
      </c>
      <c r="AI297" s="2299">
        <f t="shared" si="97"/>
        <v>1</v>
      </c>
      <c r="AJ297" s="2299">
        <f t="shared" si="97"/>
        <v>1</v>
      </c>
      <c r="AK297" s="2299">
        <f t="shared" si="97"/>
        <v>0</v>
      </c>
      <c r="AL297" s="2299">
        <f t="shared" si="97"/>
        <v>1</v>
      </c>
      <c r="AM297" s="2299">
        <f t="shared" si="97"/>
        <v>0</v>
      </c>
      <c r="AN297" s="2299">
        <f t="shared" si="97"/>
        <v>1</v>
      </c>
    </row>
    <row r="298" spans="1:40" s="18" customFormat="1" ht="21" customHeight="1" x14ac:dyDescent="0.2">
      <c r="A298" s="212" t="s">
        <v>424</v>
      </c>
      <c r="B298" s="259" t="s">
        <v>302</v>
      </c>
      <c r="C298" s="261">
        <v>9</v>
      </c>
      <c r="D298" s="185"/>
      <c r="E298" s="220"/>
      <c r="F298" s="252"/>
      <c r="G298" s="1268">
        <v>3</v>
      </c>
      <c r="H298" s="83">
        <f>G298*30</f>
        <v>90</v>
      </c>
      <c r="I298" s="84">
        <f t="shared" si="92"/>
        <v>45</v>
      </c>
      <c r="J298" s="87">
        <v>36</v>
      </c>
      <c r="K298" s="85"/>
      <c r="L298" s="85">
        <v>9</v>
      </c>
      <c r="M298" s="145">
        <f>H298-I298</f>
        <v>45</v>
      </c>
      <c r="N298" s="83"/>
      <c r="O298" s="85"/>
      <c r="P298" s="89"/>
      <c r="Q298" s="83"/>
      <c r="R298" s="85"/>
      <c r="S298" s="89"/>
      <c r="T298" s="86"/>
      <c r="U298" s="87"/>
      <c r="V298" s="94">
        <v>5</v>
      </c>
      <c r="W298" s="86"/>
      <c r="X298" s="87"/>
      <c r="Y298" s="94"/>
      <c r="AB298" s="18" t="s">
        <v>704</v>
      </c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>
        <v>1</v>
      </c>
      <c r="AM298" s="218"/>
      <c r="AN298" s="218"/>
    </row>
    <row r="299" spans="1:40" s="1792" customFormat="1" ht="36" customHeight="1" x14ac:dyDescent="0.2">
      <c r="A299" s="1825" t="s">
        <v>428</v>
      </c>
      <c r="B299" s="1826" t="s">
        <v>315</v>
      </c>
      <c r="C299" s="1827"/>
      <c r="D299" s="1828"/>
      <c r="E299" s="1829"/>
      <c r="F299" s="1830"/>
      <c r="G299" s="2154">
        <f t="shared" ref="G299:M299" si="98">SUM(G300:G302)</f>
        <v>11</v>
      </c>
      <c r="H299" s="1832">
        <f t="shared" si="98"/>
        <v>330</v>
      </c>
      <c r="I299" s="1833">
        <f t="shared" si="98"/>
        <v>174</v>
      </c>
      <c r="J299" s="1757">
        <f t="shared" si="98"/>
        <v>96</v>
      </c>
      <c r="K299" s="1758">
        <f t="shared" si="98"/>
        <v>15</v>
      </c>
      <c r="L299" s="1758">
        <f t="shared" si="98"/>
        <v>63</v>
      </c>
      <c r="M299" s="1834">
        <f t="shared" si="98"/>
        <v>156</v>
      </c>
      <c r="N299" s="1835"/>
      <c r="O299" s="1836"/>
      <c r="P299" s="1837"/>
      <c r="Q299" s="1835"/>
      <c r="R299" s="1836"/>
      <c r="S299" s="1837"/>
      <c r="T299" s="1838"/>
      <c r="U299" s="1839"/>
      <c r="V299" s="1840"/>
      <c r="W299" s="1838"/>
      <c r="X299" s="1839"/>
      <c r="Y299" s="1840"/>
      <c r="AB299" s="18" t="s">
        <v>705</v>
      </c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>
        <v>1</v>
      </c>
      <c r="AN299" s="218"/>
    </row>
    <row r="300" spans="1:40" s="1792" customFormat="1" ht="28.5" customHeight="1" x14ac:dyDescent="0.2">
      <c r="A300" s="1825" t="s">
        <v>432</v>
      </c>
      <c r="B300" s="1841" t="s">
        <v>315</v>
      </c>
      <c r="C300" s="1842"/>
      <c r="D300" s="1843">
        <v>10</v>
      </c>
      <c r="E300" s="1844"/>
      <c r="F300" s="1845"/>
      <c r="G300" s="2154">
        <v>6</v>
      </c>
      <c r="H300" s="1835">
        <f t="shared" si="93"/>
        <v>180</v>
      </c>
      <c r="I300" s="1847">
        <f t="shared" si="92"/>
        <v>90</v>
      </c>
      <c r="J300" s="1839">
        <v>60</v>
      </c>
      <c r="K300" s="1836">
        <v>15</v>
      </c>
      <c r="L300" s="1836">
        <v>15</v>
      </c>
      <c r="M300" s="1848">
        <f t="shared" si="94"/>
        <v>90</v>
      </c>
      <c r="N300" s="1835"/>
      <c r="O300" s="1836"/>
      <c r="P300" s="1837"/>
      <c r="Q300" s="1835"/>
      <c r="R300" s="1836"/>
      <c r="S300" s="1837"/>
      <c r="T300" s="1838"/>
      <c r="U300" s="1839"/>
      <c r="V300" s="1840"/>
      <c r="W300" s="1838">
        <v>6</v>
      </c>
      <c r="X300" s="1839"/>
      <c r="Y300" s="1840"/>
    </row>
    <row r="301" spans="1:40" s="1792" customFormat="1" ht="29.25" customHeight="1" x14ac:dyDescent="0.2">
      <c r="A301" s="1825" t="s">
        <v>433</v>
      </c>
      <c r="B301" s="1841" t="s">
        <v>315</v>
      </c>
      <c r="C301" s="1842">
        <v>11</v>
      </c>
      <c r="D301" s="1843"/>
      <c r="E301" s="1844"/>
      <c r="F301" s="1845"/>
      <c r="G301" s="2154">
        <v>3</v>
      </c>
      <c r="H301" s="1835">
        <f>G301*30</f>
        <v>90</v>
      </c>
      <c r="I301" s="1847">
        <f t="shared" si="92"/>
        <v>54</v>
      </c>
      <c r="J301" s="1839">
        <v>36</v>
      </c>
      <c r="K301" s="1836"/>
      <c r="L301" s="1836">
        <v>18</v>
      </c>
      <c r="M301" s="1848">
        <f t="shared" si="94"/>
        <v>36</v>
      </c>
      <c r="N301" s="1835"/>
      <c r="O301" s="1836"/>
      <c r="P301" s="1837"/>
      <c r="Q301" s="1835"/>
      <c r="R301" s="1836"/>
      <c r="S301" s="1837"/>
      <c r="T301" s="1838"/>
      <c r="U301" s="1839"/>
      <c r="V301" s="1840"/>
      <c r="W301" s="1838"/>
      <c r="X301" s="1839">
        <v>6</v>
      </c>
      <c r="Y301" s="1840"/>
    </row>
    <row r="302" spans="1:40" s="1792" customFormat="1" ht="31.5" customHeight="1" x14ac:dyDescent="0.2">
      <c r="A302" s="1825" t="s">
        <v>434</v>
      </c>
      <c r="B302" s="1841" t="s">
        <v>320</v>
      </c>
      <c r="C302" s="1842"/>
      <c r="D302" s="1843"/>
      <c r="E302" s="1844">
        <v>10</v>
      </c>
      <c r="F302" s="1845"/>
      <c r="G302" s="2154">
        <v>2</v>
      </c>
      <c r="H302" s="1835">
        <f>G302*30</f>
        <v>60</v>
      </c>
      <c r="I302" s="1847">
        <f t="shared" si="92"/>
        <v>30</v>
      </c>
      <c r="J302" s="1839"/>
      <c r="K302" s="1836"/>
      <c r="L302" s="1836">
        <v>30</v>
      </c>
      <c r="M302" s="1848">
        <f t="shared" si="94"/>
        <v>30</v>
      </c>
      <c r="N302" s="1835"/>
      <c r="O302" s="1836"/>
      <c r="P302" s="1837"/>
      <c r="Q302" s="1835"/>
      <c r="R302" s="1836"/>
      <c r="S302" s="1837"/>
      <c r="T302" s="1838"/>
      <c r="U302" s="1839"/>
      <c r="V302" s="1840"/>
      <c r="W302" s="1838">
        <v>2</v>
      </c>
      <c r="X302" s="1839"/>
      <c r="Y302" s="1840"/>
    </row>
    <row r="303" spans="1:40" s="18" customFormat="1" ht="36" customHeight="1" thickBot="1" x14ac:dyDescent="0.25">
      <c r="A303" s="320" t="s">
        <v>435</v>
      </c>
      <c r="B303" s="321" t="s">
        <v>240</v>
      </c>
      <c r="C303" s="322"/>
      <c r="D303" s="323">
        <v>12</v>
      </c>
      <c r="E303" s="324"/>
      <c r="F303" s="325"/>
      <c r="G303" s="326">
        <v>2</v>
      </c>
      <c r="H303" s="327">
        <f>G303*30</f>
        <v>60</v>
      </c>
      <c r="I303" s="328">
        <f>J303+K303</f>
        <v>24</v>
      </c>
      <c r="J303" s="329">
        <v>16</v>
      </c>
      <c r="K303" s="141">
        <v>8</v>
      </c>
      <c r="L303" s="141"/>
      <c r="M303" s="330">
        <f>H303-I303</f>
        <v>36</v>
      </c>
      <c r="N303" s="331"/>
      <c r="O303" s="332"/>
      <c r="P303" s="333"/>
      <c r="Q303" s="331"/>
      <c r="R303" s="332"/>
      <c r="S303" s="333"/>
      <c r="T303" s="334"/>
      <c r="U303" s="335"/>
      <c r="V303" s="336"/>
      <c r="W303" s="334"/>
      <c r="X303" s="335"/>
      <c r="Y303" s="336">
        <v>3</v>
      </c>
    </row>
    <row r="304" spans="1:40" s="18" customFormat="1" ht="21" customHeight="1" thickBot="1" x14ac:dyDescent="0.25">
      <c r="A304" s="3238" t="s">
        <v>321</v>
      </c>
      <c r="B304" s="3239"/>
      <c r="C304" s="3239"/>
      <c r="D304" s="3239"/>
      <c r="E304" s="3239"/>
      <c r="F304" s="3240"/>
      <c r="G304" s="337">
        <f>G252+G255+G291+G296+G299+G303</f>
        <v>69</v>
      </c>
      <c r="H304" s="338">
        <f t="shared" ref="H304:M304" si="99">H252+H255+H291+H296+H299+H303</f>
        <v>2070</v>
      </c>
      <c r="I304" s="1066">
        <f t="shared" si="99"/>
        <v>926</v>
      </c>
      <c r="J304" s="338">
        <f t="shared" si="99"/>
        <v>506</v>
      </c>
      <c r="K304" s="338">
        <f t="shared" si="99"/>
        <v>240</v>
      </c>
      <c r="L304" s="338">
        <f t="shared" si="99"/>
        <v>180</v>
      </c>
      <c r="M304" s="338">
        <f t="shared" si="99"/>
        <v>1144</v>
      </c>
      <c r="N304" s="339"/>
      <c r="O304" s="340"/>
      <c r="P304" s="341"/>
      <c r="Q304" s="339"/>
      <c r="R304" s="340"/>
      <c r="S304" s="342">
        <f>S252+S255+S292</f>
        <v>3</v>
      </c>
      <c r="T304" s="343">
        <f>T252+T255+T292</f>
        <v>7</v>
      </c>
      <c r="U304" s="344">
        <f>U252+U255+U293+U297</f>
        <v>11</v>
      </c>
      <c r="V304" s="342">
        <f>V252+V255+V294+V298</f>
        <v>19</v>
      </c>
      <c r="W304" s="343">
        <f>W252+W255+W300+W302</f>
        <v>20</v>
      </c>
      <c r="X304" s="344">
        <f>X252+X255+X295+X301</f>
        <v>22</v>
      </c>
      <c r="Y304" s="342">
        <f>Y252+Y255+Y303</f>
        <v>14</v>
      </c>
    </row>
    <row r="305" spans="1:25" s="18" customFormat="1" ht="24.75" hidden="1" customHeight="1" thickBot="1" x14ac:dyDescent="0.25">
      <c r="A305" s="3023" t="s">
        <v>280</v>
      </c>
      <c r="B305" s="3263"/>
      <c r="C305" s="3263"/>
      <c r="D305" s="3263"/>
      <c r="E305" s="3263"/>
      <c r="F305" s="3263"/>
      <c r="G305" s="3263"/>
      <c r="H305" s="3263"/>
      <c r="I305" s="3263"/>
      <c r="J305" s="3263"/>
      <c r="K305" s="3263"/>
      <c r="L305" s="3263"/>
      <c r="M305" s="3263"/>
      <c r="N305" s="3263"/>
      <c r="O305" s="3263"/>
      <c r="P305" s="3263"/>
      <c r="Q305" s="3263"/>
      <c r="R305" s="3263"/>
      <c r="S305" s="3263"/>
      <c r="T305" s="3263"/>
      <c r="U305" s="3263"/>
      <c r="V305" s="3263"/>
      <c r="W305" s="3263"/>
      <c r="X305" s="3263"/>
      <c r="Y305" s="3264"/>
    </row>
    <row r="306" spans="1:25" s="18" customFormat="1" ht="24.75" hidden="1" customHeight="1" thickBot="1" x14ac:dyDescent="0.25">
      <c r="A306" s="3023" t="s">
        <v>529</v>
      </c>
      <c r="B306" s="3263"/>
      <c r="C306" s="3263"/>
      <c r="D306" s="3263"/>
      <c r="E306" s="3263"/>
      <c r="F306" s="3263"/>
      <c r="G306" s="3263"/>
      <c r="H306" s="3263"/>
      <c r="I306" s="3263"/>
      <c r="J306" s="3263"/>
      <c r="K306" s="3263"/>
      <c r="L306" s="3263"/>
      <c r="M306" s="3263"/>
      <c r="N306" s="3263"/>
      <c r="O306" s="3263"/>
      <c r="P306" s="3263"/>
      <c r="Q306" s="3263"/>
      <c r="R306" s="3263"/>
      <c r="S306" s="3263"/>
      <c r="T306" s="3263"/>
      <c r="U306" s="3263"/>
      <c r="V306" s="3263"/>
      <c r="W306" s="3263"/>
      <c r="X306" s="3263"/>
      <c r="Y306" s="3264"/>
    </row>
    <row r="307" spans="1:25" s="1755" customFormat="1" ht="45" hidden="1" customHeight="1" x14ac:dyDescent="0.2">
      <c r="A307" s="1764" t="s">
        <v>360</v>
      </c>
      <c r="B307" s="1765" t="s">
        <v>261</v>
      </c>
      <c r="C307" s="1766"/>
      <c r="D307" s="1767">
        <v>12</v>
      </c>
      <c r="E307" s="1767"/>
      <c r="F307" s="1768"/>
      <c r="G307" s="1769">
        <v>3.5</v>
      </c>
      <c r="H307" s="1744">
        <f>G307*30</f>
        <v>105</v>
      </c>
      <c r="I307" s="1745">
        <f>J307+K307</f>
        <v>54</v>
      </c>
      <c r="J307" s="1770">
        <v>20</v>
      </c>
      <c r="K307" s="1770">
        <v>34</v>
      </c>
      <c r="L307" s="1770"/>
      <c r="M307" s="1759">
        <f>H307-I307</f>
        <v>51</v>
      </c>
      <c r="N307" s="1771"/>
      <c r="O307" s="1767"/>
      <c r="P307" s="1772"/>
      <c r="Q307" s="1766"/>
      <c r="R307" s="1767"/>
      <c r="S307" s="1773"/>
      <c r="T307" s="1766"/>
      <c r="U307" s="1767"/>
      <c r="V307" s="1763"/>
      <c r="W307" s="1774"/>
      <c r="X307" s="1775"/>
      <c r="Y307" s="1763">
        <v>6</v>
      </c>
    </row>
    <row r="308" spans="1:25" s="1755" customFormat="1" ht="48" hidden="1" customHeight="1" x14ac:dyDescent="0.2">
      <c r="A308" s="1738" t="s">
        <v>361</v>
      </c>
      <c r="B308" s="1765" t="s">
        <v>530</v>
      </c>
      <c r="C308" s="1766"/>
      <c r="D308" s="1767"/>
      <c r="E308" s="1767"/>
      <c r="F308" s="1768"/>
      <c r="G308" s="1776">
        <f>G309+G310</f>
        <v>6</v>
      </c>
      <c r="H308" s="1777">
        <f>G308*30</f>
        <v>180</v>
      </c>
      <c r="I308" s="1745">
        <f>I309+I310</f>
        <v>72</v>
      </c>
      <c r="J308" s="1745">
        <f>J309+J310</f>
        <v>45</v>
      </c>
      <c r="K308" s="1770"/>
      <c r="L308" s="1745">
        <f>L309+L310</f>
        <v>27</v>
      </c>
      <c r="M308" s="1759">
        <f>H308-I308</f>
        <v>108</v>
      </c>
      <c r="N308" s="1771"/>
      <c r="O308" s="1767"/>
      <c r="P308" s="1772"/>
      <c r="Q308" s="1766"/>
      <c r="R308" s="1767"/>
      <c r="S308" s="1773"/>
      <c r="T308" s="1766"/>
      <c r="U308" s="1767"/>
      <c r="V308" s="1763"/>
      <c r="W308" s="1774"/>
      <c r="X308" s="1775"/>
      <c r="Y308" s="1763"/>
    </row>
    <row r="309" spans="1:25" s="1792" customFormat="1" ht="28.5" hidden="1" customHeight="1" x14ac:dyDescent="0.2">
      <c r="A309" s="1778" t="s">
        <v>531</v>
      </c>
      <c r="B309" s="1779" t="s">
        <v>530</v>
      </c>
      <c r="C309" s="1780"/>
      <c r="D309" s="1781">
        <v>8</v>
      </c>
      <c r="E309" s="1781"/>
      <c r="F309" s="1782"/>
      <c r="G309" s="1761">
        <v>2.5</v>
      </c>
      <c r="H309" s="1783">
        <f>G309*30</f>
        <v>75</v>
      </c>
      <c r="I309" s="1784">
        <v>27</v>
      </c>
      <c r="J309" s="1784">
        <v>18</v>
      </c>
      <c r="K309" s="1784"/>
      <c r="L309" s="1784">
        <v>9</v>
      </c>
      <c r="M309" s="1785">
        <f>H309-I309</f>
        <v>48</v>
      </c>
      <c r="N309" s="1786"/>
      <c r="O309" s="1781"/>
      <c r="P309" s="1787"/>
      <c r="Q309" s="1780"/>
      <c r="R309" s="1781"/>
      <c r="S309" s="1788"/>
      <c r="T309" s="1780"/>
      <c r="U309" s="1781">
        <v>3</v>
      </c>
      <c r="V309" s="1789"/>
      <c r="W309" s="1790"/>
      <c r="X309" s="1791"/>
      <c r="Y309" s="1789"/>
    </row>
    <row r="310" spans="1:25" s="1792" customFormat="1" ht="21" hidden="1" customHeight="1" x14ac:dyDescent="0.2">
      <c r="A310" s="1778" t="s">
        <v>532</v>
      </c>
      <c r="B310" s="1779" t="s">
        <v>530</v>
      </c>
      <c r="C310" s="1780">
        <v>9</v>
      </c>
      <c r="D310" s="1781"/>
      <c r="E310" s="1781"/>
      <c r="F310" s="1782"/>
      <c r="G310" s="1761">
        <v>3.5</v>
      </c>
      <c r="H310" s="1783">
        <f>G310*30</f>
        <v>105</v>
      </c>
      <c r="I310" s="1784">
        <v>45</v>
      </c>
      <c r="J310" s="1784">
        <v>27</v>
      </c>
      <c r="K310" s="1784"/>
      <c r="L310" s="1784">
        <v>18</v>
      </c>
      <c r="M310" s="1785">
        <f>H310-I310</f>
        <v>60</v>
      </c>
      <c r="N310" s="1786"/>
      <c r="O310" s="1781"/>
      <c r="P310" s="1787"/>
      <c r="Q310" s="1780"/>
      <c r="R310" s="1781"/>
      <c r="S310" s="1788"/>
      <c r="T310" s="1780"/>
      <c r="U310" s="1781"/>
      <c r="V310" s="1789">
        <v>5</v>
      </c>
      <c r="W310" s="1790"/>
      <c r="X310" s="1791"/>
      <c r="Y310" s="1789"/>
    </row>
    <row r="311" spans="1:25" s="1755" customFormat="1" ht="30.75" hidden="1" customHeight="1" x14ac:dyDescent="0.2">
      <c r="A311" s="1738" t="s">
        <v>362</v>
      </c>
      <c r="B311" s="1739" t="s">
        <v>243</v>
      </c>
      <c r="C311" s="1740"/>
      <c r="D311" s="1741"/>
      <c r="E311" s="1741"/>
      <c r="F311" s="1742"/>
      <c r="G311" s="1793">
        <f>G312+G313+G314</f>
        <v>9</v>
      </c>
      <c r="H311" s="1744">
        <f t="shared" ref="H311:H325" si="100">G311*30</f>
        <v>270</v>
      </c>
      <c r="I311" s="1745">
        <f>I312+I313+I314</f>
        <v>120</v>
      </c>
      <c r="J311" s="1745">
        <f>J312+J313+J314</f>
        <v>54</v>
      </c>
      <c r="K311" s="1745">
        <f>K312+K313+K314</f>
        <v>18</v>
      </c>
      <c r="L311" s="1745">
        <f>L312+L313+L314</f>
        <v>48</v>
      </c>
      <c r="M311" s="1745">
        <f>M312+M313+M314</f>
        <v>150</v>
      </c>
      <c r="N311" s="1746"/>
      <c r="O311" s="1741"/>
      <c r="P311" s="1747"/>
      <c r="Q311" s="1740"/>
      <c r="R311" s="1741"/>
      <c r="S311" s="1748"/>
      <c r="T311" s="1749"/>
      <c r="U311" s="1750"/>
      <c r="V311" s="1751"/>
      <c r="W311" s="1752"/>
      <c r="X311" s="1750"/>
      <c r="Y311" s="1751"/>
    </row>
    <row r="312" spans="1:25" s="1755" customFormat="1" ht="33.75" hidden="1" customHeight="1" x14ac:dyDescent="0.2">
      <c r="A312" s="1738" t="s">
        <v>533</v>
      </c>
      <c r="B312" s="1739" t="s">
        <v>243</v>
      </c>
      <c r="C312" s="1740"/>
      <c r="D312" s="1741">
        <v>8</v>
      </c>
      <c r="E312" s="1741"/>
      <c r="F312" s="1742"/>
      <c r="G312" s="1795">
        <v>3.5</v>
      </c>
      <c r="H312" s="1744">
        <f t="shared" si="100"/>
        <v>105</v>
      </c>
      <c r="I312" s="1745">
        <v>45</v>
      </c>
      <c r="J312" s="1750">
        <v>27</v>
      </c>
      <c r="K312" s="1741">
        <v>18</v>
      </c>
      <c r="L312" s="1741"/>
      <c r="M312" s="1759">
        <f t="shared" ref="M312:M319" si="101">H312-I312</f>
        <v>60</v>
      </c>
      <c r="N312" s="1746"/>
      <c r="O312" s="1741"/>
      <c r="P312" s="1747"/>
      <c r="Q312" s="1740"/>
      <c r="R312" s="1741"/>
      <c r="S312" s="1748"/>
      <c r="T312" s="1749"/>
      <c r="U312" s="1750">
        <v>5</v>
      </c>
      <c r="V312" s="1751"/>
      <c r="W312" s="1752"/>
      <c r="X312" s="1750"/>
      <c r="Y312" s="1751"/>
    </row>
    <row r="313" spans="1:25" s="1755" customFormat="1" ht="30.75" hidden="1" customHeight="1" x14ac:dyDescent="0.2">
      <c r="A313" s="1738" t="s">
        <v>534</v>
      </c>
      <c r="B313" s="1739" t="s">
        <v>243</v>
      </c>
      <c r="C313" s="1740">
        <v>9</v>
      </c>
      <c r="D313" s="1741"/>
      <c r="E313" s="1741"/>
      <c r="F313" s="1742"/>
      <c r="G313" s="1795">
        <v>3.5</v>
      </c>
      <c r="H313" s="1744">
        <f t="shared" si="100"/>
        <v>105</v>
      </c>
      <c r="I313" s="1745">
        <v>45</v>
      </c>
      <c r="J313" s="1750">
        <v>27</v>
      </c>
      <c r="K313" s="1741"/>
      <c r="L313" s="1741">
        <v>18</v>
      </c>
      <c r="M313" s="1759">
        <f t="shared" si="101"/>
        <v>60</v>
      </c>
      <c r="N313" s="1746"/>
      <c r="O313" s="1741"/>
      <c r="P313" s="1747"/>
      <c r="Q313" s="1740"/>
      <c r="R313" s="1741"/>
      <c r="S313" s="1748"/>
      <c r="T313" s="1749"/>
      <c r="U313" s="1750"/>
      <c r="V313" s="1751">
        <v>5</v>
      </c>
      <c r="W313" s="1752"/>
      <c r="X313" s="1750"/>
      <c r="Y313" s="1751"/>
    </row>
    <row r="314" spans="1:25" s="1755" customFormat="1" ht="35.25" hidden="1" customHeight="1" x14ac:dyDescent="0.2">
      <c r="A314" s="1738" t="s">
        <v>535</v>
      </c>
      <c r="B314" s="1739" t="s">
        <v>244</v>
      </c>
      <c r="C314" s="1740"/>
      <c r="D314" s="1741"/>
      <c r="E314" s="1741">
        <v>10</v>
      </c>
      <c r="F314" s="1742"/>
      <c r="G314" s="1795">
        <v>2</v>
      </c>
      <c r="H314" s="1744">
        <f t="shared" si="100"/>
        <v>60</v>
      </c>
      <c r="I314" s="1745">
        <v>30</v>
      </c>
      <c r="J314" s="1750"/>
      <c r="K314" s="1741"/>
      <c r="L314" s="1741">
        <v>30</v>
      </c>
      <c r="M314" s="1759">
        <f t="shared" si="101"/>
        <v>30</v>
      </c>
      <c r="N314" s="1746"/>
      <c r="O314" s="1741"/>
      <c r="P314" s="1747"/>
      <c r="Q314" s="1740"/>
      <c r="R314" s="1741"/>
      <c r="S314" s="1748"/>
      <c r="T314" s="1749"/>
      <c r="U314" s="1750"/>
      <c r="V314" s="1751"/>
      <c r="W314" s="1752">
        <v>2</v>
      </c>
      <c r="X314" s="1750"/>
      <c r="Y314" s="1751"/>
    </row>
    <row r="315" spans="1:25" s="1755" customFormat="1" ht="39.75" hidden="1" customHeight="1" x14ac:dyDescent="0.2">
      <c r="A315" s="1738" t="s">
        <v>536</v>
      </c>
      <c r="B315" s="1796" t="s">
        <v>268</v>
      </c>
      <c r="C315" s="1740"/>
      <c r="D315" s="1741">
        <v>11</v>
      </c>
      <c r="E315" s="1741"/>
      <c r="F315" s="1742"/>
      <c r="G315" s="1797">
        <v>2</v>
      </c>
      <c r="H315" s="1744">
        <f t="shared" si="100"/>
        <v>60</v>
      </c>
      <c r="I315" s="1745">
        <v>30</v>
      </c>
      <c r="J315" s="1750">
        <v>20</v>
      </c>
      <c r="K315" s="1741">
        <v>10</v>
      </c>
      <c r="L315" s="1741"/>
      <c r="M315" s="1759">
        <f t="shared" si="101"/>
        <v>30</v>
      </c>
      <c r="N315" s="1746"/>
      <c r="O315" s="1741"/>
      <c r="P315" s="1747"/>
      <c r="Q315" s="1740"/>
      <c r="R315" s="1741"/>
      <c r="S315" s="1748"/>
      <c r="T315" s="1740"/>
      <c r="U315" s="1741"/>
      <c r="V315" s="1751"/>
      <c r="W315" s="1752"/>
      <c r="X315" s="1750">
        <v>3</v>
      </c>
      <c r="Y315" s="1751"/>
    </row>
    <row r="316" spans="1:25" s="1755" customFormat="1" ht="30.75" hidden="1" customHeight="1" x14ac:dyDescent="0.2">
      <c r="A316" s="1798" t="s">
        <v>537</v>
      </c>
      <c r="B316" s="1799" t="s">
        <v>245</v>
      </c>
      <c r="C316" s="1800">
        <v>11</v>
      </c>
      <c r="D316" s="1801"/>
      <c r="E316" s="1801"/>
      <c r="F316" s="1802"/>
      <c r="G316" s="1803">
        <v>3</v>
      </c>
      <c r="H316" s="1804">
        <f t="shared" si="100"/>
        <v>90</v>
      </c>
      <c r="I316" s="1805">
        <v>36</v>
      </c>
      <c r="J316" s="1806">
        <v>18</v>
      </c>
      <c r="K316" s="1807"/>
      <c r="L316" s="1807">
        <v>18</v>
      </c>
      <c r="M316" s="1808">
        <f t="shared" si="101"/>
        <v>54</v>
      </c>
      <c r="N316" s="1809"/>
      <c r="O316" s="1801"/>
      <c r="P316" s="1810"/>
      <c r="Q316" s="1811"/>
      <c r="R316" s="1801"/>
      <c r="S316" s="1812"/>
      <c r="T316" s="1813"/>
      <c r="U316" s="1814"/>
      <c r="V316" s="1815"/>
      <c r="W316" s="1816"/>
      <c r="X316" s="1814">
        <v>4</v>
      </c>
      <c r="Y316" s="1815"/>
    </row>
    <row r="317" spans="1:25" s="1755" customFormat="1" ht="39" hidden="1" customHeight="1" x14ac:dyDescent="0.2">
      <c r="A317" s="1738" t="s">
        <v>538</v>
      </c>
      <c r="B317" s="1817" t="s">
        <v>539</v>
      </c>
      <c r="C317" s="1818"/>
      <c r="D317" s="1818"/>
      <c r="E317" s="1818"/>
      <c r="F317" s="1819"/>
      <c r="G317" s="1820">
        <f>G318+G319</f>
        <v>6</v>
      </c>
      <c r="H317" s="1821">
        <f>G317*30</f>
        <v>180</v>
      </c>
      <c r="I317" s="1822">
        <f>I318+I319</f>
        <v>102</v>
      </c>
      <c r="J317" s="1822">
        <f>J318+J319</f>
        <v>63</v>
      </c>
      <c r="K317" s="1822">
        <f>K318+K319</f>
        <v>15</v>
      </c>
      <c r="L317" s="1822">
        <f>L318+L319</f>
        <v>24</v>
      </c>
      <c r="M317" s="1822">
        <f t="shared" si="101"/>
        <v>78</v>
      </c>
      <c r="N317" s="1818"/>
      <c r="O317" s="1818"/>
      <c r="P317" s="1818"/>
      <c r="Q317" s="1818"/>
      <c r="R317" s="1818"/>
      <c r="S317" s="1818"/>
      <c r="T317" s="1823"/>
      <c r="U317" s="1823"/>
      <c r="V317" s="1823"/>
      <c r="W317" s="1823"/>
      <c r="X317" s="1823"/>
      <c r="Y317" s="1754"/>
    </row>
    <row r="318" spans="1:25" s="1755" customFormat="1" ht="38.25" hidden="1" customHeight="1" x14ac:dyDescent="0.2">
      <c r="A318" s="1738" t="s">
        <v>540</v>
      </c>
      <c r="B318" s="1817" t="s">
        <v>539</v>
      </c>
      <c r="C318" s="1818"/>
      <c r="D318" s="1818">
        <v>9</v>
      </c>
      <c r="E318" s="1818"/>
      <c r="F318" s="1819"/>
      <c r="G318" s="1820">
        <v>2</v>
      </c>
      <c r="H318" s="1821">
        <f>G318*30</f>
        <v>60</v>
      </c>
      <c r="I318" s="1822">
        <v>27</v>
      </c>
      <c r="J318" s="1824">
        <v>18</v>
      </c>
      <c r="K318" s="1821"/>
      <c r="L318" s="1821">
        <v>9</v>
      </c>
      <c r="M318" s="1822">
        <f t="shared" si="101"/>
        <v>33</v>
      </c>
      <c r="N318" s="1818"/>
      <c r="O318" s="1818"/>
      <c r="P318" s="1818"/>
      <c r="Q318" s="1818"/>
      <c r="R318" s="1818"/>
      <c r="S318" s="1818"/>
      <c r="T318" s="1823"/>
      <c r="U318" s="1823"/>
      <c r="V318" s="1823">
        <v>5</v>
      </c>
      <c r="W318" s="1823"/>
      <c r="X318" s="1823"/>
      <c r="Y318" s="1754"/>
    </row>
    <row r="319" spans="1:25" s="1792" customFormat="1" ht="38.25" hidden="1" customHeight="1" x14ac:dyDescent="0.2">
      <c r="A319" s="1778" t="s">
        <v>541</v>
      </c>
      <c r="B319" s="2031" t="s">
        <v>539</v>
      </c>
      <c r="C319" s="1843">
        <v>10</v>
      </c>
      <c r="D319" s="1843"/>
      <c r="E319" s="1843"/>
      <c r="F319" s="2156"/>
      <c r="G319" s="2157">
        <v>4</v>
      </c>
      <c r="H319" s="1828">
        <f>G319*30</f>
        <v>120</v>
      </c>
      <c r="I319" s="2158">
        <v>75</v>
      </c>
      <c r="J319" s="2159">
        <v>45</v>
      </c>
      <c r="K319" s="1828">
        <v>15</v>
      </c>
      <c r="L319" s="1828">
        <v>15</v>
      </c>
      <c r="M319" s="2158">
        <f t="shared" si="101"/>
        <v>45</v>
      </c>
      <c r="N319" s="1843"/>
      <c r="O319" s="1843"/>
      <c r="P319" s="1843"/>
      <c r="Q319" s="1843"/>
      <c r="R319" s="1843"/>
      <c r="S319" s="1843"/>
      <c r="T319" s="2160"/>
      <c r="U319" s="2160"/>
      <c r="V319" s="2160"/>
      <c r="W319" s="2160">
        <v>5</v>
      </c>
      <c r="X319" s="2160"/>
      <c r="Y319" s="2161"/>
    </row>
    <row r="320" spans="1:25" s="1792" customFormat="1" ht="39" hidden="1" customHeight="1" x14ac:dyDescent="0.2">
      <c r="A320" s="2162" t="s">
        <v>542</v>
      </c>
      <c r="B320" s="2163" t="s">
        <v>248</v>
      </c>
      <c r="C320" s="1780">
        <v>10</v>
      </c>
      <c r="D320" s="1781"/>
      <c r="E320" s="1781"/>
      <c r="F320" s="2164"/>
      <c r="G320" s="2165">
        <v>3</v>
      </c>
      <c r="H320" s="2166">
        <f t="shared" si="100"/>
        <v>90</v>
      </c>
      <c r="I320" s="1784">
        <f>J320+K320+L320</f>
        <v>60</v>
      </c>
      <c r="J320" s="1791">
        <v>30</v>
      </c>
      <c r="K320" s="1781">
        <v>15</v>
      </c>
      <c r="L320" s="1781">
        <v>15</v>
      </c>
      <c r="M320" s="2167">
        <f>H320-I320</f>
        <v>30</v>
      </c>
      <c r="N320" s="2168"/>
      <c r="O320" s="1781"/>
      <c r="P320" s="1787"/>
      <c r="Q320" s="1780"/>
      <c r="R320" s="1781"/>
      <c r="S320" s="1788"/>
      <c r="T320" s="2169"/>
      <c r="U320" s="1791"/>
      <c r="V320" s="1789"/>
      <c r="W320" s="1790">
        <v>4</v>
      </c>
      <c r="X320" s="1791"/>
      <c r="Y320" s="2170"/>
    </row>
    <row r="321" spans="1:26" s="1792" customFormat="1" ht="33" hidden="1" customHeight="1" x14ac:dyDescent="0.2">
      <c r="A321" s="1778" t="s">
        <v>543</v>
      </c>
      <c r="B321" s="1779" t="s">
        <v>247</v>
      </c>
      <c r="C321" s="1835"/>
      <c r="D321" s="1836">
        <v>11</v>
      </c>
      <c r="E321" s="1836"/>
      <c r="F321" s="2171"/>
      <c r="G321" s="2029">
        <v>2.5</v>
      </c>
      <c r="H321" s="1783">
        <f t="shared" si="100"/>
        <v>75</v>
      </c>
      <c r="I321" s="1784">
        <f>J321+K321+L321</f>
        <v>30</v>
      </c>
      <c r="J321" s="1757">
        <v>20</v>
      </c>
      <c r="K321" s="1758">
        <v>10</v>
      </c>
      <c r="L321" s="1758"/>
      <c r="M321" s="1785">
        <f>H321-I321</f>
        <v>45</v>
      </c>
      <c r="N321" s="1855"/>
      <c r="O321" s="1836"/>
      <c r="P321" s="1856"/>
      <c r="Q321" s="1835"/>
      <c r="R321" s="1836"/>
      <c r="S321" s="1837"/>
      <c r="T321" s="1838"/>
      <c r="U321" s="1839"/>
      <c r="V321" s="1840"/>
      <c r="W321" s="1857"/>
      <c r="X321" s="2172">
        <v>3</v>
      </c>
      <c r="Y321" s="2161"/>
    </row>
    <row r="322" spans="1:26" s="1755" customFormat="1" ht="33" hidden="1" customHeight="1" x14ac:dyDescent="0.2">
      <c r="A322" s="1738" t="s">
        <v>544</v>
      </c>
      <c r="B322" s="1739" t="s">
        <v>249</v>
      </c>
      <c r="C322" s="1740"/>
      <c r="D322" s="1741"/>
      <c r="E322" s="1741"/>
      <c r="F322" s="1742"/>
      <c r="G322" s="1743">
        <v>4</v>
      </c>
      <c r="H322" s="1744">
        <f t="shared" si="100"/>
        <v>120</v>
      </c>
      <c r="I322" s="1745">
        <f>I323+I324</f>
        <v>68</v>
      </c>
      <c r="J322" s="1745">
        <f>J323+J324</f>
        <v>34</v>
      </c>
      <c r="K322" s="1745">
        <f>K323+K324</f>
        <v>9</v>
      </c>
      <c r="L322" s="1745">
        <f>L323+L324</f>
        <v>25</v>
      </c>
      <c r="M322" s="1745">
        <f>M323+M324</f>
        <v>52</v>
      </c>
      <c r="N322" s="1746"/>
      <c r="O322" s="1741"/>
      <c r="P322" s="1747"/>
      <c r="Q322" s="1740"/>
      <c r="R322" s="1741"/>
      <c r="S322" s="1748"/>
      <c r="T322" s="1749"/>
      <c r="U322" s="1750"/>
      <c r="V322" s="1751"/>
      <c r="W322" s="1752"/>
      <c r="X322" s="1753"/>
      <c r="Y322" s="1754"/>
    </row>
    <row r="323" spans="1:26" s="1755" customFormat="1" ht="33" hidden="1" customHeight="1" x14ac:dyDescent="0.2">
      <c r="A323" s="1738" t="s">
        <v>545</v>
      </c>
      <c r="B323" s="1756" t="s">
        <v>249</v>
      </c>
      <c r="C323" s="1740"/>
      <c r="D323" s="1741">
        <v>11</v>
      </c>
      <c r="E323" s="1741"/>
      <c r="F323" s="1742"/>
      <c r="G323" s="1743">
        <v>2</v>
      </c>
      <c r="H323" s="1744">
        <f t="shared" si="100"/>
        <v>60</v>
      </c>
      <c r="I323" s="1745">
        <v>36</v>
      </c>
      <c r="J323" s="1757">
        <v>18</v>
      </c>
      <c r="K323" s="1758">
        <v>9</v>
      </c>
      <c r="L323" s="1758">
        <v>9</v>
      </c>
      <c r="M323" s="1759">
        <f>H323-I323</f>
        <v>24</v>
      </c>
      <c r="N323" s="1746"/>
      <c r="O323" s="1741"/>
      <c r="P323" s="1747"/>
      <c r="Q323" s="1740"/>
      <c r="R323" s="1741"/>
      <c r="S323" s="1748"/>
      <c r="T323" s="1749"/>
      <c r="U323" s="1750"/>
      <c r="V323" s="1751"/>
      <c r="W323" s="1752"/>
      <c r="X323" s="1753">
        <v>4</v>
      </c>
      <c r="Y323" s="1754"/>
    </row>
    <row r="324" spans="1:26" s="1755" customFormat="1" ht="33" hidden="1" customHeight="1" x14ac:dyDescent="0.2">
      <c r="A324" s="1738" t="s">
        <v>546</v>
      </c>
      <c r="B324" s="1756" t="s">
        <v>249</v>
      </c>
      <c r="C324" s="1740">
        <v>12</v>
      </c>
      <c r="D324" s="1741"/>
      <c r="E324" s="1741"/>
      <c r="F324" s="1760"/>
      <c r="G324" s="1761">
        <v>2</v>
      </c>
      <c r="H324" s="1744">
        <f t="shared" si="100"/>
        <v>60</v>
      </c>
      <c r="I324" s="1745">
        <v>32</v>
      </c>
      <c r="J324" s="1758">
        <v>16</v>
      </c>
      <c r="K324" s="1758"/>
      <c r="L324" s="1758">
        <v>16</v>
      </c>
      <c r="M324" s="1759">
        <f>H324-I324</f>
        <v>28</v>
      </c>
      <c r="N324" s="1762"/>
      <c r="O324" s="1741"/>
      <c r="P324" s="1747"/>
      <c r="Q324" s="1740"/>
      <c r="R324" s="1741"/>
      <c r="S324" s="1748"/>
      <c r="T324" s="1740"/>
      <c r="U324" s="1741"/>
      <c r="V324" s="1751"/>
      <c r="W324" s="1752"/>
      <c r="X324" s="1750"/>
      <c r="Y324" s="1763">
        <v>4</v>
      </c>
    </row>
    <row r="325" spans="1:26" s="1792" customFormat="1" ht="22.5" hidden="1" customHeight="1" x14ac:dyDescent="0.2">
      <c r="A325" s="1778" t="s">
        <v>547</v>
      </c>
      <c r="B325" s="2173" t="s">
        <v>548</v>
      </c>
      <c r="C325" s="1835"/>
      <c r="D325" s="1836">
        <v>6</v>
      </c>
      <c r="E325" s="1836"/>
      <c r="F325" s="2174"/>
      <c r="G325" s="2175">
        <v>3</v>
      </c>
      <c r="H325" s="2166">
        <f t="shared" si="100"/>
        <v>90</v>
      </c>
      <c r="I325" s="1784">
        <v>30</v>
      </c>
      <c r="J325" s="1758">
        <v>20</v>
      </c>
      <c r="K325" s="1758"/>
      <c r="L325" s="1758">
        <v>10</v>
      </c>
      <c r="M325" s="2167">
        <f>H325-I325</f>
        <v>60</v>
      </c>
      <c r="N325" s="2176"/>
      <c r="O325" s="1836"/>
      <c r="P325" s="1856"/>
      <c r="Q325" s="1835"/>
      <c r="R325" s="1836"/>
      <c r="S325" s="1837">
        <v>3</v>
      </c>
      <c r="T325" s="1835"/>
      <c r="U325" s="1836"/>
      <c r="V325" s="1840"/>
      <c r="W325" s="1857"/>
      <c r="X325" s="1839"/>
      <c r="Y325" s="1840"/>
    </row>
    <row r="326" spans="1:26" s="1792" customFormat="1" ht="33" hidden="1" customHeight="1" x14ac:dyDescent="0.2">
      <c r="A326" s="2177" t="s">
        <v>549</v>
      </c>
      <c r="B326" s="2178" t="s">
        <v>250</v>
      </c>
      <c r="C326" s="2179"/>
      <c r="D326" s="1071"/>
      <c r="E326" s="1071"/>
      <c r="F326" s="2180"/>
      <c r="G326" s="2181">
        <f>G327+G328</f>
        <v>5</v>
      </c>
      <c r="H326" s="2182">
        <f t="shared" ref="H326:M326" si="102">H327+H328</f>
        <v>150</v>
      </c>
      <c r="I326" s="2183">
        <f>I327+I328</f>
        <v>87</v>
      </c>
      <c r="J326" s="1867">
        <f>J327+J328</f>
        <v>48</v>
      </c>
      <c r="K326" s="1068">
        <f t="shared" si="102"/>
        <v>15</v>
      </c>
      <c r="L326" s="1068">
        <f>L327+L328</f>
        <v>24</v>
      </c>
      <c r="M326" s="2184">
        <f t="shared" si="102"/>
        <v>63</v>
      </c>
      <c r="N326" s="2185"/>
      <c r="O326" s="1071"/>
      <c r="P326" s="2186"/>
      <c r="Q326" s="2179"/>
      <c r="R326" s="1071"/>
      <c r="S326" s="2187"/>
      <c r="T326" s="2179"/>
      <c r="U326" s="1071"/>
      <c r="V326" s="2188"/>
      <c r="W326" s="2189"/>
      <c r="X326" s="1070"/>
      <c r="Y326" s="2188"/>
    </row>
    <row r="327" spans="1:26" s="1792" customFormat="1" ht="37.5" hidden="1" customHeight="1" x14ac:dyDescent="0.2">
      <c r="A327" s="2177" t="s">
        <v>550</v>
      </c>
      <c r="B327" s="2178" t="s">
        <v>250</v>
      </c>
      <c r="C327" s="2179"/>
      <c r="D327" s="1071">
        <v>9</v>
      </c>
      <c r="E327" s="1071"/>
      <c r="F327" s="2180"/>
      <c r="G327" s="2181">
        <v>2</v>
      </c>
      <c r="H327" s="1828">
        <f>G327*30</f>
        <v>60</v>
      </c>
      <c r="I327" s="2158">
        <v>27</v>
      </c>
      <c r="J327" s="1067">
        <v>18</v>
      </c>
      <c r="K327" s="1068"/>
      <c r="L327" s="1069">
        <v>9</v>
      </c>
      <c r="M327" s="2158">
        <f>H327-I327</f>
        <v>33</v>
      </c>
      <c r="N327" s="2185"/>
      <c r="O327" s="1071"/>
      <c r="P327" s="2186"/>
      <c r="Q327" s="2179"/>
      <c r="R327" s="1071"/>
      <c r="S327" s="2187"/>
      <c r="T327" s="2179"/>
      <c r="U327" s="1071"/>
      <c r="V327" s="2188">
        <v>3</v>
      </c>
      <c r="W327" s="2189"/>
      <c r="X327" s="1070"/>
      <c r="Y327" s="2188"/>
    </row>
    <row r="328" spans="1:26" s="1792" customFormat="1" ht="33" hidden="1" customHeight="1" x14ac:dyDescent="0.2">
      <c r="A328" s="2177" t="s">
        <v>551</v>
      </c>
      <c r="B328" s="2190" t="s">
        <v>250</v>
      </c>
      <c r="C328" s="2179"/>
      <c r="D328" s="1071">
        <v>10</v>
      </c>
      <c r="E328" s="1071"/>
      <c r="F328" s="2191"/>
      <c r="G328" s="2192">
        <v>3</v>
      </c>
      <c r="H328" s="2193">
        <f>G328*30</f>
        <v>90</v>
      </c>
      <c r="I328" s="2183">
        <v>60</v>
      </c>
      <c r="J328" s="1070">
        <v>30</v>
      </c>
      <c r="K328" s="1071">
        <v>15</v>
      </c>
      <c r="L328" s="1071">
        <v>15</v>
      </c>
      <c r="M328" s="2194">
        <f>H328-I328</f>
        <v>30</v>
      </c>
      <c r="N328" s="2195"/>
      <c r="O328" s="1071"/>
      <c r="P328" s="2186"/>
      <c r="Q328" s="2179"/>
      <c r="R328" s="1071"/>
      <c r="S328" s="2187"/>
      <c r="T328" s="2196"/>
      <c r="U328" s="1070"/>
      <c r="V328" s="2188"/>
      <c r="W328" s="2189">
        <v>4</v>
      </c>
      <c r="X328" s="1070"/>
      <c r="Y328" s="2188"/>
    </row>
    <row r="329" spans="1:26" s="1792" customFormat="1" ht="33" hidden="1" customHeight="1" x14ac:dyDescent="0.2">
      <c r="A329" s="2197" t="s">
        <v>582</v>
      </c>
      <c r="B329" s="2031" t="s">
        <v>583</v>
      </c>
      <c r="C329" s="1843"/>
      <c r="D329" s="1843">
        <v>12</v>
      </c>
      <c r="E329" s="1843"/>
      <c r="F329" s="2156"/>
      <c r="G329" s="2198">
        <v>3</v>
      </c>
      <c r="H329" s="2199">
        <f>G329*30</f>
        <v>90</v>
      </c>
      <c r="I329" s="2158">
        <v>30</v>
      </c>
      <c r="J329" s="2160">
        <v>20</v>
      </c>
      <c r="K329" s="1843">
        <v>10</v>
      </c>
      <c r="L329" s="1843"/>
      <c r="M329" s="2200">
        <v>60</v>
      </c>
      <c r="N329" s="1843"/>
      <c r="O329" s="1843"/>
      <c r="P329" s="1843"/>
      <c r="Q329" s="1843"/>
      <c r="R329" s="1843"/>
      <c r="S329" s="1843"/>
      <c r="T329" s="2160"/>
      <c r="U329" s="2160"/>
      <c r="V329" s="2160"/>
      <c r="W329" s="2160"/>
      <c r="X329" s="2160"/>
      <c r="Y329" s="2161">
        <v>3</v>
      </c>
      <c r="Z329" s="1792" t="s">
        <v>685</v>
      </c>
    </row>
    <row r="330" spans="1:26" s="1792" customFormat="1" ht="33" hidden="1" customHeight="1" x14ac:dyDescent="0.2">
      <c r="A330" s="2034" t="s">
        <v>601</v>
      </c>
      <c r="B330" s="2031" t="s">
        <v>653</v>
      </c>
      <c r="C330" s="1843"/>
      <c r="D330" s="1843">
        <v>11</v>
      </c>
      <c r="E330" s="1843"/>
      <c r="F330" s="2156"/>
      <c r="G330" s="2198">
        <v>3</v>
      </c>
      <c r="H330" s="2199">
        <f>G330*30</f>
        <v>90</v>
      </c>
      <c r="I330" s="2158">
        <v>30</v>
      </c>
      <c r="J330" s="2160">
        <v>20</v>
      </c>
      <c r="K330" s="1843">
        <v>10</v>
      </c>
      <c r="L330" s="1843"/>
      <c r="M330" s="2200">
        <v>60</v>
      </c>
      <c r="N330" s="1843"/>
      <c r="O330" s="1843"/>
      <c r="P330" s="1843"/>
      <c r="Q330" s="1843"/>
      <c r="R330" s="1843"/>
      <c r="S330" s="1843"/>
      <c r="T330" s="2160"/>
      <c r="U330" s="2160"/>
      <c r="V330" s="2160"/>
      <c r="W330" s="2160"/>
      <c r="X330" s="2160">
        <v>3</v>
      </c>
      <c r="Y330" s="2160"/>
    </row>
    <row r="331" spans="1:26" s="1792" customFormat="1" ht="33" hidden="1" customHeight="1" thickBot="1" x14ac:dyDescent="0.25">
      <c r="A331" s="2201" t="s">
        <v>582</v>
      </c>
      <c r="B331" s="2031" t="s">
        <v>686</v>
      </c>
      <c r="C331" s="1843"/>
      <c r="D331" s="1843">
        <v>7</v>
      </c>
      <c r="E331" s="1843"/>
      <c r="F331" s="2156"/>
      <c r="G331" s="2198">
        <v>3</v>
      </c>
      <c r="H331" s="2199">
        <v>90</v>
      </c>
      <c r="I331" s="2158">
        <v>45</v>
      </c>
      <c r="J331" s="2160">
        <v>30</v>
      </c>
      <c r="K331" s="1843"/>
      <c r="L331" s="1843">
        <v>15</v>
      </c>
      <c r="M331" s="2200">
        <v>45</v>
      </c>
      <c r="N331" s="1843"/>
      <c r="O331" s="1843"/>
      <c r="P331" s="1843"/>
      <c r="Q331" s="1843"/>
      <c r="R331" s="1843"/>
      <c r="S331" s="1843"/>
      <c r="T331" s="2160">
        <v>3</v>
      </c>
      <c r="U331" s="2160"/>
      <c r="V331" s="2160"/>
      <c r="W331" s="2160"/>
      <c r="X331" s="2160"/>
      <c r="Y331" s="2160"/>
    </row>
    <row r="332" spans="1:26" s="1399" customFormat="1" ht="33" hidden="1" customHeight="1" thickBot="1" x14ac:dyDescent="0.25">
      <c r="A332" s="1391"/>
      <c r="B332" s="1392" t="s">
        <v>552</v>
      </c>
      <c r="C332" s="1393"/>
      <c r="D332" s="1393"/>
      <c r="E332" s="1393"/>
      <c r="F332" s="1394"/>
      <c r="G332" s="1395">
        <f t="shared" ref="G332:M332" si="103">G326+G325+G322+G321+G320+G317+G316+G315+G311+G308+G307+G329+G330+G331</f>
        <v>56</v>
      </c>
      <c r="H332" s="1396">
        <f t="shared" si="103"/>
        <v>1680</v>
      </c>
      <c r="I332" s="1396">
        <f t="shared" si="103"/>
        <v>794</v>
      </c>
      <c r="J332" s="1396">
        <f t="shared" si="103"/>
        <v>442</v>
      </c>
      <c r="K332" s="1396">
        <f t="shared" si="103"/>
        <v>146</v>
      </c>
      <c r="L332" s="1396">
        <f t="shared" si="103"/>
        <v>206</v>
      </c>
      <c r="M332" s="1396">
        <f t="shared" si="103"/>
        <v>886</v>
      </c>
      <c r="N332" s="1397">
        <f>SUM(N307:N331)</f>
        <v>0</v>
      </c>
      <c r="O332" s="1397">
        <f t="shared" ref="O332:Y332" si="104">SUM(O307:O331)</f>
        <v>0</v>
      </c>
      <c r="P332" s="1397">
        <f t="shared" si="104"/>
        <v>0</v>
      </c>
      <c r="Q332" s="1397">
        <f t="shared" si="104"/>
        <v>0</v>
      </c>
      <c r="R332" s="1397">
        <f t="shared" si="104"/>
        <v>0</v>
      </c>
      <c r="S332" s="1397">
        <f t="shared" si="104"/>
        <v>3</v>
      </c>
      <c r="T332" s="1397">
        <f t="shared" si="104"/>
        <v>3</v>
      </c>
      <c r="U332" s="1397">
        <f t="shared" si="104"/>
        <v>8</v>
      </c>
      <c r="V332" s="1397">
        <f t="shared" si="104"/>
        <v>18</v>
      </c>
      <c r="W332" s="1397">
        <f t="shared" si="104"/>
        <v>15</v>
      </c>
      <c r="X332" s="1397">
        <f t="shared" si="104"/>
        <v>17</v>
      </c>
      <c r="Y332" s="1397">
        <f t="shared" si="104"/>
        <v>13</v>
      </c>
    </row>
    <row r="333" spans="1:26" s="18" customFormat="1" ht="21" hidden="1" customHeight="1" x14ac:dyDescent="0.2">
      <c r="A333" s="449"/>
      <c r="B333" s="3316" t="s">
        <v>553</v>
      </c>
      <c r="C333" s="3316"/>
      <c r="D333" s="3316"/>
      <c r="E333" s="3316"/>
      <c r="F333" s="3316"/>
      <c r="G333" s="3316"/>
      <c r="H333" s="3316"/>
      <c r="I333" s="3316"/>
      <c r="J333" s="3316"/>
      <c r="K333" s="3316"/>
      <c r="L333" s="3316"/>
      <c r="M333" s="3316"/>
      <c r="N333" s="3316"/>
      <c r="O333" s="3316"/>
      <c r="P333" s="3316"/>
      <c r="Q333" s="3316"/>
      <c r="R333" s="3316"/>
      <c r="S333" s="3316"/>
      <c r="T333" s="3316"/>
      <c r="U333" s="3316"/>
      <c r="V333" s="3316"/>
      <c r="W333" s="3316"/>
      <c r="X333" s="3316"/>
      <c r="Y333" s="3317"/>
    </row>
    <row r="334" spans="1:26" s="1792" customFormat="1" ht="40.5" hidden="1" customHeight="1" x14ac:dyDescent="0.2">
      <c r="A334" s="2030" t="s">
        <v>554</v>
      </c>
      <c r="B334" s="1779" t="s">
        <v>555</v>
      </c>
      <c r="C334" s="2031"/>
      <c r="D334" s="2031"/>
      <c r="E334" s="2031"/>
      <c r="F334" s="2032">
        <v>9</v>
      </c>
      <c r="G334" s="2033">
        <v>1</v>
      </c>
      <c r="H334" s="1828">
        <f t="shared" ref="H334:H339" si="105">G334*30</f>
        <v>30</v>
      </c>
      <c r="I334" s="2032">
        <v>30</v>
      </c>
      <c r="J334" s="2034" t="s">
        <v>233</v>
      </c>
      <c r="K334" s="2034"/>
      <c r="L334" s="2032">
        <v>10</v>
      </c>
      <c r="M334" s="2032">
        <v>20</v>
      </c>
      <c r="N334" s="2031"/>
      <c r="O334" s="2031"/>
      <c r="P334" s="2031"/>
      <c r="Q334" s="2031"/>
      <c r="R334" s="2031"/>
      <c r="S334" s="2031"/>
      <c r="T334" s="2034"/>
      <c r="U334" s="2034"/>
      <c r="V334" s="2035">
        <v>1</v>
      </c>
      <c r="W334" s="2032"/>
      <c r="X334" s="2034"/>
      <c r="Y334" s="2036"/>
    </row>
    <row r="335" spans="1:26" s="1792" customFormat="1" ht="36" hidden="1" customHeight="1" x14ac:dyDescent="0.2">
      <c r="A335" s="2162" t="s">
        <v>556</v>
      </c>
      <c r="B335" s="1779" t="s">
        <v>246</v>
      </c>
      <c r="C335" s="1780"/>
      <c r="D335" s="1781">
        <v>7</v>
      </c>
      <c r="E335" s="1781"/>
      <c r="F335" s="2164"/>
      <c r="G335" s="2238">
        <v>3.5</v>
      </c>
      <c r="H335" s="2166">
        <f t="shared" si="105"/>
        <v>105</v>
      </c>
      <c r="I335" s="1784">
        <v>45</v>
      </c>
      <c r="J335" s="1791">
        <v>30</v>
      </c>
      <c r="K335" s="1781">
        <v>15</v>
      </c>
      <c r="L335" s="1781"/>
      <c r="M335" s="2032">
        <f>H335-I335</f>
        <v>60</v>
      </c>
      <c r="N335" s="2168"/>
      <c r="O335" s="1781"/>
      <c r="P335" s="1787"/>
      <c r="Q335" s="1780"/>
      <c r="R335" s="1781"/>
      <c r="S335" s="1788"/>
      <c r="T335" s="2169">
        <v>3</v>
      </c>
      <c r="U335" s="1791"/>
      <c r="V335" s="1789"/>
      <c r="W335" s="1790"/>
      <c r="X335" s="1791"/>
      <c r="Y335" s="1789"/>
    </row>
    <row r="336" spans="1:26" s="1792" customFormat="1" ht="45.75" hidden="1" customHeight="1" x14ac:dyDescent="0.2">
      <c r="A336" s="2162" t="s">
        <v>557</v>
      </c>
      <c r="B336" s="2190" t="s">
        <v>558</v>
      </c>
      <c r="C336" s="1780">
        <v>11</v>
      </c>
      <c r="D336" s="1781"/>
      <c r="E336" s="1781"/>
      <c r="F336" s="2164"/>
      <c r="G336" s="2165">
        <v>2.5</v>
      </c>
      <c r="H336" s="2166">
        <f t="shared" si="105"/>
        <v>75</v>
      </c>
      <c r="I336" s="1784">
        <v>30</v>
      </c>
      <c r="J336" s="1791">
        <v>20</v>
      </c>
      <c r="K336" s="1781"/>
      <c r="L336" s="1781">
        <v>10</v>
      </c>
      <c r="M336" s="2032">
        <f>H336-I336</f>
        <v>45</v>
      </c>
      <c r="N336" s="2168"/>
      <c r="O336" s="1781"/>
      <c r="P336" s="1787"/>
      <c r="Q336" s="1780"/>
      <c r="R336" s="1781"/>
      <c r="S336" s="1788"/>
      <c r="T336" s="2169"/>
      <c r="U336" s="1791"/>
      <c r="V336" s="1789"/>
      <c r="W336" s="1790"/>
      <c r="X336" s="1791">
        <v>3</v>
      </c>
      <c r="Y336" s="1789"/>
    </row>
    <row r="337" spans="1:25" s="1755" customFormat="1" ht="21" hidden="1" customHeight="1" x14ac:dyDescent="0.2">
      <c r="A337" s="1738" t="s">
        <v>559</v>
      </c>
      <c r="B337" s="1739" t="s">
        <v>560</v>
      </c>
      <c r="C337" s="1766"/>
      <c r="D337" s="1767">
        <v>8</v>
      </c>
      <c r="E337" s="1767"/>
      <c r="F337" s="1768"/>
      <c r="G337" s="1761">
        <v>3</v>
      </c>
      <c r="H337" s="1744">
        <f t="shared" si="105"/>
        <v>90</v>
      </c>
      <c r="I337" s="1745">
        <v>30</v>
      </c>
      <c r="J337" s="1745">
        <v>20</v>
      </c>
      <c r="K337" s="1745"/>
      <c r="L337" s="1745">
        <v>10</v>
      </c>
      <c r="M337" s="2239">
        <v>45</v>
      </c>
      <c r="N337" s="1771"/>
      <c r="O337" s="1767"/>
      <c r="P337" s="1772"/>
      <c r="Q337" s="1766"/>
      <c r="R337" s="1767"/>
      <c r="S337" s="1773"/>
      <c r="T337" s="1766"/>
      <c r="U337" s="1767">
        <v>3</v>
      </c>
      <c r="V337" s="1763"/>
      <c r="W337" s="1774"/>
      <c r="X337" s="1775"/>
      <c r="Y337" s="1763"/>
    </row>
    <row r="338" spans="1:25" s="1755" customFormat="1" ht="21" hidden="1" customHeight="1" x14ac:dyDescent="0.2">
      <c r="A338" s="1738" t="s">
        <v>561</v>
      </c>
      <c r="B338" s="1739" t="s">
        <v>562</v>
      </c>
      <c r="C338" s="1766"/>
      <c r="D338" s="1767">
        <v>9</v>
      </c>
      <c r="E338" s="1767"/>
      <c r="F338" s="1768"/>
      <c r="G338" s="2240">
        <v>3</v>
      </c>
      <c r="H338" s="1744">
        <f t="shared" si="105"/>
        <v>90</v>
      </c>
      <c r="I338" s="1745">
        <v>30</v>
      </c>
      <c r="J338" s="1745">
        <v>20</v>
      </c>
      <c r="K338" s="1745"/>
      <c r="L338" s="1745">
        <v>10</v>
      </c>
      <c r="M338" s="2239">
        <v>45</v>
      </c>
      <c r="N338" s="1771"/>
      <c r="O338" s="1767"/>
      <c r="P338" s="1772"/>
      <c r="Q338" s="1766"/>
      <c r="R338" s="1767"/>
      <c r="S338" s="1773"/>
      <c r="T338" s="1766"/>
      <c r="U338" s="1767"/>
      <c r="V338" s="2241">
        <v>3</v>
      </c>
      <c r="W338" s="1774"/>
      <c r="X338" s="1775"/>
      <c r="Y338" s="1763"/>
    </row>
    <row r="339" spans="1:25" s="1792" customFormat="1" ht="21" hidden="1" customHeight="1" thickBot="1" x14ac:dyDescent="0.25">
      <c r="A339" s="1778" t="s">
        <v>563</v>
      </c>
      <c r="B339" s="1779" t="s">
        <v>564</v>
      </c>
      <c r="C339" s="1780"/>
      <c r="D339" s="1781">
        <v>10</v>
      </c>
      <c r="E339" s="1781"/>
      <c r="F339" s="1782"/>
      <c r="G339" s="1761">
        <v>3</v>
      </c>
      <c r="H339" s="1744">
        <f t="shared" si="105"/>
        <v>90</v>
      </c>
      <c r="I339" s="1784">
        <v>45</v>
      </c>
      <c r="J339" s="1784">
        <v>30</v>
      </c>
      <c r="K339" s="1784"/>
      <c r="L339" s="1784">
        <v>15</v>
      </c>
      <c r="M339" s="2032">
        <f>H339-I339</f>
        <v>45</v>
      </c>
      <c r="N339" s="1786"/>
      <c r="O339" s="1781"/>
      <c r="P339" s="1787"/>
      <c r="Q339" s="1780"/>
      <c r="R339" s="1781"/>
      <c r="S339" s="1788"/>
      <c r="T339" s="1780"/>
      <c r="U339" s="1781"/>
      <c r="V339" s="1789"/>
      <c r="W339" s="1790">
        <v>4</v>
      </c>
      <c r="X339" s="1791"/>
      <c r="Y339" s="1789"/>
    </row>
    <row r="340" spans="1:25" s="1792" customFormat="1" ht="21" hidden="1" customHeight="1" thickBot="1" x14ac:dyDescent="0.25">
      <c r="A340" s="2242"/>
      <c r="B340" s="2243" t="s">
        <v>565</v>
      </c>
      <c r="C340" s="2244"/>
      <c r="D340" s="2245"/>
      <c r="E340" s="2245"/>
      <c r="F340" s="2246"/>
      <c r="G340" s="2247">
        <f>G334+G335+G336+G338+G337+G339</f>
        <v>16</v>
      </c>
      <c r="H340" s="2248">
        <f>SUM(H334:H339)</f>
        <v>480</v>
      </c>
      <c r="I340" s="2249">
        <f>SUM(I334:I339)</f>
        <v>210</v>
      </c>
      <c r="J340" s="2249">
        <f>SUM(J334:J339)</f>
        <v>120</v>
      </c>
      <c r="K340" s="2249">
        <f>SUM(K334:K339)</f>
        <v>15</v>
      </c>
      <c r="L340" s="2249">
        <f>SUM(L334:L339)</f>
        <v>55</v>
      </c>
      <c r="M340" s="2250">
        <f>M334+M335+M336+M337+M338+M339</f>
        <v>260</v>
      </c>
      <c r="N340" s="2251"/>
      <c r="O340" s="2245"/>
      <c r="P340" s="2252"/>
      <c r="Q340" s="2244"/>
      <c r="R340" s="2245"/>
      <c r="S340" s="2253"/>
      <c r="T340" s="2254">
        <f>SUM(T334:T339)</f>
        <v>3</v>
      </c>
      <c r="U340" s="2255">
        <f>SUM(U334:U339)</f>
        <v>3</v>
      </c>
      <c r="V340" s="2256">
        <f>SUM(V334:V339)</f>
        <v>4</v>
      </c>
      <c r="W340" s="2257">
        <f>SUM(W334:W339)</f>
        <v>4</v>
      </c>
      <c r="X340" s="2258">
        <f>SUM(X334:X339)</f>
        <v>3</v>
      </c>
      <c r="Y340" s="2256"/>
    </row>
    <row r="341" spans="1:25" s="1792" customFormat="1" ht="21" hidden="1" customHeight="1" thickBot="1" x14ac:dyDescent="0.25">
      <c r="A341" s="2242"/>
      <c r="B341" s="2243" t="s">
        <v>566</v>
      </c>
      <c r="C341" s="2244"/>
      <c r="D341" s="2245"/>
      <c r="E341" s="2245"/>
      <c r="F341" s="2246"/>
      <c r="G341" s="2247">
        <f>G332+G340</f>
        <v>72</v>
      </c>
      <c r="H341" s="2259">
        <f>H332+H340</f>
        <v>2160</v>
      </c>
      <c r="I341" s="2260">
        <f>I340+I332</f>
        <v>1004</v>
      </c>
      <c r="J341" s="2260">
        <f>J340+J332</f>
        <v>562</v>
      </c>
      <c r="K341" s="2260">
        <f>K340+K332</f>
        <v>161</v>
      </c>
      <c r="L341" s="2260">
        <f>L340+L332</f>
        <v>261</v>
      </c>
      <c r="M341" s="2261">
        <f>M340+M332</f>
        <v>1146</v>
      </c>
      <c r="N341" s="2251"/>
      <c r="O341" s="2245"/>
      <c r="P341" s="2252"/>
      <c r="Q341" s="2244"/>
      <c r="R341" s="2245"/>
      <c r="S341" s="2253">
        <f t="shared" ref="S341:Y341" si="106">S332+S340</f>
        <v>3</v>
      </c>
      <c r="T341" s="2255">
        <f t="shared" si="106"/>
        <v>6</v>
      </c>
      <c r="U341" s="2255">
        <f t="shared" si="106"/>
        <v>11</v>
      </c>
      <c r="V341" s="2256">
        <f t="shared" si="106"/>
        <v>22</v>
      </c>
      <c r="W341" s="2257">
        <f t="shared" si="106"/>
        <v>19</v>
      </c>
      <c r="X341" s="2258">
        <f t="shared" si="106"/>
        <v>20</v>
      </c>
      <c r="Y341" s="2256">
        <f t="shared" si="106"/>
        <v>13</v>
      </c>
    </row>
    <row r="342" spans="1:25" s="1792" customFormat="1" ht="21" hidden="1" customHeight="1" x14ac:dyDescent="0.2">
      <c r="A342" s="3318" t="s">
        <v>567</v>
      </c>
      <c r="B342" s="3319"/>
      <c r="C342" s="3319"/>
      <c r="D342" s="3319"/>
      <c r="E342" s="3319"/>
      <c r="F342" s="3319"/>
      <c r="G342" s="3319"/>
      <c r="H342" s="3319"/>
      <c r="I342" s="3319"/>
      <c r="J342" s="3319"/>
      <c r="K342" s="3319"/>
      <c r="L342" s="3319"/>
      <c r="M342" s="3319"/>
      <c r="N342" s="3319"/>
      <c r="O342" s="3319"/>
      <c r="P342" s="3319"/>
      <c r="Q342" s="3319"/>
      <c r="R342" s="3319"/>
      <c r="S342" s="3319"/>
      <c r="T342" s="3319"/>
      <c r="U342" s="3319"/>
      <c r="V342" s="3319"/>
      <c r="W342" s="3319"/>
      <c r="X342" s="3319"/>
      <c r="Y342" s="3320"/>
    </row>
    <row r="343" spans="1:25" s="1792" customFormat="1" ht="21" hidden="1" customHeight="1" x14ac:dyDescent="0.2">
      <c r="A343" s="1778" t="s">
        <v>257</v>
      </c>
      <c r="B343" s="1739" t="s">
        <v>568</v>
      </c>
      <c r="C343" s="1740"/>
      <c r="D343" s="2101"/>
      <c r="E343" s="2101"/>
      <c r="F343" s="2262"/>
      <c r="G343" s="1743">
        <f>G344+G345</f>
        <v>4.5</v>
      </c>
      <c r="H343" s="2062">
        <f t="shared" ref="H343:H349" si="107">G343*30</f>
        <v>135</v>
      </c>
      <c r="I343" s="2263">
        <f>I344+I345</f>
        <v>55</v>
      </c>
      <c r="J343" s="2066">
        <f>J344+J345</f>
        <v>30</v>
      </c>
      <c r="K343" s="2066"/>
      <c r="L343" s="2264">
        <f>L344+L345</f>
        <v>25</v>
      </c>
      <c r="M343" s="2265">
        <f>M344+M345</f>
        <v>80</v>
      </c>
      <c r="N343" s="1855"/>
      <c r="O343" s="1836"/>
      <c r="P343" s="1856"/>
      <c r="Q343" s="1835"/>
      <c r="R343" s="1836"/>
      <c r="S343" s="1837"/>
      <c r="T343" s="1838"/>
      <c r="U343" s="1839"/>
      <c r="V343" s="1840"/>
      <c r="W343" s="1857"/>
      <c r="X343" s="1839"/>
      <c r="Y343" s="1840"/>
    </row>
    <row r="344" spans="1:25" s="1792" customFormat="1" ht="21" hidden="1" customHeight="1" x14ac:dyDescent="0.2">
      <c r="A344" s="2030" t="s">
        <v>569</v>
      </c>
      <c r="B344" s="1817" t="s">
        <v>568</v>
      </c>
      <c r="C344" s="2266"/>
      <c r="D344" s="2267">
        <v>7</v>
      </c>
      <c r="E344" s="2268"/>
      <c r="F344" s="2268"/>
      <c r="G344" s="2033">
        <v>3.5</v>
      </c>
      <c r="H344" s="2062">
        <f t="shared" si="107"/>
        <v>105</v>
      </c>
      <c r="I344" s="2035">
        <v>45</v>
      </c>
      <c r="J344" s="2035">
        <v>30</v>
      </c>
      <c r="K344" s="2269"/>
      <c r="L344" s="2035">
        <v>15</v>
      </c>
      <c r="M344" s="2270">
        <v>60</v>
      </c>
      <c r="N344" s="2031"/>
      <c r="O344" s="2031"/>
      <c r="P344" s="2031"/>
      <c r="Q344" s="2031"/>
      <c r="R344" s="2031"/>
      <c r="S344" s="2031"/>
      <c r="T344" s="2032">
        <v>3</v>
      </c>
      <c r="U344" s="2160"/>
      <c r="V344" s="2031"/>
      <c r="W344" s="2271"/>
      <c r="X344" s="2160"/>
      <c r="Y344" s="2272"/>
    </row>
    <row r="345" spans="1:25" s="1792" customFormat="1" ht="21" hidden="1" customHeight="1" x14ac:dyDescent="0.2">
      <c r="A345" s="1778" t="s">
        <v>570</v>
      </c>
      <c r="B345" s="1817" t="s">
        <v>571</v>
      </c>
      <c r="C345" s="1818"/>
      <c r="D345" s="2095"/>
      <c r="E345" s="2095"/>
      <c r="F345" s="2273">
        <v>8</v>
      </c>
      <c r="G345" s="2274">
        <v>1</v>
      </c>
      <c r="H345" s="2062">
        <f t="shared" si="107"/>
        <v>30</v>
      </c>
      <c r="I345" s="2265">
        <v>10</v>
      </c>
      <c r="J345" s="2265"/>
      <c r="K345" s="2265"/>
      <c r="L345" s="2265">
        <v>10</v>
      </c>
      <c r="M345" s="2265">
        <v>20</v>
      </c>
      <c r="N345" s="2275"/>
      <c r="O345" s="1843"/>
      <c r="P345" s="1843"/>
      <c r="Q345" s="1843"/>
      <c r="R345" s="1843"/>
      <c r="S345" s="1843"/>
      <c r="T345" s="1843"/>
      <c r="U345" s="1843">
        <v>1</v>
      </c>
      <c r="V345" s="2160"/>
      <c r="W345" s="2160"/>
      <c r="X345" s="2160"/>
      <c r="Y345" s="2161"/>
    </row>
    <row r="346" spans="1:25" s="1792" customFormat="1" ht="21" hidden="1" customHeight="1" x14ac:dyDescent="0.2">
      <c r="A346" s="1778" t="s">
        <v>258</v>
      </c>
      <c r="B346" s="2031" t="s">
        <v>572</v>
      </c>
      <c r="C346" s="1843"/>
      <c r="D346" s="1843">
        <v>9</v>
      </c>
      <c r="E346" s="1843"/>
      <c r="F346" s="2156"/>
      <c r="G346" s="2276">
        <v>3</v>
      </c>
      <c r="H346" s="1828">
        <f t="shared" si="107"/>
        <v>90</v>
      </c>
      <c r="I346" s="2277">
        <v>30</v>
      </c>
      <c r="J346" s="2160">
        <v>20</v>
      </c>
      <c r="K346" s="1843"/>
      <c r="L346" s="1843">
        <v>10</v>
      </c>
      <c r="M346" s="2158">
        <f>H346-I346</f>
        <v>60</v>
      </c>
      <c r="N346" s="1843"/>
      <c r="O346" s="1843"/>
      <c r="P346" s="1843"/>
      <c r="Q346" s="1843"/>
      <c r="R346" s="1843"/>
      <c r="S346" s="1843"/>
      <c r="T346" s="1843"/>
      <c r="U346" s="1843"/>
      <c r="V346" s="2270">
        <v>3</v>
      </c>
      <c r="W346" s="2160"/>
      <c r="X346" s="2160"/>
      <c r="Y346" s="2161"/>
    </row>
    <row r="347" spans="1:25" s="1792" customFormat="1" ht="21" hidden="1" customHeight="1" x14ac:dyDescent="0.2">
      <c r="A347" s="2197" t="s">
        <v>259</v>
      </c>
      <c r="B347" s="2278" t="s">
        <v>573</v>
      </c>
      <c r="C347" s="2279"/>
      <c r="D347" s="2280">
        <v>10</v>
      </c>
      <c r="E347" s="2280"/>
      <c r="F347" s="2281"/>
      <c r="G347" s="2282">
        <v>3</v>
      </c>
      <c r="H347" s="2182">
        <f t="shared" si="107"/>
        <v>90</v>
      </c>
      <c r="I347" s="2283">
        <v>45</v>
      </c>
      <c r="J347" s="2284">
        <v>30</v>
      </c>
      <c r="K347" s="2280"/>
      <c r="L347" s="2280">
        <v>15</v>
      </c>
      <c r="M347" s="2158">
        <f>H347-I347</f>
        <v>45</v>
      </c>
      <c r="N347" s="2279"/>
      <c r="O347" s="2280"/>
      <c r="P347" s="2285"/>
      <c r="Q347" s="2286"/>
      <c r="R347" s="2280"/>
      <c r="S347" s="2287"/>
      <c r="T347" s="2286"/>
      <c r="U347" s="2280"/>
      <c r="V347" s="2170"/>
      <c r="W347" s="2288">
        <v>3</v>
      </c>
      <c r="X347" s="2284"/>
      <c r="Y347" s="2170"/>
    </row>
    <row r="348" spans="1:25" s="1755" customFormat="1" ht="21" hidden="1" customHeight="1" x14ac:dyDescent="0.2">
      <c r="A348" s="1738" t="s">
        <v>574</v>
      </c>
      <c r="B348" s="1817" t="s">
        <v>575</v>
      </c>
      <c r="C348" s="1818"/>
      <c r="D348" s="1818">
        <v>8</v>
      </c>
      <c r="E348" s="1818"/>
      <c r="F348" s="1819"/>
      <c r="G348" s="2289">
        <v>3</v>
      </c>
      <c r="H348" s="1821">
        <f t="shared" si="107"/>
        <v>90</v>
      </c>
      <c r="I348" s="2290">
        <v>30</v>
      </c>
      <c r="J348" s="1823">
        <v>20</v>
      </c>
      <c r="K348" s="1818">
        <v>10</v>
      </c>
      <c r="L348" s="1818"/>
      <c r="M348" s="1822">
        <f>H348-I348</f>
        <v>60</v>
      </c>
      <c r="N348" s="1818"/>
      <c r="O348" s="1818"/>
      <c r="P348" s="1818"/>
      <c r="Q348" s="1818"/>
      <c r="R348" s="1818"/>
      <c r="S348" s="1818"/>
      <c r="T348" s="1818"/>
      <c r="U348" s="1818">
        <v>3</v>
      </c>
      <c r="V348" s="1823"/>
      <c r="W348" s="1823"/>
      <c r="X348" s="1823"/>
      <c r="Y348" s="1754"/>
    </row>
    <row r="349" spans="1:25" s="1792" customFormat="1" ht="43.5" hidden="1" customHeight="1" thickBot="1" x14ac:dyDescent="0.25">
      <c r="A349" s="1778" t="s">
        <v>576</v>
      </c>
      <c r="B349" s="1779" t="s">
        <v>577</v>
      </c>
      <c r="C349" s="1780">
        <v>11</v>
      </c>
      <c r="D349" s="1781"/>
      <c r="E349" s="1781"/>
      <c r="F349" s="1782"/>
      <c r="G349" s="2175">
        <v>2.5</v>
      </c>
      <c r="H349" s="2166">
        <f t="shared" si="107"/>
        <v>75</v>
      </c>
      <c r="I349" s="1784">
        <v>30</v>
      </c>
      <c r="J349" s="1784">
        <v>20</v>
      </c>
      <c r="K349" s="1784"/>
      <c r="L349" s="1784">
        <v>10</v>
      </c>
      <c r="M349" s="1822">
        <f>H349-I349</f>
        <v>45</v>
      </c>
      <c r="N349" s="1786"/>
      <c r="O349" s="1781"/>
      <c r="P349" s="1787"/>
      <c r="Q349" s="1780"/>
      <c r="R349" s="1781"/>
      <c r="S349" s="1788"/>
      <c r="T349" s="1780"/>
      <c r="U349" s="1781"/>
      <c r="V349" s="1789"/>
      <c r="W349" s="1790"/>
      <c r="X349" s="1791">
        <v>3</v>
      </c>
      <c r="Y349" s="1789"/>
    </row>
    <row r="350" spans="1:25" s="18" customFormat="1" ht="21" hidden="1" customHeight="1" thickBot="1" x14ac:dyDescent="0.25">
      <c r="A350" s="448"/>
      <c r="B350" s="388" t="s">
        <v>578</v>
      </c>
      <c r="C350" s="389"/>
      <c r="D350" s="389"/>
      <c r="E350" s="389"/>
      <c r="F350" s="390"/>
      <c r="G350" s="391">
        <f>G343+G346+G347+G348+G349</f>
        <v>16</v>
      </c>
      <c r="H350" s="392">
        <f>H343+H346+H347+H348+H349</f>
        <v>480</v>
      </c>
      <c r="I350" s="393">
        <f>I343+I346+I347+I348+I349</f>
        <v>190</v>
      </c>
      <c r="J350" s="394">
        <f>J343+J346+J347+J348+J349</f>
        <v>120</v>
      </c>
      <c r="K350" s="393">
        <f>K343+K346+K347+K348+K349</f>
        <v>10</v>
      </c>
      <c r="L350" s="393">
        <f>L343+L346+L347+L349</f>
        <v>60</v>
      </c>
      <c r="M350" s="395">
        <f>M343+M346+M347+M348+M349</f>
        <v>290</v>
      </c>
      <c r="N350" s="389">
        <f>SUM(N343:N349)</f>
        <v>0</v>
      </c>
      <c r="O350" s="389">
        <f t="shared" ref="O350:Y350" si="108">SUM(O343:O349)</f>
        <v>0</v>
      </c>
      <c r="P350" s="389">
        <f t="shared" si="108"/>
        <v>0</v>
      </c>
      <c r="Q350" s="389">
        <f t="shared" si="108"/>
        <v>0</v>
      </c>
      <c r="R350" s="389">
        <f t="shared" si="108"/>
        <v>0</v>
      </c>
      <c r="S350" s="389">
        <f t="shared" si="108"/>
        <v>0</v>
      </c>
      <c r="T350" s="389">
        <f t="shared" si="108"/>
        <v>3</v>
      </c>
      <c r="U350" s="389">
        <f t="shared" si="108"/>
        <v>4</v>
      </c>
      <c r="V350" s="389">
        <f t="shared" si="108"/>
        <v>3</v>
      </c>
      <c r="W350" s="389">
        <f t="shared" si="108"/>
        <v>3</v>
      </c>
      <c r="X350" s="389">
        <f t="shared" si="108"/>
        <v>3</v>
      </c>
      <c r="Y350" s="450">
        <f t="shared" si="108"/>
        <v>0</v>
      </c>
    </row>
    <row r="351" spans="1:25" s="18" customFormat="1" ht="21" hidden="1" customHeight="1" thickBot="1" x14ac:dyDescent="0.25">
      <c r="A351" s="448"/>
      <c r="B351" s="388" t="s">
        <v>579</v>
      </c>
      <c r="C351" s="389"/>
      <c r="D351" s="389"/>
      <c r="E351" s="389"/>
      <c r="F351" s="390"/>
      <c r="G351" s="391">
        <f>G332+G350</f>
        <v>72</v>
      </c>
      <c r="H351" s="137">
        <f t="shared" ref="H351:Y351" si="109">H332+H350</f>
        <v>2160</v>
      </c>
      <c r="I351" s="137">
        <f t="shared" si="109"/>
        <v>984</v>
      </c>
      <c r="J351" s="137">
        <f t="shared" si="109"/>
        <v>562</v>
      </c>
      <c r="K351" s="137">
        <f t="shared" si="109"/>
        <v>156</v>
      </c>
      <c r="L351" s="137">
        <f t="shared" si="109"/>
        <v>266</v>
      </c>
      <c r="M351" s="137">
        <f t="shared" si="109"/>
        <v>1176</v>
      </c>
      <c r="N351" s="136">
        <f t="shared" si="109"/>
        <v>0</v>
      </c>
      <c r="O351" s="136">
        <f t="shared" si="109"/>
        <v>0</v>
      </c>
      <c r="P351" s="136">
        <f t="shared" si="109"/>
        <v>0</v>
      </c>
      <c r="Q351" s="136">
        <f t="shared" si="109"/>
        <v>0</v>
      </c>
      <c r="R351" s="136">
        <f t="shared" si="109"/>
        <v>0</v>
      </c>
      <c r="S351" s="136">
        <f t="shared" si="109"/>
        <v>3</v>
      </c>
      <c r="T351" s="136">
        <f>T332+T350</f>
        <v>6</v>
      </c>
      <c r="U351" s="136">
        <f>U332+U350</f>
        <v>12</v>
      </c>
      <c r="V351" s="136">
        <f t="shared" si="109"/>
        <v>21</v>
      </c>
      <c r="W351" s="136">
        <f t="shared" si="109"/>
        <v>18</v>
      </c>
      <c r="X351" s="136">
        <f t="shared" si="109"/>
        <v>20</v>
      </c>
      <c r="Y351" s="444">
        <f t="shared" si="109"/>
        <v>13</v>
      </c>
    </row>
    <row r="352" spans="1:25" s="18" customFormat="1" ht="21" hidden="1" customHeight="1" thickBot="1" x14ac:dyDescent="0.25">
      <c r="A352" s="451"/>
      <c r="B352" s="396"/>
      <c r="C352" s="162"/>
      <c r="D352" s="162"/>
      <c r="E352" s="162"/>
      <c r="F352" s="397"/>
      <c r="G352" s="398"/>
      <c r="H352" s="399"/>
      <c r="I352" s="399"/>
      <c r="J352" s="399"/>
      <c r="K352" s="399"/>
      <c r="L352" s="399"/>
      <c r="M352" s="399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452"/>
    </row>
    <row r="353" spans="1:41" s="18" customFormat="1" ht="21" customHeight="1" thickBot="1" x14ac:dyDescent="0.25">
      <c r="A353" s="3026" t="s">
        <v>481</v>
      </c>
      <c r="B353" s="3027"/>
      <c r="C353" s="3027"/>
      <c r="D353" s="3027"/>
      <c r="E353" s="3027"/>
      <c r="F353" s="3027"/>
      <c r="G353" s="3027"/>
      <c r="H353" s="3027"/>
      <c r="I353" s="3027"/>
      <c r="J353" s="3027"/>
      <c r="K353" s="3027"/>
      <c r="L353" s="3027"/>
      <c r="M353" s="3027"/>
      <c r="N353" s="3027"/>
      <c r="O353" s="3027"/>
      <c r="P353" s="3027"/>
      <c r="Q353" s="3027"/>
      <c r="R353" s="3027"/>
      <c r="S353" s="3027"/>
      <c r="T353" s="3027"/>
      <c r="U353" s="3027"/>
      <c r="V353" s="3027"/>
      <c r="W353" s="3027"/>
      <c r="X353" s="3027"/>
      <c r="Y353" s="3028"/>
    </row>
    <row r="354" spans="1:41" s="18" customFormat="1" ht="21.75" customHeight="1" thickBot="1" x14ac:dyDescent="0.25">
      <c r="A354" s="668" t="s">
        <v>172</v>
      </c>
      <c r="B354" s="111" t="s">
        <v>516</v>
      </c>
      <c r="C354" s="962"/>
      <c r="D354" s="963" t="s">
        <v>29</v>
      </c>
      <c r="E354" s="964"/>
      <c r="F354" s="965"/>
      <c r="G354" s="1260">
        <v>2</v>
      </c>
      <c r="H354" s="966">
        <f t="shared" ref="H354:H362" si="110">G354*30</f>
        <v>60</v>
      </c>
      <c r="I354" s="142"/>
      <c r="J354" s="967"/>
      <c r="K354" s="968"/>
      <c r="L354" s="968"/>
      <c r="M354" s="278"/>
      <c r="N354" s="969"/>
      <c r="P354" s="970"/>
      <c r="Q354" s="971"/>
      <c r="R354" s="972"/>
      <c r="S354" s="973"/>
      <c r="T354" s="974"/>
      <c r="U354" s="972"/>
      <c r="V354" s="975"/>
      <c r="W354" s="976"/>
      <c r="X354" s="977"/>
      <c r="Y354" s="975"/>
      <c r="AD354" s="18" t="s">
        <v>720</v>
      </c>
    </row>
    <row r="355" spans="1:41" s="18" customFormat="1" ht="34.5" customHeight="1" x14ac:dyDescent="0.2">
      <c r="A355" s="576" t="s">
        <v>173</v>
      </c>
      <c r="B355" s="112" t="s">
        <v>482</v>
      </c>
      <c r="C355" s="978"/>
      <c r="D355" s="642">
        <v>7</v>
      </c>
      <c r="E355" s="979"/>
      <c r="F355" s="980"/>
      <c r="G355" s="1262">
        <v>4</v>
      </c>
      <c r="H355" s="190">
        <f t="shared" si="110"/>
        <v>120</v>
      </c>
      <c r="I355" s="92"/>
      <c r="J355" s="191"/>
      <c r="K355" s="192"/>
      <c r="L355" s="192"/>
      <c r="M355" s="193"/>
      <c r="N355" s="981"/>
      <c r="O355" s="982"/>
      <c r="P355" s="983"/>
      <c r="Q355" s="984"/>
      <c r="R355" s="982"/>
      <c r="S355" s="985"/>
      <c r="T355" s="986"/>
      <c r="U355" s="982"/>
      <c r="V355" s="985"/>
      <c r="W355" s="984"/>
      <c r="X355" s="982"/>
      <c r="Y355" s="985"/>
      <c r="AC355" s="2291"/>
      <c r="AD355" s="3250" t="s">
        <v>34</v>
      </c>
      <c r="AE355" s="3258"/>
      <c r="AF355" s="3259"/>
      <c r="AG355" s="3250" t="s">
        <v>35</v>
      </c>
      <c r="AH355" s="3251"/>
      <c r="AI355" s="3252"/>
      <c r="AJ355" s="3250" t="s">
        <v>36</v>
      </c>
      <c r="AK355" s="3251"/>
      <c r="AL355" s="3252"/>
      <c r="AM355" s="3250" t="s">
        <v>37</v>
      </c>
      <c r="AN355" s="3251"/>
      <c r="AO355" s="3252"/>
    </row>
    <row r="356" spans="1:41" s="18" customFormat="1" ht="33.75" customHeight="1" thickBot="1" x14ac:dyDescent="0.25">
      <c r="A356" s="576" t="s">
        <v>174</v>
      </c>
      <c r="B356" s="112" t="s">
        <v>61</v>
      </c>
      <c r="C356" s="978"/>
      <c r="D356" s="638" t="s">
        <v>273</v>
      </c>
      <c r="E356" s="979"/>
      <c r="F356" s="980"/>
      <c r="G356" s="1262">
        <v>2</v>
      </c>
      <c r="H356" s="190">
        <f t="shared" si="110"/>
        <v>60</v>
      </c>
      <c r="I356" s="92"/>
      <c r="J356" s="191"/>
      <c r="K356" s="192"/>
      <c r="L356" s="192"/>
      <c r="M356" s="193"/>
      <c r="N356" s="981"/>
      <c r="O356" s="982"/>
      <c r="P356" s="983"/>
      <c r="Q356" s="984"/>
      <c r="R356" s="982"/>
      <c r="S356" s="985"/>
      <c r="T356" s="984"/>
      <c r="U356" s="982"/>
      <c r="V356" s="970"/>
      <c r="W356" s="984"/>
      <c r="X356" s="982"/>
      <c r="Y356" s="985"/>
      <c r="AC356" s="2291"/>
      <c r="AD356" s="3260"/>
      <c r="AE356" s="3261"/>
      <c r="AF356" s="3262"/>
      <c r="AG356" s="3253"/>
      <c r="AH356" s="3254"/>
      <c r="AI356" s="3255"/>
      <c r="AJ356" s="3253"/>
      <c r="AK356" s="3254"/>
      <c r="AL356" s="3255"/>
      <c r="AM356" s="3253"/>
      <c r="AN356" s="3254"/>
      <c r="AO356" s="3255"/>
    </row>
    <row r="357" spans="1:41" s="18" customFormat="1" ht="33.75" customHeight="1" x14ac:dyDescent="0.2">
      <c r="A357" s="576" t="s">
        <v>660</v>
      </c>
      <c r="B357" s="112" t="s">
        <v>664</v>
      </c>
      <c r="C357" s="978"/>
      <c r="D357" s="642">
        <v>12</v>
      </c>
      <c r="E357" s="979"/>
      <c r="F357" s="980"/>
      <c r="G357" s="1262">
        <v>5.5</v>
      </c>
      <c r="H357" s="190">
        <f t="shared" si="110"/>
        <v>165</v>
      </c>
      <c r="I357" s="92"/>
      <c r="J357" s="191"/>
      <c r="K357" s="192"/>
      <c r="L357" s="192"/>
      <c r="M357" s="193"/>
      <c r="N357" s="981"/>
      <c r="O357" s="982"/>
      <c r="P357" s="983"/>
      <c r="Q357" s="984"/>
      <c r="R357" s="982"/>
      <c r="S357" s="985"/>
      <c r="T357" s="984"/>
      <c r="U357" s="982"/>
      <c r="V357" s="970"/>
      <c r="W357" s="981"/>
      <c r="X357" s="982"/>
      <c r="Y357" s="985"/>
      <c r="AC357" s="2291"/>
      <c r="AD357" s="2292">
        <v>1</v>
      </c>
      <c r="AE357" s="2292">
        <v>2</v>
      </c>
      <c r="AF357" s="2292">
        <v>3</v>
      </c>
      <c r="AG357" s="2292">
        <v>4</v>
      </c>
      <c r="AH357" s="2292">
        <v>5</v>
      </c>
      <c r="AI357" s="2292">
        <v>6</v>
      </c>
      <c r="AJ357" s="2292">
        <v>7</v>
      </c>
      <c r="AK357" s="2292">
        <v>8</v>
      </c>
      <c r="AL357" s="2292">
        <v>9</v>
      </c>
      <c r="AM357" s="2292">
        <v>10</v>
      </c>
      <c r="AN357" s="2292">
        <v>11</v>
      </c>
      <c r="AO357" s="2293">
        <v>12</v>
      </c>
    </row>
    <row r="358" spans="1:41" s="18" customFormat="1" ht="29.25" customHeight="1" x14ac:dyDescent="0.2">
      <c r="A358" s="576" t="s">
        <v>661</v>
      </c>
      <c r="B358" s="112" t="s">
        <v>665</v>
      </c>
      <c r="C358" s="978"/>
      <c r="D358" s="642">
        <v>12</v>
      </c>
      <c r="E358" s="979"/>
      <c r="F358" s="980"/>
      <c r="G358" s="1262">
        <v>4.5</v>
      </c>
      <c r="H358" s="190">
        <f t="shared" si="110"/>
        <v>135</v>
      </c>
      <c r="I358" s="92"/>
      <c r="J358" s="191"/>
      <c r="K358" s="192"/>
      <c r="L358" s="192"/>
      <c r="M358" s="193"/>
      <c r="N358" s="981"/>
      <c r="O358" s="982"/>
      <c r="P358" s="983"/>
      <c r="Q358" s="984"/>
      <c r="R358" s="982"/>
      <c r="S358" s="985"/>
      <c r="T358" s="984"/>
      <c r="U358" s="982"/>
      <c r="V358" s="985"/>
      <c r="W358" s="987"/>
      <c r="X358" s="982"/>
      <c r="Y358" s="985"/>
      <c r="AC358" s="2291" t="s">
        <v>698</v>
      </c>
      <c r="AD358" s="2299">
        <f>AB98+AC232+AC296</f>
        <v>3</v>
      </c>
      <c r="AE358" s="2299">
        <f t="shared" ref="AE358:AO359" si="111">AC98+AD232+AD296</f>
        <v>1</v>
      </c>
      <c r="AF358" s="2299">
        <f t="shared" si="111"/>
        <v>3</v>
      </c>
      <c r="AG358" s="2299">
        <f t="shared" si="111"/>
        <v>4</v>
      </c>
      <c r="AH358" s="2299">
        <f t="shared" si="111"/>
        <v>2</v>
      </c>
      <c r="AI358" s="2299">
        <f t="shared" si="111"/>
        <v>3</v>
      </c>
      <c r="AJ358" s="2299">
        <f t="shared" si="111"/>
        <v>2</v>
      </c>
      <c r="AK358" s="2299">
        <f t="shared" si="111"/>
        <v>2</v>
      </c>
      <c r="AL358" s="2299">
        <f t="shared" si="111"/>
        <v>2</v>
      </c>
      <c r="AM358" s="2299">
        <f t="shared" si="111"/>
        <v>1</v>
      </c>
      <c r="AN358" s="2299">
        <f t="shared" si="111"/>
        <v>3</v>
      </c>
      <c r="AO358" s="2299">
        <f t="shared" si="111"/>
        <v>0</v>
      </c>
    </row>
    <row r="359" spans="1:41" s="18" customFormat="1" ht="18.75" customHeight="1" thickBot="1" x14ac:dyDescent="0.25">
      <c r="A359" s="683" t="s">
        <v>176</v>
      </c>
      <c r="B359" s="988" t="s">
        <v>24</v>
      </c>
      <c r="C359" s="989"/>
      <c r="D359" s="990">
        <v>12</v>
      </c>
      <c r="E359" s="991"/>
      <c r="F359" s="992"/>
      <c r="G359" s="1265">
        <v>6</v>
      </c>
      <c r="H359" s="993">
        <f t="shared" si="110"/>
        <v>180</v>
      </c>
      <c r="I359" s="92"/>
      <c r="J359" s="994"/>
      <c r="K359" s="995"/>
      <c r="L359" s="995"/>
      <c r="M359" s="689"/>
      <c r="N359" s="996"/>
      <c r="O359" s="997"/>
      <c r="P359" s="998"/>
      <c r="Q359" s="999"/>
      <c r="R359" s="997"/>
      <c r="S359" s="1000"/>
      <c r="T359" s="999"/>
      <c r="U359" s="997"/>
      <c r="V359" s="1000"/>
      <c r="W359" s="996"/>
      <c r="X359" s="997"/>
      <c r="Y359" s="1000"/>
      <c r="AC359" s="2294" t="s">
        <v>699</v>
      </c>
      <c r="AD359" s="2299">
        <f>AB99+AC233+AC297</f>
        <v>5</v>
      </c>
      <c r="AE359" s="2299">
        <f>AC99+AD233+AD297</f>
        <v>2</v>
      </c>
      <c r="AF359" s="2299">
        <f>AD99+AE233+AE297</f>
        <v>3</v>
      </c>
      <c r="AG359" s="2299">
        <f t="shared" si="111"/>
        <v>4</v>
      </c>
      <c r="AH359" s="2299">
        <f t="shared" si="111"/>
        <v>2</v>
      </c>
      <c r="AI359" s="2299">
        <f t="shared" si="111"/>
        <v>5</v>
      </c>
      <c r="AJ359" s="2299">
        <f t="shared" si="111"/>
        <v>6</v>
      </c>
      <c r="AK359" s="2299">
        <f t="shared" si="111"/>
        <v>2</v>
      </c>
      <c r="AL359" s="2299">
        <f t="shared" si="111"/>
        <v>3</v>
      </c>
      <c r="AM359" s="2299">
        <f t="shared" si="111"/>
        <v>2</v>
      </c>
      <c r="AN359" s="2299">
        <f t="shared" si="111"/>
        <v>2</v>
      </c>
      <c r="AO359" s="2299">
        <f t="shared" si="111"/>
        <v>5</v>
      </c>
    </row>
    <row r="360" spans="1:41" s="18" customFormat="1" ht="21.75" customHeight="1" thickBot="1" x14ac:dyDescent="0.25">
      <c r="A360" s="3029" t="s">
        <v>401</v>
      </c>
      <c r="B360" s="3030"/>
      <c r="C360" s="3030"/>
      <c r="D360" s="3030"/>
      <c r="E360" s="3030"/>
      <c r="F360" s="3030"/>
      <c r="G360" s="181">
        <f>G354+G355+G356+G357+G359</f>
        <v>19.5</v>
      </c>
      <c r="H360" s="2039">
        <f t="shared" si="110"/>
        <v>585</v>
      </c>
      <c r="I360" s="587"/>
      <c r="J360" s="587"/>
      <c r="K360" s="587"/>
      <c r="L360" s="587"/>
      <c r="M360" s="588"/>
      <c r="N360" s="1001"/>
      <c r="O360" s="1002"/>
      <c r="P360" s="1003"/>
      <c r="Q360" s="1001"/>
      <c r="R360" s="1002"/>
      <c r="S360" s="1003"/>
      <c r="T360" s="1001"/>
      <c r="U360" s="1002"/>
      <c r="V360" s="1004"/>
      <c r="W360" s="1005"/>
      <c r="X360" s="1002"/>
      <c r="Y360" s="1003"/>
      <c r="AC360" s="18" t="s">
        <v>704</v>
      </c>
      <c r="AD360" s="218">
        <f>AB100+AC235+AC298</f>
        <v>0</v>
      </c>
      <c r="AE360" s="218">
        <f t="shared" ref="AE360:AO360" si="112">AC100+AD235+AD298</f>
        <v>0</v>
      </c>
      <c r="AF360" s="218">
        <f t="shared" si="112"/>
        <v>0</v>
      </c>
      <c r="AG360" s="218">
        <f t="shared" si="112"/>
        <v>0</v>
      </c>
      <c r="AH360" s="218">
        <f t="shared" si="112"/>
        <v>0</v>
      </c>
      <c r="AI360" s="218">
        <f t="shared" si="112"/>
        <v>0</v>
      </c>
      <c r="AJ360" s="218">
        <f t="shared" si="112"/>
        <v>0</v>
      </c>
      <c r="AK360" s="218">
        <f t="shared" si="112"/>
        <v>0</v>
      </c>
      <c r="AL360" s="218">
        <f t="shared" si="112"/>
        <v>1</v>
      </c>
      <c r="AM360" s="218">
        <f t="shared" si="112"/>
        <v>1</v>
      </c>
      <c r="AN360" s="218">
        <f t="shared" si="112"/>
        <v>0</v>
      </c>
      <c r="AO360" s="218">
        <f t="shared" si="112"/>
        <v>0</v>
      </c>
    </row>
    <row r="361" spans="1:41" s="18" customFormat="1" ht="21.75" customHeight="1" thickBot="1" x14ac:dyDescent="0.25">
      <c r="A361" s="3029" t="s">
        <v>662</v>
      </c>
      <c r="B361" s="3030"/>
      <c r="C361" s="3030"/>
      <c r="D361" s="3030"/>
      <c r="E361" s="3030"/>
      <c r="F361" s="3030"/>
      <c r="G361" s="181">
        <f>G354+G356+G358+G359</f>
        <v>14.5</v>
      </c>
      <c r="H361" s="2039">
        <f t="shared" si="110"/>
        <v>435</v>
      </c>
      <c r="I361" s="1007"/>
      <c r="J361" s="1007"/>
      <c r="K361" s="1007"/>
      <c r="L361" s="1007"/>
      <c r="M361" s="1008"/>
      <c r="N361" s="1009"/>
      <c r="O361" s="1010"/>
      <c r="P361" s="1011"/>
      <c r="Q361" s="1009"/>
      <c r="R361" s="1010"/>
      <c r="S361" s="1011"/>
      <c r="T361" s="1009"/>
      <c r="U361" s="1010"/>
      <c r="V361" s="1708"/>
      <c r="W361" s="1709"/>
      <c r="X361" s="1010"/>
      <c r="Y361" s="1011"/>
      <c r="AC361" s="18" t="s">
        <v>705</v>
      </c>
      <c r="AD361" s="218">
        <f>AB101+AC236+AC299</f>
        <v>0</v>
      </c>
      <c r="AE361" s="218">
        <f t="shared" ref="AE361:AO361" si="113">AC101+AD236+AD299</f>
        <v>0</v>
      </c>
      <c r="AF361" s="218">
        <f t="shared" si="113"/>
        <v>0</v>
      </c>
      <c r="AG361" s="218">
        <f t="shared" si="113"/>
        <v>0</v>
      </c>
      <c r="AH361" s="218">
        <f t="shared" si="113"/>
        <v>0</v>
      </c>
      <c r="AI361" s="218">
        <f t="shared" si="113"/>
        <v>0</v>
      </c>
      <c r="AJ361" s="218">
        <f t="shared" si="113"/>
        <v>1</v>
      </c>
      <c r="AK361" s="218">
        <f t="shared" si="113"/>
        <v>1</v>
      </c>
      <c r="AL361" s="218">
        <f t="shared" si="113"/>
        <v>0</v>
      </c>
      <c r="AM361" s="218">
        <f t="shared" si="113"/>
        <v>0</v>
      </c>
      <c r="AN361" s="218">
        <f t="shared" si="113"/>
        <v>1</v>
      </c>
      <c r="AO361" s="218">
        <f t="shared" si="113"/>
        <v>1</v>
      </c>
    </row>
    <row r="362" spans="1:41" s="18" customFormat="1" ht="21.75" customHeight="1" thickBot="1" x14ac:dyDescent="0.25">
      <c r="A362" s="3029" t="s">
        <v>663</v>
      </c>
      <c r="B362" s="3030"/>
      <c r="C362" s="3030"/>
      <c r="D362" s="3030"/>
      <c r="E362" s="3030"/>
      <c r="F362" s="3030"/>
      <c r="G362" s="181">
        <f>G354+G356+G357+G359</f>
        <v>15.5</v>
      </c>
      <c r="H362" s="2039">
        <f t="shared" si="110"/>
        <v>465</v>
      </c>
      <c r="I362" s="1007"/>
      <c r="J362" s="1007"/>
      <c r="K362" s="1007"/>
      <c r="L362" s="1007"/>
      <c r="M362" s="1008"/>
      <c r="N362" s="1009"/>
      <c r="O362" s="1010"/>
      <c r="P362" s="1011"/>
      <c r="Q362" s="1009"/>
      <c r="R362" s="1010"/>
      <c r="S362" s="1011"/>
      <c r="T362" s="1009"/>
      <c r="U362" s="1010"/>
      <c r="V362" s="1011"/>
      <c r="W362" s="1009"/>
      <c r="X362" s="1010"/>
      <c r="Y362" s="1011"/>
    </row>
    <row r="363" spans="1:41" s="18" customFormat="1" ht="21.75" customHeight="1" thickBot="1" x14ac:dyDescent="0.25">
      <c r="A363" s="3026" t="s">
        <v>483</v>
      </c>
      <c r="B363" s="3027"/>
      <c r="C363" s="3027"/>
      <c r="D363" s="3027"/>
      <c r="E363" s="3027"/>
      <c r="F363" s="3027"/>
      <c r="G363" s="3241"/>
      <c r="H363" s="3027"/>
      <c r="I363" s="3027"/>
      <c r="J363" s="3027"/>
      <c r="K363" s="3027"/>
      <c r="L363" s="3027"/>
      <c r="M363" s="3027"/>
      <c r="N363" s="3027"/>
      <c r="O363" s="3027"/>
      <c r="P363" s="3027"/>
      <c r="Q363" s="3027"/>
      <c r="R363" s="3027"/>
      <c r="S363" s="3027"/>
      <c r="T363" s="3027"/>
      <c r="U363" s="3027"/>
      <c r="V363" s="3027"/>
      <c r="W363" s="3027"/>
      <c r="X363" s="3027"/>
      <c r="Y363" s="3028"/>
    </row>
    <row r="364" spans="1:41" s="18" customFormat="1" ht="36" customHeight="1" thickBot="1" x14ac:dyDescent="0.25">
      <c r="A364" s="1012" t="s">
        <v>177</v>
      </c>
      <c r="B364" s="1013" t="s">
        <v>28</v>
      </c>
      <c r="C364" s="1014">
        <v>12</v>
      </c>
      <c r="D364" s="1015"/>
      <c r="E364" s="1015"/>
      <c r="F364" s="1016"/>
      <c r="G364" s="134">
        <v>1.5</v>
      </c>
      <c r="H364" s="1017">
        <f>G364*30</f>
        <v>45</v>
      </c>
      <c r="I364" s="1018"/>
      <c r="J364" s="1019"/>
      <c r="K364" s="1020"/>
      <c r="L364" s="1020"/>
      <c r="M364" s="151"/>
      <c r="N364" s="1021"/>
      <c r="O364" s="1022"/>
      <c r="P364" s="1023"/>
      <c r="Q364" s="1024"/>
      <c r="R364" s="1022"/>
      <c r="S364" s="1025"/>
      <c r="T364" s="1024"/>
      <c r="U364" s="1022"/>
      <c r="V364" s="1025"/>
      <c r="W364" s="1021"/>
      <c r="X364" s="1022"/>
      <c r="Y364" s="1025"/>
    </row>
    <row r="365" spans="1:41" s="18" customFormat="1" ht="21" customHeight="1" thickBot="1" x14ac:dyDescent="0.25">
      <c r="A365" s="3015" t="s">
        <v>199</v>
      </c>
      <c r="B365" s="3016"/>
      <c r="C365" s="3016"/>
      <c r="D365" s="3016"/>
      <c r="E365" s="3016"/>
      <c r="F365" s="3017"/>
      <c r="G365" s="585">
        <f>G364</f>
        <v>1.5</v>
      </c>
      <c r="H365" s="1026">
        <f>H364</f>
        <v>45</v>
      </c>
      <c r="I365" s="1027"/>
      <c r="J365" s="1028"/>
      <c r="K365" s="1028"/>
      <c r="L365" s="1028"/>
      <c r="M365" s="1029"/>
      <c r="N365" s="586"/>
      <c r="O365" s="587"/>
      <c r="P365" s="588"/>
      <c r="Q365" s="586"/>
      <c r="R365" s="587"/>
      <c r="S365" s="588"/>
      <c r="T365" s="586"/>
      <c r="U365" s="587"/>
      <c r="V365" s="588"/>
      <c r="W365" s="586"/>
      <c r="X365" s="587"/>
      <c r="Y365" s="588"/>
    </row>
    <row r="366" spans="1:41" s="18" customFormat="1" ht="16.5" thickBot="1" x14ac:dyDescent="0.25">
      <c r="A366" s="53"/>
      <c r="B366" s="53"/>
      <c r="C366" s="53"/>
      <c r="D366" s="53"/>
      <c r="E366" s="53"/>
      <c r="F366" s="53"/>
      <c r="G366" s="52"/>
      <c r="H366" s="55"/>
      <c r="I366" s="52"/>
      <c r="J366" s="52"/>
      <c r="K366" s="52"/>
      <c r="L366" s="52"/>
      <c r="M366" s="52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</row>
    <row r="367" spans="1:41" s="18" customFormat="1" ht="19.5" hidden="1" customHeight="1" thickBot="1" x14ac:dyDescent="0.25">
      <c r="A367" s="3212" t="s">
        <v>594</v>
      </c>
      <c r="B367" s="3413"/>
      <c r="C367" s="3413"/>
      <c r="D367" s="3413"/>
      <c r="E367" s="3413"/>
      <c r="F367" s="3413"/>
      <c r="G367" s="3413"/>
      <c r="H367" s="3413"/>
      <c r="I367" s="3413"/>
      <c r="J367" s="3413"/>
      <c r="K367" s="3413"/>
      <c r="L367" s="3413"/>
      <c r="M367" s="3413"/>
      <c r="N367" s="3413"/>
      <c r="O367" s="3413"/>
      <c r="P367" s="3413"/>
      <c r="Q367" s="3413"/>
      <c r="R367" s="3413"/>
      <c r="S367" s="3413"/>
      <c r="T367" s="3413"/>
      <c r="U367" s="3413"/>
      <c r="V367" s="3413"/>
      <c r="W367" s="3413"/>
      <c r="X367" s="3413"/>
      <c r="Y367" s="3414"/>
    </row>
    <row r="368" spans="1:41" s="18" customFormat="1" ht="24.75" hidden="1" customHeight="1" thickBot="1" x14ac:dyDescent="0.25">
      <c r="A368" s="3223" t="s">
        <v>403</v>
      </c>
      <c r="B368" s="3223"/>
      <c r="C368" s="3223"/>
      <c r="D368" s="3223"/>
      <c r="E368" s="3223"/>
      <c r="F368" s="3223"/>
      <c r="G368" s="1030">
        <f>N377</f>
        <v>240</v>
      </c>
      <c r="H368" s="1030">
        <f>H83+H149+H153+H182+H360+H365+H93</f>
        <v>7200</v>
      </c>
      <c r="I368" s="1030">
        <f t="shared" ref="I368:V368" si="114">I83+I149+I153+I182+I360+I365+I93</f>
        <v>3267</v>
      </c>
      <c r="J368" s="1030">
        <f t="shared" si="114"/>
        <v>1552</v>
      </c>
      <c r="K368" s="1030">
        <f t="shared" si="114"/>
        <v>532</v>
      </c>
      <c r="L368" s="1030">
        <f t="shared" si="114"/>
        <v>1183</v>
      </c>
      <c r="M368" s="1030">
        <f t="shared" si="114"/>
        <v>3303</v>
      </c>
      <c r="N368" s="1030">
        <f t="shared" si="114"/>
        <v>29</v>
      </c>
      <c r="O368" s="1030">
        <f t="shared" si="114"/>
        <v>27</v>
      </c>
      <c r="P368" s="1030">
        <f t="shared" si="114"/>
        <v>27</v>
      </c>
      <c r="Q368" s="1030">
        <f>Q83+Q149+Q153+Q182+Q360+Q365+Q93</f>
        <v>28</v>
      </c>
      <c r="R368" s="1030">
        <f t="shared" si="114"/>
        <v>28</v>
      </c>
      <c r="S368" s="1030">
        <f t="shared" si="114"/>
        <v>29</v>
      </c>
      <c r="T368" s="1030">
        <f t="shared" si="114"/>
        <v>24</v>
      </c>
      <c r="U368" s="1030">
        <f t="shared" si="114"/>
        <v>24</v>
      </c>
      <c r="V368" s="1030">
        <f t="shared" si="114"/>
        <v>24</v>
      </c>
      <c r="W368" s="1031">
        <f>W83+W149+W153+W182+W360+W365</f>
        <v>22</v>
      </c>
      <c r="X368" s="1032">
        <f>X83+X149+X153+X182+X360+X365</f>
        <v>20</v>
      </c>
      <c r="Y368" s="1033">
        <f>Y83+Y149+Y153+Y182+Y360+Y365</f>
        <v>15</v>
      </c>
    </row>
    <row r="369" spans="1:27" s="18" customFormat="1" ht="37.5" hidden="1" customHeight="1" thickBot="1" x14ac:dyDescent="0.25">
      <c r="A369" s="3054" t="s">
        <v>404</v>
      </c>
      <c r="B369" s="3055"/>
      <c r="C369" s="3055"/>
      <c r="D369" s="3055"/>
      <c r="E369" s="3055"/>
      <c r="F369" s="3056"/>
      <c r="G369" s="1030">
        <f>N377</f>
        <v>240</v>
      </c>
      <c r="H369" s="1030">
        <f t="shared" ref="H369:V369" si="115">H83+H150+H153+H183+H360+H365+H93</f>
        <v>7200</v>
      </c>
      <c r="I369" s="1030">
        <f t="shared" si="115"/>
        <v>3267</v>
      </c>
      <c r="J369" s="1030">
        <f t="shared" si="115"/>
        <v>1489</v>
      </c>
      <c r="K369" s="1030">
        <f t="shared" si="115"/>
        <v>466</v>
      </c>
      <c r="L369" s="1030">
        <f t="shared" si="115"/>
        <v>1312</v>
      </c>
      <c r="M369" s="1030">
        <f t="shared" si="115"/>
        <v>3303</v>
      </c>
      <c r="N369" s="1030">
        <f t="shared" si="115"/>
        <v>29</v>
      </c>
      <c r="O369" s="1030">
        <f t="shared" si="115"/>
        <v>27</v>
      </c>
      <c r="P369" s="1030">
        <f t="shared" si="115"/>
        <v>27</v>
      </c>
      <c r="Q369" s="1030">
        <f t="shared" si="115"/>
        <v>28</v>
      </c>
      <c r="R369" s="1030">
        <f t="shared" si="115"/>
        <v>28</v>
      </c>
      <c r="S369" s="1030">
        <f t="shared" si="115"/>
        <v>29</v>
      </c>
      <c r="T369" s="1030">
        <f t="shared" si="115"/>
        <v>24</v>
      </c>
      <c r="U369" s="1030">
        <f t="shared" si="115"/>
        <v>24</v>
      </c>
      <c r="V369" s="1030">
        <f t="shared" si="115"/>
        <v>24</v>
      </c>
      <c r="W369" s="1031">
        <f>W83+W150+W153+W183+W360+W365</f>
        <v>22</v>
      </c>
      <c r="X369" s="1032">
        <f>X83+X150+X153+X183+X360+X365</f>
        <v>20</v>
      </c>
      <c r="Y369" s="1033">
        <f>Y83+Y150+Y153+Y183+Y360+Y365</f>
        <v>15</v>
      </c>
    </row>
    <row r="370" spans="1:27" s="18" customFormat="1" ht="21.75" hidden="1" customHeight="1" x14ac:dyDescent="0.2">
      <c r="A370" s="3202" t="s">
        <v>74</v>
      </c>
      <c r="B370" s="3203"/>
      <c r="C370" s="3203"/>
      <c r="D370" s="3203"/>
      <c r="E370" s="3203"/>
      <c r="F370" s="3203"/>
      <c r="G370" s="3203"/>
      <c r="H370" s="3203"/>
      <c r="I370" s="3203"/>
      <c r="J370" s="3203"/>
      <c r="K370" s="3203"/>
      <c r="L370" s="3203"/>
      <c r="M370" s="3204"/>
      <c r="N370" s="1034">
        <f>N368</f>
        <v>29</v>
      </c>
      <c r="O370" s="1035">
        <f t="shared" ref="O370:Y370" si="116">O368</f>
        <v>27</v>
      </c>
      <c r="P370" s="1036">
        <f t="shared" si="116"/>
        <v>27</v>
      </c>
      <c r="Q370" s="1034">
        <f t="shared" si="116"/>
        <v>28</v>
      </c>
      <c r="R370" s="1035">
        <f t="shared" si="116"/>
        <v>28</v>
      </c>
      <c r="S370" s="1036">
        <f t="shared" si="116"/>
        <v>29</v>
      </c>
      <c r="T370" s="1034">
        <f t="shared" si="116"/>
        <v>24</v>
      </c>
      <c r="U370" s="1035">
        <f t="shared" si="116"/>
        <v>24</v>
      </c>
      <c r="V370" s="1036">
        <f t="shared" si="116"/>
        <v>24</v>
      </c>
      <c r="W370" s="1034">
        <f t="shared" si="116"/>
        <v>22</v>
      </c>
      <c r="X370" s="1035">
        <f t="shared" si="116"/>
        <v>20</v>
      </c>
      <c r="Y370" s="1036">
        <f t="shared" si="116"/>
        <v>15</v>
      </c>
    </row>
    <row r="371" spans="1:27" s="16" customFormat="1" ht="18.75" hidden="1" customHeight="1" x14ac:dyDescent="0.2">
      <c r="A371" s="3185" t="s">
        <v>62</v>
      </c>
      <c r="B371" s="3186"/>
      <c r="C371" s="3186"/>
      <c r="D371" s="3186"/>
      <c r="E371" s="3186"/>
      <c r="F371" s="3186"/>
      <c r="G371" s="3186"/>
      <c r="H371" s="3186"/>
      <c r="I371" s="3186"/>
      <c r="J371" s="3186"/>
      <c r="K371" s="3186"/>
      <c r="L371" s="3186"/>
      <c r="M371" s="3187"/>
      <c r="N371" s="160">
        <v>3</v>
      </c>
      <c r="O371" s="786">
        <v>1</v>
      </c>
      <c r="P371" s="639">
        <v>3</v>
      </c>
      <c r="Q371" s="1037">
        <v>4</v>
      </c>
      <c r="R371" s="786">
        <v>2</v>
      </c>
      <c r="S371" s="639">
        <v>3</v>
      </c>
      <c r="T371" s="1037">
        <v>3</v>
      </c>
      <c r="U371" s="786">
        <v>2</v>
      </c>
      <c r="V371" s="639">
        <v>3</v>
      </c>
      <c r="W371" s="1037">
        <v>3</v>
      </c>
      <c r="X371" s="786">
        <v>1</v>
      </c>
      <c r="Y371" s="639">
        <v>2</v>
      </c>
    </row>
    <row r="372" spans="1:27" s="16" customFormat="1" ht="18.75" hidden="1" customHeight="1" x14ac:dyDescent="0.2">
      <c r="A372" s="3322" t="s">
        <v>408</v>
      </c>
      <c r="B372" s="3323"/>
      <c r="C372" s="3323"/>
      <c r="D372" s="3323"/>
      <c r="E372" s="3323"/>
      <c r="F372" s="3323"/>
      <c r="G372" s="3323"/>
      <c r="H372" s="3323"/>
      <c r="I372" s="3323"/>
      <c r="J372" s="3323"/>
      <c r="K372" s="3323"/>
      <c r="L372" s="3323"/>
      <c r="M372" s="3324"/>
      <c r="N372" s="160">
        <v>5</v>
      </c>
      <c r="O372" s="786">
        <v>2</v>
      </c>
      <c r="P372" s="639" t="s">
        <v>411</v>
      </c>
      <c r="Q372" s="1037">
        <v>3</v>
      </c>
      <c r="R372" s="786">
        <v>1</v>
      </c>
      <c r="S372" s="639" t="s">
        <v>599</v>
      </c>
      <c r="T372" s="1037" t="s">
        <v>202</v>
      </c>
      <c r="U372" s="786"/>
      <c r="V372" s="639" t="s">
        <v>598</v>
      </c>
      <c r="W372" s="1037">
        <v>4</v>
      </c>
      <c r="X372" s="786" t="s">
        <v>484</v>
      </c>
      <c r="Y372" s="639">
        <v>3</v>
      </c>
    </row>
    <row r="373" spans="1:27" s="16" customFormat="1" ht="18.75" hidden="1" customHeight="1" x14ac:dyDescent="0.2">
      <c r="A373" s="3322" t="s">
        <v>409</v>
      </c>
      <c r="B373" s="3323"/>
      <c r="C373" s="3323"/>
      <c r="D373" s="3323"/>
      <c r="E373" s="3323"/>
      <c r="F373" s="3323"/>
      <c r="G373" s="3323"/>
      <c r="H373" s="3323"/>
      <c r="I373" s="3323"/>
      <c r="J373" s="3323"/>
      <c r="K373" s="3323"/>
      <c r="L373" s="3323"/>
      <c r="M373" s="3324"/>
      <c r="N373" s="160">
        <v>5</v>
      </c>
      <c r="O373" s="786">
        <v>2</v>
      </c>
      <c r="P373" s="639" t="s">
        <v>411</v>
      </c>
      <c r="Q373" s="1037">
        <v>3</v>
      </c>
      <c r="R373" s="786">
        <v>1</v>
      </c>
      <c r="S373" s="639" t="s">
        <v>599</v>
      </c>
      <c r="T373" s="1037" t="s">
        <v>202</v>
      </c>
      <c r="U373" s="786"/>
      <c r="V373" s="639" t="s">
        <v>598</v>
      </c>
      <c r="W373" s="1037">
        <v>3</v>
      </c>
      <c r="X373" s="786" t="s">
        <v>484</v>
      </c>
      <c r="Y373" s="639">
        <v>3</v>
      </c>
    </row>
    <row r="374" spans="1:27" s="16" customFormat="1" ht="18.75" hidden="1" customHeight="1" x14ac:dyDescent="0.2">
      <c r="A374" s="3185" t="s">
        <v>77</v>
      </c>
      <c r="B374" s="3186"/>
      <c r="C374" s="3186"/>
      <c r="D374" s="3186"/>
      <c r="E374" s="3186"/>
      <c r="F374" s="3186"/>
      <c r="G374" s="3186"/>
      <c r="H374" s="3186"/>
      <c r="I374" s="3186"/>
      <c r="J374" s="3186"/>
      <c r="K374" s="3186"/>
      <c r="L374" s="3186"/>
      <c r="M374" s="3187"/>
      <c r="N374" s="1037"/>
      <c r="O374" s="786"/>
      <c r="P374" s="639"/>
      <c r="Q374" s="1037"/>
      <c r="R374" s="786"/>
      <c r="S374" s="639"/>
      <c r="T374" s="1037"/>
      <c r="U374" s="786"/>
      <c r="V374" s="639">
        <v>1</v>
      </c>
      <c r="W374" s="1037">
        <v>1</v>
      </c>
      <c r="X374" s="786"/>
      <c r="Y374" s="639"/>
    </row>
    <row r="375" spans="1:27" s="16" customFormat="1" ht="19.5" hidden="1" customHeight="1" thickBot="1" x14ac:dyDescent="0.25">
      <c r="A375" s="3245" t="s">
        <v>76</v>
      </c>
      <c r="B375" s="3246"/>
      <c r="C375" s="3246"/>
      <c r="D375" s="3246"/>
      <c r="E375" s="3246"/>
      <c r="F375" s="3246"/>
      <c r="G375" s="3246"/>
      <c r="H375" s="3246"/>
      <c r="I375" s="3246"/>
      <c r="J375" s="3246"/>
      <c r="K375" s="3246"/>
      <c r="L375" s="3246"/>
      <c r="M375" s="3247"/>
      <c r="N375" s="936"/>
      <c r="O375" s="937"/>
      <c r="P375" s="686"/>
      <c r="Q375" s="936"/>
      <c r="R375" s="937"/>
      <c r="S375" s="686"/>
      <c r="T375" s="936">
        <v>1</v>
      </c>
      <c r="U375" s="937"/>
      <c r="V375" s="686">
        <v>1</v>
      </c>
      <c r="W375" s="936"/>
      <c r="X375" s="937">
        <v>1</v>
      </c>
      <c r="Y375" s="686"/>
    </row>
    <row r="376" spans="1:27" s="16" customFormat="1" ht="19.5" hidden="1" customHeight="1" thickBot="1" x14ac:dyDescent="0.25">
      <c r="A376" s="3227"/>
      <c r="B376" s="3321"/>
      <c r="C376" s="3321"/>
      <c r="D376" s="3321"/>
      <c r="E376" s="3321"/>
      <c r="F376" s="3321"/>
      <c r="G376" s="3321"/>
      <c r="H376" s="3321"/>
      <c r="I376" s="3321"/>
      <c r="J376" s="3321"/>
      <c r="K376" s="3321"/>
      <c r="L376" s="3321"/>
      <c r="M376" s="3321"/>
      <c r="N376" s="3207">
        <f>G12+G13+G14+G17+G23+G24+G25+G36+G37+G38+G40+G51+G52+G53+G57+G58+G59+G65+G69+G78+G79+G81</f>
        <v>60</v>
      </c>
      <c r="O376" s="3208"/>
      <c r="P376" s="3208"/>
      <c r="Q376" s="3207">
        <f>G18+G19+G20+G26+G27+G28+G39+G46+G54+G61+G62+G63+G70+G71+G73+G74+G75+G76+G80+G152+G354+G87+G88+G89</f>
        <v>60</v>
      </c>
      <c r="R376" s="3208"/>
      <c r="S376" s="3208"/>
      <c r="T376" s="3207">
        <f>G34+G41+G43+G44+G45+G48+G49+G129+G130+G131+G134+G135+G136+G141+G142+G171+G355+G356+G90+G91+G92</f>
        <v>60</v>
      </c>
      <c r="U376" s="3208"/>
      <c r="V376" s="3208"/>
      <c r="W376" s="3207">
        <f>G16+G55+G66+G67+G132+G138+G139+G143+G167+G168+G169+G172+G173+G175+G176+G177+G357+G359+G364</f>
        <v>60</v>
      </c>
      <c r="X376" s="3208"/>
      <c r="Y376" s="3208"/>
      <c r="Z376" s="3225"/>
      <c r="AA376" s="3226"/>
    </row>
    <row r="377" spans="1:27" s="16" customFormat="1" ht="19.5" hidden="1" customHeight="1" thickBot="1" x14ac:dyDescent="0.25">
      <c r="A377" s="3224"/>
      <c r="B377" s="3224"/>
      <c r="C377" s="3224"/>
      <c r="D377" s="3224"/>
      <c r="E377" s="3224"/>
      <c r="F377" s="3224"/>
      <c r="G377" s="3224"/>
      <c r="H377" s="3224"/>
      <c r="I377" s="3224"/>
      <c r="J377" s="3224"/>
      <c r="K377" s="3224"/>
      <c r="L377" s="3224"/>
      <c r="M377" s="3224"/>
      <c r="N377" s="3176">
        <f>N376+Q376+T376+W376</f>
        <v>240</v>
      </c>
      <c r="O377" s="3197"/>
      <c r="P377" s="3197"/>
      <c r="Q377" s="3197"/>
      <c r="R377" s="3197"/>
      <c r="S377" s="3197"/>
      <c r="T377" s="3197"/>
      <c r="U377" s="3197"/>
      <c r="V377" s="3197"/>
      <c r="W377" s="3197"/>
      <c r="X377" s="3197"/>
      <c r="Y377" s="3222"/>
      <c r="Z377" s="69"/>
      <c r="AA377" s="453"/>
    </row>
    <row r="378" spans="1:27" s="16" customFormat="1" ht="19.5" hidden="1" customHeight="1" thickBot="1" x14ac:dyDescent="0.25">
      <c r="A378" s="400"/>
      <c r="B378" s="400"/>
      <c r="C378" s="400"/>
      <c r="D378" s="400"/>
      <c r="E378" s="400"/>
      <c r="F378" s="400"/>
      <c r="G378" s="400"/>
      <c r="H378" s="400"/>
      <c r="I378" s="400"/>
      <c r="J378" s="400"/>
      <c r="K378" s="400"/>
      <c r="L378" s="400"/>
      <c r="M378" s="400"/>
      <c r="N378" s="401"/>
      <c r="O378" s="401"/>
      <c r="P378" s="402"/>
      <c r="Q378" s="401"/>
      <c r="R378" s="401"/>
      <c r="S378" s="401"/>
      <c r="T378" s="401"/>
      <c r="U378" s="401"/>
      <c r="V378" s="402"/>
      <c r="W378" s="401"/>
      <c r="X378" s="401"/>
      <c r="Y378" s="402"/>
    </row>
    <row r="379" spans="1:27" s="16" customFormat="1" ht="19.5" hidden="1" customHeight="1" thickBot="1" x14ac:dyDescent="0.25">
      <c r="A379" s="3334" t="s">
        <v>406</v>
      </c>
      <c r="B379" s="3335"/>
      <c r="C379" s="3335"/>
      <c r="D379" s="3335"/>
      <c r="E379" s="3335"/>
      <c r="F379" s="3335"/>
      <c r="G379" s="3335"/>
      <c r="H379" s="3335"/>
      <c r="I379" s="3335"/>
      <c r="J379" s="3335"/>
      <c r="K379" s="3335"/>
      <c r="L379" s="3335"/>
      <c r="M379" s="3335"/>
      <c r="N379" s="3335"/>
      <c r="O379" s="3335"/>
      <c r="P379" s="3335"/>
      <c r="Q379" s="3335"/>
      <c r="R379" s="3335"/>
      <c r="S379" s="3335"/>
      <c r="T379" s="3335"/>
      <c r="U379" s="3335"/>
      <c r="V379" s="3335"/>
      <c r="W379" s="3335"/>
      <c r="X379" s="3335"/>
      <c r="Y379" s="3336"/>
    </row>
    <row r="380" spans="1:27" s="16" customFormat="1" ht="19.5" hidden="1" customHeight="1" thickBot="1" x14ac:dyDescent="0.25">
      <c r="A380" s="3337" t="s">
        <v>403</v>
      </c>
      <c r="B380" s="3337"/>
      <c r="C380" s="3337"/>
      <c r="D380" s="3337"/>
      <c r="E380" s="3337"/>
      <c r="F380" s="3337"/>
      <c r="G380" s="1644">
        <f>N389</f>
        <v>239</v>
      </c>
      <c r="H380" s="1644">
        <f t="shared" ref="H380:V380" si="117">H83+H149+H153+H158+H164+H194+H360+H365+H93</f>
        <v>7200</v>
      </c>
      <c r="I380" s="1644">
        <f t="shared" si="117"/>
        <v>3267</v>
      </c>
      <c r="J380" s="1644">
        <f t="shared" si="117"/>
        <v>1579</v>
      </c>
      <c r="K380" s="1644">
        <f t="shared" si="117"/>
        <v>481</v>
      </c>
      <c r="L380" s="1644">
        <f t="shared" si="117"/>
        <v>1207</v>
      </c>
      <c r="M380" s="1644">
        <f t="shared" si="117"/>
        <v>3303</v>
      </c>
      <c r="N380" s="1644">
        <f t="shared" si="117"/>
        <v>29</v>
      </c>
      <c r="O380" s="1644">
        <f t="shared" si="117"/>
        <v>27</v>
      </c>
      <c r="P380" s="1644">
        <f t="shared" si="117"/>
        <v>27</v>
      </c>
      <c r="Q380" s="1644">
        <f t="shared" si="117"/>
        <v>28</v>
      </c>
      <c r="R380" s="1644">
        <f t="shared" si="117"/>
        <v>28</v>
      </c>
      <c r="S380" s="1644">
        <f t="shared" si="117"/>
        <v>29</v>
      </c>
      <c r="T380" s="1644">
        <f t="shared" si="117"/>
        <v>24</v>
      </c>
      <c r="U380" s="1644">
        <f t="shared" si="117"/>
        <v>24</v>
      </c>
      <c r="V380" s="1644">
        <f t="shared" si="117"/>
        <v>24</v>
      </c>
      <c r="W380" s="1645">
        <f>W83+W149+W153+W158+W164+W194+W360+W365</f>
        <v>22</v>
      </c>
      <c r="X380" s="1646">
        <f>X83+X149+X153+X158+X164+X194+X360+X365</f>
        <v>20</v>
      </c>
      <c r="Y380" s="1647">
        <f>Y83+Y149+Y153+Y158+Y164+Y194+Y360+Y365</f>
        <v>15</v>
      </c>
    </row>
    <row r="381" spans="1:27" s="16" customFormat="1" ht="36.75" hidden="1" customHeight="1" thickBot="1" x14ac:dyDescent="0.25">
      <c r="A381" s="3338" t="s">
        <v>404</v>
      </c>
      <c r="B381" s="3339"/>
      <c r="C381" s="3339"/>
      <c r="D381" s="3339"/>
      <c r="E381" s="3339"/>
      <c r="F381" s="3340"/>
      <c r="G381" s="1644">
        <f>N389</f>
        <v>239</v>
      </c>
      <c r="H381" s="1644">
        <f t="shared" ref="H381:V381" si="118">H83+H150+H153+H158+H164+H195+H360+H365+H93</f>
        <v>7200</v>
      </c>
      <c r="I381" s="1644">
        <f t="shared" si="118"/>
        <v>3267</v>
      </c>
      <c r="J381" s="1644">
        <f t="shared" si="118"/>
        <v>1498</v>
      </c>
      <c r="K381" s="1644">
        <f t="shared" si="118"/>
        <v>442</v>
      </c>
      <c r="L381" s="1644">
        <f t="shared" si="118"/>
        <v>1327</v>
      </c>
      <c r="M381" s="1644">
        <f t="shared" si="118"/>
        <v>3303</v>
      </c>
      <c r="N381" s="1644">
        <f t="shared" si="118"/>
        <v>29</v>
      </c>
      <c r="O381" s="1644">
        <f t="shared" si="118"/>
        <v>27</v>
      </c>
      <c r="P381" s="1644">
        <f t="shared" si="118"/>
        <v>27</v>
      </c>
      <c r="Q381" s="1644">
        <f t="shared" si="118"/>
        <v>28</v>
      </c>
      <c r="R381" s="1644">
        <f t="shared" si="118"/>
        <v>28</v>
      </c>
      <c r="S381" s="1644">
        <f t="shared" si="118"/>
        <v>29</v>
      </c>
      <c r="T381" s="1644">
        <f t="shared" si="118"/>
        <v>24</v>
      </c>
      <c r="U381" s="1644">
        <f t="shared" si="118"/>
        <v>24</v>
      </c>
      <c r="V381" s="1644">
        <f t="shared" si="118"/>
        <v>24</v>
      </c>
      <c r="W381" s="1645">
        <f>W83+W150+W153+W158+W164+W195+W360+W365</f>
        <v>22</v>
      </c>
      <c r="X381" s="1646">
        <f>X83+X150+X153+X158+X164+X195+X360+X365</f>
        <v>20</v>
      </c>
      <c r="Y381" s="1647">
        <f>Y83+Y150+Y153+Y158+Y164+Y195+Y360+Y365</f>
        <v>15</v>
      </c>
    </row>
    <row r="382" spans="1:27" s="16" customFormat="1" ht="19.5" hidden="1" customHeight="1" x14ac:dyDescent="0.2">
      <c r="A382" s="3325" t="s">
        <v>74</v>
      </c>
      <c r="B382" s="3326"/>
      <c r="C382" s="3326"/>
      <c r="D382" s="3326"/>
      <c r="E382" s="3326"/>
      <c r="F382" s="3326"/>
      <c r="G382" s="3326"/>
      <c r="H382" s="3326"/>
      <c r="I382" s="3326"/>
      <c r="J382" s="3326"/>
      <c r="K382" s="3326"/>
      <c r="L382" s="3326"/>
      <c r="M382" s="3327"/>
      <c r="N382" s="1648">
        <f>N380</f>
        <v>29</v>
      </c>
      <c r="O382" s="1649">
        <f t="shared" ref="O382:W382" si="119">O380</f>
        <v>27</v>
      </c>
      <c r="P382" s="1650">
        <f t="shared" si="119"/>
        <v>27</v>
      </c>
      <c r="Q382" s="1648">
        <f t="shared" si="119"/>
        <v>28</v>
      </c>
      <c r="R382" s="1649">
        <f t="shared" si="119"/>
        <v>28</v>
      </c>
      <c r="S382" s="1650">
        <f t="shared" si="119"/>
        <v>29</v>
      </c>
      <c r="T382" s="1648">
        <f t="shared" si="119"/>
        <v>24</v>
      </c>
      <c r="U382" s="1649">
        <f t="shared" si="119"/>
        <v>24</v>
      </c>
      <c r="V382" s="1650">
        <f t="shared" si="119"/>
        <v>24</v>
      </c>
      <c r="W382" s="1648">
        <f t="shared" si="119"/>
        <v>22</v>
      </c>
      <c r="X382" s="1649">
        <f>X380</f>
        <v>20</v>
      </c>
      <c r="Y382" s="1650">
        <f>Y380</f>
        <v>15</v>
      </c>
    </row>
    <row r="383" spans="1:27" s="16" customFormat="1" ht="19.5" hidden="1" customHeight="1" x14ac:dyDescent="0.2">
      <c r="A383" s="3328" t="s">
        <v>62</v>
      </c>
      <c r="B383" s="3329"/>
      <c r="C383" s="3329"/>
      <c r="D383" s="3329"/>
      <c r="E383" s="3329"/>
      <c r="F383" s="3329"/>
      <c r="G383" s="3329"/>
      <c r="H383" s="3329"/>
      <c r="I383" s="3329"/>
      <c r="J383" s="3329"/>
      <c r="K383" s="3329"/>
      <c r="L383" s="3329"/>
      <c r="M383" s="3330"/>
      <c r="N383" s="1651">
        <v>3</v>
      </c>
      <c r="O383" s="1652">
        <v>1</v>
      </c>
      <c r="P383" s="1653">
        <v>3</v>
      </c>
      <c r="Q383" s="1654">
        <v>4</v>
      </c>
      <c r="R383" s="1652">
        <v>2</v>
      </c>
      <c r="S383" s="1653">
        <v>3</v>
      </c>
      <c r="T383" s="1654">
        <v>3</v>
      </c>
      <c r="U383" s="1652">
        <v>2</v>
      </c>
      <c r="V383" s="1653">
        <v>3</v>
      </c>
      <c r="W383" s="1655">
        <v>3</v>
      </c>
      <c r="X383" s="1656">
        <v>1</v>
      </c>
      <c r="Y383" s="1657">
        <v>2</v>
      </c>
    </row>
    <row r="384" spans="1:27" s="16" customFormat="1" ht="19.5" hidden="1" customHeight="1" x14ac:dyDescent="0.2">
      <c r="A384" s="3328" t="s">
        <v>408</v>
      </c>
      <c r="B384" s="3329"/>
      <c r="C384" s="3329"/>
      <c r="D384" s="3329"/>
      <c r="E384" s="3329"/>
      <c r="F384" s="3329"/>
      <c r="G384" s="3329"/>
      <c r="H384" s="3329"/>
      <c r="I384" s="3329"/>
      <c r="J384" s="3329"/>
      <c r="K384" s="3329"/>
      <c r="L384" s="3329"/>
      <c r="M384" s="3330"/>
      <c r="N384" s="1651">
        <v>5</v>
      </c>
      <c r="O384" s="1652">
        <v>2</v>
      </c>
      <c r="P384" s="1653" t="s">
        <v>411</v>
      </c>
      <c r="Q384" s="1654">
        <v>3</v>
      </c>
      <c r="R384" s="1652">
        <v>1</v>
      </c>
      <c r="S384" s="1653" t="s">
        <v>599</v>
      </c>
      <c r="T384" s="1654" t="s">
        <v>202</v>
      </c>
      <c r="U384" s="1652"/>
      <c r="V384" s="1653" t="s">
        <v>598</v>
      </c>
      <c r="W384" s="1654">
        <v>4</v>
      </c>
      <c r="X384" s="1652" t="s">
        <v>484</v>
      </c>
      <c r="Y384" s="1653">
        <v>3</v>
      </c>
    </row>
    <row r="385" spans="1:27" s="16" customFormat="1" ht="19.5" hidden="1" customHeight="1" x14ac:dyDescent="0.2">
      <c r="A385" s="3328" t="s">
        <v>409</v>
      </c>
      <c r="B385" s="3329"/>
      <c r="C385" s="3329"/>
      <c r="D385" s="3329"/>
      <c r="E385" s="3329"/>
      <c r="F385" s="3329"/>
      <c r="G385" s="3329"/>
      <c r="H385" s="3329"/>
      <c r="I385" s="3329"/>
      <c r="J385" s="3329"/>
      <c r="K385" s="3329"/>
      <c r="L385" s="3329"/>
      <c r="M385" s="3330"/>
      <c r="N385" s="1651">
        <v>5</v>
      </c>
      <c r="O385" s="1652">
        <v>2</v>
      </c>
      <c r="P385" s="1653" t="s">
        <v>411</v>
      </c>
      <c r="Q385" s="1654">
        <v>3</v>
      </c>
      <c r="R385" s="1652">
        <v>1</v>
      </c>
      <c r="S385" s="1653" t="s">
        <v>599</v>
      </c>
      <c r="T385" s="1654" t="s">
        <v>202</v>
      </c>
      <c r="U385" s="1652"/>
      <c r="V385" s="1653" t="s">
        <v>598</v>
      </c>
      <c r="W385" s="1654">
        <v>3</v>
      </c>
      <c r="X385" s="1652" t="s">
        <v>484</v>
      </c>
      <c r="Y385" s="1653">
        <v>3</v>
      </c>
    </row>
    <row r="386" spans="1:27" s="16" customFormat="1" ht="19.5" hidden="1" customHeight="1" x14ac:dyDescent="0.2">
      <c r="A386" s="3328" t="s">
        <v>77</v>
      </c>
      <c r="B386" s="3329"/>
      <c r="C386" s="3329"/>
      <c r="D386" s="3329"/>
      <c r="E386" s="3329"/>
      <c r="F386" s="3329"/>
      <c r="G386" s="3329"/>
      <c r="H386" s="3329"/>
      <c r="I386" s="3329"/>
      <c r="J386" s="3329"/>
      <c r="K386" s="3329"/>
      <c r="L386" s="3329"/>
      <c r="M386" s="3330"/>
      <c r="N386" s="1654"/>
      <c r="O386" s="1652"/>
      <c r="P386" s="1653"/>
      <c r="Q386" s="1654"/>
      <c r="R386" s="1652"/>
      <c r="S386" s="1653"/>
      <c r="T386" s="1654"/>
      <c r="U386" s="1652"/>
      <c r="V386" s="1653">
        <v>1</v>
      </c>
      <c r="W386" s="1654">
        <v>1</v>
      </c>
      <c r="X386" s="1652"/>
      <c r="Y386" s="1653"/>
    </row>
    <row r="387" spans="1:27" s="16" customFormat="1" ht="18.75" hidden="1" customHeight="1" thickBot="1" x14ac:dyDescent="0.25">
      <c r="A387" s="3331" t="s">
        <v>76</v>
      </c>
      <c r="B387" s="3332"/>
      <c r="C387" s="3332"/>
      <c r="D387" s="3332"/>
      <c r="E387" s="3332"/>
      <c r="F387" s="3332"/>
      <c r="G387" s="3332"/>
      <c r="H387" s="3332"/>
      <c r="I387" s="3332"/>
      <c r="J387" s="3332"/>
      <c r="K387" s="3332"/>
      <c r="L387" s="3332"/>
      <c r="M387" s="3333"/>
      <c r="N387" s="1658"/>
      <c r="O387" s="1659"/>
      <c r="P387" s="1660"/>
      <c r="Q387" s="1658"/>
      <c r="R387" s="1659"/>
      <c r="S387" s="1660"/>
      <c r="T387" s="1658">
        <v>1</v>
      </c>
      <c r="U387" s="1659"/>
      <c r="V387" s="1660">
        <v>1</v>
      </c>
      <c r="W387" s="1658"/>
      <c r="X387" s="1659">
        <v>1</v>
      </c>
      <c r="Y387" s="1660"/>
    </row>
    <row r="388" spans="1:27" s="16" customFormat="1" ht="18.75" hidden="1" customHeight="1" thickBot="1" x14ac:dyDescent="0.25">
      <c r="A388" s="1661"/>
      <c r="B388" s="1662"/>
      <c r="C388" s="1662"/>
      <c r="D388" s="1662"/>
      <c r="E388" s="1662"/>
      <c r="F388" s="1662"/>
      <c r="G388" s="1662"/>
      <c r="H388" s="1662"/>
      <c r="I388" s="1662"/>
      <c r="J388" s="1662"/>
      <c r="K388" s="1662"/>
      <c r="L388" s="1662"/>
      <c r="M388" s="1662"/>
      <c r="N388" s="3407">
        <f>G12+G13+G14+G17+G23+G24+G25+G36+G37+G38+G40+G51+G52+G53+G57+G58+G59+G65+G69+G78+G79+G81</f>
        <v>60</v>
      </c>
      <c r="O388" s="3408"/>
      <c r="P388" s="3408"/>
      <c r="Q388" s="3407">
        <f>G18+G19+G20+G26+G27+G28+G39+G46+G54+G61+G62+G63+G70+G71+G73+G74+G75+G76+G80+G152+G354+4</f>
        <v>60</v>
      </c>
      <c r="R388" s="3408"/>
      <c r="S388" s="3408"/>
      <c r="T388" s="3409">
        <f>G34+G41+G43+G44+G45+G48+G49+G129+G130+G131+G134+G135+G136+G141+G142+G161+G355+G356+6</f>
        <v>60</v>
      </c>
      <c r="U388" s="3408"/>
      <c r="V388" s="3408"/>
      <c r="W388" s="3409">
        <f>G16+G55+G66+G67+G132+G138+G139+G143+G156+G157+G162+G163+G185+G187+G188+G189+G358+G359+G364</f>
        <v>59</v>
      </c>
      <c r="X388" s="3408"/>
      <c r="Y388" s="3408"/>
      <c r="Z388" s="3205"/>
      <c r="AA388" s="3206"/>
    </row>
    <row r="389" spans="1:27" s="16" customFormat="1" ht="18.75" hidden="1" customHeight="1" thickBot="1" x14ac:dyDescent="0.25">
      <c r="A389" s="1662"/>
      <c r="B389" s="1662"/>
      <c r="C389" s="1662"/>
      <c r="D389" s="1662"/>
      <c r="E389" s="1662"/>
      <c r="F389" s="1662"/>
      <c r="G389" s="1662"/>
      <c r="H389" s="1662"/>
      <c r="I389" s="1662"/>
      <c r="J389" s="1662"/>
      <c r="K389" s="1662"/>
      <c r="L389" s="1662"/>
      <c r="M389" s="1662"/>
      <c r="N389" s="3410">
        <f>N388+Q388+T388+W388</f>
        <v>239</v>
      </c>
      <c r="O389" s="3411"/>
      <c r="P389" s="3411"/>
      <c r="Q389" s="3411"/>
      <c r="R389" s="3411"/>
      <c r="S389" s="3411"/>
      <c r="T389" s="3411"/>
      <c r="U389" s="3411"/>
      <c r="V389" s="3411"/>
      <c r="W389" s="3411"/>
      <c r="X389" s="3411"/>
      <c r="Y389" s="3412"/>
      <c r="Z389" s="46"/>
      <c r="AA389" s="454"/>
    </row>
    <row r="390" spans="1:27" s="16" customFormat="1" ht="18.75" hidden="1" customHeight="1" thickBot="1" x14ac:dyDescent="0.25">
      <c r="A390" s="405"/>
      <c r="B390" s="405"/>
      <c r="C390" s="405"/>
      <c r="D390" s="405"/>
      <c r="E390" s="405"/>
      <c r="F390" s="405"/>
      <c r="G390" s="405"/>
      <c r="H390" s="405"/>
      <c r="I390" s="405"/>
      <c r="J390" s="405"/>
      <c r="K390" s="405"/>
      <c r="L390" s="405"/>
      <c r="M390" s="405"/>
      <c r="N390" s="406"/>
      <c r="O390" s="407"/>
      <c r="P390" s="408"/>
      <c r="Q390" s="406"/>
      <c r="R390" s="407"/>
      <c r="S390" s="407"/>
      <c r="T390" s="70"/>
      <c r="U390" s="71"/>
      <c r="V390" s="72"/>
      <c r="W390" s="70"/>
      <c r="X390" s="71"/>
      <c r="Y390" s="72"/>
      <c r="Z390" s="46"/>
      <c r="AA390" s="454"/>
    </row>
    <row r="391" spans="1:27" s="16" customFormat="1" ht="18.75" hidden="1" customHeight="1" thickBot="1" x14ac:dyDescent="0.25">
      <c r="A391" s="3345" t="s">
        <v>407</v>
      </c>
      <c r="B391" s="3346"/>
      <c r="C391" s="3346"/>
      <c r="D391" s="3346"/>
      <c r="E391" s="3346"/>
      <c r="F391" s="3346"/>
      <c r="G391" s="3346"/>
      <c r="H391" s="3346"/>
      <c r="I391" s="3346"/>
      <c r="J391" s="3346"/>
      <c r="K391" s="3346"/>
      <c r="L391" s="3346"/>
      <c r="M391" s="3346"/>
      <c r="N391" s="3346"/>
      <c r="O391" s="3346"/>
      <c r="P391" s="3346"/>
      <c r="Q391" s="3346"/>
      <c r="R391" s="3346"/>
      <c r="S391" s="3346"/>
      <c r="T391" s="3346"/>
      <c r="U391" s="3346"/>
      <c r="V391" s="3346"/>
      <c r="W391" s="3346"/>
      <c r="X391" s="3346"/>
      <c r="Y391" s="3347"/>
      <c r="Z391" s="46"/>
      <c r="AA391" s="454"/>
    </row>
    <row r="392" spans="1:27" s="16" customFormat="1" ht="24.75" hidden="1" customHeight="1" thickBot="1" x14ac:dyDescent="0.25">
      <c r="A392" s="3348" t="s">
        <v>403</v>
      </c>
      <c r="B392" s="3348"/>
      <c r="C392" s="3348"/>
      <c r="D392" s="3348"/>
      <c r="E392" s="3348"/>
      <c r="F392" s="3348"/>
      <c r="G392" s="1693">
        <f>N401</f>
        <v>240</v>
      </c>
      <c r="H392" s="1693">
        <f t="shared" ref="H392:V392" si="120">H83+H149+H158+H213+H360+H365+H93</f>
        <v>7200</v>
      </c>
      <c r="I392" s="1693">
        <f t="shared" si="120"/>
        <v>3277</v>
      </c>
      <c r="J392" s="1693">
        <f t="shared" si="120"/>
        <v>1589</v>
      </c>
      <c r="K392" s="1693">
        <f t="shared" si="120"/>
        <v>461</v>
      </c>
      <c r="L392" s="1693">
        <f t="shared" si="120"/>
        <v>1227</v>
      </c>
      <c r="M392" s="1693">
        <f t="shared" si="120"/>
        <v>3293</v>
      </c>
      <c r="N392" s="1693">
        <f t="shared" si="120"/>
        <v>29</v>
      </c>
      <c r="O392" s="1693">
        <f t="shared" si="120"/>
        <v>27</v>
      </c>
      <c r="P392" s="1693">
        <f t="shared" si="120"/>
        <v>27</v>
      </c>
      <c r="Q392" s="1693">
        <f t="shared" si="120"/>
        <v>28</v>
      </c>
      <c r="R392" s="1693">
        <f t="shared" si="120"/>
        <v>28</v>
      </c>
      <c r="S392" s="1693">
        <f t="shared" si="120"/>
        <v>30</v>
      </c>
      <c r="T392" s="1693">
        <f t="shared" si="120"/>
        <v>24</v>
      </c>
      <c r="U392" s="1693">
        <f t="shared" si="120"/>
        <v>24</v>
      </c>
      <c r="V392" s="1693">
        <f t="shared" si="120"/>
        <v>24</v>
      </c>
      <c r="W392" s="1694">
        <f>W83+W149+W158+W213+W360+W365</f>
        <v>22</v>
      </c>
      <c r="X392" s="1695">
        <f>X83+X149+X158+X213+X360+X365</f>
        <v>20</v>
      </c>
      <c r="Y392" s="1696">
        <f>Y83+Y149+Y158+Y213+Y360+Y365</f>
        <v>15</v>
      </c>
      <c r="Z392" s="46"/>
      <c r="AA392" s="454"/>
    </row>
    <row r="393" spans="1:27" s="16" customFormat="1" ht="36" hidden="1" customHeight="1" thickBot="1" x14ac:dyDescent="0.25">
      <c r="A393" s="3349" t="s">
        <v>404</v>
      </c>
      <c r="B393" s="3350"/>
      <c r="C393" s="3350"/>
      <c r="D393" s="3350"/>
      <c r="E393" s="3350"/>
      <c r="F393" s="3351"/>
      <c r="G393" s="1697">
        <f>N401</f>
        <v>240</v>
      </c>
      <c r="H393" s="1697">
        <f t="shared" ref="H393:V393" si="121">H83+H150+H158+H214+H360+H365+H93</f>
        <v>7200</v>
      </c>
      <c r="I393" s="1697">
        <f t="shared" si="121"/>
        <v>3277</v>
      </c>
      <c r="J393" s="1697">
        <f t="shared" si="121"/>
        <v>1508</v>
      </c>
      <c r="K393" s="1697">
        <f t="shared" si="121"/>
        <v>422</v>
      </c>
      <c r="L393" s="1697">
        <f t="shared" si="121"/>
        <v>1347</v>
      </c>
      <c r="M393" s="1697">
        <f t="shared" si="121"/>
        <v>3293</v>
      </c>
      <c r="N393" s="1697">
        <f t="shared" si="121"/>
        <v>29</v>
      </c>
      <c r="O393" s="1697">
        <f t="shared" si="121"/>
        <v>27</v>
      </c>
      <c r="P393" s="1697">
        <f t="shared" si="121"/>
        <v>27</v>
      </c>
      <c r="Q393" s="1697">
        <f t="shared" si="121"/>
        <v>28</v>
      </c>
      <c r="R393" s="1697">
        <f t="shared" si="121"/>
        <v>28</v>
      </c>
      <c r="S393" s="1697">
        <f t="shared" si="121"/>
        <v>30</v>
      </c>
      <c r="T393" s="1697">
        <f t="shared" si="121"/>
        <v>24</v>
      </c>
      <c r="U393" s="1697">
        <f t="shared" si="121"/>
        <v>24</v>
      </c>
      <c r="V393" s="1697">
        <f t="shared" si="121"/>
        <v>24</v>
      </c>
      <c r="W393" s="1694">
        <f>W83+W150+W158+W214+W360+W365</f>
        <v>22</v>
      </c>
      <c r="X393" s="1695">
        <f>X83+X150+X158+X214+X360+X365</f>
        <v>20</v>
      </c>
      <c r="Y393" s="1696">
        <f>Y83+Y150+Y158+Y214+Y360+Y365</f>
        <v>15</v>
      </c>
      <c r="Z393" s="46"/>
      <c r="AA393" s="454"/>
    </row>
    <row r="394" spans="1:27" s="16" customFormat="1" ht="18.75" hidden="1" customHeight="1" x14ac:dyDescent="0.2">
      <c r="A394" s="3352" t="s">
        <v>74</v>
      </c>
      <c r="B394" s="3353"/>
      <c r="C394" s="3353"/>
      <c r="D394" s="3353"/>
      <c r="E394" s="3353"/>
      <c r="F394" s="3353"/>
      <c r="G394" s="3353"/>
      <c r="H394" s="3353"/>
      <c r="I394" s="3353"/>
      <c r="J394" s="3353"/>
      <c r="K394" s="3353"/>
      <c r="L394" s="3353"/>
      <c r="M394" s="3354"/>
      <c r="N394" s="1698">
        <f t="shared" ref="N394:Y394" si="122">N392</f>
        <v>29</v>
      </c>
      <c r="O394" s="1699">
        <f t="shared" si="122"/>
        <v>27</v>
      </c>
      <c r="P394" s="1700">
        <f t="shared" si="122"/>
        <v>27</v>
      </c>
      <c r="Q394" s="1698">
        <f t="shared" si="122"/>
        <v>28</v>
      </c>
      <c r="R394" s="1699">
        <f t="shared" si="122"/>
        <v>28</v>
      </c>
      <c r="S394" s="1700">
        <f t="shared" si="122"/>
        <v>30</v>
      </c>
      <c r="T394" s="1698">
        <f>T392</f>
        <v>24</v>
      </c>
      <c r="U394" s="1701">
        <f t="shared" si="122"/>
        <v>24</v>
      </c>
      <c r="V394" s="1702">
        <f t="shared" si="122"/>
        <v>24</v>
      </c>
      <c r="W394" s="1703">
        <f t="shared" si="122"/>
        <v>22</v>
      </c>
      <c r="X394" s="1701">
        <f t="shared" si="122"/>
        <v>20</v>
      </c>
      <c r="Y394" s="1702">
        <f t="shared" si="122"/>
        <v>15</v>
      </c>
      <c r="Z394" s="46"/>
      <c r="AA394" s="454"/>
    </row>
    <row r="395" spans="1:27" s="16" customFormat="1" ht="18.75" hidden="1" customHeight="1" x14ac:dyDescent="0.2">
      <c r="A395" s="3355" t="s">
        <v>62</v>
      </c>
      <c r="B395" s="3356"/>
      <c r="C395" s="3356"/>
      <c r="D395" s="3356"/>
      <c r="E395" s="3356"/>
      <c r="F395" s="3356"/>
      <c r="G395" s="3356"/>
      <c r="H395" s="3356"/>
      <c r="I395" s="3356"/>
      <c r="J395" s="3356"/>
      <c r="K395" s="3356"/>
      <c r="L395" s="3356"/>
      <c r="M395" s="3357"/>
      <c r="N395" s="1704">
        <v>3</v>
      </c>
      <c r="O395" s="1705">
        <v>1</v>
      </c>
      <c r="P395" s="1706">
        <v>3</v>
      </c>
      <c r="Q395" s="1707">
        <v>4</v>
      </c>
      <c r="R395" s="1705">
        <v>2</v>
      </c>
      <c r="S395" s="1706">
        <v>3</v>
      </c>
      <c r="T395" s="1707">
        <v>3</v>
      </c>
      <c r="U395" s="1705">
        <v>2</v>
      </c>
      <c r="V395" s="1706">
        <v>3</v>
      </c>
      <c r="W395" s="1707">
        <v>3</v>
      </c>
      <c r="X395" s="1705">
        <v>1</v>
      </c>
      <c r="Y395" s="1706">
        <v>2</v>
      </c>
      <c r="Z395" s="46"/>
      <c r="AA395" s="454"/>
    </row>
    <row r="396" spans="1:27" s="16" customFormat="1" ht="18.75" hidden="1" customHeight="1" x14ac:dyDescent="0.2">
      <c r="A396" s="3322" t="s">
        <v>408</v>
      </c>
      <c r="B396" s="3323"/>
      <c r="C396" s="3323"/>
      <c r="D396" s="3323"/>
      <c r="E396" s="3323"/>
      <c r="F396" s="3323"/>
      <c r="G396" s="3323"/>
      <c r="H396" s="3323"/>
      <c r="I396" s="3323"/>
      <c r="J396" s="3323"/>
      <c r="K396" s="3323"/>
      <c r="L396" s="3323"/>
      <c r="M396" s="3324"/>
      <c r="N396" s="160">
        <v>5</v>
      </c>
      <c r="O396" s="786">
        <v>2</v>
      </c>
      <c r="P396" s="639" t="s">
        <v>411</v>
      </c>
      <c r="Q396" s="1037">
        <v>3</v>
      </c>
      <c r="R396" s="786">
        <v>1</v>
      </c>
      <c r="S396" s="639" t="s">
        <v>485</v>
      </c>
      <c r="T396" s="1037" t="s">
        <v>202</v>
      </c>
      <c r="U396" s="786"/>
      <c r="V396" s="639" t="s">
        <v>598</v>
      </c>
      <c r="W396" s="1037">
        <v>4</v>
      </c>
      <c r="X396" s="786" t="s">
        <v>484</v>
      </c>
      <c r="Y396" s="639">
        <v>3</v>
      </c>
      <c r="Z396" s="46"/>
      <c r="AA396" s="454"/>
    </row>
    <row r="397" spans="1:27" s="16" customFormat="1" ht="18.75" hidden="1" customHeight="1" x14ac:dyDescent="0.2">
      <c r="A397" s="3322" t="s">
        <v>409</v>
      </c>
      <c r="B397" s="3323"/>
      <c r="C397" s="3323"/>
      <c r="D397" s="3323"/>
      <c r="E397" s="3323"/>
      <c r="F397" s="3323"/>
      <c r="G397" s="3323"/>
      <c r="H397" s="3323"/>
      <c r="I397" s="3323"/>
      <c r="J397" s="3323"/>
      <c r="K397" s="3323"/>
      <c r="L397" s="3323"/>
      <c r="M397" s="3324"/>
      <c r="N397" s="160">
        <v>5</v>
      </c>
      <c r="O397" s="786">
        <v>2</v>
      </c>
      <c r="P397" s="639" t="s">
        <v>411</v>
      </c>
      <c r="Q397" s="1037">
        <v>3</v>
      </c>
      <c r="R397" s="786">
        <v>1</v>
      </c>
      <c r="S397" s="639" t="s">
        <v>485</v>
      </c>
      <c r="T397" s="1037" t="s">
        <v>202</v>
      </c>
      <c r="U397" s="786"/>
      <c r="V397" s="639" t="s">
        <v>598</v>
      </c>
      <c r="W397" s="1037">
        <v>3</v>
      </c>
      <c r="X397" s="786" t="s">
        <v>484</v>
      </c>
      <c r="Y397" s="639">
        <v>3</v>
      </c>
      <c r="Z397" s="46"/>
      <c r="AA397" s="454"/>
    </row>
    <row r="398" spans="1:27" s="16" customFormat="1" ht="18.75" hidden="1" customHeight="1" x14ac:dyDescent="0.2">
      <c r="A398" s="3322" t="s">
        <v>77</v>
      </c>
      <c r="B398" s="3323"/>
      <c r="C398" s="3323"/>
      <c r="D398" s="3323"/>
      <c r="E398" s="3323"/>
      <c r="F398" s="3323"/>
      <c r="G398" s="3323"/>
      <c r="H398" s="3323"/>
      <c r="I398" s="3323"/>
      <c r="J398" s="3323"/>
      <c r="K398" s="3323"/>
      <c r="L398" s="3323"/>
      <c r="M398" s="3324"/>
      <c r="N398" s="1037"/>
      <c r="O398" s="786"/>
      <c r="P398" s="639"/>
      <c r="Q398" s="1037"/>
      <c r="R398" s="786"/>
      <c r="S398" s="639"/>
      <c r="T398" s="1037"/>
      <c r="U398" s="786"/>
      <c r="V398" s="639">
        <v>1</v>
      </c>
      <c r="W398" s="1037">
        <v>1</v>
      </c>
      <c r="X398" s="786"/>
      <c r="Y398" s="639"/>
      <c r="Z398" s="46"/>
      <c r="AA398" s="454"/>
    </row>
    <row r="399" spans="1:27" s="16" customFormat="1" ht="18.75" hidden="1" customHeight="1" thickBot="1" x14ac:dyDescent="0.25">
      <c r="A399" s="3341" t="s">
        <v>76</v>
      </c>
      <c r="B399" s="3342"/>
      <c r="C399" s="3342"/>
      <c r="D399" s="3342"/>
      <c r="E399" s="3342"/>
      <c r="F399" s="3342"/>
      <c r="G399" s="3342"/>
      <c r="H399" s="3342"/>
      <c r="I399" s="3342"/>
      <c r="J399" s="3342"/>
      <c r="K399" s="3342"/>
      <c r="L399" s="3342"/>
      <c r="M399" s="3343"/>
      <c r="N399" s="936"/>
      <c r="O399" s="937"/>
      <c r="P399" s="686"/>
      <c r="Q399" s="936"/>
      <c r="R399" s="937"/>
      <c r="S399" s="686"/>
      <c r="T399" s="936">
        <v>1</v>
      </c>
      <c r="U399" s="937"/>
      <c r="V399" s="686">
        <v>1</v>
      </c>
      <c r="W399" s="936"/>
      <c r="X399" s="937">
        <v>1</v>
      </c>
      <c r="Y399" s="686"/>
      <c r="Z399" s="46"/>
      <c r="AA399" s="454"/>
    </row>
    <row r="400" spans="1:27" s="16" customFormat="1" ht="18.75" hidden="1" customHeight="1" thickBot="1" x14ac:dyDescent="0.25">
      <c r="A400" s="409"/>
      <c r="B400" s="409"/>
      <c r="C400" s="409"/>
      <c r="D400" s="409"/>
      <c r="E400" s="409"/>
      <c r="F400" s="409"/>
      <c r="G400" s="409"/>
      <c r="H400" s="409"/>
      <c r="I400" s="409"/>
      <c r="J400" s="409"/>
      <c r="K400" s="409"/>
      <c r="L400" s="409"/>
      <c r="M400" s="410"/>
      <c r="N400" s="3344">
        <f>G12+G13+G14+G17+G23+G24+G25+G36+G37+G38+G40+G51+G52+G53+G57+G58+G59+G65+G69+G78+G79+G81</f>
        <v>60</v>
      </c>
      <c r="O400" s="3344"/>
      <c r="P400" s="3344"/>
      <c r="Q400" s="3344">
        <f>G18+G19+G20+G26+G27+G28+G39+G46+G54+G61+G62+G63+G70+G71+G73+G74+G75+G76+G80+G203+G204+G354+G87+G88+G89</f>
        <v>60</v>
      </c>
      <c r="R400" s="3344"/>
      <c r="S400" s="3344"/>
      <c r="T400" s="3018">
        <f>G34+G41+G43+G44+G45+G48+G49+G129+G130+G131+G134+G135+G136+G141+G142+G198+G355+G356+G90+G91+G92</f>
        <v>60</v>
      </c>
      <c r="U400" s="3019"/>
      <c r="V400" s="3019"/>
      <c r="W400" s="3018">
        <f>G16+G55+G66+G67+G132+G138+G139+G143+G156+G157+G199+G200+G201+G206+G207+G208+G357+G359+G364</f>
        <v>60</v>
      </c>
      <c r="X400" s="3019"/>
      <c r="Y400" s="3019"/>
      <c r="Z400" s="46"/>
      <c r="AA400" s="455"/>
    </row>
    <row r="401" spans="1:38" s="16" customFormat="1" ht="18.75" hidden="1" customHeight="1" thickBot="1" x14ac:dyDescent="0.25">
      <c r="A401" s="404"/>
      <c r="B401" s="404"/>
      <c r="C401" s="404"/>
      <c r="D401" s="404"/>
      <c r="E401" s="404"/>
      <c r="F401" s="404"/>
      <c r="G401" s="404"/>
      <c r="H401" s="404"/>
      <c r="I401" s="404"/>
      <c r="J401" s="404"/>
      <c r="K401" s="404"/>
      <c r="L401" s="404"/>
      <c r="M401" s="404"/>
      <c r="N401" s="3360">
        <f>N400+Q400+T400+W400</f>
        <v>240</v>
      </c>
      <c r="O401" s="3361"/>
      <c r="P401" s="3361"/>
      <c r="Q401" s="3361"/>
      <c r="R401" s="3361"/>
      <c r="S401" s="3361"/>
      <c r="T401" s="3361"/>
      <c r="U401" s="3361"/>
      <c r="V401" s="3361"/>
      <c r="W401" s="3361"/>
      <c r="X401" s="3361"/>
      <c r="Y401" s="3362"/>
      <c r="Z401" s="46"/>
      <c r="AA401" s="455"/>
    </row>
    <row r="402" spans="1:38" s="16" customFormat="1" ht="18.75" hidden="1" customHeight="1" thickBot="1" x14ac:dyDescent="0.25">
      <c r="A402" s="411"/>
      <c r="B402" s="411"/>
      <c r="C402" s="411"/>
      <c r="D402" s="411"/>
      <c r="E402" s="411"/>
      <c r="F402" s="411"/>
      <c r="G402" s="411"/>
      <c r="H402" s="411"/>
      <c r="I402" s="411"/>
      <c r="J402" s="411"/>
      <c r="K402" s="411"/>
      <c r="L402" s="411"/>
      <c r="M402" s="411"/>
      <c r="N402" s="411"/>
      <c r="O402" s="411"/>
      <c r="P402" s="412"/>
      <c r="Q402" s="411"/>
      <c r="R402" s="411"/>
      <c r="S402" s="411"/>
      <c r="T402" s="412"/>
      <c r="U402" s="412"/>
      <c r="V402" s="412"/>
      <c r="W402" s="412"/>
      <c r="X402" s="412"/>
      <c r="Y402" s="412"/>
      <c r="Z402" s="46"/>
      <c r="AA402" s="454"/>
    </row>
    <row r="403" spans="1:38" s="16" customFormat="1" ht="18.75" hidden="1" customHeight="1" thickBot="1" x14ac:dyDescent="0.25">
      <c r="A403" s="3363" t="s">
        <v>410</v>
      </c>
      <c r="B403" s="3364"/>
      <c r="C403" s="3364"/>
      <c r="D403" s="3364"/>
      <c r="E403" s="3364"/>
      <c r="F403" s="3364"/>
      <c r="G403" s="3364"/>
      <c r="H403" s="3364"/>
      <c r="I403" s="3364"/>
      <c r="J403" s="3364"/>
      <c r="K403" s="3364"/>
      <c r="L403" s="3364"/>
      <c r="M403" s="3364"/>
      <c r="N403" s="3364"/>
      <c r="O403" s="3364"/>
      <c r="P403" s="3364"/>
      <c r="Q403" s="3364"/>
      <c r="R403" s="3364"/>
      <c r="S403" s="3364"/>
      <c r="T403" s="3364"/>
      <c r="U403" s="3364"/>
      <c r="V403" s="3364"/>
      <c r="W403" s="3364"/>
      <c r="X403" s="3364"/>
      <c r="Y403" s="3365"/>
      <c r="Z403" s="46"/>
      <c r="AA403" s="454"/>
    </row>
    <row r="404" spans="1:38" s="16" customFormat="1" ht="21.75" hidden="1" customHeight="1" thickBot="1" x14ac:dyDescent="0.25">
      <c r="A404" s="3337" t="s">
        <v>403</v>
      </c>
      <c r="B404" s="3337"/>
      <c r="C404" s="3337"/>
      <c r="D404" s="3337"/>
      <c r="E404" s="3337"/>
      <c r="F404" s="3337"/>
      <c r="G404" s="1663">
        <f>N413</f>
        <v>239</v>
      </c>
      <c r="H404" s="1663">
        <f t="shared" ref="H404:V404" si="123">H83+H149+H153+H158+H164+H225+H360+H365+H93</f>
        <v>7200</v>
      </c>
      <c r="I404" s="1663">
        <f t="shared" si="123"/>
        <v>3267</v>
      </c>
      <c r="J404" s="1663">
        <f t="shared" si="123"/>
        <v>1579</v>
      </c>
      <c r="K404" s="1663">
        <f t="shared" si="123"/>
        <v>481</v>
      </c>
      <c r="L404" s="1663">
        <f t="shared" si="123"/>
        <v>1207</v>
      </c>
      <c r="M404" s="1663">
        <f t="shared" si="123"/>
        <v>3303</v>
      </c>
      <c r="N404" s="1663">
        <f t="shared" si="123"/>
        <v>29</v>
      </c>
      <c r="O404" s="1663">
        <f t="shared" si="123"/>
        <v>27</v>
      </c>
      <c r="P404" s="1663">
        <f t="shared" si="123"/>
        <v>27</v>
      </c>
      <c r="Q404" s="1663">
        <f t="shared" si="123"/>
        <v>28</v>
      </c>
      <c r="R404" s="1663">
        <f t="shared" si="123"/>
        <v>28</v>
      </c>
      <c r="S404" s="1663">
        <f t="shared" si="123"/>
        <v>29</v>
      </c>
      <c r="T404" s="1663">
        <f t="shared" si="123"/>
        <v>24</v>
      </c>
      <c r="U404" s="1663">
        <f t="shared" si="123"/>
        <v>24</v>
      </c>
      <c r="V404" s="1663">
        <f t="shared" si="123"/>
        <v>24</v>
      </c>
      <c r="W404" s="1664">
        <f>W83+W149+W153+W158+W164+W225+W360+W365</f>
        <v>22</v>
      </c>
      <c r="X404" s="1665">
        <f>X83+X149+X153+X158+X164+X225+X360+X365</f>
        <v>20</v>
      </c>
      <c r="Y404" s="1666">
        <f>Y83+Y149+Y153+Y158+Y164+Y225+Y360+Y365</f>
        <v>15</v>
      </c>
      <c r="Z404" s="46"/>
      <c r="AA404" s="454"/>
    </row>
    <row r="405" spans="1:38" s="16" customFormat="1" ht="38.25" hidden="1" customHeight="1" thickBot="1" x14ac:dyDescent="0.25">
      <c r="A405" s="3338" t="s">
        <v>404</v>
      </c>
      <c r="B405" s="3339"/>
      <c r="C405" s="3339"/>
      <c r="D405" s="3339"/>
      <c r="E405" s="3339"/>
      <c r="F405" s="3340"/>
      <c r="G405" s="1663">
        <f>N413</f>
        <v>239</v>
      </c>
      <c r="H405" s="1663">
        <f t="shared" ref="H405:V405" si="124">H83+H150+H153+H158+H164+H226+H360+H365+H93</f>
        <v>7200</v>
      </c>
      <c r="I405" s="1663">
        <f t="shared" si="124"/>
        <v>3267</v>
      </c>
      <c r="J405" s="1663">
        <f t="shared" si="124"/>
        <v>1498</v>
      </c>
      <c r="K405" s="1663">
        <f t="shared" si="124"/>
        <v>442</v>
      </c>
      <c r="L405" s="1663">
        <f t="shared" si="124"/>
        <v>1327</v>
      </c>
      <c r="M405" s="1663">
        <f t="shared" si="124"/>
        <v>3303</v>
      </c>
      <c r="N405" s="1663">
        <f t="shared" si="124"/>
        <v>29</v>
      </c>
      <c r="O405" s="1663">
        <f t="shared" si="124"/>
        <v>27</v>
      </c>
      <c r="P405" s="1663">
        <f t="shared" si="124"/>
        <v>27</v>
      </c>
      <c r="Q405" s="1663">
        <f t="shared" si="124"/>
        <v>28</v>
      </c>
      <c r="R405" s="1663">
        <f t="shared" si="124"/>
        <v>28</v>
      </c>
      <c r="S405" s="1663">
        <f t="shared" si="124"/>
        <v>29</v>
      </c>
      <c r="T405" s="1663">
        <f t="shared" si="124"/>
        <v>24</v>
      </c>
      <c r="U405" s="1663">
        <f t="shared" si="124"/>
        <v>24</v>
      </c>
      <c r="V405" s="1663">
        <f t="shared" si="124"/>
        <v>24</v>
      </c>
      <c r="W405" s="1664">
        <f>W83+W150+W153+W158+W164+W226+W360+W365</f>
        <v>22</v>
      </c>
      <c r="X405" s="1665">
        <f>X83+X150+X153+X158+X164+X226+X360+X365</f>
        <v>20</v>
      </c>
      <c r="Y405" s="1666">
        <f>Y83+Y150+Y153+Y158+Y164+Y226+Y360+Y365</f>
        <v>15</v>
      </c>
      <c r="Z405" s="46"/>
      <c r="AA405" s="454"/>
    </row>
    <row r="406" spans="1:38" s="16" customFormat="1" ht="18.75" hidden="1" customHeight="1" x14ac:dyDescent="0.2">
      <c r="A406" s="3366" t="s">
        <v>74</v>
      </c>
      <c r="B406" s="3326"/>
      <c r="C406" s="3326"/>
      <c r="D406" s="3326"/>
      <c r="E406" s="3326"/>
      <c r="F406" s="3326"/>
      <c r="G406" s="3326"/>
      <c r="H406" s="3326"/>
      <c r="I406" s="3326"/>
      <c r="J406" s="3326"/>
      <c r="K406" s="3326"/>
      <c r="L406" s="3326"/>
      <c r="M406" s="3327"/>
      <c r="N406" s="1667">
        <f t="shared" ref="N406:Y406" si="125">N404</f>
        <v>29</v>
      </c>
      <c r="O406" s="1668">
        <f t="shared" si="125"/>
        <v>27</v>
      </c>
      <c r="P406" s="1669">
        <f t="shared" si="125"/>
        <v>27</v>
      </c>
      <c r="Q406" s="1670">
        <f t="shared" si="125"/>
        <v>28</v>
      </c>
      <c r="R406" s="1671">
        <f t="shared" si="125"/>
        <v>28</v>
      </c>
      <c r="S406" s="1672">
        <f t="shared" si="125"/>
        <v>29</v>
      </c>
      <c r="T406" s="1670">
        <f t="shared" si="125"/>
        <v>24</v>
      </c>
      <c r="U406" s="1671">
        <f t="shared" si="125"/>
        <v>24</v>
      </c>
      <c r="V406" s="1672">
        <f t="shared" si="125"/>
        <v>24</v>
      </c>
      <c r="W406" s="1673">
        <f t="shared" si="125"/>
        <v>22</v>
      </c>
      <c r="X406" s="1668">
        <f t="shared" si="125"/>
        <v>20</v>
      </c>
      <c r="Y406" s="1669">
        <f t="shared" si="125"/>
        <v>15</v>
      </c>
      <c r="Z406" s="46"/>
      <c r="AA406" s="454"/>
    </row>
    <row r="407" spans="1:38" s="16" customFormat="1" ht="18.75" hidden="1" customHeight="1" x14ac:dyDescent="0.2">
      <c r="A407" s="3328" t="s">
        <v>62</v>
      </c>
      <c r="B407" s="3329"/>
      <c r="C407" s="3329"/>
      <c r="D407" s="3329"/>
      <c r="E407" s="3329"/>
      <c r="F407" s="3329"/>
      <c r="G407" s="3329"/>
      <c r="H407" s="3329"/>
      <c r="I407" s="3329"/>
      <c r="J407" s="3329"/>
      <c r="K407" s="3329"/>
      <c r="L407" s="3329"/>
      <c r="M407" s="3330"/>
      <c r="N407" s="1651">
        <v>3</v>
      </c>
      <c r="O407" s="1652">
        <v>1</v>
      </c>
      <c r="P407" s="1653">
        <v>3</v>
      </c>
      <c r="Q407" s="1654">
        <v>4</v>
      </c>
      <c r="R407" s="1652">
        <v>2</v>
      </c>
      <c r="S407" s="1653">
        <v>3</v>
      </c>
      <c r="T407" s="1654">
        <v>3</v>
      </c>
      <c r="U407" s="1652">
        <v>2</v>
      </c>
      <c r="V407" s="1653">
        <v>3</v>
      </c>
      <c r="W407" s="1654">
        <v>3</v>
      </c>
      <c r="X407" s="1652">
        <v>1</v>
      </c>
      <c r="Y407" s="1653">
        <v>2</v>
      </c>
      <c r="Z407" s="46"/>
      <c r="AA407" s="454"/>
    </row>
    <row r="408" spans="1:38" s="16" customFormat="1" ht="18.75" hidden="1" customHeight="1" x14ac:dyDescent="0.2">
      <c r="A408" s="3328" t="s">
        <v>408</v>
      </c>
      <c r="B408" s="3329"/>
      <c r="C408" s="3329"/>
      <c r="D408" s="3329"/>
      <c r="E408" s="3329"/>
      <c r="F408" s="3329"/>
      <c r="G408" s="3329"/>
      <c r="H408" s="3329"/>
      <c r="I408" s="3329"/>
      <c r="J408" s="3329"/>
      <c r="K408" s="3329"/>
      <c r="L408" s="3329"/>
      <c r="M408" s="3330"/>
      <c r="N408" s="1651">
        <v>5</v>
      </c>
      <c r="O408" s="1652">
        <v>2</v>
      </c>
      <c r="P408" s="1653" t="s">
        <v>411</v>
      </c>
      <c r="Q408" s="1654">
        <v>3</v>
      </c>
      <c r="R408" s="1652">
        <v>1</v>
      </c>
      <c r="S408" s="1653" t="s">
        <v>599</v>
      </c>
      <c r="T408" s="1654" t="s">
        <v>202</v>
      </c>
      <c r="U408" s="1652"/>
      <c r="V408" s="1653" t="s">
        <v>598</v>
      </c>
      <c r="W408" s="1654">
        <v>4</v>
      </c>
      <c r="X408" s="1652" t="s">
        <v>484</v>
      </c>
      <c r="Y408" s="1653">
        <v>3</v>
      </c>
      <c r="Z408" s="46"/>
      <c r="AA408" s="454"/>
    </row>
    <row r="409" spans="1:38" s="16" customFormat="1" ht="18.75" hidden="1" customHeight="1" x14ac:dyDescent="0.2">
      <c r="A409" s="3328" t="s">
        <v>409</v>
      </c>
      <c r="B409" s="3329"/>
      <c r="C409" s="3329"/>
      <c r="D409" s="3329"/>
      <c r="E409" s="3329"/>
      <c r="F409" s="3329"/>
      <c r="G409" s="3329"/>
      <c r="H409" s="3329"/>
      <c r="I409" s="3329"/>
      <c r="J409" s="3329"/>
      <c r="K409" s="3329"/>
      <c r="L409" s="3329"/>
      <c r="M409" s="3330"/>
      <c r="N409" s="1651">
        <v>5</v>
      </c>
      <c r="O409" s="1652">
        <v>2</v>
      </c>
      <c r="P409" s="1653" t="s">
        <v>411</v>
      </c>
      <c r="Q409" s="1654">
        <v>3</v>
      </c>
      <c r="R409" s="1652">
        <v>1</v>
      </c>
      <c r="S409" s="1653" t="s">
        <v>599</v>
      </c>
      <c r="T409" s="1654" t="s">
        <v>202</v>
      </c>
      <c r="U409" s="1652"/>
      <c r="V409" s="1653" t="s">
        <v>598</v>
      </c>
      <c r="W409" s="1654">
        <v>3</v>
      </c>
      <c r="X409" s="1652" t="s">
        <v>484</v>
      </c>
      <c r="Y409" s="1653">
        <v>3</v>
      </c>
      <c r="Z409" s="46"/>
      <c r="AA409" s="454"/>
    </row>
    <row r="410" spans="1:38" s="16" customFormat="1" ht="18.75" hidden="1" customHeight="1" x14ac:dyDescent="0.2">
      <c r="A410" s="3358" t="s">
        <v>77</v>
      </c>
      <c r="B410" s="3329"/>
      <c r="C410" s="3329"/>
      <c r="D410" s="3329"/>
      <c r="E410" s="3329"/>
      <c r="F410" s="3329"/>
      <c r="G410" s="3329"/>
      <c r="H410" s="3329"/>
      <c r="I410" s="3329"/>
      <c r="J410" s="3329"/>
      <c r="K410" s="3329"/>
      <c r="L410" s="3329"/>
      <c r="M410" s="3330"/>
      <c r="N410" s="1654"/>
      <c r="O410" s="1652"/>
      <c r="P410" s="1653"/>
      <c r="Q410" s="1654"/>
      <c r="R410" s="1652"/>
      <c r="S410" s="1653"/>
      <c r="T410" s="1654"/>
      <c r="U410" s="1652"/>
      <c r="V410" s="1653">
        <v>1</v>
      </c>
      <c r="W410" s="1654">
        <v>1</v>
      </c>
      <c r="X410" s="1652"/>
      <c r="Y410" s="1653"/>
      <c r="Z410" s="46"/>
      <c r="AA410" s="454"/>
    </row>
    <row r="411" spans="1:38" s="16" customFormat="1" ht="18.75" hidden="1" customHeight="1" thickBot="1" x14ac:dyDescent="0.25">
      <c r="A411" s="3331" t="s">
        <v>76</v>
      </c>
      <c r="B411" s="3332"/>
      <c r="C411" s="3332"/>
      <c r="D411" s="3332"/>
      <c r="E411" s="3332"/>
      <c r="F411" s="3332"/>
      <c r="G411" s="3332"/>
      <c r="H411" s="3332"/>
      <c r="I411" s="3332"/>
      <c r="J411" s="3332"/>
      <c r="K411" s="3332"/>
      <c r="L411" s="3332"/>
      <c r="M411" s="3333"/>
      <c r="N411" s="1658"/>
      <c r="O411" s="1659"/>
      <c r="P411" s="1660"/>
      <c r="Q411" s="1658"/>
      <c r="R411" s="1659"/>
      <c r="S411" s="1660"/>
      <c r="T411" s="1658">
        <v>1</v>
      </c>
      <c r="U411" s="1659"/>
      <c r="V411" s="1660">
        <v>1</v>
      </c>
      <c r="W411" s="1658"/>
      <c r="X411" s="1659">
        <v>1</v>
      </c>
      <c r="Y411" s="1660"/>
      <c r="Z411" s="46"/>
      <c r="AA411" s="454"/>
    </row>
    <row r="412" spans="1:38" s="16" customFormat="1" ht="18.75" hidden="1" customHeight="1" thickBot="1" x14ac:dyDescent="0.25">
      <c r="A412" s="1661"/>
      <c r="B412" s="1662"/>
      <c r="C412" s="1662"/>
      <c r="D412" s="1662"/>
      <c r="E412" s="1662"/>
      <c r="F412" s="1662"/>
      <c r="G412" s="1662"/>
      <c r="H412" s="1662"/>
      <c r="I412" s="1662"/>
      <c r="J412" s="1662"/>
      <c r="K412" s="1662"/>
      <c r="L412" s="1662"/>
      <c r="M412" s="1662"/>
      <c r="N412" s="3359">
        <f>G12+G13+G14+G17+G23+G24+G25+G36+G37+G38+G40+G51+G52+G53+G57+G58+G59+G65+G69+G78+G79+G81</f>
        <v>60</v>
      </c>
      <c r="O412" s="3359"/>
      <c r="P412" s="3359"/>
      <c r="Q412" s="3359">
        <f>G18+G19+G20+G26+G27+G28+G39+G46+G54+G61+G62+G63+G70+G71+G73+G74+G75+G76+G80+G152+G354+4</f>
        <v>60</v>
      </c>
      <c r="R412" s="3359"/>
      <c r="S412" s="3359"/>
      <c r="T412" s="3373">
        <f>G34+G41+G43+G44+G45+G48+G49+G129+G130+G131+G134+G135+G136+G141+G142+G161+G355+G356+6</f>
        <v>60</v>
      </c>
      <c r="U412" s="3374"/>
      <c r="V412" s="3374"/>
      <c r="W412" s="3373">
        <f>G16+G55+G66+G67+G132+G138+G139+G143+G156+G157+G162+G163+G216+G218+G219+G220+G358+G359+G364</f>
        <v>59</v>
      </c>
      <c r="X412" s="3374"/>
      <c r="Y412" s="3374"/>
      <c r="Z412" s="46"/>
      <c r="AA412" s="455"/>
      <c r="AB412" s="47"/>
    </row>
    <row r="413" spans="1:38" s="16" customFormat="1" ht="18.75" hidden="1" customHeight="1" thickBot="1" x14ac:dyDescent="0.25">
      <c r="A413" s="1662"/>
      <c r="B413" s="1662"/>
      <c r="C413" s="1662"/>
      <c r="D413" s="1662"/>
      <c r="E413" s="1662"/>
      <c r="F413" s="1662"/>
      <c r="G413" s="1662"/>
      <c r="H413" s="1662"/>
      <c r="I413" s="1662"/>
      <c r="J413" s="1662"/>
      <c r="K413" s="1662"/>
      <c r="L413" s="1662"/>
      <c r="M413" s="1662"/>
      <c r="N413" s="3375">
        <f>N412+Q412+T412+W412</f>
        <v>239</v>
      </c>
      <c r="O413" s="3376"/>
      <c r="P413" s="3376"/>
      <c r="Q413" s="3376"/>
      <c r="R413" s="3376"/>
      <c r="S413" s="3376"/>
      <c r="T413" s="3376"/>
      <c r="U413" s="3376"/>
      <c r="V413" s="3376"/>
      <c r="W413" s="3376"/>
      <c r="X413" s="3376"/>
      <c r="Y413" s="3377"/>
      <c r="Z413" s="46"/>
      <c r="AA413" s="455"/>
      <c r="AB413" s="47"/>
    </row>
    <row r="414" spans="1:38" s="16" customFormat="1" ht="27.75" hidden="1" customHeight="1" thickBot="1" x14ac:dyDescent="0.25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  <c r="L414" s="413"/>
      <c r="M414" s="413"/>
      <c r="N414" s="414"/>
      <c r="O414" s="414"/>
      <c r="P414" s="402"/>
      <c r="Q414" s="401"/>
      <c r="R414" s="401"/>
      <c r="S414" s="401"/>
      <c r="T414" s="401"/>
      <c r="U414" s="401"/>
      <c r="V414" s="415"/>
      <c r="W414" s="401"/>
      <c r="X414" s="401"/>
      <c r="Y414" s="415"/>
      <c r="AC414" s="47"/>
      <c r="AD414" s="47"/>
      <c r="AE414" s="47"/>
      <c r="AF414" s="47"/>
    </row>
    <row r="415" spans="1:38" s="16" customFormat="1" ht="30" customHeight="1" thickBot="1" x14ac:dyDescent="0.25">
      <c r="A415" s="3378" t="s">
        <v>323</v>
      </c>
      <c r="B415" s="3379"/>
      <c r="C415" s="3379"/>
      <c r="D415" s="3379"/>
      <c r="E415" s="3379"/>
      <c r="F415" s="3379"/>
      <c r="G415" s="3379"/>
      <c r="H415" s="3379"/>
      <c r="I415" s="3379"/>
      <c r="J415" s="3379"/>
      <c r="K415" s="3379"/>
      <c r="L415" s="3379"/>
      <c r="M415" s="3379"/>
      <c r="N415" s="3379"/>
      <c r="O415" s="3379"/>
      <c r="P415" s="3379"/>
      <c r="Q415" s="3379"/>
      <c r="R415" s="3379"/>
      <c r="S415" s="3379"/>
      <c r="T415" s="3379"/>
      <c r="U415" s="3379"/>
      <c r="V415" s="3379"/>
      <c r="W415" s="3379"/>
      <c r="X415" s="3379"/>
      <c r="Y415" s="3380"/>
    </row>
    <row r="416" spans="1:38" s="57" customFormat="1" ht="16.5" thickBot="1" x14ac:dyDescent="0.25">
      <c r="A416" s="3215"/>
      <c r="B416" s="3215"/>
      <c r="C416" s="3215"/>
      <c r="D416" s="3215"/>
      <c r="E416" s="3215"/>
      <c r="F416" s="3215"/>
      <c r="G416" s="3215"/>
      <c r="H416" s="3215"/>
      <c r="I416" s="3215"/>
      <c r="J416" s="3215"/>
      <c r="K416" s="3215"/>
      <c r="L416" s="3215"/>
      <c r="M416" s="3215"/>
      <c r="N416" s="3215"/>
      <c r="O416" s="3215"/>
      <c r="P416" s="3215"/>
      <c r="Q416" s="3215"/>
      <c r="R416" s="3215"/>
      <c r="S416" s="3215"/>
      <c r="T416" s="3215"/>
      <c r="U416" s="3215"/>
      <c r="V416" s="3215"/>
      <c r="W416" s="3215"/>
      <c r="X416" s="3215"/>
      <c r="Y416" s="3215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</row>
    <row r="417" spans="1:27" s="1064" customFormat="1" ht="15.75" customHeight="1" thickBot="1" x14ac:dyDescent="0.25">
      <c r="A417" s="3367" t="s">
        <v>75</v>
      </c>
      <c r="B417" s="3367"/>
      <c r="C417" s="3367"/>
      <c r="D417" s="3367"/>
      <c r="E417" s="3367"/>
      <c r="F417" s="3367"/>
      <c r="G417" s="2038">
        <f t="shared" ref="G417:M417" si="126">G83+G124+G272+G362+G365+G118+G93</f>
        <v>240</v>
      </c>
      <c r="H417" s="1710">
        <f>H83+H124+H272+H362+H365+H118+H93</f>
        <v>7200</v>
      </c>
      <c r="I417" s="1710">
        <f t="shared" si="126"/>
        <v>3299</v>
      </c>
      <c r="J417" s="1710">
        <f t="shared" si="126"/>
        <v>1582</v>
      </c>
      <c r="K417" s="1710">
        <f t="shared" si="126"/>
        <v>486</v>
      </c>
      <c r="L417" s="1710">
        <f t="shared" si="126"/>
        <v>1231</v>
      </c>
      <c r="M417" s="1710">
        <f t="shared" si="126"/>
        <v>3391</v>
      </c>
      <c r="N417" s="1710">
        <f t="shared" ref="N417:S417" si="127">N83+N124+N272+N362+N365+N93</f>
        <v>29</v>
      </c>
      <c r="O417" s="1710">
        <f t="shared" si="127"/>
        <v>27</v>
      </c>
      <c r="P417" s="1710">
        <f t="shared" si="127"/>
        <v>27</v>
      </c>
      <c r="Q417" s="1710">
        <f t="shared" si="127"/>
        <v>28</v>
      </c>
      <c r="R417" s="1710">
        <f t="shared" si="127"/>
        <v>28</v>
      </c>
      <c r="S417" s="1710">
        <f t="shared" si="127"/>
        <v>29</v>
      </c>
      <c r="T417" s="1710">
        <f t="shared" ref="T417:Y417" si="128">T83+T124+T272+T362+T365+T93+T118</f>
        <v>25</v>
      </c>
      <c r="U417" s="1710">
        <f t="shared" si="128"/>
        <v>26</v>
      </c>
      <c r="V417" s="1710">
        <f t="shared" si="128"/>
        <v>23</v>
      </c>
      <c r="W417" s="1710">
        <f t="shared" si="128"/>
        <v>28</v>
      </c>
      <c r="X417" s="1710">
        <f t="shared" si="128"/>
        <v>29</v>
      </c>
      <c r="Y417" s="1710">
        <f t="shared" si="128"/>
        <v>19</v>
      </c>
    </row>
    <row r="418" spans="1:27" s="16" customFormat="1" ht="15.75" customHeight="1" x14ac:dyDescent="0.2">
      <c r="A418" s="3368" t="s">
        <v>74</v>
      </c>
      <c r="B418" s="3369"/>
      <c r="C418" s="3369"/>
      <c r="D418" s="3369"/>
      <c r="E418" s="3369"/>
      <c r="F418" s="3369"/>
      <c r="G418" s="3369"/>
      <c r="H418" s="3369"/>
      <c r="I418" s="3369"/>
      <c r="J418" s="3369"/>
      <c r="K418" s="3369"/>
      <c r="L418" s="3369"/>
      <c r="M418" s="3370"/>
      <c r="N418" s="1711">
        <f t="shared" ref="N418:Y418" si="129">N417</f>
        <v>29</v>
      </c>
      <c r="O418" s="1712">
        <f t="shared" si="129"/>
        <v>27</v>
      </c>
      <c r="P418" s="1713">
        <f t="shared" si="129"/>
        <v>27</v>
      </c>
      <c r="Q418" s="1711">
        <f t="shared" si="129"/>
        <v>28</v>
      </c>
      <c r="R418" s="1712">
        <f t="shared" si="129"/>
        <v>28</v>
      </c>
      <c r="S418" s="1713">
        <f t="shared" si="129"/>
        <v>29</v>
      </c>
      <c r="T418" s="1714">
        <f t="shared" si="129"/>
        <v>25</v>
      </c>
      <c r="U418" s="1715">
        <f t="shared" si="129"/>
        <v>26</v>
      </c>
      <c r="V418" s="1716">
        <f t="shared" si="129"/>
        <v>23</v>
      </c>
      <c r="W418" s="1714">
        <f t="shared" si="129"/>
        <v>28</v>
      </c>
      <c r="X418" s="1715">
        <f t="shared" si="129"/>
        <v>29</v>
      </c>
      <c r="Y418" s="1716">
        <f t="shared" si="129"/>
        <v>19</v>
      </c>
    </row>
    <row r="419" spans="1:27" s="16" customFormat="1" ht="15.75" customHeight="1" x14ac:dyDescent="0.2">
      <c r="A419" s="3371" t="s">
        <v>62</v>
      </c>
      <c r="B419" s="3323"/>
      <c r="C419" s="3323"/>
      <c r="D419" s="3323"/>
      <c r="E419" s="3323"/>
      <c r="F419" s="3323"/>
      <c r="G419" s="3323"/>
      <c r="H419" s="3323"/>
      <c r="I419" s="3323"/>
      <c r="J419" s="3323"/>
      <c r="K419" s="3323"/>
      <c r="L419" s="3323"/>
      <c r="M419" s="3324"/>
      <c r="N419" s="1717">
        <v>3</v>
      </c>
      <c r="O419" s="1718">
        <v>1</v>
      </c>
      <c r="P419" s="1719">
        <v>3</v>
      </c>
      <c r="Q419" s="1720">
        <v>4</v>
      </c>
      <c r="R419" s="1718">
        <v>2</v>
      </c>
      <c r="S419" s="1719">
        <v>4</v>
      </c>
      <c r="T419" s="1721">
        <v>2</v>
      </c>
      <c r="U419" s="1722">
        <v>2</v>
      </c>
      <c r="V419" s="1723">
        <v>2</v>
      </c>
      <c r="W419" s="1724">
        <v>2</v>
      </c>
      <c r="X419" s="1722">
        <v>3</v>
      </c>
      <c r="Y419" s="1725">
        <v>2</v>
      </c>
    </row>
    <row r="420" spans="1:27" s="16" customFormat="1" ht="15.75" customHeight="1" x14ac:dyDescent="0.2">
      <c r="A420" s="3371" t="s">
        <v>63</v>
      </c>
      <c r="B420" s="3323"/>
      <c r="C420" s="3323"/>
      <c r="D420" s="3323"/>
      <c r="E420" s="3323"/>
      <c r="F420" s="3323"/>
      <c r="G420" s="3323"/>
      <c r="H420" s="3323"/>
      <c r="I420" s="3323"/>
      <c r="J420" s="3323"/>
      <c r="K420" s="3323"/>
      <c r="L420" s="3323"/>
      <c r="M420" s="3324"/>
      <c r="N420" s="1717">
        <v>5</v>
      </c>
      <c r="O420" s="1726">
        <v>2</v>
      </c>
      <c r="P420" s="1727">
        <v>4</v>
      </c>
      <c r="Q420" s="1728">
        <v>5</v>
      </c>
      <c r="R420" s="1726">
        <v>1</v>
      </c>
      <c r="S420" s="1727">
        <v>6</v>
      </c>
      <c r="T420" s="1721" t="s">
        <v>322</v>
      </c>
      <c r="U420" s="1722">
        <v>1</v>
      </c>
      <c r="V420" s="1723" t="s">
        <v>436</v>
      </c>
      <c r="W420" s="1724">
        <v>2</v>
      </c>
      <c r="X420" s="1722" t="s">
        <v>202</v>
      </c>
      <c r="Y420" s="1725">
        <v>4</v>
      </c>
    </row>
    <row r="421" spans="1:27" s="16" customFormat="1" ht="15.75" customHeight="1" x14ac:dyDescent="0.2">
      <c r="A421" s="3371" t="s">
        <v>77</v>
      </c>
      <c r="B421" s="3323"/>
      <c r="C421" s="3323"/>
      <c r="D421" s="3323"/>
      <c r="E421" s="3323"/>
      <c r="F421" s="3323"/>
      <c r="G421" s="3323"/>
      <c r="H421" s="3323"/>
      <c r="I421" s="3323"/>
      <c r="J421" s="3323"/>
      <c r="K421" s="3323"/>
      <c r="L421" s="3323"/>
      <c r="M421" s="3324"/>
      <c r="N421" s="1728"/>
      <c r="O421" s="1726"/>
      <c r="P421" s="1727"/>
      <c r="Q421" s="1728"/>
      <c r="R421" s="1726"/>
      <c r="S421" s="1727"/>
      <c r="T421" s="1721"/>
      <c r="U421" s="1722"/>
      <c r="V421" s="1723">
        <v>1</v>
      </c>
      <c r="W421" s="1724">
        <v>1</v>
      </c>
      <c r="X421" s="1722"/>
      <c r="Y421" s="1725">
        <v>1</v>
      </c>
    </row>
    <row r="422" spans="1:27" s="16" customFormat="1" ht="15.75" customHeight="1" thickBot="1" x14ac:dyDescent="0.25">
      <c r="A422" s="3372" t="s">
        <v>76</v>
      </c>
      <c r="B422" s="3342"/>
      <c r="C422" s="3342"/>
      <c r="D422" s="3342"/>
      <c r="E422" s="3342"/>
      <c r="F422" s="3342"/>
      <c r="G422" s="3342"/>
      <c r="H422" s="3342"/>
      <c r="I422" s="3342"/>
      <c r="J422" s="3342"/>
      <c r="K422" s="3342"/>
      <c r="L422" s="3342"/>
      <c r="M422" s="3343"/>
      <c r="N422" s="423"/>
      <c r="O422" s="424"/>
      <c r="P422" s="425"/>
      <c r="Q422" s="423"/>
      <c r="R422" s="424"/>
      <c r="S422" s="425"/>
      <c r="T422" s="66">
        <v>1</v>
      </c>
      <c r="U422" s="426">
        <v>1</v>
      </c>
      <c r="V422" s="427"/>
      <c r="W422" s="67"/>
      <c r="X422" s="426">
        <v>1</v>
      </c>
      <c r="Y422" s="428"/>
    </row>
    <row r="423" spans="1:27" s="16" customFormat="1" ht="15.75" customHeight="1" thickBot="1" x14ac:dyDescent="0.25">
      <c r="A423" s="403"/>
      <c r="B423" s="404"/>
      <c r="C423" s="404"/>
      <c r="D423" s="404"/>
      <c r="E423" s="404"/>
      <c r="F423" s="404"/>
      <c r="G423" s="404"/>
      <c r="H423" s="404"/>
      <c r="I423" s="404"/>
      <c r="J423" s="404"/>
      <c r="K423" s="404"/>
      <c r="L423" s="404"/>
      <c r="M423" s="404"/>
      <c r="N423" s="3391">
        <f>G12+G13+G14+G17+G23+G24+G25+G36+G37+G38+G40+G51+G52+G53+G57+G58+G59+G65+G69+G78+G79+G81</f>
        <v>60</v>
      </c>
      <c r="O423" s="3392"/>
      <c r="P423" s="3393"/>
      <c r="Q423" s="3394">
        <f>G354+G18+G19+G20+G26+G27+G28+G39+G46+G54+G61+G62+G63+G70+G71+G73+G74+G75+G76+G80+G248+G87+G88+G89</f>
        <v>60</v>
      </c>
      <c r="R423" s="3177"/>
      <c r="S423" s="3178"/>
      <c r="T423" s="3395">
        <f>G258+G259+G260+G263+G264+G34+G233+G41+G43+G44+G45+G48+G49+G247+G251++G123+G234+G356+G90+G91+G92+G117</f>
        <v>60</v>
      </c>
      <c r="U423" s="3396"/>
      <c r="V423" s="3397"/>
      <c r="W423" s="3395">
        <f>G16+G55+G66+G67+G229+G230+G235+G236+G237+G243+G244+G245+G246+G250+G254+G261+G265+G267+G269+G271+G357+G359+G365</f>
        <v>60</v>
      </c>
      <c r="X423" s="3396"/>
      <c r="Y423" s="3406"/>
      <c r="Z423" s="46"/>
      <c r="AA423" s="453"/>
    </row>
    <row r="424" spans="1:27" s="16" customFormat="1" ht="15.75" customHeight="1" thickBot="1" x14ac:dyDescent="0.25">
      <c r="A424" s="403"/>
      <c r="B424" s="404"/>
      <c r="C424" s="404"/>
      <c r="D424" s="404"/>
      <c r="E424" s="404"/>
      <c r="F424" s="404"/>
      <c r="G424" s="404"/>
      <c r="H424" s="404"/>
      <c r="I424" s="404"/>
      <c r="J424" s="404"/>
      <c r="K424" s="404"/>
      <c r="L424" s="404"/>
      <c r="M424" s="404"/>
      <c r="N424" s="3391">
        <f>N423+Q423+T423+W423</f>
        <v>240</v>
      </c>
      <c r="O424" s="3398"/>
      <c r="P424" s="3398"/>
      <c r="Q424" s="3398"/>
      <c r="R424" s="3398"/>
      <c r="S424" s="3398"/>
      <c r="T424" s="3398"/>
      <c r="U424" s="3398"/>
      <c r="V424" s="3398"/>
      <c r="W424" s="3398"/>
      <c r="X424" s="3398"/>
      <c r="Y424" s="3399"/>
      <c r="Z424" s="46"/>
      <c r="AA424" s="453"/>
    </row>
    <row r="425" spans="1:27" s="16" customFormat="1" ht="15.75" customHeight="1" x14ac:dyDescent="0.2">
      <c r="A425" s="429"/>
      <c r="B425" s="430"/>
      <c r="C425" s="430"/>
      <c r="D425" s="430"/>
      <c r="E425" s="430"/>
      <c r="F425" s="430"/>
      <c r="G425" s="430"/>
      <c r="H425" s="430"/>
      <c r="I425" s="430"/>
      <c r="J425" s="430"/>
      <c r="K425" s="430"/>
      <c r="L425" s="430"/>
      <c r="M425" s="430"/>
      <c r="N425" s="431"/>
      <c r="O425" s="431"/>
      <c r="P425" s="431"/>
      <c r="Q425" s="431"/>
      <c r="R425" s="431"/>
      <c r="S425" s="431"/>
      <c r="T425" s="431"/>
      <c r="U425" s="431"/>
      <c r="V425" s="431"/>
      <c r="W425" s="431"/>
      <c r="X425" s="431"/>
      <c r="Y425" s="432"/>
    </row>
    <row r="426" spans="1:27" s="16" customFormat="1" ht="27.75" hidden="1" customHeight="1" thickBot="1" x14ac:dyDescent="0.25">
      <c r="A426" s="3400" t="s">
        <v>324</v>
      </c>
      <c r="B426" s="3401"/>
      <c r="C426" s="3401"/>
      <c r="D426" s="3401"/>
      <c r="E426" s="3401"/>
      <c r="F426" s="3401"/>
      <c r="G426" s="3401"/>
      <c r="H426" s="3401"/>
      <c r="I426" s="3401"/>
      <c r="J426" s="3401"/>
      <c r="K426" s="3401"/>
      <c r="L426" s="3401"/>
      <c r="M426" s="3401"/>
      <c r="N426" s="3401"/>
      <c r="O426" s="3401"/>
      <c r="P426" s="3401"/>
      <c r="Q426" s="3401"/>
      <c r="R426" s="3401"/>
      <c r="S426" s="3401"/>
      <c r="T426" s="3401"/>
      <c r="U426" s="3401"/>
      <c r="V426" s="3401"/>
      <c r="W426" s="3401"/>
      <c r="X426" s="3401"/>
      <c r="Y426" s="3402"/>
    </row>
    <row r="427" spans="1:27" s="16" customFormat="1" ht="15.75" hidden="1" customHeight="1" thickBot="1" x14ac:dyDescent="0.25">
      <c r="A427" s="3381" t="s">
        <v>75</v>
      </c>
      <c r="B427" s="3382"/>
      <c r="C427" s="3382"/>
      <c r="D427" s="3382"/>
      <c r="E427" s="3382"/>
      <c r="F427" s="3383"/>
      <c r="G427" s="1729">
        <f>G83+G93+G121+G341+G361+G365</f>
        <v>240</v>
      </c>
      <c r="H427" s="1729">
        <f>H83+H93+H121+H341+H361+H365</f>
        <v>7200</v>
      </c>
      <c r="I427" s="1729">
        <f>I83+I93+I121+I341+I362+I365</f>
        <v>3348</v>
      </c>
      <c r="J427" s="1729">
        <f>J83+J93+J121+J341+J362+J365</f>
        <v>1638</v>
      </c>
      <c r="K427" s="1729">
        <f>K83+K93+K121+K341+K362+K365</f>
        <v>413</v>
      </c>
      <c r="L427" s="1729">
        <f>L83+L93+L121+L341+L362+L365</f>
        <v>1277</v>
      </c>
      <c r="M427" s="1729">
        <f>M83+M93+M121+M341+M362+M365</f>
        <v>3362</v>
      </c>
      <c r="N427" s="1729">
        <f t="shared" ref="N427:Y427" si="130">N83+N93+N118+N121+N341+N362+N365</f>
        <v>29</v>
      </c>
      <c r="O427" s="1729">
        <f t="shared" si="130"/>
        <v>27</v>
      </c>
      <c r="P427" s="1729">
        <f t="shared" si="130"/>
        <v>27</v>
      </c>
      <c r="Q427" s="1729">
        <f>Q83+Q93+Q118+Q121+Q341+Q362+Q365</f>
        <v>28</v>
      </c>
      <c r="R427" s="1729">
        <f t="shared" si="130"/>
        <v>28</v>
      </c>
      <c r="S427" s="1729">
        <f t="shared" si="130"/>
        <v>29</v>
      </c>
      <c r="T427" s="1729">
        <f>T83+T93+T121+T341+T362+T365</f>
        <v>23</v>
      </c>
      <c r="U427" s="1729">
        <f t="shared" si="130"/>
        <v>25</v>
      </c>
      <c r="V427" s="1729">
        <f>V83+V93+V118+V121+V341+V362+V365</f>
        <v>26</v>
      </c>
      <c r="W427" s="1729">
        <f>W83+W93+W118+W121+W341+W362+W365</f>
        <v>22</v>
      </c>
      <c r="X427" s="1729">
        <f t="shared" si="130"/>
        <v>23</v>
      </c>
      <c r="Y427" s="1729">
        <f t="shared" si="130"/>
        <v>18</v>
      </c>
    </row>
    <row r="428" spans="1:27" s="16" customFormat="1" ht="15.75" hidden="1" customHeight="1" thickBot="1" x14ac:dyDescent="0.25">
      <c r="A428" s="3384" t="s">
        <v>74</v>
      </c>
      <c r="B428" s="3385"/>
      <c r="C428" s="3385"/>
      <c r="D428" s="3385"/>
      <c r="E428" s="3385"/>
      <c r="F428" s="3385"/>
      <c r="G428" s="3385"/>
      <c r="H428" s="3385"/>
      <c r="I428" s="3385"/>
      <c r="J428" s="3385"/>
      <c r="K428" s="3385"/>
      <c r="L428" s="3385"/>
      <c r="M428" s="3386"/>
      <c r="N428" s="1729">
        <f t="shared" ref="N428:X428" si="131">N427</f>
        <v>29</v>
      </c>
      <c r="O428" s="1729">
        <f t="shared" si="131"/>
        <v>27</v>
      </c>
      <c r="P428" s="1729">
        <f t="shared" si="131"/>
        <v>27</v>
      </c>
      <c r="Q428" s="1729">
        <f t="shared" si="131"/>
        <v>28</v>
      </c>
      <c r="R428" s="1729">
        <f t="shared" si="131"/>
        <v>28</v>
      </c>
      <c r="S428" s="1729">
        <f t="shared" si="131"/>
        <v>29</v>
      </c>
      <c r="T428" s="1731">
        <f t="shared" si="131"/>
        <v>23</v>
      </c>
      <c r="U428" s="1731">
        <f t="shared" si="131"/>
        <v>25</v>
      </c>
      <c r="V428" s="1731">
        <f t="shared" si="131"/>
        <v>26</v>
      </c>
      <c r="W428" s="1731">
        <f t="shared" si="131"/>
        <v>22</v>
      </c>
      <c r="X428" s="1731">
        <f t="shared" si="131"/>
        <v>23</v>
      </c>
      <c r="Y428" s="1730">
        <v>18</v>
      </c>
    </row>
    <row r="429" spans="1:27" s="16" customFormat="1" ht="15.75" hidden="1" customHeight="1" thickBot="1" x14ac:dyDescent="0.25">
      <c r="A429" s="3322" t="s">
        <v>62</v>
      </c>
      <c r="B429" s="3387"/>
      <c r="C429" s="3387"/>
      <c r="D429" s="3387"/>
      <c r="E429" s="3387"/>
      <c r="F429" s="3387"/>
      <c r="G429" s="3387"/>
      <c r="H429" s="3387"/>
      <c r="I429" s="3387"/>
      <c r="J429" s="3387"/>
      <c r="K429" s="3387"/>
      <c r="L429" s="3387"/>
      <c r="M429" s="3388"/>
      <c r="N429" s="1241">
        <v>3</v>
      </c>
      <c r="O429" s="1242">
        <v>1</v>
      </c>
      <c r="P429" s="1242">
        <v>3</v>
      </c>
      <c r="Q429" s="1242">
        <v>4</v>
      </c>
      <c r="R429" s="1242">
        <v>2</v>
      </c>
      <c r="S429" s="1242">
        <v>3</v>
      </c>
      <c r="T429" s="1242">
        <v>3</v>
      </c>
      <c r="U429" s="1242">
        <v>1</v>
      </c>
      <c r="V429" s="1243">
        <v>2</v>
      </c>
      <c r="W429" s="1241">
        <v>3</v>
      </c>
      <c r="X429" s="1242">
        <v>3</v>
      </c>
      <c r="Y429" s="1242">
        <v>1</v>
      </c>
    </row>
    <row r="430" spans="1:27" s="16" customFormat="1" ht="15.75" hidden="1" customHeight="1" thickBot="1" x14ac:dyDescent="0.25">
      <c r="A430" s="3322" t="s">
        <v>63</v>
      </c>
      <c r="B430" s="3387"/>
      <c r="C430" s="3387"/>
      <c r="D430" s="3387"/>
      <c r="E430" s="3387"/>
      <c r="F430" s="3387"/>
      <c r="G430" s="3387"/>
      <c r="H430" s="3387"/>
      <c r="I430" s="3387"/>
      <c r="J430" s="3387"/>
      <c r="K430" s="3387"/>
      <c r="L430" s="3387"/>
      <c r="M430" s="3388"/>
      <c r="N430" s="1241">
        <v>5</v>
      </c>
      <c r="O430" s="1242">
        <v>2</v>
      </c>
      <c r="P430" s="1242">
        <v>4</v>
      </c>
      <c r="Q430" s="1242">
        <v>4</v>
      </c>
      <c r="R430" s="1242">
        <v>1</v>
      </c>
      <c r="S430" s="1242">
        <v>3</v>
      </c>
      <c r="T430" s="1242" t="s">
        <v>266</v>
      </c>
      <c r="U430" s="1242" t="s">
        <v>260</v>
      </c>
      <c r="V430" s="1243" t="s">
        <v>688</v>
      </c>
      <c r="W430" s="1241">
        <v>2</v>
      </c>
      <c r="X430" s="1242" t="s">
        <v>269</v>
      </c>
      <c r="Y430" s="1242">
        <v>4</v>
      </c>
    </row>
    <row r="431" spans="1:27" s="16" customFormat="1" ht="15.75" hidden="1" customHeight="1" thickBot="1" x14ac:dyDescent="0.25">
      <c r="A431" s="3322" t="s">
        <v>77</v>
      </c>
      <c r="B431" s="3387"/>
      <c r="C431" s="3387"/>
      <c r="D431" s="3387"/>
      <c r="E431" s="3387"/>
      <c r="F431" s="3387"/>
      <c r="G431" s="3387"/>
      <c r="H431" s="3387"/>
      <c r="I431" s="3387"/>
      <c r="J431" s="3387"/>
      <c r="K431" s="3387"/>
      <c r="L431" s="3387"/>
      <c r="M431" s="3388"/>
      <c r="N431" s="1241"/>
      <c r="O431" s="1242"/>
      <c r="P431" s="1242"/>
      <c r="Q431" s="1242"/>
      <c r="R431" s="1242"/>
      <c r="S431" s="1242"/>
      <c r="T431" s="1242"/>
      <c r="U431" s="1242"/>
      <c r="V431" s="1243">
        <v>1</v>
      </c>
      <c r="W431" s="1241">
        <v>1</v>
      </c>
      <c r="X431" s="1242"/>
      <c r="Y431" s="1242"/>
    </row>
    <row r="432" spans="1:27" s="16" customFormat="1" ht="15.75" hidden="1" customHeight="1" thickBot="1" x14ac:dyDescent="0.25">
      <c r="A432" s="3341" t="s">
        <v>76</v>
      </c>
      <c r="B432" s="3389"/>
      <c r="C432" s="3389"/>
      <c r="D432" s="3389"/>
      <c r="E432" s="3389"/>
      <c r="F432" s="3389"/>
      <c r="G432" s="3389"/>
      <c r="H432" s="3389"/>
      <c r="I432" s="3389"/>
      <c r="J432" s="3389"/>
      <c r="K432" s="3389"/>
      <c r="L432" s="3389"/>
      <c r="M432" s="3390"/>
      <c r="N432" s="1244"/>
      <c r="O432" s="1245"/>
      <c r="P432" s="1245"/>
      <c r="Q432" s="1245"/>
      <c r="R432" s="1245"/>
      <c r="S432" s="1245"/>
      <c r="T432" s="1245"/>
      <c r="U432" s="1245"/>
      <c r="V432" s="1246"/>
      <c r="W432" s="1244"/>
      <c r="X432" s="1245"/>
      <c r="Y432" s="1245"/>
    </row>
    <row r="433" spans="1:27" s="16" customFormat="1" ht="15.75" hidden="1" customHeight="1" thickBot="1" x14ac:dyDescent="0.25">
      <c r="A433" s="433"/>
      <c r="B433" s="434"/>
      <c r="C433" s="434"/>
      <c r="D433" s="434"/>
      <c r="E433" s="434"/>
      <c r="F433" s="434"/>
      <c r="G433" s="434"/>
      <c r="H433" s="434"/>
      <c r="I433" s="434"/>
      <c r="J433" s="434"/>
      <c r="K433" s="434"/>
      <c r="L433" s="434"/>
      <c r="M433" s="434"/>
      <c r="N433" s="3176">
        <f>G12+G13+G14+G17+G23+G24+G25+G36+G37+G38+G40+G51+G52+G53+G57+G58+G59+G65+G69+G78+G79+G81</f>
        <v>60</v>
      </c>
      <c r="O433" s="3177"/>
      <c r="P433" s="3178"/>
      <c r="Q433" s="3195">
        <f>G354+G18+G19+G20+G26+G27+G28+G39+G46+G54+G61+G62+G63+G70+G71+G73+G74+G75+G76+G80+4+G325</f>
        <v>60</v>
      </c>
      <c r="R433" s="3177"/>
      <c r="S433" s="3178"/>
      <c r="T433" s="3395">
        <f>G34+G41+G43+G45+G48+G49+G121+G309+G310+G312+G313+G318+G327+G334+G335+G337+G338+G356+6+G44+G331</f>
        <v>60</v>
      </c>
      <c r="U433" s="3396"/>
      <c r="V433" s="3397"/>
      <c r="W433" s="3395">
        <f>G16+G55+G66+G67+G307+G314+G315+G316+G319+G320+G321+G323+G324+G328+G329+G330+G336+G339+G358+G359+G365</f>
        <v>60</v>
      </c>
      <c r="X433" s="3396"/>
      <c r="Y433" s="3406"/>
      <c r="Z433" s="3205"/>
      <c r="AA433" s="3206"/>
    </row>
    <row r="434" spans="1:27" s="16" customFormat="1" ht="15.75" hidden="1" customHeight="1" thickBot="1" x14ac:dyDescent="0.25">
      <c r="A434" s="433"/>
      <c r="B434" s="434"/>
      <c r="C434" s="434"/>
      <c r="D434" s="434"/>
      <c r="E434" s="434"/>
      <c r="F434" s="434"/>
      <c r="G434" s="434"/>
      <c r="H434" s="434"/>
      <c r="I434" s="434"/>
      <c r="J434" s="434"/>
      <c r="K434" s="434"/>
      <c r="L434" s="434"/>
      <c r="M434" s="434"/>
      <c r="N434" s="3176">
        <f>N433+Q433+T433+W433</f>
        <v>240</v>
      </c>
      <c r="O434" s="3177"/>
      <c r="P434" s="3177"/>
      <c r="Q434" s="3177"/>
      <c r="R434" s="3177"/>
      <c r="S434" s="3177"/>
      <c r="T434" s="3177"/>
      <c r="U434" s="3177"/>
      <c r="V434" s="3177"/>
      <c r="W434" s="3177"/>
      <c r="X434" s="3177"/>
      <c r="Y434" s="3196"/>
    </row>
    <row r="435" spans="1:27" s="16" customFormat="1" ht="15.75" hidden="1" customHeight="1" x14ac:dyDescent="0.2">
      <c r="A435" s="433"/>
      <c r="B435" s="434"/>
      <c r="C435" s="434"/>
      <c r="D435" s="434"/>
      <c r="E435" s="434"/>
      <c r="F435" s="434"/>
      <c r="G435" s="434"/>
      <c r="H435" s="434"/>
      <c r="I435" s="434"/>
      <c r="J435" s="434"/>
      <c r="K435" s="434"/>
      <c r="L435" s="434"/>
      <c r="M435" s="434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435"/>
    </row>
    <row r="436" spans="1:27" s="16" customFormat="1" x14ac:dyDescent="0.2">
      <c r="A436" s="436"/>
      <c r="B436" s="437" t="s">
        <v>204</v>
      </c>
      <c r="C436" s="434"/>
      <c r="D436" s="3182" t="s">
        <v>203</v>
      </c>
      <c r="E436" s="3183"/>
      <c r="F436" s="3183"/>
      <c r="G436" s="434"/>
      <c r="H436" s="3193" t="s">
        <v>587</v>
      </c>
      <c r="I436" s="3405"/>
      <c r="J436" s="3405"/>
      <c r="Y436" s="438"/>
    </row>
    <row r="437" spans="1:27" s="16" customFormat="1" x14ac:dyDescent="0.2">
      <c r="A437" s="436"/>
      <c r="B437" s="437"/>
      <c r="C437" s="434"/>
      <c r="D437" s="434"/>
      <c r="E437" s="164"/>
      <c r="F437" s="164"/>
      <c r="G437" s="434"/>
      <c r="H437" s="437"/>
      <c r="I437" s="163"/>
      <c r="J437" s="163"/>
      <c r="Y437" s="438"/>
    </row>
    <row r="438" spans="1:27" s="16" customFormat="1" x14ac:dyDescent="0.2">
      <c r="A438" s="436"/>
      <c r="B438" s="437" t="s">
        <v>487</v>
      </c>
      <c r="C438" s="434"/>
      <c r="D438" s="3182" t="s">
        <v>203</v>
      </c>
      <c r="E438" s="3183"/>
      <c r="F438" s="3183"/>
      <c r="G438" s="434"/>
      <c r="H438" s="3193" t="s">
        <v>489</v>
      </c>
      <c r="I438" s="3405"/>
      <c r="J438" s="3405"/>
      <c r="Y438" s="438"/>
    </row>
    <row r="439" spans="1:27" s="16" customFormat="1" x14ac:dyDescent="0.2">
      <c r="A439" s="436"/>
      <c r="B439" s="437"/>
      <c r="C439" s="434"/>
      <c r="D439" s="434"/>
      <c r="E439" s="164"/>
      <c r="F439" s="164"/>
      <c r="G439" s="434"/>
      <c r="H439" s="437"/>
      <c r="I439" s="163"/>
      <c r="J439" s="163"/>
      <c r="Y439" s="438"/>
    </row>
    <row r="440" spans="1:27" s="16" customFormat="1" x14ac:dyDescent="0.2">
      <c r="A440" s="436"/>
      <c r="B440" s="437" t="s">
        <v>488</v>
      </c>
      <c r="C440" s="434"/>
      <c r="D440" s="3182" t="s">
        <v>203</v>
      </c>
      <c r="E440" s="3183"/>
      <c r="F440" s="3183"/>
      <c r="G440" s="434"/>
      <c r="H440" s="3193" t="s">
        <v>490</v>
      </c>
      <c r="I440" s="3405"/>
      <c r="J440" s="3405"/>
      <c r="Y440" s="438"/>
    </row>
    <row r="441" spans="1:27" s="16" customFormat="1" x14ac:dyDescent="0.2">
      <c r="A441" s="436"/>
      <c r="B441" s="434"/>
      <c r="C441" s="434"/>
      <c r="D441" s="434"/>
      <c r="E441" s="434"/>
      <c r="F441" s="434"/>
      <c r="G441" s="434"/>
      <c r="H441" s="434"/>
      <c r="I441" s="434"/>
      <c r="J441" s="434"/>
      <c r="Y441" s="438"/>
    </row>
    <row r="442" spans="1:27" s="16" customFormat="1" ht="16.5" thickBot="1" x14ac:dyDescent="0.25">
      <c r="A442" s="439"/>
      <c r="B442" s="400" t="s">
        <v>200</v>
      </c>
      <c r="C442" s="400"/>
      <c r="D442" s="3174" t="s">
        <v>203</v>
      </c>
      <c r="E442" s="3403"/>
      <c r="F442" s="3403"/>
      <c r="G442" s="400"/>
      <c r="H442" s="3172" t="s">
        <v>201</v>
      </c>
      <c r="I442" s="3404"/>
      <c r="J442" s="3404"/>
      <c r="K442" s="440"/>
      <c r="L442" s="440"/>
      <c r="M442" s="440"/>
      <c r="N442" s="440"/>
      <c r="O442" s="440"/>
      <c r="P442" s="440"/>
      <c r="Q442" s="440"/>
      <c r="R442" s="440"/>
      <c r="S442" s="440"/>
      <c r="T442" s="440"/>
      <c r="U442" s="440"/>
      <c r="V442" s="440"/>
      <c r="W442" s="440"/>
      <c r="X442" s="440"/>
      <c r="Y442" s="441"/>
    </row>
    <row r="443" spans="1:27" s="16" customFormat="1" x14ac:dyDescent="0.2">
      <c r="A443" s="12"/>
    </row>
    <row r="444" spans="1:27" s="16" customFormat="1" ht="22.5" x14ac:dyDescent="0.2">
      <c r="A444" s="12"/>
      <c r="B444" s="442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</row>
  </sheetData>
  <sheetProtection selectLockedCells="1" selectUnlockedCells="1"/>
  <mergeCells count="259">
    <mergeCell ref="AD355:AF356"/>
    <mergeCell ref="AG355:AI356"/>
    <mergeCell ref="AJ355:AL356"/>
    <mergeCell ref="AM355:AO356"/>
    <mergeCell ref="AI284:AK285"/>
    <mergeCell ref="AL284:AN285"/>
    <mergeCell ref="AC293:AE294"/>
    <mergeCell ref="AF293:AH294"/>
    <mergeCell ref="AI293:AK294"/>
    <mergeCell ref="AL293:AN294"/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  <mergeCell ref="F5:F7"/>
    <mergeCell ref="J5:J7"/>
    <mergeCell ref="K5:K7"/>
    <mergeCell ref="L5:L7"/>
    <mergeCell ref="N6:Y6"/>
    <mergeCell ref="A9:Y9"/>
    <mergeCell ref="A10:Y10"/>
    <mergeCell ref="AB11:AD12"/>
    <mergeCell ref="AE11:AG12"/>
    <mergeCell ref="AH11:AJ12"/>
    <mergeCell ref="AK11:AM12"/>
    <mergeCell ref="A21:F21"/>
    <mergeCell ref="A30:F30"/>
    <mergeCell ref="A31:F31"/>
    <mergeCell ref="A32:Y32"/>
    <mergeCell ref="A33:Y33"/>
    <mergeCell ref="AB34:AD35"/>
    <mergeCell ref="AE34:AG35"/>
    <mergeCell ref="AH34:AJ35"/>
    <mergeCell ref="AK34:AM35"/>
    <mergeCell ref="A82:F82"/>
    <mergeCell ref="A83:F83"/>
    <mergeCell ref="A84:Y84"/>
    <mergeCell ref="A85:Y85"/>
    <mergeCell ref="A86:Y86"/>
    <mergeCell ref="AB87:AD88"/>
    <mergeCell ref="AE87:AG88"/>
    <mergeCell ref="AH87:AJ88"/>
    <mergeCell ref="AK87:AM88"/>
    <mergeCell ref="A93:F93"/>
    <mergeCell ref="AB95:AD96"/>
    <mergeCell ref="AE95:AG96"/>
    <mergeCell ref="AH95:AJ96"/>
    <mergeCell ref="AK95:AM96"/>
    <mergeCell ref="A115:Y115"/>
    <mergeCell ref="A116:Y116"/>
    <mergeCell ref="A118:F118"/>
    <mergeCell ref="AB118:AD119"/>
    <mergeCell ref="AE118:AG119"/>
    <mergeCell ref="AH118:AJ119"/>
    <mergeCell ref="AK118:AM119"/>
    <mergeCell ref="A119:Y119"/>
    <mergeCell ref="A121:F121"/>
    <mergeCell ref="A122:Y122"/>
    <mergeCell ref="A124:F124"/>
    <mergeCell ref="A125:Y125"/>
    <mergeCell ref="A126:Y126"/>
    <mergeCell ref="A127:Y127"/>
    <mergeCell ref="AB129:AD130"/>
    <mergeCell ref="AE129:AG130"/>
    <mergeCell ref="AH129:AJ130"/>
    <mergeCell ref="AK129:AM130"/>
    <mergeCell ref="A144:Y144"/>
    <mergeCell ref="A147:Y147"/>
    <mergeCell ref="AB148:AZ148"/>
    <mergeCell ref="A149:F149"/>
    <mergeCell ref="A150:F150"/>
    <mergeCell ref="AB150:AD151"/>
    <mergeCell ref="AE150:AG151"/>
    <mergeCell ref="AH150:AJ151"/>
    <mergeCell ref="AK150:AM151"/>
    <mergeCell ref="A151:Y151"/>
    <mergeCell ref="A153:F153"/>
    <mergeCell ref="A154:Y154"/>
    <mergeCell ref="AA154:AY154"/>
    <mergeCell ref="AB155:AD156"/>
    <mergeCell ref="AE155:AG156"/>
    <mergeCell ref="AH155:AJ156"/>
    <mergeCell ref="AK155:AM156"/>
    <mergeCell ref="A158:F158"/>
    <mergeCell ref="A159:Y159"/>
    <mergeCell ref="A164:F164"/>
    <mergeCell ref="A165:Y165"/>
    <mergeCell ref="AC166:AE167"/>
    <mergeCell ref="AF166:AH167"/>
    <mergeCell ref="AI166:AK167"/>
    <mergeCell ref="AL166:AN167"/>
    <mergeCell ref="A178:Y178"/>
    <mergeCell ref="A180:Y180"/>
    <mergeCell ref="A182:F182"/>
    <mergeCell ref="A183:F183"/>
    <mergeCell ref="A184:Y184"/>
    <mergeCell ref="A190:Y190"/>
    <mergeCell ref="A192:Y192"/>
    <mergeCell ref="A194:F194"/>
    <mergeCell ref="A195:F195"/>
    <mergeCell ref="A196:Y196"/>
    <mergeCell ref="A209:Y209"/>
    <mergeCell ref="A211:Y211"/>
    <mergeCell ref="A213:F213"/>
    <mergeCell ref="A214:F214"/>
    <mergeCell ref="A215:Y215"/>
    <mergeCell ref="A221:Y221"/>
    <mergeCell ref="A223:Y223"/>
    <mergeCell ref="A225:F225"/>
    <mergeCell ref="A226:F226"/>
    <mergeCell ref="A227:Y227"/>
    <mergeCell ref="A228:Y228"/>
    <mergeCell ref="AC229:AE230"/>
    <mergeCell ref="AF229:AH230"/>
    <mergeCell ref="AI229:AK230"/>
    <mergeCell ref="AL229:AN230"/>
    <mergeCell ref="A252:F252"/>
    <mergeCell ref="A253:Y253"/>
    <mergeCell ref="A255:F255"/>
    <mergeCell ref="A256:Y256"/>
    <mergeCell ref="AC256:AE257"/>
    <mergeCell ref="AF256:AH257"/>
    <mergeCell ref="AI256:AK257"/>
    <mergeCell ref="AL256:AN257"/>
    <mergeCell ref="AC266:AE267"/>
    <mergeCell ref="AF266:AH267"/>
    <mergeCell ref="AI266:AK267"/>
    <mergeCell ref="AL266:AN267"/>
    <mergeCell ref="A272:F272"/>
    <mergeCell ref="A273:Y273"/>
    <mergeCell ref="A289:F289"/>
    <mergeCell ref="A290:Y290"/>
    <mergeCell ref="A304:F304"/>
    <mergeCell ref="AC276:AE277"/>
    <mergeCell ref="AF276:AH277"/>
    <mergeCell ref="AI276:AK277"/>
    <mergeCell ref="AL276:AN277"/>
    <mergeCell ref="AC284:AE285"/>
    <mergeCell ref="AF284:AH285"/>
    <mergeCell ref="A305:Y305"/>
    <mergeCell ref="A306:Y306"/>
    <mergeCell ref="B333:Y333"/>
    <mergeCell ref="A342:Y342"/>
    <mergeCell ref="A353:Y353"/>
    <mergeCell ref="A360:F360"/>
    <mergeCell ref="A361:F361"/>
    <mergeCell ref="A362:F362"/>
    <mergeCell ref="A363:Y363"/>
    <mergeCell ref="A365:F365"/>
    <mergeCell ref="A367:Y367"/>
    <mergeCell ref="A368:F368"/>
    <mergeCell ref="A369:F369"/>
    <mergeCell ref="A370:M370"/>
    <mergeCell ref="A371:M371"/>
    <mergeCell ref="A372:M372"/>
    <mergeCell ref="A373:M373"/>
    <mergeCell ref="A374:M374"/>
    <mergeCell ref="A375:M375"/>
    <mergeCell ref="A376:M376"/>
    <mergeCell ref="N376:P376"/>
    <mergeCell ref="Q376:S376"/>
    <mergeCell ref="T376:V376"/>
    <mergeCell ref="W376:Y376"/>
    <mergeCell ref="Z376:AA376"/>
    <mergeCell ref="A377:M377"/>
    <mergeCell ref="N377:Y377"/>
    <mergeCell ref="A379:Y379"/>
    <mergeCell ref="A380:F380"/>
    <mergeCell ref="A381:F381"/>
    <mergeCell ref="A382:M382"/>
    <mergeCell ref="A383:M383"/>
    <mergeCell ref="A384:M384"/>
    <mergeCell ref="A385:M385"/>
    <mergeCell ref="A386:M386"/>
    <mergeCell ref="A387:M387"/>
    <mergeCell ref="N388:P388"/>
    <mergeCell ref="Q388:S388"/>
    <mergeCell ref="T388:V388"/>
    <mergeCell ref="W388:Y388"/>
    <mergeCell ref="Z388:AA388"/>
    <mergeCell ref="N389:Y389"/>
    <mergeCell ref="A391:Y391"/>
    <mergeCell ref="A392:F392"/>
    <mergeCell ref="A393:F393"/>
    <mergeCell ref="A394:M394"/>
    <mergeCell ref="A395:M395"/>
    <mergeCell ref="A396:M396"/>
    <mergeCell ref="A397:M397"/>
    <mergeCell ref="A398:M398"/>
    <mergeCell ref="A399:M399"/>
    <mergeCell ref="N400:P400"/>
    <mergeCell ref="Q400:S400"/>
    <mergeCell ref="T400:V400"/>
    <mergeCell ref="W400:Y400"/>
    <mergeCell ref="N401:Y401"/>
    <mergeCell ref="A403:Y403"/>
    <mergeCell ref="A404:F404"/>
    <mergeCell ref="A405:F405"/>
    <mergeCell ref="A406:M406"/>
    <mergeCell ref="A407:M407"/>
    <mergeCell ref="A408:M408"/>
    <mergeCell ref="A409:M409"/>
    <mergeCell ref="A410:M410"/>
    <mergeCell ref="A411:M411"/>
    <mergeCell ref="N412:P412"/>
    <mergeCell ref="Q412:S412"/>
    <mergeCell ref="T412:V412"/>
    <mergeCell ref="W412:Y412"/>
    <mergeCell ref="N413:Y413"/>
    <mergeCell ref="A415:Y415"/>
    <mergeCell ref="A416:Y416"/>
    <mergeCell ref="A417:F417"/>
    <mergeCell ref="A418:M418"/>
    <mergeCell ref="A419:M419"/>
    <mergeCell ref="A420:M420"/>
    <mergeCell ref="A421:M421"/>
    <mergeCell ref="A422:M422"/>
    <mergeCell ref="N423:P423"/>
    <mergeCell ref="Q423:S423"/>
    <mergeCell ref="T423:V423"/>
    <mergeCell ref="W423:Y423"/>
    <mergeCell ref="N424:Y424"/>
    <mergeCell ref="A426:Y426"/>
    <mergeCell ref="A427:F427"/>
    <mergeCell ref="A428:M428"/>
    <mergeCell ref="A429:M429"/>
    <mergeCell ref="A430:M430"/>
    <mergeCell ref="A431:M431"/>
    <mergeCell ref="A432:M432"/>
    <mergeCell ref="D440:F440"/>
    <mergeCell ref="H440:J440"/>
    <mergeCell ref="D442:F442"/>
    <mergeCell ref="H442:J442"/>
    <mergeCell ref="N433:P433"/>
    <mergeCell ref="Q433:S433"/>
    <mergeCell ref="T433:V433"/>
    <mergeCell ref="W433:Y433"/>
    <mergeCell ref="Z433:AA433"/>
    <mergeCell ref="N434:Y434"/>
    <mergeCell ref="D436:F436"/>
    <mergeCell ref="H436:J436"/>
    <mergeCell ref="D438:F438"/>
    <mergeCell ref="H438:J438"/>
  </mergeCells>
  <conditionalFormatting sqref="C286:F288 B274:F283 C285 F285 C260:C261 D261:E261 D258:E259 C294:C295 D295:E295 D292:E293 B257:E257 B292:B295 F257:F261 B291:F291 B296:E302 F292:F302 C284:F284 C262:F271 B284:B288 B303:F303 B229:F229 B246:F250 B233:F236 B254:F254 B237:E239 B258:B271 B242:E245 C240:E241">
    <cfRule type="cellIs" dxfId="25" priority="5" stopIfTrue="1" operator="lessThan">
      <formula>0</formula>
    </cfRule>
    <cfRule type="cellIs" dxfId="24" priority="6" stopIfTrue="1" operator="equal">
      <formula>0</formula>
    </cfRule>
  </conditionalFormatting>
  <conditionalFormatting sqref="B240">
    <cfRule type="cellIs" dxfId="23" priority="3" stopIfTrue="1" operator="lessThan">
      <formula>0</formula>
    </cfRule>
    <cfRule type="cellIs" dxfId="22" priority="4" stopIfTrue="1" operator="equal">
      <formula>0</formula>
    </cfRule>
  </conditionalFormatting>
  <conditionalFormatting sqref="B241">
    <cfRule type="cellIs" dxfId="21" priority="1" stopIfTrue="1" operator="lessThan">
      <formula>0</formula>
    </cfRule>
    <cfRule type="cellIs" dxfId="20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55" firstPageNumber="0" fitToHeight="11" orientation="landscape" r:id="rId1"/>
  <headerFooter alignWithMargins="0"/>
  <rowBreaks count="13" manualBreakCount="13">
    <brk id="32" max="16383" man="1"/>
    <brk id="59" max="16383" man="1"/>
    <brk id="121" max="24" man="1"/>
    <brk id="143" max="16383" man="1"/>
    <brk id="179" max="24" man="1"/>
    <brk id="200" max="24" man="1"/>
    <brk id="214" max="16383" man="1"/>
    <brk id="231" max="24" man="1"/>
    <brk id="272" max="16383" man="1"/>
    <brk id="298" max="24" man="1"/>
    <brk id="318" max="16383" man="1"/>
    <brk id="377" max="16383" man="1"/>
    <brk id="424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44"/>
  <sheetViews>
    <sheetView view="pageBreakPreview" topLeftCell="K340" zoomScale="60" zoomScaleNormal="50" workbookViewId="0">
      <selection activeCell="AM369" sqref="AM369"/>
    </sheetView>
  </sheetViews>
  <sheetFormatPr defaultRowHeight="15.75" x14ac:dyDescent="0.2"/>
  <cols>
    <col min="1" max="1" width="13" style="12" customWidth="1"/>
    <col min="2" max="2" width="42.5703125" style="13" customWidth="1"/>
    <col min="3" max="3" width="5.42578125" style="14" customWidth="1"/>
    <col min="4" max="4" width="12.28515625" style="15" customWidth="1"/>
    <col min="5" max="5" width="5.28515625" style="15" customWidth="1"/>
    <col min="6" max="6" width="5.85546875" style="14" customWidth="1"/>
    <col min="7" max="7" width="8.140625" style="14" customWidth="1"/>
    <col min="8" max="8" width="10.42578125" style="14" customWidth="1"/>
    <col min="9" max="9" width="9.28515625" style="13" customWidth="1"/>
    <col min="10" max="10" width="9.140625" style="13" customWidth="1"/>
    <col min="11" max="11" width="8.5703125" style="13" customWidth="1"/>
    <col min="12" max="12" width="9.7109375" style="13" customWidth="1"/>
    <col min="13" max="13" width="9.85546875" style="13" customWidth="1"/>
    <col min="14" max="15" width="6.7109375" style="13" customWidth="1"/>
    <col min="16" max="17" width="8.85546875" style="13" customWidth="1"/>
    <col min="18" max="18" width="9.42578125" style="13" customWidth="1"/>
    <col min="19" max="19" width="12" style="13" customWidth="1"/>
    <col min="20" max="20" width="9.42578125" style="13" customWidth="1"/>
    <col min="21" max="21" width="7.42578125" style="13" customWidth="1"/>
    <col min="22" max="22" width="10.28515625" style="13" customWidth="1"/>
    <col min="23" max="23" width="9.28515625" style="13" customWidth="1"/>
    <col min="24" max="24" width="10" style="13" customWidth="1"/>
    <col min="25" max="25" width="9.5703125" style="13" customWidth="1"/>
    <col min="26" max="26" width="5" style="13" customWidth="1"/>
    <col min="27" max="27" width="11.28515625" style="13" customWidth="1"/>
    <col min="28" max="16384" width="9.140625" style="13"/>
  </cols>
  <sheetData>
    <row r="1" spans="1:39" s="16" customFormat="1" ht="21" thickBot="1" x14ac:dyDescent="0.25">
      <c r="A1" s="3115" t="s">
        <v>592</v>
      </c>
      <c r="B1" s="3116"/>
      <c r="C1" s="3116"/>
      <c r="D1" s="3116"/>
      <c r="E1" s="3116"/>
      <c r="F1" s="3116"/>
      <c r="G1" s="3116"/>
      <c r="H1" s="3116"/>
      <c r="I1" s="3116"/>
      <c r="J1" s="3116"/>
      <c r="K1" s="3116"/>
      <c r="L1" s="3116"/>
      <c r="M1" s="3116"/>
      <c r="N1" s="3116"/>
      <c r="O1" s="3116"/>
      <c r="P1" s="3116"/>
      <c r="Q1" s="3116"/>
      <c r="R1" s="3116"/>
      <c r="S1" s="3116"/>
      <c r="T1" s="3116"/>
      <c r="U1" s="3116"/>
      <c r="V1" s="3116"/>
      <c r="W1" s="3116"/>
      <c r="X1" s="3116"/>
      <c r="Y1" s="3117"/>
    </row>
    <row r="2" spans="1:39" s="16" customFormat="1" ht="16.5" customHeight="1" thickBot="1" x14ac:dyDescent="0.25">
      <c r="A2" s="3152" t="s">
        <v>32</v>
      </c>
      <c r="B2" s="3159" t="s">
        <v>112</v>
      </c>
      <c r="C2" s="3161" t="s">
        <v>113</v>
      </c>
      <c r="D2" s="3162"/>
      <c r="E2" s="3163"/>
      <c r="F2" s="3164"/>
      <c r="G2" s="3134" t="s">
        <v>185</v>
      </c>
      <c r="H2" s="3128" t="s">
        <v>119</v>
      </c>
      <c r="I2" s="3129"/>
      <c r="J2" s="3129"/>
      <c r="K2" s="3129"/>
      <c r="L2" s="3129"/>
      <c r="M2" s="3267"/>
      <c r="N2" s="3155" t="s">
        <v>127</v>
      </c>
      <c r="O2" s="3156"/>
      <c r="P2" s="3156"/>
      <c r="Q2" s="3156"/>
      <c r="R2" s="3156"/>
      <c r="S2" s="3156"/>
      <c r="T2" s="3156"/>
      <c r="U2" s="3156"/>
      <c r="V2" s="3156"/>
      <c r="W2" s="3156"/>
      <c r="X2" s="3156"/>
      <c r="Y2" s="3157"/>
      <c r="Z2" s="26"/>
    </row>
    <row r="3" spans="1:39" s="16" customFormat="1" ht="18" customHeight="1" x14ac:dyDescent="0.2">
      <c r="A3" s="3153"/>
      <c r="B3" s="3160"/>
      <c r="C3" s="3165"/>
      <c r="D3" s="3166"/>
      <c r="E3" s="3167"/>
      <c r="F3" s="3168"/>
      <c r="G3" s="3135"/>
      <c r="H3" s="3139" t="s">
        <v>120</v>
      </c>
      <c r="I3" s="3131" t="s">
        <v>123</v>
      </c>
      <c r="J3" s="3132"/>
      <c r="K3" s="3132"/>
      <c r="L3" s="3133"/>
      <c r="M3" s="3146" t="s">
        <v>126</v>
      </c>
      <c r="N3" s="3118" t="s">
        <v>34</v>
      </c>
      <c r="O3" s="3119"/>
      <c r="P3" s="3120"/>
      <c r="Q3" s="3118" t="s">
        <v>35</v>
      </c>
      <c r="R3" s="3119"/>
      <c r="S3" s="3120"/>
      <c r="T3" s="3118" t="s">
        <v>36</v>
      </c>
      <c r="U3" s="3119"/>
      <c r="V3" s="3120"/>
      <c r="W3" s="3118" t="s">
        <v>37</v>
      </c>
      <c r="X3" s="3119"/>
      <c r="Y3" s="3120"/>
    </row>
    <row r="4" spans="1:39" s="16" customFormat="1" ht="18.75" customHeight="1" x14ac:dyDescent="0.2">
      <c r="A4" s="3153"/>
      <c r="B4" s="3160"/>
      <c r="C4" s="3151" t="s">
        <v>114</v>
      </c>
      <c r="D4" s="3158" t="s">
        <v>115</v>
      </c>
      <c r="E4" s="3124" t="s">
        <v>116</v>
      </c>
      <c r="F4" s="3268"/>
      <c r="G4" s="3135"/>
      <c r="H4" s="3140"/>
      <c r="I4" s="3137" t="s">
        <v>121</v>
      </c>
      <c r="J4" s="3124" t="s">
        <v>122</v>
      </c>
      <c r="K4" s="3269"/>
      <c r="L4" s="3270"/>
      <c r="M4" s="3147"/>
      <c r="N4" s="3121"/>
      <c r="O4" s="3122"/>
      <c r="P4" s="3123"/>
      <c r="Q4" s="3121"/>
      <c r="R4" s="3122"/>
      <c r="S4" s="3123"/>
      <c r="T4" s="3121"/>
      <c r="U4" s="3122"/>
      <c r="V4" s="3123"/>
      <c r="W4" s="3121"/>
      <c r="X4" s="3122"/>
      <c r="Y4" s="3123"/>
    </row>
    <row r="5" spans="1:39" s="16" customFormat="1" ht="16.5" thickBot="1" x14ac:dyDescent="0.25">
      <c r="A5" s="3153"/>
      <c r="B5" s="3160"/>
      <c r="C5" s="3151"/>
      <c r="D5" s="3158"/>
      <c r="E5" s="3144" t="s">
        <v>117</v>
      </c>
      <c r="F5" s="3141" t="s">
        <v>118</v>
      </c>
      <c r="G5" s="3135"/>
      <c r="H5" s="3140"/>
      <c r="I5" s="3143"/>
      <c r="J5" s="3137" t="s">
        <v>33</v>
      </c>
      <c r="K5" s="3137" t="s">
        <v>124</v>
      </c>
      <c r="L5" s="3137" t="s">
        <v>125</v>
      </c>
      <c r="M5" s="3147"/>
      <c r="N5" s="515">
        <v>1</v>
      </c>
      <c r="O5" s="516">
        <v>2</v>
      </c>
      <c r="P5" s="517">
        <v>3</v>
      </c>
      <c r="Q5" s="515">
        <v>4</v>
      </c>
      <c r="R5" s="516">
        <v>5</v>
      </c>
      <c r="S5" s="517">
        <v>6</v>
      </c>
      <c r="T5" s="515">
        <v>7</v>
      </c>
      <c r="U5" s="516">
        <v>8</v>
      </c>
      <c r="V5" s="517">
        <v>9</v>
      </c>
      <c r="W5" s="515">
        <v>10</v>
      </c>
      <c r="X5" s="516">
        <v>11</v>
      </c>
      <c r="Y5" s="517">
        <v>12</v>
      </c>
    </row>
    <row r="6" spans="1:39" s="16" customFormat="1" ht="16.5" thickBot="1" x14ac:dyDescent="0.25">
      <c r="A6" s="3153"/>
      <c r="B6" s="3160"/>
      <c r="C6" s="3151"/>
      <c r="D6" s="3158"/>
      <c r="E6" s="3271"/>
      <c r="F6" s="3272"/>
      <c r="G6" s="3135"/>
      <c r="H6" s="3140"/>
      <c r="I6" s="3143"/>
      <c r="J6" s="3273"/>
      <c r="K6" s="3273"/>
      <c r="L6" s="3273"/>
      <c r="M6" s="3147"/>
      <c r="N6" s="3169" t="s">
        <v>186</v>
      </c>
      <c r="O6" s="3170"/>
      <c r="P6" s="3170"/>
      <c r="Q6" s="3170"/>
      <c r="R6" s="3170"/>
      <c r="S6" s="3170"/>
      <c r="T6" s="3170"/>
      <c r="U6" s="3170"/>
      <c r="V6" s="3170"/>
      <c r="W6" s="3170"/>
      <c r="X6" s="3170"/>
      <c r="Y6" s="3171"/>
    </row>
    <row r="7" spans="1:39" s="16" customFormat="1" ht="50.25" customHeight="1" thickBot="1" x14ac:dyDescent="0.25">
      <c r="A7" s="3154"/>
      <c r="B7" s="3160"/>
      <c r="C7" s="3139"/>
      <c r="D7" s="3137"/>
      <c r="E7" s="3271"/>
      <c r="F7" s="3272"/>
      <c r="G7" s="3136"/>
      <c r="H7" s="3140"/>
      <c r="I7" s="3143"/>
      <c r="J7" s="3273"/>
      <c r="K7" s="3273"/>
      <c r="L7" s="3273"/>
      <c r="M7" s="3147"/>
      <c r="N7" s="518">
        <v>15</v>
      </c>
      <c r="O7" s="519">
        <v>9</v>
      </c>
      <c r="P7" s="520">
        <v>9</v>
      </c>
      <c r="Q7" s="518">
        <v>15</v>
      </c>
      <c r="R7" s="519">
        <v>9</v>
      </c>
      <c r="S7" s="520">
        <v>9</v>
      </c>
      <c r="T7" s="518">
        <v>15</v>
      </c>
      <c r="U7" s="519">
        <v>9</v>
      </c>
      <c r="V7" s="520">
        <v>9</v>
      </c>
      <c r="W7" s="518">
        <v>15</v>
      </c>
      <c r="X7" s="519">
        <v>9</v>
      </c>
      <c r="Y7" s="521">
        <v>8</v>
      </c>
    </row>
    <row r="8" spans="1:39" s="16" customFormat="1" ht="18.75" customHeight="1" thickBot="1" x14ac:dyDescent="0.25">
      <c r="A8" s="522">
        <v>1</v>
      </c>
      <c r="B8" s="523">
        <v>2</v>
      </c>
      <c r="C8" s="524">
        <v>3</v>
      </c>
      <c r="D8" s="525">
        <v>4</v>
      </c>
      <c r="E8" s="525">
        <v>5</v>
      </c>
      <c r="F8" s="526">
        <v>6</v>
      </c>
      <c r="G8" s="527">
        <v>7</v>
      </c>
      <c r="H8" s="528">
        <v>8</v>
      </c>
      <c r="I8" s="525">
        <v>9</v>
      </c>
      <c r="J8" s="525">
        <v>10</v>
      </c>
      <c r="K8" s="525">
        <v>11</v>
      </c>
      <c r="L8" s="525">
        <v>12</v>
      </c>
      <c r="M8" s="526">
        <v>13</v>
      </c>
      <c r="N8" s="524">
        <v>14</v>
      </c>
      <c r="O8" s="525">
        <v>15</v>
      </c>
      <c r="P8" s="526">
        <v>16</v>
      </c>
      <c r="Q8" s="528">
        <v>17</v>
      </c>
      <c r="R8" s="525">
        <v>18</v>
      </c>
      <c r="S8" s="529">
        <v>19</v>
      </c>
      <c r="T8" s="524">
        <v>20</v>
      </c>
      <c r="U8" s="525">
        <v>21</v>
      </c>
      <c r="V8" s="526">
        <v>22</v>
      </c>
      <c r="W8" s="528">
        <v>23</v>
      </c>
      <c r="X8" s="525">
        <v>24</v>
      </c>
      <c r="Y8" s="526">
        <v>25</v>
      </c>
    </row>
    <row r="9" spans="1:39" s="16" customFormat="1" ht="23.25" customHeight="1" thickBot="1" x14ac:dyDescent="0.25">
      <c r="A9" s="3148" t="s">
        <v>343</v>
      </c>
      <c r="B9" s="3149"/>
      <c r="C9" s="3149"/>
      <c r="D9" s="3149"/>
      <c r="E9" s="3149"/>
      <c r="F9" s="3149"/>
      <c r="G9" s="3149"/>
      <c r="H9" s="3149"/>
      <c r="I9" s="3149"/>
      <c r="J9" s="3149"/>
      <c r="K9" s="3149"/>
      <c r="L9" s="3149"/>
      <c r="M9" s="3149"/>
      <c r="N9" s="3149"/>
      <c r="O9" s="3149"/>
      <c r="P9" s="3149"/>
      <c r="Q9" s="3149"/>
      <c r="R9" s="3149"/>
      <c r="S9" s="3149"/>
      <c r="T9" s="3149"/>
      <c r="U9" s="3149"/>
      <c r="V9" s="3149"/>
      <c r="W9" s="3149"/>
      <c r="X9" s="3149"/>
      <c r="Y9" s="3150"/>
    </row>
    <row r="10" spans="1:39" s="16" customFormat="1" ht="21.75" customHeight="1" thickBot="1" x14ac:dyDescent="0.25">
      <c r="A10" s="3057" t="s">
        <v>344</v>
      </c>
      <c r="B10" s="3058"/>
      <c r="C10" s="3058"/>
      <c r="D10" s="3058"/>
      <c r="E10" s="3058"/>
      <c r="F10" s="3058"/>
      <c r="G10" s="3058"/>
      <c r="H10" s="3058"/>
      <c r="I10" s="3058"/>
      <c r="J10" s="3058"/>
      <c r="K10" s="3058"/>
      <c r="L10" s="3058"/>
      <c r="M10" s="3058"/>
      <c r="N10" s="3058"/>
      <c r="O10" s="3058"/>
      <c r="P10" s="3058"/>
      <c r="Q10" s="3058"/>
      <c r="R10" s="3058"/>
      <c r="S10" s="3058"/>
      <c r="T10" s="3058"/>
      <c r="U10" s="3058"/>
      <c r="V10" s="3058"/>
      <c r="W10" s="3058"/>
      <c r="X10" s="3058"/>
      <c r="Y10" s="3059"/>
    </row>
    <row r="11" spans="1:39" s="16" customFormat="1" ht="36.75" customHeight="1" x14ac:dyDescent="0.2">
      <c r="A11" s="530" t="s">
        <v>134</v>
      </c>
      <c r="B11" s="531" t="s">
        <v>38</v>
      </c>
      <c r="C11" s="78"/>
      <c r="D11" s="532"/>
      <c r="E11" s="532"/>
      <c r="F11" s="533"/>
      <c r="G11" s="39">
        <f>G12+G13+G14+G16</f>
        <v>6.5</v>
      </c>
      <c r="H11" s="534">
        <f>H12+H13+H14+H16</f>
        <v>195</v>
      </c>
      <c r="I11" s="535">
        <f>I12+I13+I14+I16</f>
        <v>82</v>
      </c>
      <c r="J11" s="535"/>
      <c r="K11" s="535"/>
      <c r="L11" s="535">
        <f>L12+L13+L14+L16</f>
        <v>82</v>
      </c>
      <c r="M11" s="535">
        <f>M12+M13+M14+M16</f>
        <v>113</v>
      </c>
      <c r="N11" s="79"/>
      <c r="O11" s="80"/>
      <c r="P11" s="81"/>
      <c r="Q11" s="536"/>
      <c r="R11" s="537"/>
      <c r="S11" s="538"/>
      <c r="T11" s="536"/>
      <c r="U11" s="537"/>
      <c r="V11" s="539"/>
      <c r="W11" s="540"/>
      <c r="X11" s="537"/>
      <c r="Y11" s="539"/>
      <c r="AA11" s="2291"/>
      <c r="AB11" s="3250" t="s">
        <v>34</v>
      </c>
      <c r="AC11" s="3258"/>
      <c r="AD11" s="3259"/>
      <c r="AE11" s="3250" t="s">
        <v>35</v>
      </c>
      <c r="AF11" s="3251"/>
      <c r="AG11" s="3252"/>
      <c r="AH11" s="3250" t="s">
        <v>36</v>
      </c>
      <c r="AI11" s="3251"/>
      <c r="AJ11" s="3252"/>
      <c r="AK11" s="3250" t="s">
        <v>37</v>
      </c>
      <c r="AL11" s="3251"/>
      <c r="AM11" s="3252"/>
    </row>
    <row r="12" spans="1:39" s="16" customFormat="1" ht="36" customHeight="1" thickBot="1" x14ac:dyDescent="0.25">
      <c r="A12" s="541" t="s">
        <v>135</v>
      </c>
      <c r="B12" s="542" t="s">
        <v>38</v>
      </c>
      <c r="C12" s="82"/>
      <c r="D12" s="543">
        <v>1</v>
      </c>
      <c r="E12" s="544"/>
      <c r="F12" s="514"/>
      <c r="G12" s="165">
        <v>2</v>
      </c>
      <c r="H12" s="83">
        <f>G12*30</f>
        <v>60</v>
      </c>
      <c r="I12" s="84">
        <f>J12+K12+L12</f>
        <v>30</v>
      </c>
      <c r="J12" s="85"/>
      <c r="K12" s="85"/>
      <c r="L12" s="85">
        <v>30</v>
      </c>
      <c r="M12" s="545">
        <f>H12-I12</f>
        <v>30</v>
      </c>
      <c r="N12" s="86">
        <v>2</v>
      </c>
      <c r="O12" s="87"/>
      <c r="P12" s="166"/>
      <c r="Q12" s="83"/>
      <c r="R12" s="85"/>
      <c r="S12" s="88"/>
      <c r="T12" s="546"/>
      <c r="U12" s="85"/>
      <c r="V12" s="89"/>
      <c r="W12" s="82"/>
      <c r="X12" s="85"/>
      <c r="Y12" s="89"/>
      <c r="AA12" s="2291"/>
      <c r="AB12" s="3260"/>
      <c r="AC12" s="3261"/>
      <c r="AD12" s="3262"/>
      <c r="AE12" s="3253"/>
      <c r="AF12" s="3254"/>
      <c r="AG12" s="3255"/>
      <c r="AH12" s="3253"/>
      <c r="AI12" s="3254"/>
      <c r="AJ12" s="3255"/>
      <c r="AK12" s="3253"/>
      <c r="AL12" s="3254"/>
      <c r="AM12" s="3255"/>
    </row>
    <row r="13" spans="1:39" s="16" customFormat="1" ht="36.75" customHeight="1" x14ac:dyDescent="0.2">
      <c r="A13" s="541" t="s">
        <v>136</v>
      </c>
      <c r="B13" s="542" t="s">
        <v>38</v>
      </c>
      <c r="C13" s="82"/>
      <c r="D13" s="544"/>
      <c r="E13" s="544"/>
      <c r="F13" s="514"/>
      <c r="G13" s="165">
        <v>1.5</v>
      </c>
      <c r="H13" s="83">
        <f t="shared" ref="H13:H20" si="0">G13*30</f>
        <v>45</v>
      </c>
      <c r="I13" s="84">
        <f>J13+K13+L13</f>
        <v>18</v>
      </c>
      <c r="J13" s="85"/>
      <c r="K13" s="85"/>
      <c r="L13" s="85">
        <v>18</v>
      </c>
      <c r="M13" s="545">
        <f t="shared" ref="M13:M20" si="1">H13-I13</f>
        <v>27</v>
      </c>
      <c r="N13" s="86"/>
      <c r="O13" s="87">
        <v>2</v>
      </c>
      <c r="P13" s="166"/>
      <c r="Q13" s="83"/>
      <c r="R13" s="85"/>
      <c r="S13" s="88"/>
      <c r="T13" s="546"/>
      <c r="U13" s="85"/>
      <c r="V13" s="89"/>
      <c r="W13" s="82"/>
      <c r="X13" s="85"/>
      <c r="Y13" s="89"/>
      <c r="AA13" s="2291"/>
      <c r="AB13" s="2292">
        <v>1</v>
      </c>
      <c r="AC13" s="2292">
        <v>2</v>
      </c>
      <c r="AD13" s="2292">
        <v>3</v>
      </c>
      <c r="AE13" s="2292">
        <v>4</v>
      </c>
      <c r="AF13" s="2292">
        <v>5</v>
      </c>
      <c r="AG13" s="2292">
        <v>6</v>
      </c>
      <c r="AH13" s="2292">
        <v>7</v>
      </c>
      <c r="AI13" s="2292">
        <v>8</v>
      </c>
      <c r="AJ13" s="2292">
        <v>9</v>
      </c>
      <c r="AK13" s="2292">
        <v>10</v>
      </c>
      <c r="AL13" s="2292">
        <v>11</v>
      </c>
      <c r="AM13" s="2293">
        <v>12</v>
      </c>
    </row>
    <row r="14" spans="1:39" s="16" customFormat="1" ht="36" customHeight="1" x14ac:dyDescent="0.2">
      <c r="A14" s="541" t="s">
        <v>137</v>
      </c>
      <c r="B14" s="542" t="s">
        <v>38</v>
      </c>
      <c r="C14" s="82">
        <v>3</v>
      </c>
      <c r="D14" s="544"/>
      <c r="E14" s="544"/>
      <c r="F14" s="514"/>
      <c r="G14" s="165">
        <v>1.5</v>
      </c>
      <c r="H14" s="83">
        <f t="shared" si="0"/>
        <v>45</v>
      </c>
      <c r="I14" s="84">
        <f>J14+K14+L14</f>
        <v>18</v>
      </c>
      <c r="J14" s="85"/>
      <c r="K14" s="85"/>
      <c r="L14" s="85">
        <v>18</v>
      </c>
      <c r="M14" s="545">
        <f t="shared" si="1"/>
        <v>27</v>
      </c>
      <c r="N14" s="86"/>
      <c r="O14" s="87"/>
      <c r="P14" s="166">
        <v>2</v>
      </c>
      <c r="Q14" s="83"/>
      <c r="R14" s="85"/>
      <c r="S14" s="88"/>
      <c r="T14" s="546"/>
      <c r="U14" s="85"/>
      <c r="V14" s="89"/>
      <c r="W14" s="82"/>
      <c r="X14" s="85"/>
      <c r="Y14" s="89"/>
      <c r="AA14" s="2291" t="s">
        <v>698</v>
      </c>
      <c r="AB14" s="2291">
        <f>COUNTIF($C$11:$C$21,AB13)</f>
        <v>1</v>
      </c>
      <c r="AC14" s="2291">
        <f t="shared" ref="AC14:AM14" si="2">COUNTIF($C$11:$C$21,AC13)</f>
        <v>0</v>
      </c>
      <c r="AD14" s="2291">
        <f t="shared" si="2"/>
        <v>1</v>
      </c>
      <c r="AE14" s="2291">
        <f t="shared" si="2"/>
        <v>1</v>
      </c>
      <c r="AF14" s="2291">
        <f t="shared" si="2"/>
        <v>1</v>
      </c>
      <c r="AG14" s="2291">
        <f t="shared" si="2"/>
        <v>0</v>
      </c>
      <c r="AH14" s="2291">
        <f t="shared" si="2"/>
        <v>0</v>
      </c>
      <c r="AI14" s="2291">
        <f t="shared" si="2"/>
        <v>0</v>
      </c>
      <c r="AJ14" s="2291">
        <f t="shared" si="2"/>
        <v>0</v>
      </c>
      <c r="AK14" s="2291">
        <f t="shared" si="2"/>
        <v>0</v>
      </c>
      <c r="AL14" s="2291">
        <f t="shared" si="2"/>
        <v>0</v>
      </c>
      <c r="AM14" s="2291">
        <f t="shared" si="2"/>
        <v>0</v>
      </c>
    </row>
    <row r="15" spans="1:39" s="16" customFormat="1" ht="36" customHeight="1" x14ac:dyDescent="0.2">
      <c r="A15" s="547" t="s">
        <v>276</v>
      </c>
      <c r="B15" s="548" t="s">
        <v>277</v>
      </c>
      <c r="C15" s="549"/>
      <c r="D15" s="550" t="s">
        <v>438</v>
      </c>
      <c r="E15" s="550"/>
      <c r="F15" s="551"/>
      <c r="G15" s="552"/>
      <c r="H15" s="553"/>
      <c r="I15" s="554"/>
      <c r="J15" s="554"/>
      <c r="K15" s="554"/>
      <c r="L15" s="554"/>
      <c r="M15" s="555"/>
      <c r="N15" s="556"/>
      <c r="O15" s="557"/>
      <c r="P15" s="558"/>
      <c r="Q15" s="556" t="s">
        <v>278</v>
      </c>
      <c r="R15" s="557" t="s">
        <v>278</v>
      </c>
      <c r="S15" s="558" t="s">
        <v>278</v>
      </c>
      <c r="T15" s="549" t="s">
        <v>278</v>
      </c>
      <c r="U15" s="554" t="s">
        <v>278</v>
      </c>
      <c r="V15" s="555" t="s">
        <v>278</v>
      </c>
      <c r="W15" s="559" t="s">
        <v>278</v>
      </c>
      <c r="X15" s="560" t="s">
        <v>278</v>
      </c>
      <c r="Y15" s="561"/>
      <c r="AA15" s="2291" t="s">
        <v>699</v>
      </c>
      <c r="AB15" s="2291">
        <v>2</v>
      </c>
      <c r="AC15" s="2291"/>
      <c r="AD15" s="2291">
        <v>1</v>
      </c>
      <c r="AE15" s="2291">
        <v>1</v>
      </c>
      <c r="AF15" s="2291"/>
      <c r="AG15" s="2291">
        <v>2</v>
      </c>
      <c r="AH15" s="2291"/>
      <c r="AI15" s="2291"/>
      <c r="AJ15" s="2291"/>
      <c r="AK15" s="2291"/>
      <c r="AL15" s="2291"/>
      <c r="AM15" s="2291">
        <v>1</v>
      </c>
    </row>
    <row r="16" spans="1:39" s="16" customFormat="1" ht="36" customHeight="1" x14ac:dyDescent="0.2">
      <c r="A16" s="562" t="s">
        <v>287</v>
      </c>
      <c r="B16" s="563" t="s">
        <v>277</v>
      </c>
      <c r="C16" s="564"/>
      <c r="D16" s="565" t="s">
        <v>524</v>
      </c>
      <c r="E16" s="565"/>
      <c r="F16" s="566"/>
      <c r="G16" s="552">
        <v>1.5</v>
      </c>
      <c r="H16" s="567">
        <f>G16*30</f>
        <v>45</v>
      </c>
      <c r="I16" s="568">
        <f>J16+K16+L16</f>
        <v>16</v>
      </c>
      <c r="J16" s="568"/>
      <c r="K16" s="568"/>
      <c r="L16" s="568">
        <v>16</v>
      </c>
      <c r="M16" s="569">
        <f>H16-I16</f>
        <v>29</v>
      </c>
      <c r="N16" s="570"/>
      <c r="O16" s="571"/>
      <c r="P16" s="572"/>
      <c r="Q16" s="573"/>
      <c r="R16" s="574"/>
      <c r="S16" s="575"/>
      <c r="T16" s="564"/>
      <c r="U16" s="568"/>
      <c r="V16" s="569"/>
      <c r="W16" s="559"/>
      <c r="X16" s="560"/>
      <c r="Y16" s="561">
        <v>2</v>
      </c>
    </row>
    <row r="17" spans="1:25" s="16" customFormat="1" ht="23.25" customHeight="1" x14ac:dyDescent="0.2">
      <c r="A17" s="576" t="s">
        <v>138</v>
      </c>
      <c r="B17" s="542" t="s">
        <v>271</v>
      </c>
      <c r="C17" s="82">
        <v>1</v>
      </c>
      <c r="D17" s="85"/>
      <c r="E17" s="85"/>
      <c r="F17" s="577"/>
      <c r="G17" s="1256">
        <v>4</v>
      </c>
      <c r="H17" s="91">
        <f t="shared" si="0"/>
        <v>120</v>
      </c>
      <c r="I17" s="92">
        <f>J17+K17+L17</f>
        <v>45</v>
      </c>
      <c r="J17" s="167">
        <v>30</v>
      </c>
      <c r="K17" s="167"/>
      <c r="L17" s="167">
        <v>15</v>
      </c>
      <c r="M17" s="93">
        <f t="shared" si="1"/>
        <v>75</v>
      </c>
      <c r="N17" s="86">
        <v>3</v>
      </c>
      <c r="O17" s="87"/>
      <c r="P17" s="94"/>
      <c r="Q17" s="95"/>
      <c r="R17" s="87"/>
      <c r="S17" s="166"/>
      <c r="T17" s="83"/>
      <c r="U17" s="85"/>
      <c r="V17" s="89"/>
      <c r="W17" s="82"/>
      <c r="X17" s="85"/>
      <c r="Y17" s="89"/>
    </row>
    <row r="18" spans="1:25" s="16" customFormat="1" ht="24" customHeight="1" x14ac:dyDescent="0.2">
      <c r="A18" s="576" t="s">
        <v>139</v>
      </c>
      <c r="B18" s="542" t="s">
        <v>589</v>
      </c>
      <c r="C18" s="82"/>
      <c r="D18" s="85">
        <v>6</v>
      </c>
      <c r="E18" s="85"/>
      <c r="F18" s="577"/>
      <c r="G18" s="1256">
        <v>2</v>
      </c>
      <c r="H18" s="91">
        <f>G18*30</f>
        <v>60</v>
      </c>
      <c r="I18" s="92">
        <f>J18+K18+L18</f>
        <v>30</v>
      </c>
      <c r="J18" s="167">
        <v>20</v>
      </c>
      <c r="K18" s="167"/>
      <c r="L18" s="167">
        <v>10</v>
      </c>
      <c r="M18" s="93">
        <f>H18-I18</f>
        <v>30</v>
      </c>
      <c r="N18" s="86"/>
      <c r="O18" s="87"/>
      <c r="P18" s="94"/>
      <c r="Q18" s="95"/>
      <c r="R18" s="87"/>
      <c r="S18" s="166">
        <v>3</v>
      </c>
      <c r="T18" s="83"/>
      <c r="U18" s="85"/>
      <c r="V18" s="89"/>
      <c r="W18" s="82"/>
      <c r="X18" s="85"/>
      <c r="Y18" s="89"/>
    </row>
    <row r="19" spans="1:25" s="16" customFormat="1" ht="36.75" customHeight="1" x14ac:dyDescent="0.2">
      <c r="A19" s="578" t="s">
        <v>140</v>
      </c>
      <c r="B19" s="542" t="s">
        <v>40</v>
      </c>
      <c r="C19" s="97">
        <v>4</v>
      </c>
      <c r="D19" s="98"/>
      <c r="E19" s="98"/>
      <c r="F19" s="579"/>
      <c r="G19" s="90">
        <v>3</v>
      </c>
      <c r="H19" s="91">
        <f t="shared" si="0"/>
        <v>90</v>
      </c>
      <c r="I19" s="92">
        <f>J19+K19+L19</f>
        <v>30</v>
      </c>
      <c r="J19" s="92"/>
      <c r="K19" s="92"/>
      <c r="L19" s="92">
        <v>30</v>
      </c>
      <c r="M19" s="93">
        <f t="shared" si="1"/>
        <v>60</v>
      </c>
      <c r="N19" s="102"/>
      <c r="O19" s="99"/>
      <c r="P19" s="580"/>
      <c r="Q19" s="102">
        <v>2</v>
      </c>
      <c r="R19" s="99"/>
      <c r="S19" s="580"/>
      <c r="T19" s="100"/>
      <c r="U19" s="98"/>
      <c r="V19" s="101"/>
      <c r="W19" s="97"/>
      <c r="X19" s="98"/>
      <c r="Y19" s="101"/>
    </row>
    <row r="20" spans="1:25" s="16" customFormat="1" ht="23.25" customHeight="1" thickBot="1" x14ac:dyDescent="0.25">
      <c r="A20" s="581" t="s">
        <v>141</v>
      </c>
      <c r="B20" s="582" t="s">
        <v>41</v>
      </c>
      <c r="C20" s="97">
        <v>5</v>
      </c>
      <c r="D20" s="98"/>
      <c r="E20" s="98"/>
      <c r="F20" s="583"/>
      <c r="G20" s="1257">
        <v>3</v>
      </c>
      <c r="H20" s="91">
        <f t="shared" si="0"/>
        <v>90</v>
      </c>
      <c r="I20" s="104">
        <f>J20+K20+L20</f>
        <v>45</v>
      </c>
      <c r="J20" s="105">
        <v>27</v>
      </c>
      <c r="K20" s="105"/>
      <c r="L20" s="105">
        <v>18</v>
      </c>
      <c r="M20" s="93">
        <f t="shared" si="1"/>
        <v>45</v>
      </c>
      <c r="N20" s="584"/>
      <c r="O20" s="98"/>
      <c r="P20" s="106"/>
      <c r="Q20" s="100"/>
      <c r="R20" s="99">
        <v>5</v>
      </c>
      <c r="S20" s="106"/>
      <c r="T20" s="100"/>
      <c r="U20" s="98"/>
      <c r="V20" s="101"/>
      <c r="W20" s="97"/>
      <c r="X20" s="98"/>
      <c r="Y20" s="101"/>
    </row>
    <row r="21" spans="1:25" s="16" customFormat="1" ht="30" customHeight="1" thickBot="1" x14ac:dyDescent="0.25">
      <c r="A21" s="3054" t="s">
        <v>205</v>
      </c>
      <c r="B21" s="3055"/>
      <c r="C21" s="3055"/>
      <c r="D21" s="3055"/>
      <c r="E21" s="3055"/>
      <c r="F21" s="3056"/>
      <c r="G21" s="585">
        <f>G11+G17+G18+G19+G20</f>
        <v>18.5</v>
      </c>
      <c r="H21" s="586">
        <f t="shared" ref="H21:M21" si="3">H11+H17+H18+H19+H20</f>
        <v>555</v>
      </c>
      <c r="I21" s="587">
        <f t="shared" si="3"/>
        <v>232</v>
      </c>
      <c r="J21" s="587">
        <f t="shared" si="3"/>
        <v>77</v>
      </c>
      <c r="K21" s="587"/>
      <c r="L21" s="587">
        <f t="shared" si="3"/>
        <v>155</v>
      </c>
      <c r="M21" s="588">
        <f t="shared" si="3"/>
        <v>323</v>
      </c>
      <c r="N21" s="586">
        <f>SUM(N11:N20)</f>
        <v>5</v>
      </c>
      <c r="O21" s="587">
        <f>SUM(O11:O20)</f>
        <v>2</v>
      </c>
      <c r="P21" s="588">
        <f>SUM(P11:P20)</f>
        <v>2</v>
      </c>
      <c r="Q21" s="587">
        <f>SUM(Q16:Q20)</f>
        <v>2</v>
      </c>
      <c r="R21" s="587">
        <f>SUM(R16:R20)</f>
        <v>5</v>
      </c>
      <c r="S21" s="587">
        <f>SUM(S16:S20)</f>
        <v>3</v>
      </c>
      <c r="T21" s="586"/>
      <c r="U21" s="587"/>
      <c r="V21" s="588"/>
      <c r="W21" s="586"/>
      <c r="X21" s="587"/>
      <c r="Y21" s="588">
        <f>SUM(Y11:Y20)</f>
        <v>2</v>
      </c>
    </row>
    <row r="22" spans="1:25" s="16" customFormat="1" ht="20.25" customHeight="1" x14ac:dyDescent="0.2">
      <c r="A22" s="530" t="s">
        <v>142</v>
      </c>
      <c r="B22" s="531" t="s">
        <v>42</v>
      </c>
      <c r="C22" s="78"/>
      <c r="D22" s="589"/>
      <c r="E22" s="589"/>
      <c r="F22" s="533"/>
      <c r="G22" s="590">
        <f t="shared" ref="G22:M22" si="4">G23+G24+G25+G26+G27+G28</f>
        <v>13</v>
      </c>
      <c r="H22" s="591">
        <f t="shared" si="4"/>
        <v>390</v>
      </c>
      <c r="I22" s="27">
        <f t="shared" si="4"/>
        <v>252</v>
      </c>
      <c r="J22" s="27">
        <f t="shared" si="4"/>
        <v>12</v>
      </c>
      <c r="K22" s="27">
        <f t="shared" si="4"/>
        <v>0</v>
      </c>
      <c r="L22" s="27">
        <f t="shared" si="4"/>
        <v>240</v>
      </c>
      <c r="M22" s="27">
        <f t="shared" si="4"/>
        <v>138</v>
      </c>
      <c r="N22" s="592"/>
      <c r="O22" s="593"/>
      <c r="P22" s="594"/>
      <c r="Q22" s="595"/>
      <c r="R22" s="596"/>
      <c r="S22" s="597"/>
      <c r="T22" s="592"/>
      <c r="U22" s="593"/>
      <c r="V22" s="598"/>
      <c r="W22" s="599"/>
      <c r="X22" s="593"/>
      <c r="Y22" s="107"/>
    </row>
    <row r="23" spans="1:25" s="16" customFormat="1" ht="20.25" customHeight="1" x14ac:dyDescent="0.2">
      <c r="A23" s="541" t="s">
        <v>143</v>
      </c>
      <c r="B23" s="542" t="s">
        <v>42</v>
      </c>
      <c r="C23" s="82"/>
      <c r="D23" s="543">
        <v>1</v>
      </c>
      <c r="E23" s="600"/>
      <c r="F23" s="514"/>
      <c r="G23" s="601">
        <v>3</v>
      </c>
      <c r="H23" s="602">
        <f t="shared" ref="H23:H28" si="5">G23*30</f>
        <v>90</v>
      </c>
      <c r="I23" s="168">
        <f t="shared" ref="I23:I28" si="6">J23+K23+L23</f>
        <v>60</v>
      </c>
      <c r="J23" s="85">
        <v>8</v>
      </c>
      <c r="K23" s="85"/>
      <c r="L23" s="85">
        <v>52</v>
      </c>
      <c r="M23" s="545">
        <f t="shared" ref="M23:M28" si="7">H23-I23</f>
        <v>30</v>
      </c>
      <c r="N23" s="603">
        <v>4</v>
      </c>
      <c r="O23" s="543"/>
      <c r="P23" s="604"/>
      <c r="Q23" s="603"/>
      <c r="R23" s="543"/>
      <c r="S23" s="605"/>
      <c r="T23" s="603"/>
      <c r="U23" s="543"/>
      <c r="V23" s="605"/>
      <c r="W23" s="606"/>
      <c r="X23" s="543"/>
      <c r="Y23" s="89"/>
    </row>
    <row r="24" spans="1:25" s="16" customFormat="1" ht="18.75" customHeight="1" x14ac:dyDescent="0.2">
      <c r="A24" s="541" t="s">
        <v>144</v>
      </c>
      <c r="B24" s="542" t="s">
        <v>42</v>
      </c>
      <c r="C24" s="82"/>
      <c r="D24" s="600"/>
      <c r="E24" s="600"/>
      <c r="F24" s="514"/>
      <c r="G24" s="601">
        <v>2</v>
      </c>
      <c r="H24" s="602">
        <f t="shared" si="5"/>
        <v>60</v>
      </c>
      <c r="I24" s="168">
        <f t="shared" si="6"/>
        <v>36</v>
      </c>
      <c r="J24" s="85"/>
      <c r="K24" s="85"/>
      <c r="L24" s="85">
        <v>36</v>
      </c>
      <c r="M24" s="545">
        <f t="shared" si="7"/>
        <v>24</v>
      </c>
      <c r="N24" s="603"/>
      <c r="O24" s="543">
        <v>4</v>
      </c>
      <c r="P24" s="604"/>
      <c r="Q24" s="603"/>
      <c r="R24" s="543"/>
      <c r="S24" s="605"/>
      <c r="T24" s="603"/>
      <c r="U24" s="543"/>
      <c r="V24" s="605"/>
      <c r="W24" s="606"/>
      <c r="X24" s="543"/>
      <c r="Y24" s="89"/>
    </row>
    <row r="25" spans="1:25" s="16" customFormat="1" ht="18.75" customHeight="1" x14ac:dyDescent="0.2">
      <c r="A25" s="541" t="s">
        <v>145</v>
      </c>
      <c r="B25" s="542" t="s">
        <v>42</v>
      </c>
      <c r="C25" s="82"/>
      <c r="D25" s="543" t="s">
        <v>590</v>
      </c>
      <c r="E25" s="544"/>
      <c r="F25" s="514"/>
      <c r="G25" s="601">
        <v>2</v>
      </c>
      <c r="H25" s="602">
        <f t="shared" si="5"/>
        <v>60</v>
      </c>
      <c r="I25" s="168">
        <f t="shared" si="6"/>
        <v>36</v>
      </c>
      <c r="J25" s="85"/>
      <c r="K25" s="85"/>
      <c r="L25" s="85">
        <v>36</v>
      </c>
      <c r="M25" s="545">
        <f t="shared" si="7"/>
        <v>24</v>
      </c>
      <c r="N25" s="603"/>
      <c r="O25" s="543"/>
      <c r="P25" s="604">
        <v>4</v>
      </c>
      <c r="Q25" s="603"/>
      <c r="R25" s="543"/>
      <c r="S25" s="605"/>
      <c r="T25" s="603"/>
      <c r="U25" s="543"/>
      <c r="V25" s="605"/>
      <c r="W25" s="606"/>
      <c r="X25" s="543"/>
      <c r="Y25" s="89"/>
    </row>
    <row r="26" spans="1:25" s="16" customFormat="1" ht="18.75" customHeight="1" x14ac:dyDescent="0.2">
      <c r="A26" s="541" t="s">
        <v>146</v>
      </c>
      <c r="B26" s="542" t="s">
        <v>42</v>
      </c>
      <c r="C26" s="82"/>
      <c r="D26" s="543">
        <v>4</v>
      </c>
      <c r="E26" s="544"/>
      <c r="F26" s="514"/>
      <c r="G26" s="601">
        <v>3</v>
      </c>
      <c r="H26" s="602">
        <f t="shared" si="5"/>
        <v>90</v>
      </c>
      <c r="I26" s="168">
        <f t="shared" si="6"/>
        <v>60</v>
      </c>
      <c r="J26" s="85">
        <v>4</v>
      </c>
      <c r="K26" s="85"/>
      <c r="L26" s="85">
        <v>56</v>
      </c>
      <c r="M26" s="545">
        <f t="shared" si="7"/>
        <v>30</v>
      </c>
      <c r="N26" s="603"/>
      <c r="O26" s="543"/>
      <c r="P26" s="604"/>
      <c r="Q26" s="603">
        <v>4</v>
      </c>
      <c r="R26" s="543"/>
      <c r="S26" s="605"/>
      <c r="T26" s="603"/>
      <c r="U26" s="543"/>
      <c r="V26" s="605"/>
      <c r="W26" s="606"/>
      <c r="X26" s="543"/>
      <c r="Y26" s="89"/>
    </row>
    <row r="27" spans="1:25" s="16" customFormat="1" ht="18.75" customHeight="1" x14ac:dyDescent="0.2">
      <c r="A27" s="541" t="s">
        <v>147</v>
      </c>
      <c r="B27" s="542" t="s">
        <v>42</v>
      </c>
      <c r="C27" s="82"/>
      <c r="D27" s="544"/>
      <c r="E27" s="544"/>
      <c r="F27" s="514"/>
      <c r="G27" s="601">
        <v>1.5</v>
      </c>
      <c r="H27" s="602">
        <f t="shared" si="5"/>
        <v>45</v>
      </c>
      <c r="I27" s="168">
        <f t="shared" si="6"/>
        <v>30</v>
      </c>
      <c r="J27" s="85"/>
      <c r="K27" s="85"/>
      <c r="L27" s="85">
        <v>30</v>
      </c>
      <c r="M27" s="545">
        <f t="shared" si="7"/>
        <v>15</v>
      </c>
      <c r="N27" s="603"/>
      <c r="O27" s="543"/>
      <c r="P27" s="604"/>
      <c r="Q27" s="603"/>
      <c r="R27" s="543">
        <v>4</v>
      </c>
      <c r="S27" s="605"/>
      <c r="T27" s="603"/>
      <c r="U27" s="543"/>
      <c r="V27" s="605"/>
      <c r="W27" s="606"/>
      <c r="X27" s="543"/>
      <c r="Y27" s="89"/>
    </row>
    <row r="28" spans="1:25" s="16" customFormat="1" ht="18.75" customHeight="1" x14ac:dyDescent="0.2">
      <c r="A28" s="541" t="s">
        <v>148</v>
      </c>
      <c r="B28" s="542" t="s">
        <v>42</v>
      </c>
      <c r="C28" s="82"/>
      <c r="D28" s="543" t="s">
        <v>591</v>
      </c>
      <c r="E28" s="544"/>
      <c r="F28" s="514"/>
      <c r="G28" s="601">
        <v>1.5</v>
      </c>
      <c r="H28" s="602">
        <f t="shared" si="5"/>
        <v>45</v>
      </c>
      <c r="I28" s="168">
        <f t="shared" si="6"/>
        <v>30</v>
      </c>
      <c r="J28" s="85"/>
      <c r="K28" s="85"/>
      <c r="L28" s="85">
        <v>30</v>
      </c>
      <c r="M28" s="545">
        <f t="shared" si="7"/>
        <v>15</v>
      </c>
      <c r="N28" s="603"/>
      <c r="O28" s="543"/>
      <c r="P28" s="604"/>
      <c r="Q28" s="603"/>
      <c r="R28" s="543"/>
      <c r="S28" s="605">
        <v>4</v>
      </c>
      <c r="T28" s="603"/>
      <c r="U28" s="543"/>
      <c r="V28" s="605"/>
      <c r="W28" s="606"/>
      <c r="X28" s="543"/>
      <c r="Y28" s="89"/>
    </row>
    <row r="29" spans="1:25" s="16" customFormat="1" ht="70.5" customHeight="1" thickBot="1" x14ac:dyDescent="0.25">
      <c r="A29" s="607" t="s">
        <v>149</v>
      </c>
      <c r="B29" s="608" t="s">
        <v>42</v>
      </c>
      <c r="C29" s="549"/>
      <c r="D29" s="544" t="s">
        <v>593</v>
      </c>
      <c r="E29" s="544"/>
      <c r="F29" s="514"/>
      <c r="G29" s="601"/>
      <c r="H29" s="602"/>
      <c r="I29" s="168">
        <f>J29+K29+L29</f>
        <v>0</v>
      </c>
      <c r="J29" s="85"/>
      <c r="K29" s="85"/>
      <c r="L29" s="85"/>
      <c r="M29" s="88"/>
      <c r="N29" s="609"/>
      <c r="O29" s="187"/>
      <c r="P29" s="610"/>
      <c r="Q29" s="609"/>
      <c r="R29" s="187"/>
      <c r="S29" s="610"/>
      <c r="T29" s="611" t="s">
        <v>43</v>
      </c>
      <c r="U29" s="611" t="s">
        <v>43</v>
      </c>
      <c r="V29" s="612" t="s">
        <v>43</v>
      </c>
      <c r="W29" s="611" t="s">
        <v>43</v>
      </c>
      <c r="X29" s="611" t="s">
        <v>43</v>
      </c>
      <c r="Y29" s="613"/>
    </row>
    <row r="30" spans="1:25" s="16" customFormat="1" ht="24" customHeight="1" thickBot="1" x14ac:dyDescent="0.25">
      <c r="A30" s="3054" t="s">
        <v>262</v>
      </c>
      <c r="B30" s="3055"/>
      <c r="C30" s="3055"/>
      <c r="D30" s="3055"/>
      <c r="E30" s="3055"/>
      <c r="F30" s="3056"/>
      <c r="G30" s="585">
        <f>G22</f>
        <v>13</v>
      </c>
      <c r="H30" s="586">
        <f t="shared" ref="H30:M30" si="8">H22</f>
        <v>390</v>
      </c>
      <c r="I30" s="587">
        <f t="shared" si="8"/>
        <v>252</v>
      </c>
      <c r="J30" s="587">
        <f t="shared" si="8"/>
        <v>12</v>
      </c>
      <c r="K30" s="587"/>
      <c r="L30" s="587">
        <f t="shared" si="8"/>
        <v>240</v>
      </c>
      <c r="M30" s="588">
        <f t="shared" si="8"/>
        <v>138</v>
      </c>
      <c r="N30" s="614">
        <f t="shared" ref="N30:S30" si="9">SUM(N22:N29)</f>
        <v>4</v>
      </c>
      <c r="O30" s="615">
        <f t="shared" si="9"/>
        <v>4</v>
      </c>
      <c r="P30" s="616">
        <f t="shared" si="9"/>
        <v>4</v>
      </c>
      <c r="Q30" s="614">
        <f t="shared" si="9"/>
        <v>4</v>
      </c>
      <c r="R30" s="615">
        <f t="shared" si="9"/>
        <v>4</v>
      </c>
      <c r="S30" s="616">
        <f t="shared" si="9"/>
        <v>4</v>
      </c>
      <c r="T30" s="617"/>
      <c r="U30" s="618"/>
      <c r="V30" s="619"/>
      <c r="W30" s="617"/>
      <c r="X30" s="618"/>
      <c r="Y30" s="619"/>
    </row>
    <row r="31" spans="1:25" s="16" customFormat="1" ht="24.75" customHeight="1" thickBot="1" x14ac:dyDescent="0.25">
      <c r="A31" s="3054" t="s">
        <v>206</v>
      </c>
      <c r="B31" s="3055"/>
      <c r="C31" s="3055"/>
      <c r="D31" s="3055"/>
      <c r="E31" s="3055"/>
      <c r="F31" s="3056"/>
      <c r="G31" s="585">
        <f>G21+G30</f>
        <v>31.5</v>
      </c>
      <c r="H31" s="586">
        <f t="shared" ref="H31:M31" si="10">H21+H30</f>
        <v>945</v>
      </c>
      <c r="I31" s="587">
        <f t="shared" si="10"/>
        <v>484</v>
      </c>
      <c r="J31" s="587">
        <f t="shared" si="10"/>
        <v>89</v>
      </c>
      <c r="K31" s="587"/>
      <c r="L31" s="587">
        <f t="shared" si="10"/>
        <v>395</v>
      </c>
      <c r="M31" s="588">
        <f t="shared" si="10"/>
        <v>461</v>
      </c>
      <c r="N31" s="586">
        <f>N21+N30</f>
        <v>9</v>
      </c>
      <c r="O31" s="587">
        <f t="shared" ref="O31:Y31" si="11">O21+O30</f>
        <v>6</v>
      </c>
      <c r="P31" s="588">
        <f t="shared" si="11"/>
        <v>6</v>
      </c>
      <c r="Q31" s="620">
        <f t="shared" si="11"/>
        <v>6</v>
      </c>
      <c r="R31" s="587">
        <f t="shared" si="11"/>
        <v>9</v>
      </c>
      <c r="S31" s="588">
        <f t="shared" si="11"/>
        <v>7</v>
      </c>
      <c r="T31" s="586"/>
      <c r="U31" s="587"/>
      <c r="V31" s="588"/>
      <c r="W31" s="586"/>
      <c r="X31" s="587"/>
      <c r="Y31" s="588">
        <f t="shared" si="11"/>
        <v>2</v>
      </c>
    </row>
    <row r="32" spans="1:25" s="16" customFormat="1" ht="24" customHeight="1" thickBot="1" x14ac:dyDescent="0.25">
      <c r="A32" s="3276" t="s">
        <v>600</v>
      </c>
      <c r="B32" s="3277"/>
      <c r="C32" s="3277"/>
      <c r="D32" s="3277"/>
      <c r="E32" s="3277"/>
      <c r="F32" s="3277"/>
      <c r="G32" s="3277"/>
      <c r="H32" s="3277"/>
      <c r="I32" s="3277"/>
      <c r="J32" s="3277"/>
      <c r="K32" s="3277"/>
      <c r="L32" s="3277"/>
      <c r="M32" s="3277"/>
      <c r="N32" s="3277"/>
      <c r="O32" s="3277"/>
      <c r="P32" s="3277"/>
      <c r="Q32" s="3277"/>
      <c r="R32" s="3277"/>
      <c r="S32" s="3277"/>
      <c r="T32" s="3277"/>
      <c r="U32" s="3277"/>
      <c r="V32" s="3277"/>
      <c r="W32" s="3277"/>
      <c r="X32" s="3277"/>
      <c r="Y32" s="3278"/>
    </row>
    <row r="33" spans="1:65" s="16" customFormat="1" ht="24" customHeight="1" thickBot="1" x14ac:dyDescent="0.25">
      <c r="A33" s="3073" t="s">
        <v>73</v>
      </c>
      <c r="B33" s="3074"/>
      <c r="C33" s="3074"/>
      <c r="D33" s="3074"/>
      <c r="E33" s="3074"/>
      <c r="F33" s="3074"/>
      <c r="G33" s="3074"/>
      <c r="H33" s="3074"/>
      <c r="I33" s="3074"/>
      <c r="J33" s="3074"/>
      <c r="K33" s="3074"/>
      <c r="L33" s="3074"/>
      <c r="M33" s="3074"/>
      <c r="N33" s="3074"/>
      <c r="O33" s="3074"/>
      <c r="P33" s="3074"/>
      <c r="Q33" s="3074"/>
      <c r="R33" s="3074"/>
      <c r="S33" s="3074"/>
      <c r="T33" s="3074"/>
      <c r="U33" s="3074"/>
      <c r="V33" s="3074"/>
      <c r="W33" s="3074"/>
      <c r="X33" s="3074"/>
      <c r="Y33" s="3075"/>
    </row>
    <row r="34" spans="1:65" s="16" customFormat="1" ht="43.5" customHeight="1" x14ac:dyDescent="0.2">
      <c r="A34" s="621" t="s">
        <v>150</v>
      </c>
      <c r="B34" s="622" t="s">
        <v>46</v>
      </c>
      <c r="C34" s="623">
        <v>7</v>
      </c>
      <c r="D34" s="624"/>
      <c r="E34" s="625"/>
      <c r="F34" s="626"/>
      <c r="G34" s="1258">
        <v>4</v>
      </c>
      <c r="H34" s="627">
        <f>G34*30</f>
        <v>120</v>
      </c>
      <c r="I34" s="628">
        <f>J34+K34+L34</f>
        <v>60</v>
      </c>
      <c r="J34" s="629">
        <v>30</v>
      </c>
      <c r="K34" s="630">
        <v>15</v>
      </c>
      <c r="L34" s="630">
        <v>15</v>
      </c>
      <c r="M34" s="631">
        <f>H34-I34</f>
        <v>60</v>
      </c>
      <c r="N34" s="632"/>
      <c r="O34" s="633"/>
      <c r="P34" s="634"/>
      <c r="Q34" s="632"/>
      <c r="R34" s="633"/>
      <c r="S34" s="634"/>
      <c r="T34" s="635">
        <v>4</v>
      </c>
      <c r="U34" s="633"/>
      <c r="V34" s="634"/>
      <c r="W34" s="632"/>
      <c r="X34" s="633"/>
      <c r="Y34" s="636"/>
      <c r="AA34" s="2291"/>
      <c r="AB34" s="3250" t="s">
        <v>34</v>
      </c>
      <c r="AC34" s="3258"/>
      <c r="AD34" s="3259"/>
      <c r="AE34" s="3250" t="s">
        <v>35</v>
      </c>
      <c r="AF34" s="3251"/>
      <c r="AG34" s="3252"/>
      <c r="AH34" s="3250" t="s">
        <v>36</v>
      </c>
      <c r="AI34" s="3251"/>
      <c r="AJ34" s="3252"/>
      <c r="AK34" s="3250" t="s">
        <v>37</v>
      </c>
      <c r="AL34" s="3251"/>
      <c r="AM34" s="3252"/>
    </row>
    <row r="35" spans="1:65" s="16" customFormat="1" ht="21" customHeight="1" thickBot="1" x14ac:dyDescent="0.25">
      <c r="A35" s="576" t="s">
        <v>151</v>
      </c>
      <c r="B35" s="112" t="s">
        <v>274</v>
      </c>
      <c r="C35" s="637"/>
      <c r="D35" s="638"/>
      <c r="E35" s="638"/>
      <c r="F35" s="639"/>
      <c r="G35" s="1260">
        <f>G36+G37+G38+G39</f>
        <v>16</v>
      </c>
      <c r="H35" s="640">
        <f>H36+H37+H38+H39</f>
        <v>480</v>
      </c>
      <c r="I35" s="535">
        <f>I36+I37+I38+I39</f>
        <v>258</v>
      </c>
      <c r="J35" s="535">
        <f>J36+J37+J38+J39</f>
        <v>129</v>
      </c>
      <c r="K35" s="535"/>
      <c r="L35" s="535">
        <f>L36+L37+L38+L39</f>
        <v>129</v>
      </c>
      <c r="M35" s="641">
        <f>M36+M37+M38+M39</f>
        <v>222</v>
      </c>
      <c r="N35" s="606"/>
      <c r="O35" s="543"/>
      <c r="P35" s="604"/>
      <c r="Q35" s="603"/>
      <c r="R35" s="543"/>
      <c r="S35" s="605"/>
      <c r="T35" s="603"/>
      <c r="U35" s="543"/>
      <c r="V35" s="605"/>
      <c r="W35" s="606"/>
      <c r="X35" s="543"/>
      <c r="Y35" s="605"/>
      <c r="AA35" s="2291"/>
      <c r="AB35" s="3260"/>
      <c r="AC35" s="3261"/>
      <c r="AD35" s="3262"/>
      <c r="AE35" s="3253"/>
      <c r="AF35" s="3254"/>
      <c r="AG35" s="3255"/>
      <c r="AH35" s="3253"/>
      <c r="AI35" s="3254"/>
      <c r="AJ35" s="3255"/>
      <c r="AK35" s="3253"/>
      <c r="AL35" s="3254"/>
      <c r="AM35" s="3255"/>
    </row>
    <row r="36" spans="1:65" s="16" customFormat="1" ht="21" customHeight="1" x14ac:dyDescent="0.2">
      <c r="A36" s="541" t="s">
        <v>491</v>
      </c>
      <c r="B36" s="112" t="s">
        <v>274</v>
      </c>
      <c r="C36" s="637"/>
      <c r="D36" s="642">
        <v>1</v>
      </c>
      <c r="E36" s="638"/>
      <c r="F36" s="639"/>
      <c r="G36" s="643">
        <v>5.5</v>
      </c>
      <c r="H36" s="644">
        <f>G36*30</f>
        <v>165</v>
      </c>
      <c r="I36" s="84">
        <f t="shared" ref="I36:I41" si="12">J36+K36+L36</f>
        <v>90</v>
      </c>
      <c r="J36" s="645">
        <v>45</v>
      </c>
      <c r="K36" s="642"/>
      <c r="L36" s="642">
        <v>45</v>
      </c>
      <c r="M36" s="94">
        <f t="shared" ref="M36:M41" si="13">H36-I36</f>
        <v>75</v>
      </c>
      <c r="N36" s="95">
        <v>6</v>
      </c>
      <c r="O36" s="87"/>
      <c r="P36" s="166"/>
      <c r="Q36" s="603"/>
      <c r="R36" s="543"/>
      <c r="S36" s="605"/>
      <c r="T36" s="603"/>
      <c r="U36" s="543"/>
      <c r="V36" s="605"/>
      <c r="W36" s="606"/>
      <c r="X36" s="543"/>
      <c r="Y36" s="605"/>
      <c r="AA36" s="2291"/>
      <c r="AB36" s="2292">
        <v>1</v>
      </c>
      <c r="AC36" s="2292">
        <v>2</v>
      </c>
      <c r="AD36" s="2292">
        <v>3</v>
      </c>
      <c r="AE36" s="2292">
        <v>4</v>
      </c>
      <c r="AF36" s="2292">
        <v>5</v>
      </c>
      <c r="AG36" s="2292">
        <v>6</v>
      </c>
      <c r="AH36" s="2292">
        <v>7</v>
      </c>
      <c r="AI36" s="2292">
        <v>8</v>
      </c>
      <c r="AJ36" s="2292">
        <v>9</v>
      </c>
      <c r="AK36" s="2292">
        <v>10</v>
      </c>
      <c r="AL36" s="2292">
        <v>11</v>
      </c>
      <c r="AM36" s="2293">
        <v>12</v>
      </c>
    </row>
    <row r="37" spans="1:65" s="16" customFormat="1" ht="21" customHeight="1" x14ac:dyDescent="0.2">
      <c r="A37" s="541" t="s">
        <v>492</v>
      </c>
      <c r="B37" s="112" t="s">
        <v>274</v>
      </c>
      <c r="C37" s="646">
        <v>2</v>
      </c>
      <c r="D37" s="638"/>
      <c r="E37" s="638"/>
      <c r="F37" s="639"/>
      <c r="G37" s="643">
        <v>3.5</v>
      </c>
      <c r="H37" s="644">
        <f>G37*30</f>
        <v>105</v>
      </c>
      <c r="I37" s="84">
        <f t="shared" si="12"/>
        <v>54</v>
      </c>
      <c r="J37" s="645">
        <v>27</v>
      </c>
      <c r="K37" s="642"/>
      <c r="L37" s="642">
        <v>27</v>
      </c>
      <c r="M37" s="94">
        <f t="shared" si="13"/>
        <v>51</v>
      </c>
      <c r="N37" s="95"/>
      <c r="O37" s="95">
        <v>6</v>
      </c>
      <c r="P37" s="166"/>
      <c r="Q37" s="603"/>
      <c r="R37" s="543"/>
      <c r="S37" s="605"/>
      <c r="T37" s="603"/>
      <c r="U37" s="543"/>
      <c r="V37" s="605"/>
      <c r="W37" s="606"/>
      <c r="X37" s="543"/>
      <c r="Y37" s="605"/>
      <c r="AA37" s="2291" t="s">
        <v>698</v>
      </c>
      <c r="AB37" s="2291">
        <f>COUNTIF($C34:$C81,AB36)</f>
        <v>2</v>
      </c>
      <c r="AC37" s="2291">
        <f t="shared" ref="AC37:AM37" si="14">COUNTIF($C34:$C81,AC36)</f>
        <v>1</v>
      </c>
      <c r="AD37" s="2291">
        <f t="shared" si="14"/>
        <v>2</v>
      </c>
      <c r="AE37" s="2291">
        <f t="shared" si="14"/>
        <v>3</v>
      </c>
      <c r="AF37" s="2291">
        <f t="shared" si="14"/>
        <v>1</v>
      </c>
      <c r="AG37" s="2291">
        <f t="shared" si="14"/>
        <v>3</v>
      </c>
      <c r="AH37" s="2291">
        <f t="shared" si="14"/>
        <v>2</v>
      </c>
      <c r="AI37" s="2291">
        <f t="shared" si="14"/>
        <v>2</v>
      </c>
      <c r="AJ37" s="2291">
        <f t="shared" si="14"/>
        <v>0</v>
      </c>
      <c r="AK37" s="2291">
        <f t="shared" si="14"/>
        <v>1</v>
      </c>
      <c r="AL37" s="2291">
        <f t="shared" si="14"/>
        <v>1</v>
      </c>
      <c r="AM37" s="2291">
        <f t="shared" si="14"/>
        <v>0</v>
      </c>
    </row>
    <row r="38" spans="1:65" s="16" customFormat="1" ht="21" customHeight="1" x14ac:dyDescent="0.2">
      <c r="A38" s="541" t="s">
        <v>493</v>
      </c>
      <c r="B38" s="112" t="s">
        <v>274</v>
      </c>
      <c r="C38" s="637"/>
      <c r="D38" s="642">
        <v>3</v>
      </c>
      <c r="E38" s="638"/>
      <c r="F38" s="639"/>
      <c r="G38" s="643">
        <v>3.5</v>
      </c>
      <c r="H38" s="644">
        <f>G38*30</f>
        <v>105</v>
      </c>
      <c r="I38" s="84">
        <f t="shared" si="12"/>
        <v>54</v>
      </c>
      <c r="J38" s="645">
        <v>27</v>
      </c>
      <c r="K38" s="642"/>
      <c r="L38" s="642">
        <v>27</v>
      </c>
      <c r="M38" s="94">
        <f t="shared" si="13"/>
        <v>51</v>
      </c>
      <c r="N38" s="95"/>
      <c r="O38" s="87"/>
      <c r="P38" s="166">
        <v>6</v>
      </c>
      <c r="Q38" s="603"/>
      <c r="R38" s="543"/>
      <c r="S38" s="605"/>
      <c r="T38" s="603"/>
      <c r="U38" s="543"/>
      <c r="V38" s="605"/>
      <c r="W38" s="606"/>
      <c r="X38" s="543"/>
      <c r="Y38" s="605"/>
      <c r="AA38" s="2294" t="s">
        <v>699</v>
      </c>
      <c r="AB38" s="2291">
        <f>COUNTIF($D35:$D82,AB36)</f>
        <v>3</v>
      </c>
      <c r="AC38" s="2291">
        <f t="shared" ref="AC38:AM38" si="15">COUNTIF($D35:$D82,AC36)</f>
        <v>2</v>
      </c>
      <c r="AD38" s="2291">
        <f t="shared" si="15"/>
        <v>2</v>
      </c>
      <c r="AE38" s="2291">
        <f t="shared" si="15"/>
        <v>2</v>
      </c>
      <c r="AF38" s="2291">
        <f t="shared" si="15"/>
        <v>1</v>
      </c>
      <c r="AG38" s="2291">
        <f t="shared" si="15"/>
        <v>1</v>
      </c>
      <c r="AH38" s="2291">
        <f t="shared" si="15"/>
        <v>1</v>
      </c>
      <c r="AI38" s="2291">
        <f t="shared" si="15"/>
        <v>0</v>
      </c>
      <c r="AJ38" s="2291">
        <f t="shared" si="15"/>
        <v>0</v>
      </c>
      <c r="AK38" s="2291">
        <f t="shared" si="15"/>
        <v>0</v>
      </c>
      <c r="AL38" s="2291">
        <f t="shared" si="15"/>
        <v>0</v>
      </c>
      <c r="AM38" s="2291">
        <f t="shared" si="15"/>
        <v>1</v>
      </c>
    </row>
    <row r="39" spans="1:65" s="16" customFormat="1" ht="21" customHeight="1" x14ac:dyDescent="0.2">
      <c r="A39" s="541" t="s">
        <v>494</v>
      </c>
      <c r="B39" s="112" t="s">
        <v>274</v>
      </c>
      <c r="C39" s="646">
        <v>4</v>
      </c>
      <c r="D39" s="638"/>
      <c r="E39" s="638"/>
      <c r="F39" s="639"/>
      <c r="G39" s="1259">
        <v>3.5</v>
      </c>
      <c r="H39" s="644">
        <f>G39*30</f>
        <v>105</v>
      </c>
      <c r="I39" s="84">
        <f t="shared" si="12"/>
        <v>60</v>
      </c>
      <c r="J39" s="645">
        <v>30</v>
      </c>
      <c r="K39" s="642"/>
      <c r="L39" s="642">
        <v>30</v>
      </c>
      <c r="M39" s="94">
        <f t="shared" si="13"/>
        <v>45</v>
      </c>
      <c r="N39" s="606"/>
      <c r="O39" s="543"/>
      <c r="P39" s="604"/>
      <c r="Q39" s="86">
        <v>4</v>
      </c>
      <c r="R39" s="87"/>
      <c r="S39" s="94"/>
      <c r="T39" s="603"/>
      <c r="U39" s="543"/>
      <c r="V39" s="605"/>
      <c r="W39" s="606"/>
      <c r="X39" s="543"/>
      <c r="Y39" s="605"/>
      <c r="AA39" s="16" t="s">
        <v>700</v>
      </c>
      <c r="AJ39" s="16">
        <v>1</v>
      </c>
    </row>
    <row r="40" spans="1:65" s="44" customFormat="1" ht="21" customHeight="1" x14ac:dyDescent="0.2">
      <c r="A40" s="647" t="s">
        <v>152</v>
      </c>
      <c r="B40" s="648" t="s">
        <v>325</v>
      </c>
      <c r="C40" s="649"/>
      <c r="D40" s="650">
        <v>1</v>
      </c>
      <c r="E40" s="651"/>
      <c r="F40" s="652"/>
      <c r="G40" s="1261">
        <v>2</v>
      </c>
      <c r="H40" s="653">
        <f>G40*30</f>
        <v>60</v>
      </c>
      <c r="I40" s="654">
        <f t="shared" si="12"/>
        <v>30</v>
      </c>
      <c r="J40" s="655">
        <v>15</v>
      </c>
      <c r="K40" s="656"/>
      <c r="L40" s="657">
        <v>15</v>
      </c>
      <c r="M40" s="658">
        <f t="shared" si="13"/>
        <v>30</v>
      </c>
      <c r="N40" s="659">
        <v>2</v>
      </c>
      <c r="O40" s="660"/>
      <c r="P40" s="661"/>
      <c r="Q40" s="662"/>
      <c r="R40" s="663"/>
      <c r="S40" s="664"/>
      <c r="T40" s="665"/>
      <c r="U40" s="666"/>
      <c r="V40" s="661"/>
      <c r="W40" s="662"/>
      <c r="X40" s="663"/>
      <c r="Y40" s="667"/>
      <c r="Z40" s="16"/>
      <c r="AA40" s="16" t="s">
        <v>701</v>
      </c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</row>
    <row r="41" spans="1:65" s="16" customFormat="1" ht="31.5" customHeight="1" x14ac:dyDescent="0.2">
      <c r="A41" s="668" t="s">
        <v>153</v>
      </c>
      <c r="B41" s="111" t="s">
        <v>47</v>
      </c>
      <c r="C41" s="669">
        <v>8</v>
      </c>
      <c r="D41" s="80"/>
      <c r="E41" s="80"/>
      <c r="F41" s="188"/>
      <c r="G41" s="1260">
        <v>3</v>
      </c>
      <c r="H41" s="640">
        <f t="shared" ref="H41:H46" si="16">G41*30</f>
        <v>90</v>
      </c>
      <c r="I41" s="27">
        <f t="shared" si="12"/>
        <v>45</v>
      </c>
      <c r="J41" s="670">
        <v>27</v>
      </c>
      <c r="K41" s="671">
        <v>9</v>
      </c>
      <c r="L41" s="671">
        <v>9</v>
      </c>
      <c r="M41" s="672">
        <f t="shared" si="13"/>
        <v>45</v>
      </c>
      <c r="N41" s="659"/>
      <c r="O41" s="114"/>
      <c r="P41" s="81"/>
      <c r="Q41" s="79"/>
      <c r="R41" s="80"/>
      <c r="S41" s="107"/>
      <c r="T41" s="115"/>
      <c r="U41" s="114">
        <v>5</v>
      </c>
      <c r="V41" s="116"/>
      <c r="W41" s="78"/>
      <c r="X41" s="80"/>
      <c r="Y41" s="107"/>
    </row>
    <row r="42" spans="1:65" s="16" customFormat="1" ht="21.75" customHeight="1" x14ac:dyDescent="0.2">
      <c r="A42" s="576" t="s">
        <v>154</v>
      </c>
      <c r="B42" s="112" t="s">
        <v>48</v>
      </c>
      <c r="C42" s="646"/>
      <c r="D42" s="85"/>
      <c r="E42" s="85"/>
      <c r="F42" s="189"/>
      <c r="G42" s="1262">
        <f>G43+G44+G45</f>
        <v>7.5</v>
      </c>
      <c r="H42" s="130">
        <f t="shared" ref="H42:M42" si="17">H43+H44+H45</f>
        <v>225</v>
      </c>
      <c r="I42" s="109">
        <f t="shared" si="17"/>
        <v>126</v>
      </c>
      <c r="J42" s="109">
        <f t="shared" si="17"/>
        <v>60</v>
      </c>
      <c r="K42" s="109">
        <f t="shared" si="17"/>
        <v>15</v>
      </c>
      <c r="L42" s="109">
        <f t="shared" si="17"/>
        <v>51</v>
      </c>
      <c r="M42" s="673">
        <f t="shared" si="17"/>
        <v>99</v>
      </c>
      <c r="N42" s="659"/>
      <c r="O42" s="87"/>
      <c r="P42" s="88"/>
      <c r="Q42" s="83"/>
      <c r="R42" s="85"/>
      <c r="S42" s="89"/>
      <c r="T42" s="86"/>
      <c r="U42" s="87"/>
      <c r="V42" s="94"/>
      <c r="W42" s="82"/>
      <c r="X42" s="85"/>
      <c r="Y42" s="89"/>
    </row>
    <row r="43" spans="1:65" s="16" customFormat="1" ht="22.5" customHeight="1" x14ac:dyDescent="0.2">
      <c r="A43" s="576" t="s">
        <v>495</v>
      </c>
      <c r="B43" s="112" t="s">
        <v>48</v>
      </c>
      <c r="C43" s="646">
        <v>7</v>
      </c>
      <c r="D43" s="638"/>
      <c r="E43" s="638"/>
      <c r="F43" s="639"/>
      <c r="G43" s="1259">
        <v>5.5</v>
      </c>
      <c r="H43" s="644">
        <f t="shared" si="16"/>
        <v>165</v>
      </c>
      <c r="I43" s="84">
        <f>J43+K43+L43</f>
        <v>90</v>
      </c>
      <c r="J43" s="645">
        <v>60</v>
      </c>
      <c r="K43" s="642">
        <v>15</v>
      </c>
      <c r="L43" s="642">
        <v>15</v>
      </c>
      <c r="M43" s="94">
        <f>H43-I43</f>
        <v>75</v>
      </c>
      <c r="N43" s="659"/>
      <c r="O43" s="87"/>
      <c r="P43" s="604"/>
      <c r="Q43" s="603"/>
      <c r="R43" s="543"/>
      <c r="S43" s="605"/>
      <c r="T43" s="86">
        <v>6</v>
      </c>
      <c r="U43" s="87"/>
      <c r="V43" s="94"/>
      <c r="W43" s="606"/>
      <c r="X43" s="543"/>
      <c r="Y43" s="605"/>
    </row>
    <row r="44" spans="1:65" s="16" customFormat="1" ht="23.25" customHeight="1" x14ac:dyDescent="0.2">
      <c r="A44" s="83" t="s">
        <v>496</v>
      </c>
      <c r="B44" s="112" t="s">
        <v>49</v>
      </c>
      <c r="C44" s="646"/>
      <c r="D44" s="638"/>
      <c r="E44" s="638"/>
      <c r="F44" s="639"/>
      <c r="G44" s="1259">
        <v>1</v>
      </c>
      <c r="H44" s="644">
        <f t="shared" si="16"/>
        <v>30</v>
      </c>
      <c r="I44" s="84">
        <f>J44+K44+L44</f>
        <v>18</v>
      </c>
      <c r="J44" s="645"/>
      <c r="K44" s="642"/>
      <c r="L44" s="642">
        <v>18</v>
      </c>
      <c r="M44" s="94">
        <f>H44-I44</f>
        <v>12</v>
      </c>
      <c r="N44" s="659"/>
      <c r="O44" s="87"/>
      <c r="P44" s="604"/>
      <c r="Q44" s="603"/>
      <c r="R44" s="543"/>
      <c r="S44" s="605"/>
      <c r="T44" s="86"/>
      <c r="U44" s="87">
        <v>2</v>
      </c>
      <c r="V44" s="94"/>
      <c r="W44" s="606"/>
      <c r="X44" s="543"/>
      <c r="Y44" s="605"/>
    </row>
    <row r="45" spans="1:65" s="16" customFormat="1" ht="24" customHeight="1" x14ac:dyDescent="0.2">
      <c r="A45" s="83" t="s">
        <v>497</v>
      </c>
      <c r="B45" s="112" t="s">
        <v>49</v>
      </c>
      <c r="C45" s="646"/>
      <c r="D45" s="638"/>
      <c r="E45" s="642">
        <v>9</v>
      </c>
      <c r="F45" s="639"/>
      <c r="G45" s="1259">
        <v>1</v>
      </c>
      <c r="H45" s="644">
        <f t="shared" si="16"/>
        <v>30</v>
      </c>
      <c r="I45" s="84">
        <f>J45+K45+L45</f>
        <v>18</v>
      </c>
      <c r="J45" s="645"/>
      <c r="K45" s="642"/>
      <c r="L45" s="642">
        <v>18</v>
      </c>
      <c r="M45" s="94">
        <f>H45-I45</f>
        <v>12</v>
      </c>
      <c r="N45" s="659"/>
      <c r="O45" s="87"/>
      <c r="P45" s="604"/>
      <c r="Q45" s="603"/>
      <c r="R45" s="543"/>
      <c r="S45" s="605"/>
      <c r="T45" s="86"/>
      <c r="U45" s="87"/>
      <c r="V45" s="94">
        <v>2</v>
      </c>
      <c r="W45" s="606"/>
      <c r="X45" s="543"/>
      <c r="Y45" s="605"/>
    </row>
    <row r="46" spans="1:65" s="16" customFormat="1" ht="20.25" customHeight="1" x14ac:dyDescent="0.2">
      <c r="A46" s="576" t="s">
        <v>155</v>
      </c>
      <c r="B46" s="112" t="s">
        <v>584</v>
      </c>
      <c r="C46" s="637"/>
      <c r="D46" s="642">
        <v>5</v>
      </c>
      <c r="E46" s="642"/>
      <c r="F46" s="189"/>
      <c r="G46" s="1262">
        <v>2</v>
      </c>
      <c r="H46" s="190">
        <f t="shared" si="16"/>
        <v>60</v>
      </c>
      <c r="I46" s="92">
        <f>J46+K46+L46</f>
        <v>30</v>
      </c>
      <c r="J46" s="191">
        <v>20</v>
      </c>
      <c r="K46" s="192"/>
      <c r="L46" s="192">
        <v>10</v>
      </c>
      <c r="M46" s="193">
        <f>H46-I46</f>
        <v>30</v>
      </c>
      <c r="N46" s="659"/>
      <c r="O46" s="95"/>
      <c r="P46" s="604"/>
      <c r="Q46" s="603"/>
      <c r="R46" s="543">
        <v>3</v>
      </c>
      <c r="S46" s="605"/>
      <c r="T46" s="86"/>
      <c r="U46" s="87"/>
      <c r="V46" s="94"/>
      <c r="W46" s="606"/>
      <c r="X46" s="543"/>
      <c r="Y46" s="605"/>
    </row>
    <row r="47" spans="1:65" s="16" customFormat="1" ht="36.75" customHeight="1" x14ac:dyDescent="0.2">
      <c r="A47" s="576" t="s">
        <v>156</v>
      </c>
      <c r="B47" s="112" t="s">
        <v>50</v>
      </c>
      <c r="C47" s="646"/>
      <c r="D47" s="642"/>
      <c r="E47" s="642"/>
      <c r="F47" s="639"/>
      <c r="G47" s="1262">
        <v>7</v>
      </c>
      <c r="H47" s="190">
        <f t="shared" ref="H47:M47" si="18">H48+H49</f>
        <v>210</v>
      </c>
      <c r="I47" s="109">
        <f t="shared" si="18"/>
        <v>105</v>
      </c>
      <c r="J47" s="109">
        <f t="shared" si="18"/>
        <v>57</v>
      </c>
      <c r="K47" s="109">
        <f t="shared" si="18"/>
        <v>33</v>
      </c>
      <c r="L47" s="109">
        <f t="shared" si="18"/>
        <v>15</v>
      </c>
      <c r="M47" s="110">
        <f t="shared" si="18"/>
        <v>105</v>
      </c>
      <c r="N47" s="659"/>
      <c r="O47" s="543"/>
      <c r="P47" s="604"/>
      <c r="Q47" s="603"/>
      <c r="R47" s="543"/>
      <c r="S47" s="605"/>
      <c r="T47" s="603"/>
      <c r="U47" s="543"/>
      <c r="V47" s="605"/>
      <c r="W47" s="606"/>
      <c r="X47" s="543"/>
      <c r="Y47" s="605"/>
    </row>
    <row r="48" spans="1:65" s="16" customFormat="1" ht="36" customHeight="1" x14ac:dyDescent="0.2">
      <c r="A48" s="576" t="s">
        <v>335</v>
      </c>
      <c r="B48" s="112" t="s">
        <v>50</v>
      </c>
      <c r="C48" s="646"/>
      <c r="D48" s="642">
        <v>7</v>
      </c>
      <c r="E48" s="642"/>
      <c r="F48" s="639"/>
      <c r="G48" s="1259">
        <v>4</v>
      </c>
      <c r="H48" s="644">
        <f>G48*30</f>
        <v>120</v>
      </c>
      <c r="I48" s="84">
        <f>J48+K48+L48</f>
        <v>60</v>
      </c>
      <c r="J48" s="645">
        <v>30</v>
      </c>
      <c r="K48" s="642">
        <v>15</v>
      </c>
      <c r="L48" s="642">
        <v>15</v>
      </c>
      <c r="M48" s="94">
        <f>H48-I48</f>
        <v>60</v>
      </c>
      <c r="N48" s="659"/>
      <c r="O48" s="543"/>
      <c r="P48" s="604"/>
      <c r="Q48" s="603"/>
      <c r="R48" s="543"/>
      <c r="S48" s="605"/>
      <c r="T48" s="86">
        <v>4</v>
      </c>
      <c r="U48" s="87"/>
      <c r="V48" s="94"/>
      <c r="W48" s="606"/>
      <c r="X48" s="543"/>
      <c r="Y48" s="605"/>
    </row>
    <row r="49" spans="1:25" s="16" customFormat="1" ht="34.5" customHeight="1" x14ac:dyDescent="0.2">
      <c r="A49" s="576" t="s">
        <v>336</v>
      </c>
      <c r="B49" s="112" t="s">
        <v>50</v>
      </c>
      <c r="C49" s="646">
        <v>8</v>
      </c>
      <c r="D49" s="642"/>
      <c r="E49" s="642"/>
      <c r="F49" s="639"/>
      <c r="G49" s="1259">
        <v>3</v>
      </c>
      <c r="H49" s="644">
        <f>G49*30</f>
        <v>90</v>
      </c>
      <c r="I49" s="84">
        <f>J49+K49+L49</f>
        <v>45</v>
      </c>
      <c r="J49" s="645">
        <v>27</v>
      </c>
      <c r="K49" s="642">
        <v>18</v>
      </c>
      <c r="L49" s="642"/>
      <c r="M49" s="94">
        <f>H49-I49</f>
        <v>45</v>
      </c>
      <c r="N49" s="659"/>
      <c r="O49" s="543"/>
      <c r="P49" s="604"/>
      <c r="Q49" s="603"/>
      <c r="R49" s="543"/>
      <c r="S49" s="605"/>
      <c r="T49" s="86"/>
      <c r="U49" s="87">
        <v>5</v>
      </c>
      <c r="V49" s="94"/>
      <c r="W49" s="606"/>
      <c r="X49" s="543"/>
      <c r="Y49" s="605"/>
    </row>
    <row r="50" spans="1:25" s="16" customFormat="1" ht="21" customHeight="1" x14ac:dyDescent="0.2">
      <c r="A50" s="576" t="s">
        <v>157</v>
      </c>
      <c r="B50" s="112" t="s">
        <v>51</v>
      </c>
      <c r="C50" s="646"/>
      <c r="D50" s="638"/>
      <c r="E50" s="638"/>
      <c r="F50" s="639"/>
      <c r="G50" s="108">
        <f t="shared" ref="G50:M50" si="19">G51+G52+G53</f>
        <v>6.5</v>
      </c>
      <c r="H50" s="190">
        <f t="shared" si="19"/>
        <v>195</v>
      </c>
      <c r="I50" s="92">
        <f t="shared" si="19"/>
        <v>99</v>
      </c>
      <c r="J50" s="92">
        <f t="shared" si="19"/>
        <v>33</v>
      </c>
      <c r="K50" s="92">
        <f t="shared" si="19"/>
        <v>66</v>
      </c>
      <c r="L50" s="92">
        <f t="shared" si="19"/>
        <v>0</v>
      </c>
      <c r="M50" s="96">
        <f t="shared" si="19"/>
        <v>96</v>
      </c>
      <c r="N50" s="659"/>
      <c r="O50" s="543"/>
      <c r="P50" s="604"/>
      <c r="Q50" s="603"/>
      <c r="R50" s="543"/>
      <c r="S50" s="605"/>
      <c r="T50" s="603"/>
      <c r="U50" s="543"/>
      <c r="V50" s="605"/>
      <c r="W50" s="606"/>
      <c r="X50" s="543"/>
      <c r="Y50" s="605"/>
    </row>
    <row r="51" spans="1:25" s="16" customFormat="1" ht="21.75" customHeight="1" x14ac:dyDescent="0.2">
      <c r="A51" s="576" t="s">
        <v>498</v>
      </c>
      <c r="B51" s="112" t="s">
        <v>51</v>
      </c>
      <c r="C51" s="646"/>
      <c r="D51" s="642">
        <v>1</v>
      </c>
      <c r="E51" s="638"/>
      <c r="F51" s="639"/>
      <c r="G51" s="643">
        <v>3</v>
      </c>
      <c r="H51" s="644">
        <f>G51*30</f>
        <v>90</v>
      </c>
      <c r="I51" s="84">
        <f>J51+K51+L51</f>
        <v>45</v>
      </c>
      <c r="J51" s="645">
        <v>15</v>
      </c>
      <c r="K51" s="642">
        <v>30</v>
      </c>
      <c r="L51" s="642"/>
      <c r="M51" s="94">
        <f>H51-I51</f>
        <v>45</v>
      </c>
      <c r="N51" s="95">
        <v>3</v>
      </c>
      <c r="O51" s="87"/>
      <c r="P51" s="166"/>
      <c r="Q51" s="603"/>
      <c r="R51" s="543"/>
      <c r="S51" s="605"/>
      <c r="T51" s="603"/>
      <c r="U51" s="543"/>
      <c r="V51" s="605"/>
      <c r="W51" s="606"/>
      <c r="X51" s="543"/>
      <c r="Y51" s="605"/>
    </row>
    <row r="52" spans="1:25" s="16" customFormat="1" ht="22.5" customHeight="1" x14ac:dyDescent="0.2">
      <c r="A52" s="576" t="s">
        <v>499</v>
      </c>
      <c r="B52" s="112" t="s">
        <v>51</v>
      </c>
      <c r="C52" s="646"/>
      <c r="D52" s="638"/>
      <c r="E52" s="638"/>
      <c r="F52" s="639"/>
      <c r="G52" s="643">
        <v>1.5</v>
      </c>
      <c r="H52" s="644">
        <f>G52*30</f>
        <v>45</v>
      </c>
      <c r="I52" s="84">
        <f>J52+K52+L52</f>
        <v>27</v>
      </c>
      <c r="J52" s="645">
        <v>9</v>
      </c>
      <c r="K52" s="642">
        <v>18</v>
      </c>
      <c r="L52" s="642"/>
      <c r="M52" s="94">
        <f>H52-I52</f>
        <v>18</v>
      </c>
      <c r="N52" s="95"/>
      <c r="O52" s="87">
        <v>3</v>
      </c>
      <c r="P52" s="166"/>
      <c r="Q52" s="603"/>
      <c r="R52" s="543"/>
      <c r="S52" s="605"/>
      <c r="T52" s="603"/>
      <c r="U52" s="543"/>
      <c r="V52" s="605"/>
      <c r="W52" s="606"/>
      <c r="X52" s="543"/>
      <c r="Y52" s="605"/>
    </row>
    <row r="53" spans="1:25" s="16" customFormat="1" ht="21.75" customHeight="1" x14ac:dyDescent="0.2">
      <c r="A53" s="576" t="s">
        <v>500</v>
      </c>
      <c r="B53" s="112" t="s">
        <v>51</v>
      </c>
      <c r="C53" s="646">
        <v>3</v>
      </c>
      <c r="D53" s="638"/>
      <c r="E53" s="638"/>
      <c r="F53" s="639"/>
      <c r="G53" s="643">
        <v>2</v>
      </c>
      <c r="H53" s="644">
        <f>G53*30</f>
        <v>60</v>
      </c>
      <c r="I53" s="84">
        <f>J53+K53+L53</f>
        <v>27</v>
      </c>
      <c r="J53" s="645">
        <v>9</v>
      </c>
      <c r="K53" s="642">
        <v>18</v>
      </c>
      <c r="L53" s="642"/>
      <c r="M53" s="94">
        <f>H53-I53</f>
        <v>33</v>
      </c>
      <c r="N53" s="95"/>
      <c r="O53" s="87"/>
      <c r="P53" s="87">
        <v>3</v>
      </c>
      <c r="Q53" s="603"/>
      <c r="R53" s="543"/>
      <c r="S53" s="605"/>
      <c r="T53" s="603"/>
      <c r="U53" s="543"/>
      <c r="V53" s="605"/>
      <c r="W53" s="606"/>
      <c r="X53" s="543"/>
      <c r="Y53" s="605"/>
    </row>
    <row r="54" spans="1:25" s="16" customFormat="1" ht="22.5" customHeight="1" x14ac:dyDescent="0.2">
      <c r="A54" s="576" t="s">
        <v>158</v>
      </c>
      <c r="B54" s="112" t="s">
        <v>52</v>
      </c>
      <c r="C54" s="646">
        <v>6</v>
      </c>
      <c r="D54" s="638"/>
      <c r="E54" s="638"/>
      <c r="F54" s="639"/>
      <c r="G54" s="108">
        <v>3</v>
      </c>
      <c r="H54" s="190">
        <f>G54*30</f>
        <v>90</v>
      </c>
      <c r="I54" s="92">
        <f>J54+K54+L54</f>
        <v>54</v>
      </c>
      <c r="J54" s="191">
        <v>36</v>
      </c>
      <c r="K54" s="192">
        <v>18</v>
      </c>
      <c r="L54" s="192"/>
      <c r="M54" s="193">
        <f>H54-I54</f>
        <v>36</v>
      </c>
      <c r="N54" s="606"/>
      <c r="O54" s="543"/>
      <c r="P54" s="604"/>
      <c r="Q54" s="86"/>
      <c r="R54" s="87"/>
      <c r="S54" s="94">
        <v>6</v>
      </c>
      <c r="T54" s="603"/>
      <c r="U54" s="543"/>
      <c r="V54" s="605"/>
      <c r="W54" s="606"/>
      <c r="X54" s="543"/>
      <c r="Y54" s="605"/>
    </row>
    <row r="55" spans="1:25" s="2229" customFormat="1" ht="39" customHeight="1" x14ac:dyDescent="0.2">
      <c r="A55" s="2233" t="s">
        <v>159</v>
      </c>
      <c r="B55" s="2173" t="s">
        <v>86</v>
      </c>
      <c r="C55" s="2234"/>
      <c r="D55" s="2219">
        <v>12</v>
      </c>
      <c r="E55" s="2235"/>
      <c r="F55" s="2236"/>
      <c r="G55" s="2029">
        <v>3</v>
      </c>
      <c r="H55" s="2221">
        <f>G55*30</f>
        <v>90</v>
      </c>
      <c r="I55" s="1833">
        <f>J55+K55+L55</f>
        <v>30</v>
      </c>
      <c r="J55" s="2222">
        <v>20</v>
      </c>
      <c r="K55" s="2223"/>
      <c r="L55" s="2223">
        <v>10</v>
      </c>
      <c r="M55" s="2224">
        <f>H55-I55</f>
        <v>60</v>
      </c>
      <c r="N55" s="2225"/>
      <c r="O55" s="2226"/>
      <c r="P55" s="2232"/>
      <c r="Q55" s="2237"/>
      <c r="R55" s="2226"/>
      <c r="S55" s="2228"/>
      <c r="T55" s="2231"/>
      <c r="U55" s="2226"/>
      <c r="V55" s="2228"/>
      <c r="W55" s="2225"/>
      <c r="X55" s="2226"/>
      <c r="Y55" s="1840">
        <v>3</v>
      </c>
    </row>
    <row r="56" spans="1:25" s="16" customFormat="1" ht="37.5" customHeight="1" x14ac:dyDescent="0.2">
      <c r="A56" s="576" t="s">
        <v>160</v>
      </c>
      <c r="B56" s="112" t="s">
        <v>53</v>
      </c>
      <c r="C56" s="646"/>
      <c r="D56" s="638"/>
      <c r="E56" s="638"/>
      <c r="F56" s="639"/>
      <c r="G56" s="108">
        <f>G57+G58+G59</f>
        <v>8</v>
      </c>
      <c r="H56" s="190">
        <f>H57+H58+H59</f>
        <v>240</v>
      </c>
      <c r="I56" s="109">
        <f>I57+I58+I59</f>
        <v>123</v>
      </c>
      <c r="J56" s="109">
        <f>J57+J58+J59</f>
        <v>30</v>
      </c>
      <c r="K56" s="109"/>
      <c r="L56" s="109">
        <f>L57+L58+L59</f>
        <v>93</v>
      </c>
      <c r="M56" s="110">
        <f>M57+M58+M59</f>
        <v>117</v>
      </c>
      <c r="N56" s="606"/>
      <c r="O56" s="543"/>
      <c r="P56" s="604"/>
      <c r="Q56" s="603"/>
      <c r="R56" s="543"/>
      <c r="S56" s="605"/>
      <c r="T56" s="603"/>
      <c r="U56" s="543"/>
      <c r="V56" s="605"/>
      <c r="W56" s="606"/>
      <c r="X56" s="543"/>
      <c r="Y56" s="605"/>
    </row>
    <row r="57" spans="1:25" s="16" customFormat="1" ht="42" customHeight="1" x14ac:dyDescent="0.2">
      <c r="A57" s="576" t="s">
        <v>208</v>
      </c>
      <c r="B57" s="112" t="s">
        <v>53</v>
      </c>
      <c r="C57" s="646">
        <v>1</v>
      </c>
      <c r="D57" s="638"/>
      <c r="E57" s="638"/>
      <c r="F57" s="639"/>
      <c r="G57" s="643">
        <v>4</v>
      </c>
      <c r="H57" s="644">
        <f>G57*30</f>
        <v>120</v>
      </c>
      <c r="I57" s="84">
        <f>J57+K57+L57</f>
        <v>60</v>
      </c>
      <c r="J57" s="645">
        <v>30</v>
      </c>
      <c r="K57" s="642"/>
      <c r="L57" s="642">
        <v>30</v>
      </c>
      <c r="M57" s="94">
        <f>H57-I57</f>
        <v>60</v>
      </c>
      <c r="N57" s="95">
        <v>4</v>
      </c>
      <c r="O57" s="87"/>
      <c r="P57" s="166"/>
      <c r="Q57" s="86"/>
      <c r="R57" s="87"/>
      <c r="S57" s="605"/>
      <c r="T57" s="603"/>
      <c r="U57" s="543"/>
      <c r="V57" s="605"/>
      <c r="W57" s="606"/>
      <c r="X57" s="543"/>
      <c r="Y57" s="605"/>
    </row>
    <row r="58" spans="1:25" s="16" customFormat="1" ht="36.75" customHeight="1" x14ac:dyDescent="0.2">
      <c r="A58" s="83" t="s">
        <v>209</v>
      </c>
      <c r="B58" s="112" t="s">
        <v>53</v>
      </c>
      <c r="C58" s="646"/>
      <c r="D58" s="642">
        <v>2</v>
      </c>
      <c r="E58" s="675"/>
      <c r="F58" s="639"/>
      <c r="G58" s="643">
        <v>2</v>
      </c>
      <c r="H58" s="644">
        <f>G58*30</f>
        <v>60</v>
      </c>
      <c r="I58" s="84">
        <f>J58+K58+L58</f>
        <v>36</v>
      </c>
      <c r="J58" s="645"/>
      <c r="K58" s="642"/>
      <c r="L58" s="642">
        <v>36</v>
      </c>
      <c r="M58" s="94">
        <f>H58-I58</f>
        <v>24</v>
      </c>
      <c r="N58" s="95"/>
      <c r="O58" s="87">
        <v>4</v>
      </c>
      <c r="P58" s="166"/>
      <c r="Q58" s="86"/>
      <c r="R58" s="87"/>
      <c r="S58" s="605"/>
      <c r="T58" s="603"/>
      <c r="U58" s="543"/>
      <c r="V58" s="605"/>
      <c r="W58" s="606"/>
      <c r="X58" s="543"/>
      <c r="Y58" s="605"/>
    </row>
    <row r="59" spans="1:25" s="16" customFormat="1" ht="36.75" customHeight="1" x14ac:dyDescent="0.2">
      <c r="A59" s="83" t="s">
        <v>337</v>
      </c>
      <c r="B59" s="112" t="s">
        <v>53</v>
      </c>
      <c r="C59" s="646"/>
      <c r="D59" s="642" t="s">
        <v>270</v>
      </c>
      <c r="E59" s="638"/>
      <c r="F59" s="639"/>
      <c r="G59" s="643">
        <v>2</v>
      </c>
      <c r="H59" s="644">
        <f>G59*30</f>
        <v>60</v>
      </c>
      <c r="I59" s="84">
        <f>J59+K59+L59</f>
        <v>27</v>
      </c>
      <c r="J59" s="645"/>
      <c r="K59" s="642"/>
      <c r="L59" s="642">
        <v>27</v>
      </c>
      <c r="M59" s="94">
        <f>H59-I59</f>
        <v>33</v>
      </c>
      <c r="N59" s="95"/>
      <c r="O59" s="87"/>
      <c r="P59" s="166">
        <v>3</v>
      </c>
      <c r="Q59" s="86"/>
      <c r="R59" s="87"/>
      <c r="S59" s="605"/>
      <c r="T59" s="603"/>
      <c r="U59" s="543"/>
      <c r="V59" s="605"/>
      <c r="W59" s="606"/>
      <c r="X59" s="543"/>
      <c r="Y59" s="605"/>
    </row>
    <row r="60" spans="1:25" s="16" customFormat="1" ht="21" customHeight="1" x14ac:dyDescent="0.2">
      <c r="A60" s="576" t="s">
        <v>161</v>
      </c>
      <c r="B60" s="112" t="s">
        <v>54</v>
      </c>
      <c r="C60" s="637"/>
      <c r="D60" s="638"/>
      <c r="E60" s="638"/>
      <c r="F60" s="639"/>
      <c r="G60" s="1262">
        <f>G61+G62+G63</f>
        <v>7.5</v>
      </c>
      <c r="H60" s="190">
        <f>H61+H62+H63</f>
        <v>225</v>
      </c>
      <c r="I60" s="109">
        <f>I61+I62+I63</f>
        <v>132</v>
      </c>
      <c r="J60" s="109">
        <f>J61+J62+J63</f>
        <v>66</v>
      </c>
      <c r="K60" s="109"/>
      <c r="L60" s="109">
        <f>L61+L62+L63</f>
        <v>66</v>
      </c>
      <c r="M60" s="110">
        <f>M61+M62+M63</f>
        <v>93</v>
      </c>
      <c r="N60" s="95"/>
      <c r="O60" s="87"/>
      <c r="P60" s="166"/>
      <c r="Q60" s="86"/>
      <c r="R60" s="87"/>
      <c r="S60" s="605"/>
      <c r="T60" s="603"/>
      <c r="U60" s="543"/>
      <c r="V60" s="605"/>
      <c r="W60" s="606"/>
      <c r="X60" s="543"/>
      <c r="Y60" s="605"/>
    </row>
    <row r="61" spans="1:25" s="16" customFormat="1" ht="22.5" customHeight="1" x14ac:dyDescent="0.2">
      <c r="A61" s="576" t="s">
        <v>338</v>
      </c>
      <c r="B61" s="112" t="s">
        <v>54</v>
      </c>
      <c r="C61" s="637"/>
      <c r="D61" s="642">
        <v>4</v>
      </c>
      <c r="E61" s="638"/>
      <c r="F61" s="639"/>
      <c r="G61" s="1259">
        <v>3.5</v>
      </c>
      <c r="H61" s="644">
        <f t="shared" ref="H61:H67" si="20">G61*30</f>
        <v>105</v>
      </c>
      <c r="I61" s="84">
        <f>J61+K61+L61</f>
        <v>60</v>
      </c>
      <c r="J61" s="645">
        <v>30</v>
      </c>
      <c r="K61" s="642"/>
      <c r="L61" s="642">
        <v>30</v>
      </c>
      <c r="M61" s="94">
        <f t="shared" ref="M61:M67" si="21">H61-I61</f>
        <v>45</v>
      </c>
      <c r="N61" s="95"/>
      <c r="O61" s="87"/>
      <c r="P61" s="166"/>
      <c r="Q61" s="86">
        <v>4</v>
      </c>
      <c r="R61" s="87"/>
      <c r="S61" s="605"/>
      <c r="T61" s="603"/>
      <c r="U61" s="543"/>
      <c r="V61" s="605"/>
      <c r="W61" s="606"/>
      <c r="X61" s="543"/>
      <c r="Y61" s="605"/>
    </row>
    <row r="62" spans="1:25" s="16" customFormat="1" ht="21" customHeight="1" x14ac:dyDescent="0.2">
      <c r="A62" s="576" t="s">
        <v>339</v>
      </c>
      <c r="B62" s="112" t="s">
        <v>54</v>
      </c>
      <c r="C62" s="637"/>
      <c r="D62" s="638"/>
      <c r="E62" s="638"/>
      <c r="F62" s="639"/>
      <c r="G62" s="1259">
        <v>2</v>
      </c>
      <c r="H62" s="644">
        <f t="shared" si="20"/>
        <v>60</v>
      </c>
      <c r="I62" s="84">
        <f>J62+K62+L62</f>
        <v>36</v>
      </c>
      <c r="J62" s="645">
        <v>18</v>
      </c>
      <c r="K62" s="642"/>
      <c r="L62" s="642">
        <v>18</v>
      </c>
      <c r="M62" s="94">
        <f t="shared" si="21"/>
        <v>24</v>
      </c>
      <c r="N62" s="95"/>
      <c r="O62" s="87"/>
      <c r="P62" s="166"/>
      <c r="Q62" s="86"/>
      <c r="R62" s="87">
        <v>4</v>
      </c>
      <c r="S62" s="605"/>
      <c r="T62" s="603"/>
      <c r="U62" s="543"/>
      <c r="V62" s="605"/>
      <c r="W62" s="606"/>
      <c r="X62" s="543"/>
      <c r="Y62" s="605"/>
    </row>
    <row r="63" spans="1:25" s="16" customFormat="1" ht="21" customHeight="1" x14ac:dyDescent="0.2">
      <c r="A63" s="576" t="s">
        <v>501</v>
      </c>
      <c r="B63" s="112" t="s">
        <v>54</v>
      </c>
      <c r="C63" s="646">
        <v>6</v>
      </c>
      <c r="D63" s="638"/>
      <c r="E63" s="638"/>
      <c r="F63" s="639"/>
      <c r="G63" s="1259">
        <v>2</v>
      </c>
      <c r="H63" s="644">
        <f>G63*30</f>
        <v>60</v>
      </c>
      <c r="I63" s="84">
        <f>J63+K63+L63</f>
        <v>36</v>
      </c>
      <c r="J63" s="645">
        <v>18</v>
      </c>
      <c r="K63" s="642"/>
      <c r="L63" s="642">
        <v>18</v>
      </c>
      <c r="M63" s="94">
        <f t="shared" si="21"/>
        <v>24</v>
      </c>
      <c r="N63" s="606"/>
      <c r="O63" s="543"/>
      <c r="P63" s="604"/>
      <c r="Q63" s="603"/>
      <c r="R63" s="543"/>
      <c r="S63" s="94">
        <v>4</v>
      </c>
      <c r="T63" s="603"/>
      <c r="U63" s="543"/>
      <c r="V63" s="605"/>
      <c r="W63" s="606"/>
      <c r="X63" s="543"/>
      <c r="Y63" s="605"/>
    </row>
    <row r="64" spans="1:25" s="16" customFormat="1" ht="35.25" customHeight="1" x14ac:dyDescent="0.2">
      <c r="A64" s="576" t="s">
        <v>162</v>
      </c>
      <c r="B64" s="112" t="s">
        <v>207</v>
      </c>
      <c r="C64" s="646"/>
      <c r="D64" s="638"/>
      <c r="E64" s="638"/>
      <c r="F64" s="639"/>
      <c r="G64" s="108">
        <f t="shared" ref="G64:M64" si="22">G65+G66</f>
        <v>4</v>
      </c>
      <c r="H64" s="130">
        <f t="shared" si="22"/>
        <v>120</v>
      </c>
      <c r="I64" s="109">
        <f t="shared" si="22"/>
        <v>51</v>
      </c>
      <c r="J64" s="109">
        <f t="shared" si="22"/>
        <v>34</v>
      </c>
      <c r="K64" s="109">
        <f t="shared" si="22"/>
        <v>9</v>
      </c>
      <c r="L64" s="109">
        <f t="shared" si="22"/>
        <v>8</v>
      </c>
      <c r="M64" s="110">
        <f t="shared" si="22"/>
        <v>69</v>
      </c>
      <c r="N64" s="603"/>
      <c r="O64" s="543"/>
      <c r="P64" s="605"/>
      <c r="Q64" s="603"/>
      <c r="R64" s="543"/>
      <c r="S64" s="94"/>
      <c r="T64" s="603"/>
      <c r="U64" s="543"/>
      <c r="V64" s="605"/>
      <c r="W64" s="606"/>
      <c r="X64" s="543"/>
      <c r="Y64" s="605"/>
    </row>
    <row r="65" spans="1:28" s="16" customFormat="1" ht="22.5" customHeight="1" x14ac:dyDescent="0.2">
      <c r="A65" s="576" t="s">
        <v>502</v>
      </c>
      <c r="B65" s="112" t="s">
        <v>275</v>
      </c>
      <c r="C65" s="646"/>
      <c r="D65" s="642">
        <v>2</v>
      </c>
      <c r="E65" s="638"/>
      <c r="F65" s="189"/>
      <c r="G65" s="643">
        <v>2</v>
      </c>
      <c r="H65" s="644">
        <f t="shared" si="20"/>
        <v>60</v>
      </c>
      <c r="I65" s="84">
        <f>J65+K65+L65</f>
        <v>24</v>
      </c>
      <c r="J65" s="645">
        <v>16</v>
      </c>
      <c r="K65" s="642"/>
      <c r="L65" s="642">
        <v>8</v>
      </c>
      <c r="M65" s="166">
        <f t="shared" si="21"/>
        <v>36</v>
      </c>
      <c r="N65" s="677"/>
      <c r="O65" s="95">
        <v>3</v>
      </c>
      <c r="P65" s="605"/>
      <c r="Q65" s="195"/>
      <c r="R65" s="543"/>
      <c r="S65" s="598"/>
      <c r="T65" s="599"/>
      <c r="U65" s="593"/>
      <c r="V65" s="598"/>
      <c r="W65" s="606"/>
      <c r="X65" s="678"/>
      <c r="Y65" s="605"/>
    </row>
    <row r="66" spans="1:28" s="16" customFormat="1" ht="25.5" customHeight="1" x14ac:dyDescent="0.2">
      <c r="A66" s="576" t="s">
        <v>503</v>
      </c>
      <c r="B66" s="112" t="s">
        <v>210</v>
      </c>
      <c r="C66" s="646">
        <v>11</v>
      </c>
      <c r="D66" s="638"/>
      <c r="E66" s="638"/>
      <c r="F66" s="189"/>
      <c r="G66" s="643">
        <v>2</v>
      </c>
      <c r="H66" s="644">
        <f t="shared" si="20"/>
        <v>60</v>
      </c>
      <c r="I66" s="84">
        <f>J66+K66+L66</f>
        <v>27</v>
      </c>
      <c r="J66" s="645">
        <v>18</v>
      </c>
      <c r="K66" s="642">
        <v>9</v>
      </c>
      <c r="L66" s="642"/>
      <c r="M66" s="166">
        <f t="shared" si="21"/>
        <v>33</v>
      </c>
      <c r="N66" s="603"/>
      <c r="O66" s="543"/>
      <c r="P66" s="604"/>
      <c r="Q66" s="603"/>
      <c r="R66" s="543"/>
      <c r="S66" s="605"/>
      <c r="T66" s="603"/>
      <c r="U66" s="543"/>
      <c r="V66" s="605"/>
      <c r="W66" s="606"/>
      <c r="X66" s="87">
        <v>3</v>
      </c>
      <c r="Y66" s="605"/>
    </row>
    <row r="67" spans="1:28" s="2229" customFormat="1" ht="34.5" customHeight="1" x14ac:dyDescent="0.2">
      <c r="A67" s="2217" t="s">
        <v>163</v>
      </c>
      <c r="B67" s="1779" t="s">
        <v>85</v>
      </c>
      <c r="C67" s="2218">
        <v>10</v>
      </c>
      <c r="D67" s="2220"/>
      <c r="E67" s="2220"/>
      <c r="F67" s="2174"/>
      <c r="G67" s="2029">
        <v>3</v>
      </c>
      <c r="H67" s="2221">
        <f t="shared" si="20"/>
        <v>90</v>
      </c>
      <c r="I67" s="1833">
        <f>J67+K67+L67</f>
        <v>45</v>
      </c>
      <c r="J67" s="2222">
        <v>30</v>
      </c>
      <c r="K67" s="2223"/>
      <c r="L67" s="2223">
        <v>15</v>
      </c>
      <c r="M67" s="2230">
        <f t="shared" si="21"/>
        <v>45</v>
      </c>
      <c r="N67" s="2231"/>
      <c r="O67" s="2226"/>
      <c r="P67" s="2232"/>
      <c r="Q67" s="2231"/>
      <c r="R67" s="2226"/>
      <c r="S67" s="2228"/>
      <c r="T67" s="2231"/>
      <c r="U67" s="2226"/>
      <c r="V67" s="2228"/>
      <c r="W67" s="1857">
        <v>3</v>
      </c>
      <c r="X67" s="1839"/>
      <c r="Y67" s="2228"/>
    </row>
    <row r="68" spans="1:28" s="16" customFormat="1" ht="21" customHeight="1" x14ac:dyDescent="0.2">
      <c r="A68" s="576" t="s">
        <v>164</v>
      </c>
      <c r="B68" s="112" t="s">
        <v>55</v>
      </c>
      <c r="C68" s="637"/>
      <c r="D68" s="638"/>
      <c r="E68" s="638"/>
      <c r="F68" s="639"/>
      <c r="G68" s="108">
        <f t="shared" ref="G68:M68" si="23">G69+G70+G71</f>
        <v>8.5</v>
      </c>
      <c r="H68" s="190">
        <f t="shared" si="23"/>
        <v>255</v>
      </c>
      <c r="I68" s="92">
        <f t="shared" si="23"/>
        <v>156</v>
      </c>
      <c r="J68" s="92">
        <f t="shared" si="23"/>
        <v>66</v>
      </c>
      <c r="K68" s="92">
        <f t="shared" si="23"/>
        <v>0</v>
      </c>
      <c r="L68" s="92">
        <f t="shared" si="23"/>
        <v>90</v>
      </c>
      <c r="M68" s="93">
        <f t="shared" si="23"/>
        <v>99</v>
      </c>
      <c r="N68" s="603"/>
      <c r="O68" s="543"/>
      <c r="P68" s="604"/>
      <c r="Q68" s="603"/>
      <c r="R68" s="543"/>
      <c r="S68" s="605"/>
      <c r="T68" s="603"/>
      <c r="U68" s="543"/>
      <c r="V68" s="605"/>
      <c r="W68" s="606"/>
      <c r="X68" s="543"/>
      <c r="Y68" s="605"/>
    </row>
    <row r="69" spans="1:28" s="16" customFormat="1" ht="21.75" customHeight="1" x14ac:dyDescent="0.2">
      <c r="A69" s="576" t="s">
        <v>340</v>
      </c>
      <c r="B69" s="112" t="s">
        <v>55</v>
      </c>
      <c r="C69" s="637"/>
      <c r="D69" s="642">
        <v>3</v>
      </c>
      <c r="E69" s="638"/>
      <c r="F69" s="639"/>
      <c r="G69" s="643">
        <v>2</v>
      </c>
      <c r="H69" s="644">
        <f>G69*30</f>
        <v>60</v>
      </c>
      <c r="I69" s="84">
        <f>J69+K69+L69</f>
        <v>36</v>
      </c>
      <c r="J69" s="645">
        <v>18</v>
      </c>
      <c r="K69" s="642"/>
      <c r="L69" s="642">
        <v>18</v>
      </c>
      <c r="M69" s="166">
        <f>H69-I69</f>
        <v>24</v>
      </c>
      <c r="N69" s="603"/>
      <c r="O69" s="543"/>
      <c r="P69" s="166">
        <v>4</v>
      </c>
      <c r="Q69" s="86"/>
      <c r="R69" s="87"/>
      <c r="S69" s="94"/>
      <c r="T69" s="86"/>
      <c r="U69" s="543"/>
      <c r="V69" s="605"/>
      <c r="W69" s="606"/>
      <c r="X69" s="543"/>
      <c r="Y69" s="605"/>
    </row>
    <row r="70" spans="1:28" s="16" customFormat="1" ht="22.5" customHeight="1" x14ac:dyDescent="0.2">
      <c r="A70" s="576" t="s">
        <v>341</v>
      </c>
      <c r="B70" s="112" t="s">
        <v>55</v>
      </c>
      <c r="C70" s="637"/>
      <c r="D70" s="642">
        <v>4</v>
      </c>
      <c r="E70" s="638"/>
      <c r="F70" s="639"/>
      <c r="G70" s="1259">
        <v>4</v>
      </c>
      <c r="H70" s="644">
        <f>G70*30</f>
        <v>120</v>
      </c>
      <c r="I70" s="84">
        <f>J70+K70+L70</f>
        <v>75</v>
      </c>
      <c r="J70" s="645">
        <v>30</v>
      </c>
      <c r="K70" s="642"/>
      <c r="L70" s="642">
        <v>45</v>
      </c>
      <c r="M70" s="166">
        <f>H70-I70</f>
        <v>45</v>
      </c>
      <c r="N70" s="603"/>
      <c r="O70" s="543"/>
      <c r="P70" s="166"/>
      <c r="Q70" s="86">
        <v>5</v>
      </c>
      <c r="R70" s="87"/>
      <c r="S70" s="94"/>
      <c r="T70" s="86"/>
      <c r="U70" s="543"/>
      <c r="V70" s="605"/>
      <c r="W70" s="606"/>
      <c r="X70" s="543"/>
      <c r="Y70" s="605"/>
    </row>
    <row r="71" spans="1:28" s="16" customFormat="1" ht="23.25" customHeight="1" x14ac:dyDescent="0.2">
      <c r="A71" s="576" t="s">
        <v>504</v>
      </c>
      <c r="B71" s="112" t="s">
        <v>55</v>
      </c>
      <c r="C71" s="646">
        <v>5</v>
      </c>
      <c r="D71" s="638"/>
      <c r="E71" s="638"/>
      <c r="F71" s="639"/>
      <c r="G71" s="643">
        <v>2.5</v>
      </c>
      <c r="H71" s="644">
        <f>G71*30</f>
        <v>75</v>
      </c>
      <c r="I71" s="84">
        <f>J71+K71+L71</f>
        <v>45</v>
      </c>
      <c r="J71" s="645">
        <v>18</v>
      </c>
      <c r="K71" s="642"/>
      <c r="L71" s="642">
        <v>27</v>
      </c>
      <c r="M71" s="166">
        <f>H71-I71</f>
        <v>30</v>
      </c>
      <c r="N71" s="603"/>
      <c r="O71" s="543"/>
      <c r="P71" s="166"/>
      <c r="Q71" s="86"/>
      <c r="R71" s="87">
        <v>5</v>
      </c>
      <c r="S71" s="94"/>
      <c r="T71" s="86"/>
      <c r="U71" s="543"/>
      <c r="V71" s="605"/>
      <c r="W71" s="606"/>
      <c r="X71" s="543"/>
      <c r="Y71" s="605"/>
    </row>
    <row r="72" spans="1:28" s="16" customFormat="1" ht="24" customHeight="1" x14ac:dyDescent="0.2">
      <c r="A72" s="576" t="s">
        <v>165</v>
      </c>
      <c r="B72" s="112" t="s">
        <v>56</v>
      </c>
      <c r="C72" s="646"/>
      <c r="D72" s="638"/>
      <c r="E72" s="638"/>
      <c r="F72" s="639"/>
      <c r="G72" s="108">
        <f t="shared" ref="G72:M72" si="24">G73+G74</f>
        <v>4.5</v>
      </c>
      <c r="H72" s="190">
        <f t="shared" si="24"/>
        <v>135</v>
      </c>
      <c r="I72" s="191">
        <f t="shared" si="24"/>
        <v>81</v>
      </c>
      <c r="J72" s="191">
        <f t="shared" si="24"/>
        <v>45</v>
      </c>
      <c r="K72" s="191">
        <f t="shared" si="24"/>
        <v>9</v>
      </c>
      <c r="L72" s="191">
        <f t="shared" si="24"/>
        <v>27</v>
      </c>
      <c r="M72" s="680">
        <f t="shared" si="24"/>
        <v>54</v>
      </c>
      <c r="N72" s="603"/>
      <c r="O72" s="543"/>
      <c r="P72" s="166"/>
      <c r="Q72" s="86"/>
      <c r="R72" s="87"/>
      <c r="S72" s="94"/>
      <c r="T72" s="86"/>
      <c r="U72" s="543"/>
      <c r="V72" s="605"/>
      <c r="W72" s="606"/>
      <c r="X72" s="543"/>
      <c r="Y72" s="605"/>
    </row>
    <row r="73" spans="1:28" s="16" customFormat="1" ht="22.5" customHeight="1" x14ac:dyDescent="0.2">
      <c r="A73" s="576" t="s">
        <v>505</v>
      </c>
      <c r="B73" s="112" t="s">
        <v>56</v>
      </c>
      <c r="C73" s="646"/>
      <c r="D73" s="638"/>
      <c r="E73" s="638"/>
      <c r="F73" s="639"/>
      <c r="G73" s="1259">
        <v>2.5</v>
      </c>
      <c r="H73" s="644">
        <f>G73*30</f>
        <v>75</v>
      </c>
      <c r="I73" s="84">
        <f>J73+K73+L73</f>
        <v>45</v>
      </c>
      <c r="J73" s="645">
        <v>27</v>
      </c>
      <c r="K73" s="642"/>
      <c r="L73" s="642">
        <v>18</v>
      </c>
      <c r="M73" s="94">
        <f>H73-I73</f>
        <v>30</v>
      </c>
      <c r="N73" s="606"/>
      <c r="O73" s="543"/>
      <c r="P73" s="166"/>
      <c r="Q73" s="86"/>
      <c r="R73" s="87">
        <v>5</v>
      </c>
      <c r="S73" s="681"/>
      <c r="T73" s="86"/>
      <c r="U73" s="543"/>
      <c r="V73" s="605"/>
      <c r="W73" s="606"/>
      <c r="X73" s="543"/>
      <c r="Y73" s="605"/>
    </row>
    <row r="74" spans="1:28" s="16" customFormat="1" ht="23.25" customHeight="1" x14ac:dyDescent="0.2">
      <c r="A74" s="576" t="s">
        <v>506</v>
      </c>
      <c r="B74" s="112" t="s">
        <v>56</v>
      </c>
      <c r="C74" s="646">
        <v>6</v>
      </c>
      <c r="D74" s="638"/>
      <c r="E74" s="638"/>
      <c r="F74" s="639"/>
      <c r="G74" s="643">
        <v>2</v>
      </c>
      <c r="H74" s="644">
        <f>G74*30</f>
        <v>60</v>
      </c>
      <c r="I74" s="84">
        <f>J74+K74+L74</f>
        <v>36</v>
      </c>
      <c r="J74" s="645">
        <v>18</v>
      </c>
      <c r="K74" s="642">
        <v>9</v>
      </c>
      <c r="L74" s="642">
        <v>9</v>
      </c>
      <c r="M74" s="94">
        <f>H74-I74</f>
        <v>24</v>
      </c>
      <c r="N74" s="606"/>
      <c r="O74" s="543"/>
      <c r="P74" s="166"/>
      <c r="Q74" s="86"/>
      <c r="R74" s="682"/>
      <c r="S74" s="94">
        <v>4</v>
      </c>
      <c r="T74" s="86"/>
      <c r="U74" s="543"/>
      <c r="V74" s="605"/>
      <c r="W74" s="606"/>
      <c r="X74" s="543"/>
      <c r="Y74" s="605"/>
    </row>
    <row r="75" spans="1:28" s="2229" customFormat="1" ht="23.25" customHeight="1" x14ac:dyDescent="0.2">
      <c r="A75" s="2217" t="s">
        <v>166</v>
      </c>
      <c r="B75" s="1779" t="s">
        <v>508</v>
      </c>
      <c r="C75" s="2218"/>
      <c r="D75" s="2219">
        <v>6</v>
      </c>
      <c r="E75" s="2220"/>
      <c r="F75" s="1706"/>
      <c r="G75" s="1743">
        <v>2</v>
      </c>
      <c r="H75" s="2221">
        <f>G75*30</f>
        <v>60</v>
      </c>
      <c r="I75" s="1833">
        <f>J75+K75+L75</f>
        <v>30</v>
      </c>
      <c r="J75" s="2222">
        <v>20</v>
      </c>
      <c r="K75" s="2223"/>
      <c r="L75" s="2223">
        <v>10</v>
      </c>
      <c r="M75" s="2224">
        <f>H75-I75</f>
        <v>30</v>
      </c>
      <c r="N75" s="2225"/>
      <c r="O75" s="2226"/>
      <c r="P75" s="2172"/>
      <c r="Q75" s="1838"/>
      <c r="R75" s="2227"/>
      <c r="S75" s="1840">
        <v>3</v>
      </c>
      <c r="T75" s="1838"/>
      <c r="U75" s="2226"/>
      <c r="V75" s="2228"/>
      <c r="W75" s="2225"/>
      <c r="X75" s="2226"/>
      <c r="Y75" s="2228"/>
      <c r="AB75" s="2229" t="s">
        <v>683</v>
      </c>
    </row>
    <row r="76" spans="1:28" s="16" customFormat="1" ht="39.75" customHeight="1" x14ac:dyDescent="0.2">
      <c r="A76" s="576" t="s">
        <v>326</v>
      </c>
      <c r="B76" s="112" t="s">
        <v>585</v>
      </c>
      <c r="C76" s="646">
        <v>4</v>
      </c>
      <c r="D76" s="642"/>
      <c r="E76" s="642"/>
      <c r="F76" s="639"/>
      <c r="G76" s="1262">
        <v>3</v>
      </c>
      <c r="H76" s="190">
        <f>G76*30</f>
        <v>90</v>
      </c>
      <c r="I76" s="92">
        <f>J76+K76+L76</f>
        <v>45</v>
      </c>
      <c r="J76" s="191">
        <v>30</v>
      </c>
      <c r="K76" s="192">
        <v>15</v>
      </c>
      <c r="L76" s="192"/>
      <c r="M76" s="193">
        <f>H76-I76</f>
        <v>45</v>
      </c>
      <c r="N76" s="606"/>
      <c r="O76" s="543"/>
      <c r="P76" s="604"/>
      <c r="Q76" s="603">
        <v>3</v>
      </c>
      <c r="R76" s="87"/>
      <c r="S76" s="94"/>
      <c r="T76" s="86"/>
      <c r="U76" s="543"/>
      <c r="V76" s="605"/>
      <c r="W76" s="606"/>
      <c r="X76" s="543"/>
      <c r="Y76" s="605"/>
    </row>
    <row r="77" spans="1:28" s="16" customFormat="1" ht="21" customHeight="1" x14ac:dyDescent="0.2">
      <c r="A77" s="576" t="s">
        <v>507</v>
      </c>
      <c r="B77" s="112" t="s">
        <v>57</v>
      </c>
      <c r="C77" s="637"/>
      <c r="D77" s="638"/>
      <c r="E77" s="638"/>
      <c r="F77" s="639"/>
      <c r="G77" s="2029">
        <f t="shared" ref="G77:M77" si="25">G78+G79+G80</f>
        <v>11</v>
      </c>
      <c r="H77" s="190">
        <f t="shared" si="25"/>
        <v>330</v>
      </c>
      <c r="I77" s="92">
        <f t="shared" si="25"/>
        <v>165</v>
      </c>
      <c r="J77" s="92">
        <f t="shared" si="25"/>
        <v>99</v>
      </c>
      <c r="K77" s="92">
        <f t="shared" si="25"/>
        <v>33</v>
      </c>
      <c r="L77" s="92">
        <f t="shared" si="25"/>
        <v>33</v>
      </c>
      <c r="M77" s="96">
        <f t="shared" si="25"/>
        <v>165</v>
      </c>
      <c r="N77" s="606"/>
      <c r="O77" s="543"/>
      <c r="P77" s="604"/>
      <c r="Q77" s="603"/>
      <c r="R77" s="543"/>
      <c r="S77" s="605"/>
      <c r="T77" s="603"/>
      <c r="U77" s="543"/>
      <c r="V77" s="605"/>
      <c r="W77" s="606"/>
      <c r="X77" s="543"/>
      <c r="Y77" s="605"/>
    </row>
    <row r="78" spans="1:28" s="16" customFormat="1" ht="21.75" customHeight="1" x14ac:dyDescent="0.2">
      <c r="A78" s="576" t="s">
        <v>509</v>
      </c>
      <c r="B78" s="112" t="s">
        <v>57</v>
      </c>
      <c r="C78" s="637"/>
      <c r="D78" s="638"/>
      <c r="E78" s="638"/>
      <c r="F78" s="639"/>
      <c r="G78" s="643">
        <v>3</v>
      </c>
      <c r="H78" s="644">
        <f>G78*30</f>
        <v>90</v>
      </c>
      <c r="I78" s="84">
        <f>J78+K78+L78</f>
        <v>45</v>
      </c>
      <c r="J78" s="645">
        <v>27</v>
      </c>
      <c r="K78" s="642">
        <v>9</v>
      </c>
      <c r="L78" s="642">
        <v>9</v>
      </c>
      <c r="M78" s="94">
        <f>H78-I78</f>
        <v>45</v>
      </c>
      <c r="N78" s="95"/>
      <c r="O78" s="87">
        <v>5</v>
      </c>
      <c r="P78" s="166"/>
      <c r="Q78" s="86"/>
      <c r="R78" s="543"/>
      <c r="S78" s="605"/>
      <c r="T78" s="603"/>
      <c r="U78" s="543"/>
      <c r="V78" s="605"/>
      <c r="W78" s="606"/>
      <c r="X78" s="543"/>
      <c r="Y78" s="605"/>
    </row>
    <row r="79" spans="1:28" s="16" customFormat="1" ht="22.5" customHeight="1" x14ac:dyDescent="0.2">
      <c r="A79" s="576" t="s">
        <v>510</v>
      </c>
      <c r="B79" s="112" t="s">
        <v>57</v>
      </c>
      <c r="C79" s="646">
        <v>3</v>
      </c>
      <c r="D79" s="638"/>
      <c r="E79" s="638"/>
      <c r="F79" s="639"/>
      <c r="G79" s="643">
        <v>3</v>
      </c>
      <c r="H79" s="644">
        <f>G79*30</f>
        <v>90</v>
      </c>
      <c r="I79" s="84">
        <f>J79+K79+L79</f>
        <v>45</v>
      </c>
      <c r="J79" s="645">
        <v>27</v>
      </c>
      <c r="K79" s="642">
        <v>9</v>
      </c>
      <c r="L79" s="642">
        <v>9</v>
      </c>
      <c r="M79" s="94">
        <f>H79-I79</f>
        <v>45</v>
      </c>
      <c r="N79" s="95"/>
      <c r="O79" s="87"/>
      <c r="P79" s="166">
        <v>5</v>
      </c>
      <c r="Q79" s="86"/>
      <c r="R79" s="543"/>
      <c r="S79" s="605"/>
      <c r="T79" s="603"/>
      <c r="U79" s="543"/>
      <c r="V79" s="605"/>
      <c r="W79" s="606"/>
      <c r="X79" s="543"/>
      <c r="Y79" s="605"/>
    </row>
    <row r="80" spans="1:28" s="16" customFormat="1" ht="23.25" customHeight="1" x14ac:dyDescent="0.2">
      <c r="A80" s="576" t="s">
        <v>511</v>
      </c>
      <c r="B80" s="112" t="s">
        <v>57</v>
      </c>
      <c r="C80" s="646">
        <v>4</v>
      </c>
      <c r="D80" s="638"/>
      <c r="E80" s="638"/>
      <c r="F80" s="639"/>
      <c r="G80" s="1259">
        <v>5</v>
      </c>
      <c r="H80" s="644">
        <f>G80*30</f>
        <v>150</v>
      </c>
      <c r="I80" s="84">
        <f>J80+K80+L80</f>
        <v>75</v>
      </c>
      <c r="J80" s="645">
        <v>45</v>
      </c>
      <c r="K80" s="642">
        <v>15</v>
      </c>
      <c r="L80" s="642">
        <v>15</v>
      </c>
      <c r="M80" s="94">
        <f>H80-I80</f>
        <v>75</v>
      </c>
      <c r="N80" s="95"/>
      <c r="O80" s="87"/>
      <c r="P80" s="166"/>
      <c r="Q80" s="86">
        <v>5</v>
      </c>
      <c r="R80" s="543"/>
      <c r="S80" s="605"/>
      <c r="T80" s="603"/>
      <c r="U80" s="543"/>
      <c r="V80" s="605"/>
      <c r="W80" s="606"/>
      <c r="X80" s="543"/>
      <c r="Y80" s="605"/>
    </row>
    <row r="81" spans="1:39" s="16" customFormat="1" ht="22.5" customHeight="1" thickBot="1" x14ac:dyDescent="0.25">
      <c r="A81" s="683" t="s">
        <v>512</v>
      </c>
      <c r="B81" s="113" t="s">
        <v>58</v>
      </c>
      <c r="C81" s="684">
        <v>1</v>
      </c>
      <c r="D81" s="685"/>
      <c r="E81" s="685"/>
      <c r="F81" s="686"/>
      <c r="G81" s="118">
        <v>5</v>
      </c>
      <c r="H81" s="190">
        <f>G81*30</f>
        <v>150</v>
      </c>
      <c r="I81" s="104">
        <f>J81+K81+L81</f>
        <v>75</v>
      </c>
      <c r="J81" s="687">
        <v>45</v>
      </c>
      <c r="K81" s="688">
        <v>30</v>
      </c>
      <c r="L81" s="688"/>
      <c r="M81" s="689">
        <f>H81-I81</f>
        <v>75</v>
      </c>
      <c r="N81" s="119">
        <v>5</v>
      </c>
      <c r="O81" s="99"/>
      <c r="P81" s="580"/>
      <c r="Q81" s="102"/>
      <c r="R81" s="690"/>
      <c r="S81" s="691"/>
      <c r="T81" s="692"/>
      <c r="U81" s="690"/>
      <c r="V81" s="691"/>
      <c r="W81" s="693"/>
      <c r="X81" s="690"/>
      <c r="Y81" s="694"/>
    </row>
    <row r="82" spans="1:39" s="16" customFormat="1" ht="24.75" customHeight="1" thickBot="1" x14ac:dyDescent="0.25">
      <c r="A82" s="3081" t="s">
        <v>439</v>
      </c>
      <c r="B82" s="3082"/>
      <c r="C82" s="3082"/>
      <c r="D82" s="3082"/>
      <c r="E82" s="3082"/>
      <c r="F82" s="3274"/>
      <c r="G82" s="695">
        <f>G34+G35+G40+G41+G42+G46+G47+G50+G54+G55+G56+G60+G64+G67+G68+G72+G75+G76+G77+G81</f>
        <v>110.5</v>
      </c>
      <c r="H82" s="696">
        <f t="shared" ref="H82:M82" si="26">H34+H35+H40+H41+H42+H46+H47+H50+H54+H55+H56+H60+H64+H67+H68+H72+H75+H76+H77+H81</f>
        <v>3315</v>
      </c>
      <c r="I82" s="697">
        <f t="shared" si="26"/>
        <v>1740</v>
      </c>
      <c r="J82" s="697">
        <f t="shared" si="26"/>
        <v>892</v>
      </c>
      <c r="K82" s="697">
        <f t="shared" si="26"/>
        <v>252</v>
      </c>
      <c r="L82" s="697">
        <f t="shared" si="26"/>
        <v>596</v>
      </c>
      <c r="M82" s="698">
        <f t="shared" si="26"/>
        <v>1575</v>
      </c>
      <c r="N82" s="696">
        <f>SUM(N34:N81)</f>
        <v>20</v>
      </c>
      <c r="O82" s="697">
        <f t="shared" ref="O82:Y82" si="27">SUM(O34:O81)</f>
        <v>21</v>
      </c>
      <c r="P82" s="698">
        <f t="shared" si="27"/>
        <v>21</v>
      </c>
      <c r="Q82" s="696">
        <f t="shared" si="27"/>
        <v>21</v>
      </c>
      <c r="R82" s="697">
        <f t="shared" si="27"/>
        <v>17</v>
      </c>
      <c r="S82" s="698">
        <f t="shared" si="27"/>
        <v>17</v>
      </c>
      <c r="T82" s="696">
        <f t="shared" si="27"/>
        <v>14</v>
      </c>
      <c r="U82" s="697">
        <f t="shared" si="27"/>
        <v>12</v>
      </c>
      <c r="V82" s="698">
        <f t="shared" si="27"/>
        <v>2</v>
      </c>
      <c r="W82" s="696">
        <f t="shared" si="27"/>
        <v>3</v>
      </c>
      <c r="X82" s="697">
        <f t="shared" si="27"/>
        <v>3</v>
      </c>
      <c r="Y82" s="698">
        <f t="shared" si="27"/>
        <v>3</v>
      </c>
    </row>
    <row r="83" spans="1:39" s="16" customFormat="1" ht="24.75" customHeight="1" thickBot="1" x14ac:dyDescent="0.25">
      <c r="A83" s="3068" t="s">
        <v>514</v>
      </c>
      <c r="B83" s="3069"/>
      <c r="C83" s="3069"/>
      <c r="D83" s="3069"/>
      <c r="E83" s="3069"/>
      <c r="F83" s="3275"/>
      <c r="G83" s="699">
        <f t="shared" ref="G83:Y83" si="28">G31+G82</f>
        <v>142</v>
      </c>
      <c r="H83" s="700">
        <f t="shared" si="28"/>
        <v>4260</v>
      </c>
      <c r="I83" s="701">
        <f t="shared" si="28"/>
        <v>2224</v>
      </c>
      <c r="J83" s="701">
        <f t="shared" si="28"/>
        <v>981</v>
      </c>
      <c r="K83" s="701">
        <f t="shared" si="28"/>
        <v>252</v>
      </c>
      <c r="L83" s="701">
        <f t="shared" si="28"/>
        <v>991</v>
      </c>
      <c r="M83" s="702">
        <f t="shared" si="28"/>
        <v>2036</v>
      </c>
      <c r="N83" s="700">
        <f t="shared" si="28"/>
        <v>29</v>
      </c>
      <c r="O83" s="701">
        <f t="shared" si="28"/>
        <v>27</v>
      </c>
      <c r="P83" s="702">
        <f t="shared" si="28"/>
        <v>27</v>
      </c>
      <c r="Q83" s="700">
        <f t="shared" si="28"/>
        <v>27</v>
      </c>
      <c r="R83" s="701">
        <f t="shared" si="28"/>
        <v>26</v>
      </c>
      <c r="S83" s="702">
        <f t="shared" si="28"/>
        <v>24</v>
      </c>
      <c r="T83" s="700">
        <f t="shared" si="28"/>
        <v>14</v>
      </c>
      <c r="U83" s="701">
        <f t="shared" si="28"/>
        <v>12</v>
      </c>
      <c r="V83" s="702">
        <f t="shared" si="28"/>
        <v>2</v>
      </c>
      <c r="W83" s="700">
        <f t="shared" si="28"/>
        <v>3</v>
      </c>
      <c r="X83" s="701">
        <f t="shared" si="28"/>
        <v>3</v>
      </c>
      <c r="Y83" s="702">
        <f t="shared" si="28"/>
        <v>5</v>
      </c>
    </row>
    <row r="84" spans="1:39" s="16" customFormat="1" ht="24.75" customHeight="1" thickBot="1" x14ac:dyDescent="0.25">
      <c r="A84" s="3276" t="s">
        <v>486</v>
      </c>
      <c r="B84" s="3277"/>
      <c r="C84" s="3277"/>
      <c r="D84" s="3277"/>
      <c r="E84" s="3277"/>
      <c r="F84" s="3277"/>
      <c r="G84" s="3277"/>
      <c r="H84" s="3277"/>
      <c r="I84" s="3277"/>
      <c r="J84" s="3277"/>
      <c r="K84" s="3277"/>
      <c r="L84" s="3277"/>
      <c r="M84" s="3277"/>
      <c r="N84" s="3277"/>
      <c r="O84" s="3277"/>
      <c r="P84" s="3277"/>
      <c r="Q84" s="3277"/>
      <c r="R84" s="3277"/>
      <c r="S84" s="3277"/>
      <c r="T84" s="3277"/>
      <c r="U84" s="3277"/>
      <c r="V84" s="3277"/>
      <c r="W84" s="3277"/>
      <c r="X84" s="3277"/>
      <c r="Y84" s="3278"/>
    </row>
    <row r="85" spans="1:39" s="16" customFormat="1" ht="24.75" customHeight="1" thickBot="1" x14ac:dyDescent="0.25">
      <c r="A85" s="3279" t="s">
        <v>211</v>
      </c>
      <c r="B85" s="3280"/>
      <c r="C85" s="3280"/>
      <c r="D85" s="3280"/>
      <c r="E85" s="3280"/>
      <c r="F85" s="3280"/>
      <c r="G85" s="3280"/>
      <c r="H85" s="3280"/>
      <c r="I85" s="3280"/>
      <c r="J85" s="3280"/>
      <c r="K85" s="3280"/>
      <c r="L85" s="3280"/>
      <c r="M85" s="3280"/>
      <c r="N85" s="3280"/>
      <c r="O85" s="3280"/>
      <c r="P85" s="3280"/>
      <c r="Q85" s="3280"/>
      <c r="R85" s="3280"/>
      <c r="S85" s="3280"/>
      <c r="T85" s="3280"/>
      <c r="U85" s="3280"/>
      <c r="V85" s="3280"/>
      <c r="W85" s="3280"/>
      <c r="X85" s="3280"/>
      <c r="Y85" s="3281"/>
    </row>
    <row r="86" spans="1:39" s="16" customFormat="1" ht="24" customHeight="1" thickBot="1" x14ac:dyDescent="0.25">
      <c r="A86" s="3282" t="s">
        <v>212</v>
      </c>
      <c r="B86" s="3283"/>
      <c r="C86" s="3283"/>
      <c r="D86" s="3283"/>
      <c r="E86" s="3283"/>
      <c r="F86" s="3283"/>
      <c r="G86" s="3283"/>
      <c r="H86" s="3283"/>
      <c r="I86" s="3283"/>
      <c r="J86" s="3283"/>
      <c r="K86" s="3283"/>
      <c r="L86" s="3283"/>
      <c r="M86" s="3283"/>
      <c r="N86" s="3283"/>
      <c r="O86" s="3283"/>
      <c r="P86" s="3283"/>
      <c r="Q86" s="3283"/>
      <c r="R86" s="3283"/>
      <c r="S86" s="3283"/>
      <c r="T86" s="3283"/>
      <c r="U86" s="3283"/>
      <c r="V86" s="3283"/>
      <c r="W86" s="3283"/>
      <c r="X86" s="3283"/>
      <c r="Y86" s="3284"/>
    </row>
    <row r="87" spans="1:39" s="16" customFormat="1" ht="20.25" customHeight="1" thickBot="1" x14ac:dyDescent="0.3">
      <c r="A87" s="1985">
        <v>1</v>
      </c>
      <c r="B87" s="1986" t="s">
        <v>603</v>
      </c>
      <c r="C87" s="1987"/>
      <c r="D87" s="1988">
        <v>4</v>
      </c>
      <c r="E87" s="1988"/>
      <c r="F87" s="1989"/>
      <c r="G87" s="1990">
        <v>1</v>
      </c>
      <c r="H87" s="1991">
        <f t="shared" ref="H87:H92" si="29">G87*30</f>
        <v>30</v>
      </c>
      <c r="I87" s="1992">
        <f>J87+K87+L87</f>
        <v>14</v>
      </c>
      <c r="J87" s="1993">
        <v>10</v>
      </c>
      <c r="K87" s="1993"/>
      <c r="L87" s="1994">
        <v>4</v>
      </c>
      <c r="M87" s="1944">
        <f t="shared" ref="M87:M92" si="30">H87-I87</f>
        <v>16</v>
      </c>
      <c r="N87" s="1995"/>
      <c r="O87" s="1995"/>
      <c r="P87" s="1995"/>
      <c r="Q87" s="1996">
        <v>1</v>
      </c>
      <c r="R87" s="1996"/>
      <c r="S87" s="1996"/>
      <c r="T87" s="1996"/>
      <c r="U87" s="1996"/>
      <c r="V87" s="1996"/>
      <c r="W87" s="1997"/>
      <c r="X87" s="1998"/>
      <c r="Y87" s="1999"/>
      <c r="AA87" s="2291"/>
      <c r="AB87" s="3250" t="s">
        <v>34</v>
      </c>
      <c r="AC87" s="3258"/>
      <c r="AD87" s="3259"/>
      <c r="AE87" s="3250" t="s">
        <v>35</v>
      </c>
      <c r="AF87" s="3251"/>
      <c r="AG87" s="3252"/>
      <c r="AH87" s="3250" t="s">
        <v>36</v>
      </c>
      <c r="AI87" s="3251"/>
      <c r="AJ87" s="3252"/>
      <c r="AK87" s="3250" t="s">
        <v>37</v>
      </c>
      <c r="AL87" s="3251"/>
      <c r="AM87" s="3252"/>
    </row>
    <row r="88" spans="1:39" s="16" customFormat="1" ht="21" customHeight="1" thickBot="1" x14ac:dyDescent="0.3">
      <c r="A88" s="2000">
        <v>2</v>
      </c>
      <c r="B88" s="1986" t="s">
        <v>604</v>
      </c>
      <c r="C88" s="1987"/>
      <c r="D88" s="1988">
        <v>5</v>
      </c>
      <c r="E88" s="1988"/>
      <c r="F88" s="1989"/>
      <c r="G88" s="1990">
        <v>1.5</v>
      </c>
      <c r="H88" s="1991">
        <f t="shared" si="29"/>
        <v>45</v>
      </c>
      <c r="I88" s="1992">
        <f>J88+K88+L88</f>
        <v>16</v>
      </c>
      <c r="J88" s="1993">
        <v>16</v>
      </c>
      <c r="K88" s="1993"/>
      <c r="L88" s="1994"/>
      <c r="M88" s="1944">
        <f t="shared" si="30"/>
        <v>29</v>
      </c>
      <c r="N88" s="1995"/>
      <c r="O88" s="1995"/>
      <c r="P88" s="1995"/>
      <c r="Q88" s="1996"/>
      <c r="R88" s="1996">
        <v>2</v>
      </c>
      <c r="S88" s="1996"/>
      <c r="T88" s="1996"/>
      <c r="U88" s="1996"/>
      <c r="V88" s="1996"/>
      <c r="W88" s="2001"/>
      <c r="X88" s="2002"/>
      <c r="Y88" s="2003"/>
      <c r="AA88" s="2291"/>
      <c r="AB88" s="3260"/>
      <c r="AC88" s="3261"/>
      <c r="AD88" s="3262"/>
      <c r="AE88" s="3253"/>
      <c r="AF88" s="3254"/>
      <c r="AG88" s="3255"/>
      <c r="AH88" s="3253"/>
      <c r="AI88" s="3254"/>
      <c r="AJ88" s="3255"/>
      <c r="AK88" s="3253"/>
      <c r="AL88" s="3254"/>
      <c r="AM88" s="3255"/>
    </row>
    <row r="89" spans="1:39" s="16" customFormat="1" ht="18.75" customHeight="1" thickBot="1" x14ac:dyDescent="0.3">
      <c r="A89" s="2000">
        <v>3</v>
      </c>
      <c r="B89" s="1986" t="s">
        <v>605</v>
      </c>
      <c r="C89" s="2004"/>
      <c r="D89" s="2005">
        <v>6</v>
      </c>
      <c r="E89" s="2005"/>
      <c r="F89" s="2006"/>
      <c r="G89" s="2007">
        <v>1.5</v>
      </c>
      <c r="H89" s="1991">
        <f t="shared" si="29"/>
        <v>45</v>
      </c>
      <c r="I89" s="1992">
        <v>16</v>
      </c>
      <c r="J89" s="1996">
        <v>16</v>
      </c>
      <c r="K89" s="1996"/>
      <c r="L89" s="2008"/>
      <c r="M89" s="1944">
        <f t="shared" si="30"/>
        <v>29</v>
      </c>
      <c r="N89" s="1995"/>
      <c r="O89" s="1995"/>
      <c r="P89" s="1995"/>
      <c r="Q89" s="1996"/>
      <c r="R89" s="1996"/>
      <c r="S89" s="1996">
        <v>2</v>
      </c>
      <c r="T89" s="1996"/>
      <c r="U89" s="1996"/>
      <c r="V89" s="1996"/>
      <c r="W89" s="1855"/>
      <c r="X89" s="1836"/>
      <c r="Y89" s="1837"/>
      <c r="AA89" s="2291"/>
      <c r="AB89" s="2292">
        <v>1</v>
      </c>
      <c r="AC89" s="2292">
        <v>2</v>
      </c>
      <c r="AD89" s="2292">
        <v>3</v>
      </c>
      <c r="AE89" s="2292">
        <v>4</v>
      </c>
      <c r="AF89" s="2292">
        <v>5</v>
      </c>
      <c r="AG89" s="2292">
        <v>6</v>
      </c>
      <c r="AH89" s="2292">
        <v>7</v>
      </c>
      <c r="AI89" s="2292">
        <v>8</v>
      </c>
      <c r="AJ89" s="2292">
        <v>9</v>
      </c>
      <c r="AK89" s="2292">
        <v>10</v>
      </c>
      <c r="AL89" s="2292">
        <v>11</v>
      </c>
      <c r="AM89" s="2293">
        <v>12</v>
      </c>
    </row>
    <row r="90" spans="1:39" s="16" customFormat="1" ht="18.75" customHeight="1" thickBot="1" x14ac:dyDescent="0.3">
      <c r="A90" s="2000">
        <v>4</v>
      </c>
      <c r="B90" s="1986" t="s">
        <v>606</v>
      </c>
      <c r="C90" s="2004"/>
      <c r="D90" s="2005">
        <v>7.7</v>
      </c>
      <c r="E90" s="2005"/>
      <c r="F90" s="2006"/>
      <c r="G90" s="2007">
        <v>3</v>
      </c>
      <c r="H90" s="1991">
        <f t="shared" si="29"/>
        <v>90</v>
      </c>
      <c r="I90" s="1992">
        <f>J90+K90+L90</f>
        <v>40</v>
      </c>
      <c r="J90" s="1996">
        <v>28</v>
      </c>
      <c r="K90" s="1996"/>
      <c r="L90" s="2008">
        <v>12</v>
      </c>
      <c r="M90" s="1944">
        <f t="shared" si="30"/>
        <v>50</v>
      </c>
      <c r="N90" s="1995"/>
      <c r="O90" s="1995"/>
      <c r="P90" s="1995"/>
      <c r="Q90" s="1996"/>
      <c r="R90" s="1996"/>
      <c r="S90" s="1996"/>
      <c r="T90" s="1996">
        <v>3</v>
      </c>
      <c r="U90" s="1996"/>
      <c r="V90" s="1996"/>
      <c r="W90" s="1855"/>
      <c r="X90" s="1836"/>
      <c r="Y90" s="1837"/>
      <c r="AA90" s="2291" t="s">
        <v>698</v>
      </c>
      <c r="AB90" s="2291"/>
      <c r="AC90" s="2291"/>
      <c r="AD90" s="2291"/>
      <c r="AE90" s="2291"/>
      <c r="AF90" s="2291"/>
      <c r="AG90" s="2291"/>
      <c r="AH90" s="2291"/>
      <c r="AI90" s="2291"/>
      <c r="AJ90" s="2291"/>
      <c r="AK90" s="2291"/>
      <c r="AL90" s="2291"/>
      <c r="AM90" s="2291"/>
    </row>
    <row r="91" spans="1:39" s="16" customFormat="1" ht="19.5" customHeight="1" thickBot="1" x14ac:dyDescent="0.3">
      <c r="A91" s="2009">
        <v>5</v>
      </c>
      <c r="B91" s="2010" t="s">
        <v>607</v>
      </c>
      <c r="C91" s="2011"/>
      <c r="D91" s="2012">
        <v>8</v>
      </c>
      <c r="E91" s="2012"/>
      <c r="F91" s="2013"/>
      <c r="G91" s="2014">
        <v>1.5</v>
      </c>
      <c r="H91" s="2015">
        <f t="shared" si="29"/>
        <v>45</v>
      </c>
      <c r="I91" s="2016">
        <f>J91+K91+L91</f>
        <v>16</v>
      </c>
      <c r="J91" s="2017">
        <v>16</v>
      </c>
      <c r="K91" s="2017"/>
      <c r="L91" s="2018"/>
      <c r="M91" s="1944">
        <f t="shared" si="30"/>
        <v>29</v>
      </c>
      <c r="N91" s="1995"/>
      <c r="O91" s="1995"/>
      <c r="P91" s="1995"/>
      <c r="Q91" s="1996"/>
      <c r="R91" s="1996"/>
      <c r="S91" s="1996"/>
      <c r="T91" s="1996"/>
      <c r="U91" s="1996">
        <v>2</v>
      </c>
      <c r="V91" s="1996"/>
      <c r="W91" s="1855"/>
      <c r="X91" s="1836"/>
      <c r="Y91" s="1837"/>
      <c r="AA91" s="2294" t="s">
        <v>699</v>
      </c>
      <c r="AB91" s="2291"/>
      <c r="AC91" s="2291"/>
      <c r="AD91" s="2291"/>
      <c r="AE91" s="2291">
        <v>1</v>
      </c>
      <c r="AF91" s="2291">
        <v>1</v>
      </c>
      <c r="AG91" s="2291">
        <v>1</v>
      </c>
      <c r="AH91" s="2291">
        <v>2</v>
      </c>
      <c r="AI91" s="2291">
        <v>1</v>
      </c>
      <c r="AJ91" s="2291">
        <v>1</v>
      </c>
      <c r="AK91" s="2291"/>
      <c r="AL91" s="2291"/>
      <c r="AM91" s="2291"/>
    </row>
    <row r="92" spans="1:39" s="16" customFormat="1" ht="20.25" customHeight="1" x14ac:dyDescent="0.25">
      <c r="A92" s="2019">
        <v>6</v>
      </c>
      <c r="B92" s="2028" t="s">
        <v>608</v>
      </c>
      <c r="C92" s="2020"/>
      <c r="D92" s="2019">
        <v>9</v>
      </c>
      <c r="E92" s="2019"/>
      <c r="F92" s="2020"/>
      <c r="G92" s="2021">
        <v>1.5</v>
      </c>
      <c r="H92" s="2022">
        <f t="shared" si="29"/>
        <v>45</v>
      </c>
      <c r="I92" s="1965">
        <v>18</v>
      </c>
      <c r="J92" s="2023">
        <v>9</v>
      </c>
      <c r="K92" s="2023"/>
      <c r="L92" s="2023">
        <v>9</v>
      </c>
      <c r="M92" s="1944">
        <f t="shared" si="30"/>
        <v>27</v>
      </c>
      <c r="N92" s="2024"/>
      <c r="O92" s="2024"/>
      <c r="P92" s="2024"/>
      <c r="Q92" s="2023"/>
      <c r="R92" s="2023"/>
      <c r="S92" s="2023"/>
      <c r="T92" s="2023"/>
      <c r="U92" s="2023"/>
      <c r="V92" s="2023">
        <v>2</v>
      </c>
      <c r="W92" s="2025"/>
      <c r="X92" s="2026"/>
      <c r="Y92" s="2027"/>
    </row>
    <row r="93" spans="1:39" s="16" customFormat="1" ht="20.25" customHeight="1" thickBot="1" x14ac:dyDescent="0.25">
      <c r="A93" s="3292" t="s">
        <v>609</v>
      </c>
      <c r="B93" s="3293"/>
      <c r="C93" s="3293"/>
      <c r="D93" s="3293"/>
      <c r="E93" s="3293"/>
      <c r="F93" s="3293"/>
      <c r="G93" s="1311">
        <f>SUM(G87:G92)</f>
        <v>10</v>
      </c>
      <c r="H93" s="1311">
        <f>SUM(H87:H92)</f>
        <v>300</v>
      </c>
      <c r="I93" s="1311">
        <f>SUM(I87:I92)</f>
        <v>120</v>
      </c>
      <c r="J93" s="1311">
        <f>SUM(J87:J92)</f>
        <v>95</v>
      </c>
      <c r="K93" s="1311">
        <f>SUM(K87:K91)</f>
        <v>0</v>
      </c>
      <c r="L93" s="1311">
        <f>SUM(L87:L92)</f>
        <v>25</v>
      </c>
      <c r="M93" s="1311">
        <f>SUM(M87:M92)</f>
        <v>180</v>
      </c>
      <c r="N93" s="1311"/>
      <c r="O93" s="1311"/>
      <c r="P93" s="1311"/>
      <c r="Q93" s="1311">
        <f>SUM(Q87:Q91)</f>
        <v>1</v>
      </c>
      <c r="R93" s="1311">
        <f>SUM(R87:R91)</f>
        <v>2</v>
      </c>
      <c r="S93" s="1311">
        <f>SUM(S87:S91)</f>
        <v>2</v>
      </c>
      <c r="T93" s="1311">
        <f>SUM(T87:T91)</f>
        <v>3</v>
      </c>
      <c r="U93" s="1311">
        <f>SUM(U87:U91)</f>
        <v>2</v>
      </c>
      <c r="V93" s="1311" t="s">
        <v>612</v>
      </c>
      <c r="W93" s="82"/>
      <c r="X93" s="85"/>
      <c r="Y93" s="89"/>
    </row>
    <row r="94" spans="1:39" s="16" customFormat="1" ht="19.5" customHeight="1" thickBot="1" x14ac:dyDescent="0.3">
      <c r="A94" s="1312" t="s">
        <v>167</v>
      </c>
      <c r="B94" s="1313" t="s">
        <v>613</v>
      </c>
      <c r="C94" s="1314"/>
      <c r="D94" s="1315">
        <v>4</v>
      </c>
      <c r="E94" s="1315"/>
      <c r="F94" s="1316"/>
      <c r="G94" s="2037">
        <v>1</v>
      </c>
      <c r="H94" s="2037">
        <f>G94*30</f>
        <v>30</v>
      </c>
      <c r="I94" s="1322">
        <f>J94+K94+L94</f>
        <v>14</v>
      </c>
      <c r="J94" s="1323">
        <v>10</v>
      </c>
      <c r="K94" s="1323"/>
      <c r="L94" s="1323">
        <v>4</v>
      </c>
      <c r="M94" s="1318">
        <f>H94-I94</f>
        <v>16</v>
      </c>
      <c r="N94" s="1319"/>
      <c r="O94" s="1320"/>
      <c r="P94" s="1321"/>
      <c r="Q94" s="1322">
        <v>1</v>
      </c>
      <c r="R94" s="1323"/>
      <c r="S94" s="1318"/>
      <c r="T94" s="1324"/>
      <c r="U94" s="1323"/>
      <c r="V94" s="1318"/>
      <c r="W94" s="82"/>
      <c r="X94" s="709"/>
      <c r="Y94" s="705"/>
      <c r="AA94" s="18" t="s">
        <v>702</v>
      </c>
    </row>
    <row r="95" spans="1:39" s="16" customFormat="1" ht="21.75" customHeight="1" thickBot="1" x14ac:dyDescent="0.3">
      <c r="A95" s="1312" t="s">
        <v>168</v>
      </c>
      <c r="B95" s="704" t="s">
        <v>70</v>
      </c>
      <c r="C95" s="1314"/>
      <c r="D95" s="1315">
        <v>4</v>
      </c>
      <c r="E95" s="1315"/>
      <c r="F95" s="1316"/>
      <c r="G95" s="1279">
        <v>1</v>
      </c>
      <c r="H95" s="1279">
        <f>G95*30</f>
        <v>30</v>
      </c>
      <c r="I95" s="1280">
        <f>J95+K95+L95</f>
        <v>14</v>
      </c>
      <c r="J95" s="1317">
        <v>10</v>
      </c>
      <c r="K95" s="1317"/>
      <c r="L95" s="1317">
        <v>4</v>
      </c>
      <c r="M95" s="1318">
        <f>H95-I95</f>
        <v>16</v>
      </c>
      <c r="N95" s="1319"/>
      <c r="O95" s="1320"/>
      <c r="P95" s="1321"/>
      <c r="Q95" s="1322">
        <v>1</v>
      </c>
      <c r="R95" s="1323"/>
      <c r="S95" s="1318"/>
      <c r="T95" s="1324"/>
      <c r="U95" s="1323"/>
      <c r="V95" s="1318"/>
      <c r="W95" s="97"/>
      <c r="X95" s="98"/>
      <c r="Y95" s="101"/>
      <c r="AA95" s="2291"/>
      <c r="AB95" s="3250" t="s">
        <v>34</v>
      </c>
      <c r="AC95" s="3258"/>
      <c r="AD95" s="3259"/>
      <c r="AE95" s="3250" t="s">
        <v>35</v>
      </c>
      <c r="AF95" s="3251"/>
      <c r="AG95" s="3252"/>
      <c r="AH95" s="3250" t="s">
        <v>36</v>
      </c>
      <c r="AI95" s="3251"/>
      <c r="AJ95" s="3252"/>
      <c r="AK95" s="3250" t="s">
        <v>37</v>
      </c>
      <c r="AL95" s="3251"/>
      <c r="AM95" s="3252"/>
    </row>
    <row r="96" spans="1:39" s="16" customFormat="1" ht="21.75" customHeight="1" thickBot="1" x14ac:dyDescent="0.3">
      <c r="A96" s="1325" t="s">
        <v>169</v>
      </c>
      <c r="B96" s="1326" t="s">
        <v>614</v>
      </c>
      <c r="C96" s="1327"/>
      <c r="D96" s="1328">
        <v>8</v>
      </c>
      <c r="E96" s="1329"/>
      <c r="F96" s="1330"/>
      <c r="G96" s="1331">
        <v>1.5</v>
      </c>
      <c r="H96" s="1332">
        <v>45</v>
      </c>
      <c r="I96" s="1332">
        <v>16</v>
      </c>
      <c r="J96" s="1328">
        <v>16</v>
      </c>
      <c r="K96" s="1328"/>
      <c r="L96" s="1328"/>
      <c r="M96" s="1329">
        <v>29</v>
      </c>
      <c r="N96" s="1333"/>
      <c r="O96" s="1327"/>
      <c r="P96" s="1334"/>
      <c r="Q96" s="1331"/>
      <c r="R96" s="1328"/>
      <c r="S96" s="1335"/>
      <c r="T96" s="1335"/>
      <c r="U96" s="1328">
        <v>2</v>
      </c>
      <c r="V96" s="1329"/>
      <c r="W96" s="185"/>
      <c r="X96" s="185"/>
      <c r="Y96" s="185"/>
      <c r="AA96" s="2291"/>
      <c r="AB96" s="3260"/>
      <c r="AC96" s="3261"/>
      <c r="AD96" s="3262"/>
      <c r="AE96" s="3253"/>
      <c r="AF96" s="3254"/>
      <c r="AG96" s="3255"/>
      <c r="AH96" s="3253"/>
      <c r="AI96" s="3254"/>
      <c r="AJ96" s="3255"/>
      <c r="AK96" s="3253"/>
      <c r="AL96" s="3254"/>
      <c r="AM96" s="3255"/>
    </row>
    <row r="97" spans="1:39" s="16" customFormat="1" ht="21.75" customHeight="1" thickBot="1" x14ac:dyDescent="0.3">
      <c r="A97" s="1325" t="s">
        <v>170</v>
      </c>
      <c r="B97" s="1336" t="s">
        <v>44</v>
      </c>
      <c r="C97" s="1337"/>
      <c r="D97" s="1332">
        <v>5</v>
      </c>
      <c r="E97" s="1338"/>
      <c r="F97" s="1339"/>
      <c r="G97" s="1340">
        <v>1.5</v>
      </c>
      <c r="H97" s="1332">
        <v>45</v>
      </c>
      <c r="I97" s="1332">
        <v>16</v>
      </c>
      <c r="J97" s="1332">
        <v>16</v>
      </c>
      <c r="K97" s="1332"/>
      <c r="L97" s="1332"/>
      <c r="M97" s="1338">
        <v>29</v>
      </c>
      <c r="N97" s="1341"/>
      <c r="O97" s="1337"/>
      <c r="P97" s="1342"/>
      <c r="Q97" s="1340"/>
      <c r="R97" s="1332">
        <v>2</v>
      </c>
      <c r="S97" s="1332"/>
      <c r="T97" s="1332"/>
      <c r="U97" s="1332"/>
      <c r="V97" s="1338"/>
      <c r="W97" s="185"/>
      <c r="X97" s="185"/>
      <c r="Y97" s="185"/>
      <c r="AA97" s="2291"/>
      <c r="AB97" s="2292">
        <v>1</v>
      </c>
      <c r="AC97" s="2292">
        <v>2</v>
      </c>
      <c r="AD97" s="2292">
        <v>3</v>
      </c>
      <c r="AE97" s="2292">
        <v>4</v>
      </c>
      <c r="AF97" s="2292">
        <v>5</v>
      </c>
      <c r="AG97" s="2292">
        <v>6</v>
      </c>
      <c r="AH97" s="2292">
        <v>7</v>
      </c>
      <c r="AI97" s="2292">
        <v>8</v>
      </c>
      <c r="AJ97" s="2292">
        <v>9</v>
      </c>
      <c r="AK97" s="2292">
        <v>10</v>
      </c>
      <c r="AL97" s="2292">
        <v>11</v>
      </c>
      <c r="AM97" s="2293">
        <v>12</v>
      </c>
    </row>
    <row r="98" spans="1:39" s="16" customFormat="1" ht="21.75" customHeight="1" thickBot="1" x14ac:dyDescent="0.3">
      <c r="A98" s="1325" t="s">
        <v>217</v>
      </c>
      <c r="B98" s="1343" t="s">
        <v>615</v>
      </c>
      <c r="C98" s="1337"/>
      <c r="D98" s="1332"/>
      <c r="E98" s="1338"/>
      <c r="F98" s="1339"/>
      <c r="G98" s="1344">
        <f>6.5+G104</f>
        <v>8</v>
      </c>
      <c r="H98" s="1345">
        <f>195+H104</f>
        <v>240</v>
      </c>
      <c r="I98" s="1345">
        <f>78+I104</f>
        <v>96</v>
      </c>
      <c r="J98" s="1345"/>
      <c r="K98" s="1345"/>
      <c r="L98" s="1345">
        <f>78+L104</f>
        <v>96</v>
      </c>
      <c r="M98" s="1345">
        <f>117+M104</f>
        <v>144</v>
      </c>
      <c r="N98" s="1337"/>
      <c r="O98" s="1337"/>
      <c r="P98" s="1342"/>
      <c r="Q98" s="1340"/>
      <c r="R98" s="1332"/>
      <c r="S98" s="1332"/>
      <c r="T98" s="1332"/>
      <c r="U98" s="1332"/>
      <c r="V98" s="1342"/>
      <c r="W98" s="185"/>
      <c r="X98" s="185"/>
      <c r="Y98" s="185"/>
      <c r="AA98" s="2291" t="s">
        <v>698</v>
      </c>
      <c r="AB98" s="2291">
        <f>AB14+AB37+AB90</f>
        <v>3</v>
      </c>
      <c r="AC98" s="2291">
        <f t="shared" ref="AC98:AM99" si="31">AC14+AC37+AC90</f>
        <v>1</v>
      </c>
      <c r="AD98" s="2291">
        <f t="shared" si="31"/>
        <v>3</v>
      </c>
      <c r="AE98" s="2291">
        <f t="shared" si="31"/>
        <v>4</v>
      </c>
      <c r="AF98" s="2291">
        <f t="shared" si="31"/>
        <v>2</v>
      </c>
      <c r="AG98" s="2291">
        <f t="shared" si="31"/>
        <v>3</v>
      </c>
      <c r="AH98" s="2291">
        <f t="shared" si="31"/>
        <v>2</v>
      </c>
      <c r="AI98" s="2291">
        <f t="shared" si="31"/>
        <v>2</v>
      </c>
      <c r="AJ98" s="2291">
        <f t="shared" si="31"/>
        <v>0</v>
      </c>
      <c r="AK98" s="2291">
        <f t="shared" si="31"/>
        <v>1</v>
      </c>
      <c r="AL98" s="2291">
        <f t="shared" si="31"/>
        <v>1</v>
      </c>
      <c r="AM98" s="2291">
        <f t="shared" si="31"/>
        <v>0</v>
      </c>
    </row>
    <row r="99" spans="1:39" s="16" customFormat="1" ht="21.75" customHeight="1" thickBot="1" x14ac:dyDescent="0.3">
      <c r="A99" s="1325" t="s">
        <v>625</v>
      </c>
      <c r="B99" s="1346" t="s">
        <v>615</v>
      </c>
      <c r="C99" s="1337"/>
      <c r="D99" s="1350">
        <v>4</v>
      </c>
      <c r="E99" s="1338"/>
      <c r="F99" s="1339"/>
      <c r="G99" s="1340">
        <v>1</v>
      </c>
      <c r="H99" s="1332">
        <v>30</v>
      </c>
      <c r="I99" s="1332">
        <v>14</v>
      </c>
      <c r="J99" s="1332"/>
      <c r="K99" s="1332"/>
      <c r="L99" s="1332">
        <v>14</v>
      </c>
      <c r="M99" s="1338">
        <v>16</v>
      </c>
      <c r="N99" s="1341"/>
      <c r="O99" s="1337"/>
      <c r="P99" s="1342"/>
      <c r="Q99" s="1340">
        <v>1</v>
      </c>
      <c r="R99" s="1332"/>
      <c r="S99" s="1332"/>
      <c r="T99" s="1332"/>
      <c r="U99" s="1332"/>
      <c r="V99" s="1338"/>
      <c r="W99" s="185"/>
      <c r="X99" s="185"/>
      <c r="Y99" s="185"/>
      <c r="AA99" s="2294" t="s">
        <v>699</v>
      </c>
      <c r="AB99" s="2291">
        <f>AB15+AB38+AB91</f>
        <v>5</v>
      </c>
      <c r="AC99" s="2291">
        <f t="shared" si="31"/>
        <v>2</v>
      </c>
      <c r="AD99" s="2291">
        <f t="shared" si="31"/>
        <v>3</v>
      </c>
      <c r="AE99" s="2291">
        <f t="shared" si="31"/>
        <v>4</v>
      </c>
      <c r="AF99" s="2291">
        <f t="shared" si="31"/>
        <v>2</v>
      </c>
      <c r="AG99" s="2291">
        <f t="shared" si="31"/>
        <v>4</v>
      </c>
      <c r="AH99" s="2291">
        <f t="shared" si="31"/>
        <v>3</v>
      </c>
      <c r="AI99" s="2291">
        <f t="shared" si="31"/>
        <v>1</v>
      </c>
      <c r="AJ99" s="2291">
        <f t="shared" si="31"/>
        <v>1</v>
      </c>
      <c r="AK99" s="2291">
        <f t="shared" si="31"/>
        <v>0</v>
      </c>
      <c r="AL99" s="2291">
        <f t="shared" si="31"/>
        <v>0</v>
      </c>
      <c r="AM99" s="2291">
        <f t="shared" si="31"/>
        <v>2</v>
      </c>
    </row>
    <row r="100" spans="1:39" s="16" customFormat="1" ht="21.75" customHeight="1" thickBot="1" x14ac:dyDescent="0.3">
      <c r="A100" s="1914" t="s">
        <v>626</v>
      </c>
      <c r="B100" s="1915" t="s">
        <v>615</v>
      </c>
      <c r="C100" s="1916"/>
      <c r="D100" s="1917"/>
      <c r="E100" s="1918"/>
      <c r="F100" s="1919"/>
      <c r="G100" s="1920">
        <v>1.5</v>
      </c>
      <c r="H100" s="1917">
        <v>45</v>
      </c>
      <c r="I100" s="1917">
        <v>16</v>
      </c>
      <c r="J100" s="1917"/>
      <c r="K100" s="1917"/>
      <c r="L100" s="1917">
        <v>16</v>
      </c>
      <c r="M100" s="1918">
        <v>29</v>
      </c>
      <c r="N100" s="1921"/>
      <c r="O100" s="1916"/>
      <c r="P100" s="1922"/>
      <c r="Q100" s="1920"/>
      <c r="R100" s="1917">
        <v>2</v>
      </c>
      <c r="S100" s="1917"/>
      <c r="T100" s="1917"/>
      <c r="U100" s="1917"/>
      <c r="V100" s="1918"/>
      <c r="W100" s="1843"/>
      <c r="X100" s="1843"/>
      <c r="Y100" s="1843"/>
      <c r="AA100" s="16" t="s">
        <v>700</v>
      </c>
      <c r="AJ100" s="16">
        <v>1</v>
      </c>
    </row>
    <row r="101" spans="1:39" s="16" customFormat="1" ht="21.75" customHeight="1" thickBot="1" x14ac:dyDescent="0.3">
      <c r="A101" s="1914" t="s">
        <v>627</v>
      </c>
      <c r="B101" s="1915" t="s">
        <v>615</v>
      </c>
      <c r="C101" s="1916"/>
      <c r="D101" s="1917">
        <v>6</v>
      </c>
      <c r="E101" s="1918"/>
      <c r="F101" s="1919"/>
      <c r="G101" s="1920">
        <v>1.5</v>
      </c>
      <c r="H101" s="1917">
        <v>45</v>
      </c>
      <c r="I101" s="1917">
        <v>16</v>
      </c>
      <c r="J101" s="1917"/>
      <c r="K101" s="1917"/>
      <c r="L101" s="1917">
        <v>16</v>
      </c>
      <c r="M101" s="1918">
        <f>H101-I101</f>
        <v>29</v>
      </c>
      <c r="N101" s="1921"/>
      <c r="O101" s="1916"/>
      <c r="P101" s="1922"/>
      <c r="Q101" s="1920"/>
      <c r="R101" s="1917"/>
      <c r="S101" s="1917">
        <v>2</v>
      </c>
      <c r="T101" s="1917"/>
      <c r="U101" s="1917"/>
      <c r="V101" s="1918"/>
      <c r="W101" s="1843"/>
      <c r="X101" s="1843"/>
      <c r="Y101" s="1843"/>
      <c r="AA101" s="16" t="s">
        <v>701</v>
      </c>
    </row>
    <row r="102" spans="1:39" s="16" customFormat="1" ht="21.75" customHeight="1" thickBot="1" x14ac:dyDescent="0.3">
      <c r="A102" s="1914" t="s">
        <v>628</v>
      </c>
      <c r="B102" s="1915" t="s">
        <v>615</v>
      </c>
      <c r="C102" s="1916"/>
      <c r="D102" s="1917"/>
      <c r="E102" s="1918"/>
      <c r="F102" s="1919"/>
      <c r="G102" s="1920">
        <v>1.5</v>
      </c>
      <c r="H102" s="1917">
        <v>45</v>
      </c>
      <c r="I102" s="1917">
        <v>20</v>
      </c>
      <c r="J102" s="1917"/>
      <c r="K102" s="1917"/>
      <c r="L102" s="1917">
        <v>20</v>
      </c>
      <c r="M102" s="1918">
        <v>25</v>
      </c>
      <c r="N102" s="1921"/>
      <c r="O102" s="1916"/>
      <c r="P102" s="1922"/>
      <c r="Q102" s="1920"/>
      <c r="R102" s="1917"/>
      <c r="S102" s="1917"/>
      <c r="T102" s="1917">
        <v>1.5</v>
      </c>
      <c r="U102" s="1917"/>
      <c r="V102" s="1918"/>
      <c r="W102" s="1843"/>
      <c r="X102" s="1843"/>
      <c r="Y102" s="1843"/>
    </row>
    <row r="103" spans="1:39" s="16" customFormat="1" ht="21.75" customHeight="1" thickBot="1" x14ac:dyDescent="0.3">
      <c r="A103" s="1914" t="s">
        <v>629</v>
      </c>
      <c r="B103" s="1915" t="s">
        <v>615</v>
      </c>
      <c r="C103" s="1916"/>
      <c r="D103" s="1917">
        <v>8</v>
      </c>
      <c r="E103" s="1918"/>
      <c r="F103" s="1919"/>
      <c r="G103" s="1920">
        <v>1.5</v>
      </c>
      <c r="H103" s="1917">
        <v>45</v>
      </c>
      <c r="I103" s="1917">
        <v>16</v>
      </c>
      <c r="J103" s="1917"/>
      <c r="K103" s="1917"/>
      <c r="L103" s="1917">
        <v>16</v>
      </c>
      <c r="M103" s="1918">
        <v>29</v>
      </c>
      <c r="N103" s="1921"/>
      <c r="O103" s="1916"/>
      <c r="P103" s="1922"/>
      <c r="Q103" s="1920"/>
      <c r="R103" s="1917"/>
      <c r="S103" s="1917"/>
      <c r="T103" s="1917"/>
      <c r="U103" s="1917">
        <v>2</v>
      </c>
      <c r="V103" s="1918"/>
      <c r="W103" s="1843"/>
      <c r="X103" s="1843"/>
      <c r="Y103" s="1843"/>
    </row>
    <row r="104" spans="1:39" s="16" customFormat="1" ht="21.75" customHeight="1" thickBot="1" x14ac:dyDescent="0.3">
      <c r="A104" s="1914" t="s">
        <v>630</v>
      </c>
      <c r="B104" s="1923" t="s">
        <v>615</v>
      </c>
      <c r="C104" s="1924"/>
      <c r="D104" s="1925">
        <v>9</v>
      </c>
      <c r="E104" s="1926"/>
      <c r="F104" s="1927"/>
      <c r="G104" s="1928">
        <v>1.5</v>
      </c>
      <c r="H104" s="1925">
        <v>45</v>
      </c>
      <c r="I104" s="1925">
        <v>18</v>
      </c>
      <c r="J104" s="1925"/>
      <c r="K104" s="1925"/>
      <c r="L104" s="1925">
        <v>18</v>
      </c>
      <c r="M104" s="1926">
        <v>27</v>
      </c>
      <c r="N104" s="1929"/>
      <c r="O104" s="1924"/>
      <c r="P104" s="1930"/>
      <c r="Q104" s="1928"/>
      <c r="R104" s="1925"/>
      <c r="S104" s="1925"/>
      <c r="T104" s="1925"/>
      <c r="U104" s="1925"/>
      <c r="V104" s="1926">
        <v>2</v>
      </c>
      <c r="W104" s="1843"/>
      <c r="X104" s="1843"/>
      <c r="Y104" s="1843"/>
    </row>
    <row r="105" spans="1:39" s="16" customFormat="1" ht="21.75" customHeight="1" thickBot="1" x14ac:dyDescent="0.3">
      <c r="A105" s="1931" t="s">
        <v>218</v>
      </c>
      <c r="B105" s="1932" t="s">
        <v>616</v>
      </c>
      <c r="C105" s="1933"/>
      <c r="D105" s="1925">
        <v>6</v>
      </c>
      <c r="E105" s="1926"/>
      <c r="F105" s="1934"/>
      <c r="G105" s="1928">
        <v>1.5</v>
      </c>
      <c r="H105" s="1925">
        <f>G105*30</f>
        <v>45</v>
      </c>
      <c r="I105" s="1925">
        <v>16</v>
      </c>
      <c r="J105" s="1925">
        <v>16</v>
      </c>
      <c r="K105" s="1925"/>
      <c r="L105" s="1925"/>
      <c r="M105" s="1926">
        <f>H105-I105</f>
        <v>29</v>
      </c>
      <c r="N105" s="1935"/>
      <c r="O105" s="1933"/>
      <c r="P105" s="1936"/>
      <c r="Q105" s="1928"/>
      <c r="R105" s="1925"/>
      <c r="S105" s="1925">
        <v>2</v>
      </c>
      <c r="T105" s="1925"/>
      <c r="U105" s="1925"/>
      <c r="V105" s="1926"/>
      <c r="W105" s="1843"/>
      <c r="X105" s="1843"/>
      <c r="Y105" s="1843"/>
    </row>
    <row r="106" spans="1:39" s="16" customFormat="1" ht="32.25" customHeight="1" thickBot="1" x14ac:dyDescent="0.3">
      <c r="A106" s="1931" t="s">
        <v>213</v>
      </c>
      <c r="B106" s="1937" t="s">
        <v>617</v>
      </c>
      <c r="C106" s="1938"/>
      <c r="D106" s="1939">
        <v>8</v>
      </c>
      <c r="E106" s="1939"/>
      <c r="F106" s="1940"/>
      <c r="G106" s="1941">
        <v>1.5</v>
      </c>
      <c r="H106" s="1942">
        <f>G106*30</f>
        <v>45</v>
      </c>
      <c r="I106" s="1943">
        <v>16</v>
      </c>
      <c r="J106" s="1944">
        <v>16</v>
      </c>
      <c r="K106" s="1944"/>
      <c r="L106" s="1944"/>
      <c r="M106" s="1945">
        <v>29</v>
      </c>
      <c r="N106" s="1938"/>
      <c r="O106" s="1939"/>
      <c r="P106" s="1940"/>
      <c r="Q106" s="1946"/>
      <c r="R106" s="1944"/>
      <c r="S106" s="1945"/>
      <c r="T106" s="1947"/>
      <c r="U106" s="1948">
        <v>1.5</v>
      </c>
      <c r="V106" s="1918"/>
      <c r="W106" s="1843"/>
      <c r="X106" s="1843"/>
      <c r="Y106" s="1843"/>
    </row>
    <row r="107" spans="1:39" s="16" customFormat="1" ht="21.75" customHeight="1" thickBot="1" x14ac:dyDescent="0.3">
      <c r="A107" s="1931" t="s">
        <v>214</v>
      </c>
      <c r="B107" s="1949" t="s">
        <v>133</v>
      </c>
      <c r="C107" s="1950"/>
      <c r="D107" s="1917">
        <v>7</v>
      </c>
      <c r="E107" s="1918"/>
      <c r="F107" s="1951"/>
      <c r="G107" s="1920">
        <v>1.5</v>
      </c>
      <c r="H107" s="1917">
        <v>45</v>
      </c>
      <c r="I107" s="1917">
        <v>20</v>
      </c>
      <c r="J107" s="1917">
        <v>14</v>
      </c>
      <c r="K107" s="1917"/>
      <c r="L107" s="1917">
        <v>6</v>
      </c>
      <c r="M107" s="1918">
        <v>25</v>
      </c>
      <c r="N107" s="1952"/>
      <c r="O107" s="1950"/>
      <c r="P107" s="1953"/>
      <c r="Q107" s="1920"/>
      <c r="R107" s="1917"/>
      <c r="S107" s="1917"/>
      <c r="T107" s="1917">
        <v>1.5</v>
      </c>
      <c r="U107" s="1917"/>
      <c r="V107" s="1918"/>
      <c r="W107" s="1843"/>
      <c r="X107" s="1843"/>
      <c r="Y107" s="1843"/>
    </row>
    <row r="108" spans="1:39" s="16" customFormat="1" ht="21.75" customHeight="1" thickBot="1" x14ac:dyDescent="0.3">
      <c r="A108" s="1931" t="s">
        <v>215</v>
      </c>
      <c r="B108" s="1954" t="s">
        <v>45</v>
      </c>
      <c r="C108" s="1950"/>
      <c r="D108" s="1917">
        <v>7</v>
      </c>
      <c r="E108" s="1918"/>
      <c r="F108" s="1951"/>
      <c r="G108" s="1920">
        <v>1.5</v>
      </c>
      <c r="H108" s="1917">
        <v>45</v>
      </c>
      <c r="I108" s="1917">
        <v>20</v>
      </c>
      <c r="J108" s="1917">
        <v>14</v>
      </c>
      <c r="K108" s="1917"/>
      <c r="L108" s="1917">
        <v>6</v>
      </c>
      <c r="M108" s="1918">
        <v>25</v>
      </c>
      <c r="N108" s="1952"/>
      <c r="O108" s="1950"/>
      <c r="P108" s="1953"/>
      <c r="Q108" s="1920"/>
      <c r="R108" s="1917"/>
      <c r="S108" s="1917"/>
      <c r="T108" s="1917">
        <v>1.5</v>
      </c>
      <c r="U108" s="1917"/>
      <c r="V108" s="1918"/>
      <c r="W108" s="1843"/>
      <c r="X108" s="1843"/>
      <c r="Y108" s="1843"/>
    </row>
    <row r="109" spans="1:39" s="16" customFormat="1" ht="21.75" customHeight="1" thickBot="1" x14ac:dyDescent="0.3">
      <c r="A109" s="1931" t="s">
        <v>216</v>
      </c>
      <c r="B109" s="1954" t="s">
        <v>618</v>
      </c>
      <c r="C109" s="1950"/>
      <c r="D109" s="1917">
        <v>7</v>
      </c>
      <c r="E109" s="1918"/>
      <c r="F109" s="1951"/>
      <c r="G109" s="1920">
        <v>1.5</v>
      </c>
      <c r="H109" s="1917">
        <v>45</v>
      </c>
      <c r="I109" s="1917">
        <v>20</v>
      </c>
      <c r="J109" s="1917">
        <v>14</v>
      </c>
      <c r="K109" s="1917"/>
      <c r="L109" s="1917">
        <v>6</v>
      </c>
      <c r="M109" s="1918">
        <v>25</v>
      </c>
      <c r="N109" s="1952"/>
      <c r="O109" s="1950"/>
      <c r="P109" s="1953"/>
      <c r="Q109" s="1920"/>
      <c r="R109" s="1917"/>
      <c r="S109" s="1917"/>
      <c r="T109" s="1917">
        <v>1.5</v>
      </c>
      <c r="U109" s="1916"/>
      <c r="V109" s="1922"/>
      <c r="W109" s="1843"/>
      <c r="X109" s="1843"/>
      <c r="Y109" s="1843"/>
    </row>
    <row r="110" spans="1:39" s="16" customFormat="1" ht="21.75" customHeight="1" x14ac:dyDescent="0.25">
      <c r="A110" s="1931" t="s">
        <v>619</v>
      </c>
      <c r="B110" s="1955" t="s">
        <v>197</v>
      </c>
      <c r="C110" s="1956"/>
      <c r="D110" s="1957">
        <v>6</v>
      </c>
      <c r="E110" s="1958"/>
      <c r="F110" s="1959"/>
      <c r="G110" s="1960">
        <v>1.5</v>
      </c>
      <c r="H110" s="1957">
        <f>30*G110</f>
        <v>45</v>
      </c>
      <c r="I110" s="1957">
        <v>16</v>
      </c>
      <c r="J110" s="1957">
        <v>16</v>
      </c>
      <c r="K110" s="1957"/>
      <c r="L110" s="1957"/>
      <c r="M110" s="1958">
        <v>29</v>
      </c>
      <c r="N110" s="1961"/>
      <c r="O110" s="1956"/>
      <c r="P110" s="1962"/>
      <c r="Q110" s="1960"/>
      <c r="R110" s="1957"/>
      <c r="S110" s="1957">
        <v>2</v>
      </c>
      <c r="T110" s="1957"/>
      <c r="U110" s="1957"/>
      <c r="V110" s="1958"/>
      <c r="W110" s="1843"/>
      <c r="X110" s="1843"/>
      <c r="Y110" s="1843"/>
    </row>
    <row r="111" spans="1:39" s="16" customFormat="1" ht="21.75" customHeight="1" x14ac:dyDescent="0.25">
      <c r="A111" s="1931" t="s">
        <v>621</v>
      </c>
      <c r="B111" s="1963" t="s">
        <v>620</v>
      </c>
      <c r="C111" s="1964"/>
      <c r="D111" s="1965">
        <v>9</v>
      </c>
      <c r="E111" s="1965"/>
      <c r="F111" s="1966"/>
      <c r="G111" s="1965">
        <v>1.5</v>
      </c>
      <c r="H111" s="1965">
        <v>45</v>
      </c>
      <c r="I111" s="1965">
        <v>18</v>
      </c>
      <c r="J111" s="1965">
        <v>9</v>
      </c>
      <c r="K111" s="1965"/>
      <c r="L111" s="1965">
        <v>9</v>
      </c>
      <c r="M111" s="1965">
        <v>27</v>
      </c>
      <c r="N111" s="1964"/>
      <c r="O111" s="1964"/>
      <c r="P111" s="1964"/>
      <c r="Q111" s="1965"/>
      <c r="R111" s="1965"/>
      <c r="S111" s="1965"/>
      <c r="T111" s="1965"/>
      <c r="U111" s="1965"/>
      <c r="V111" s="1967">
        <v>2</v>
      </c>
      <c r="W111" s="1843"/>
      <c r="X111" s="1843"/>
      <c r="Y111" s="1843"/>
    </row>
    <row r="112" spans="1:39" s="1410" customFormat="1" ht="21.75" customHeight="1" x14ac:dyDescent="0.25">
      <c r="A112" s="1968" t="s">
        <v>623</v>
      </c>
      <c r="B112" s="1969" t="s">
        <v>622</v>
      </c>
      <c r="C112" s="1970"/>
      <c r="D112" s="1971">
        <v>9</v>
      </c>
      <c r="E112" s="1971"/>
      <c r="F112" s="1972"/>
      <c r="G112" s="1971">
        <v>1.5</v>
      </c>
      <c r="H112" s="1971">
        <v>45</v>
      </c>
      <c r="I112" s="1971">
        <v>18</v>
      </c>
      <c r="J112" s="1971">
        <v>9</v>
      </c>
      <c r="K112" s="1971"/>
      <c r="L112" s="1971">
        <v>9</v>
      </c>
      <c r="M112" s="1971">
        <v>27</v>
      </c>
      <c r="N112" s="1970"/>
      <c r="O112" s="1970"/>
      <c r="P112" s="1970"/>
      <c r="Q112" s="1971"/>
      <c r="R112" s="1971"/>
      <c r="S112" s="1971"/>
      <c r="T112" s="1971"/>
      <c r="U112" s="1971"/>
      <c r="V112" s="1971">
        <v>2</v>
      </c>
      <c r="W112" s="1973"/>
      <c r="X112" s="1973"/>
      <c r="Y112" s="1973"/>
    </row>
    <row r="113" spans="1:39" s="16" customFormat="1" ht="21.75" customHeight="1" thickBot="1" x14ac:dyDescent="0.3">
      <c r="A113" s="1974" t="s">
        <v>624</v>
      </c>
      <c r="B113" s="1975" t="s">
        <v>71</v>
      </c>
      <c r="C113" s="1843"/>
      <c r="D113" s="1843">
        <v>9</v>
      </c>
      <c r="E113" s="1843"/>
      <c r="F113" s="1976"/>
      <c r="G113" s="1965">
        <v>1.5</v>
      </c>
      <c r="H113" s="1965">
        <v>45</v>
      </c>
      <c r="I113" s="1965">
        <v>18</v>
      </c>
      <c r="J113" s="1965">
        <v>9</v>
      </c>
      <c r="K113" s="1965"/>
      <c r="L113" s="1965">
        <v>9</v>
      </c>
      <c r="M113" s="1965">
        <v>27</v>
      </c>
      <c r="N113" s="1964"/>
      <c r="O113" s="1964"/>
      <c r="P113" s="1964"/>
      <c r="Q113" s="1965"/>
      <c r="R113" s="1965"/>
      <c r="S113" s="1965"/>
      <c r="T113" s="1965"/>
      <c r="U113" s="1965"/>
      <c r="V113" s="1965">
        <v>2</v>
      </c>
      <c r="W113" s="1843"/>
      <c r="X113" s="1843"/>
      <c r="Y113" s="1843"/>
    </row>
    <row r="114" spans="1:39" s="16" customFormat="1" ht="21.75" customHeight="1" thickBot="1" x14ac:dyDescent="0.3">
      <c r="A114" s="1974" t="s">
        <v>648</v>
      </c>
      <c r="B114" s="1975" t="s">
        <v>649</v>
      </c>
      <c r="C114" s="1843"/>
      <c r="D114" s="1843">
        <v>5</v>
      </c>
      <c r="E114" s="1843"/>
      <c r="F114" s="1976"/>
      <c r="G114" s="1977">
        <v>1.5</v>
      </c>
      <c r="H114" s="1917">
        <v>45</v>
      </c>
      <c r="I114" s="1917">
        <v>16</v>
      </c>
      <c r="J114" s="1978">
        <v>16</v>
      </c>
      <c r="K114" s="1978"/>
      <c r="L114" s="1978"/>
      <c r="M114" s="1979">
        <v>29</v>
      </c>
      <c r="N114" s="1980"/>
      <c r="O114" s="1981"/>
      <c r="P114" s="1982"/>
      <c r="Q114" s="1977"/>
      <c r="R114" s="1978">
        <v>2</v>
      </c>
      <c r="S114" s="1983"/>
      <c r="T114" s="1983"/>
      <c r="U114" s="1984"/>
      <c r="V114" s="1979"/>
      <c r="W114" s="1843"/>
      <c r="X114" s="1843"/>
      <c r="Y114" s="1843"/>
    </row>
    <row r="115" spans="1:39" s="16" customFormat="1" ht="24" customHeight="1" thickBot="1" x14ac:dyDescent="0.25">
      <c r="A115" s="3294" t="s">
        <v>342</v>
      </c>
      <c r="B115" s="3295"/>
      <c r="C115" s="3295"/>
      <c r="D115" s="3295"/>
      <c r="E115" s="3295"/>
      <c r="F115" s="3295"/>
      <c r="G115" s="3295"/>
      <c r="H115" s="3295"/>
      <c r="I115" s="3295"/>
      <c r="J115" s="3295"/>
      <c r="K115" s="3295"/>
      <c r="L115" s="3295"/>
      <c r="M115" s="3295"/>
      <c r="N115" s="3295"/>
      <c r="O115" s="3295"/>
      <c r="P115" s="3295"/>
      <c r="Q115" s="3295"/>
      <c r="R115" s="3295"/>
      <c r="S115" s="3295"/>
      <c r="T115" s="3295"/>
      <c r="U115" s="3295"/>
      <c r="V115" s="3295"/>
      <c r="W115" s="3295"/>
      <c r="X115" s="3295"/>
      <c r="Y115" s="3296"/>
    </row>
    <row r="116" spans="1:39" s="16" customFormat="1" ht="24" hidden="1" customHeight="1" thickBot="1" x14ac:dyDescent="0.25">
      <c r="A116" s="3297" t="s">
        <v>684</v>
      </c>
      <c r="B116" s="3298"/>
      <c r="C116" s="3298"/>
      <c r="D116" s="3298"/>
      <c r="E116" s="3298"/>
      <c r="F116" s="3298"/>
      <c r="G116" s="3298"/>
      <c r="H116" s="3298"/>
      <c r="I116" s="3298"/>
      <c r="J116" s="3298"/>
      <c r="K116" s="3298"/>
      <c r="L116" s="3298"/>
      <c r="M116" s="3298"/>
      <c r="N116" s="3298"/>
      <c r="O116" s="3298"/>
      <c r="P116" s="3298"/>
      <c r="Q116" s="3298"/>
      <c r="R116" s="3298"/>
      <c r="S116" s="3298"/>
      <c r="T116" s="3298"/>
      <c r="U116" s="3298"/>
      <c r="V116" s="3298"/>
      <c r="W116" s="3298"/>
      <c r="X116" s="3298"/>
      <c r="Y116" s="3299"/>
    </row>
    <row r="117" spans="1:39" s="16" customFormat="1" ht="46.5" hidden="1" customHeight="1" thickBot="1" x14ac:dyDescent="0.25">
      <c r="A117" s="710" t="s">
        <v>515</v>
      </c>
      <c r="B117" s="711" t="s">
        <v>525</v>
      </c>
      <c r="C117" s="684"/>
      <c r="D117" s="685"/>
      <c r="E117" s="685"/>
      <c r="F117" s="686">
        <v>7</v>
      </c>
      <c r="G117" s="108">
        <v>1</v>
      </c>
      <c r="H117" s="712">
        <f>G117*30</f>
        <v>30</v>
      </c>
      <c r="I117" s="713">
        <f>J117+K117+L117</f>
        <v>15</v>
      </c>
      <c r="J117" s="713"/>
      <c r="K117" s="713"/>
      <c r="L117" s="713">
        <v>15</v>
      </c>
      <c r="M117" s="714">
        <f>H117-I117</f>
        <v>15</v>
      </c>
      <c r="N117" s="715"/>
      <c r="O117" s="332"/>
      <c r="P117" s="716"/>
      <c r="Q117" s="717"/>
      <c r="R117" s="718"/>
      <c r="S117" s="719"/>
      <c r="T117" s="717">
        <v>1</v>
      </c>
      <c r="U117" s="720"/>
      <c r="V117" s="721"/>
      <c r="W117" s="722"/>
      <c r="X117" s="723"/>
      <c r="Y117" s="724"/>
      <c r="AA117" s="16" t="s">
        <v>637</v>
      </c>
    </row>
    <row r="118" spans="1:39" s="16" customFormat="1" ht="24" hidden="1" customHeight="1" thickBot="1" x14ac:dyDescent="0.25">
      <c r="A118" s="3081" t="s">
        <v>580</v>
      </c>
      <c r="B118" s="3082"/>
      <c r="C118" s="3082"/>
      <c r="D118" s="3082"/>
      <c r="E118" s="3082"/>
      <c r="F118" s="3274"/>
      <c r="G118" s="725">
        <f>G117</f>
        <v>1</v>
      </c>
      <c r="H118" s="327">
        <f>H117</f>
        <v>30</v>
      </c>
      <c r="I118" s="141">
        <f>I117</f>
        <v>15</v>
      </c>
      <c r="J118" s="141"/>
      <c r="K118" s="141"/>
      <c r="L118" s="141">
        <f>L117</f>
        <v>15</v>
      </c>
      <c r="M118" s="726">
        <f>M117</f>
        <v>15</v>
      </c>
      <c r="N118" s="727"/>
      <c r="O118" s="332"/>
      <c r="P118" s="716"/>
      <c r="Q118" s="331"/>
      <c r="R118" s="332"/>
      <c r="S118" s="333"/>
      <c r="T118" s="327">
        <f>T117</f>
        <v>1</v>
      </c>
      <c r="U118" s="723"/>
      <c r="V118" s="724"/>
      <c r="W118" s="722"/>
      <c r="X118" s="723"/>
      <c r="Y118" s="724"/>
      <c r="AA118" s="2291"/>
      <c r="AB118" s="3250" t="s">
        <v>34</v>
      </c>
      <c r="AC118" s="3258"/>
      <c r="AD118" s="3259"/>
      <c r="AE118" s="3250" t="s">
        <v>35</v>
      </c>
      <c r="AF118" s="3251"/>
      <c r="AG118" s="3252"/>
      <c r="AH118" s="3250" t="s">
        <v>36</v>
      </c>
      <c r="AI118" s="3251"/>
      <c r="AJ118" s="3252"/>
      <c r="AK118" s="3250" t="s">
        <v>37</v>
      </c>
      <c r="AL118" s="3251"/>
      <c r="AM118" s="3252"/>
    </row>
    <row r="119" spans="1:39" s="16" customFormat="1" ht="24" hidden="1" customHeight="1" thickBot="1" x14ac:dyDescent="0.25">
      <c r="A119" s="3300" t="s">
        <v>596</v>
      </c>
      <c r="B119" s="3301"/>
      <c r="C119" s="3301"/>
      <c r="D119" s="3301"/>
      <c r="E119" s="3301"/>
      <c r="F119" s="3301"/>
      <c r="G119" s="3301"/>
      <c r="H119" s="3301"/>
      <c r="I119" s="3301"/>
      <c r="J119" s="3301"/>
      <c r="K119" s="3301"/>
      <c r="L119" s="3301"/>
      <c r="M119" s="3301"/>
      <c r="N119" s="3301"/>
      <c r="O119" s="3301"/>
      <c r="P119" s="3301"/>
      <c r="Q119" s="3301"/>
      <c r="R119" s="3301"/>
      <c r="S119" s="3301"/>
      <c r="T119" s="3301"/>
      <c r="U119" s="3301"/>
      <c r="V119" s="3301"/>
      <c r="W119" s="3301"/>
      <c r="X119" s="3301"/>
      <c r="Y119" s="3302"/>
      <c r="AA119" s="2291"/>
      <c r="AB119" s="3260"/>
      <c r="AC119" s="3261"/>
      <c r="AD119" s="3262"/>
      <c r="AE119" s="3253"/>
      <c r="AF119" s="3254"/>
      <c r="AG119" s="3255"/>
      <c r="AH119" s="3253"/>
      <c r="AI119" s="3254"/>
      <c r="AJ119" s="3255"/>
      <c r="AK119" s="3253"/>
      <c r="AL119" s="3254"/>
      <c r="AM119" s="3255"/>
    </row>
    <row r="120" spans="1:39" s="16" customFormat="1" ht="39.75" hidden="1" customHeight="1" thickBot="1" x14ac:dyDescent="0.25">
      <c r="A120" s="2127"/>
      <c r="B120" s="2128"/>
      <c r="C120" s="2129"/>
      <c r="D120" s="2130"/>
      <c r="E120" s="2131"/>
      <c r="F120" s="2132"/>
      <c r="G120" s="2133"/>
      <c r="H120" s="2134"/>
      <c r="I120" s="2135"/>
      <c r="J120" s="2135"/>
      <c r="K120" s="2135"/>
      <c r="L120" s="2135"/>
      <c r="M120" s="2136"/>
      <c r="N120" s="2137"/>
      <c r="O120" s="2131"/>
      <c r="P120" s="2138"/>
      <c r="Q120" s="2139"/>
      <c r="R120" s="2140"/>
      <c r="S120" s="2141"/>
      <c r="T120" s="2137"/>
      <c r="U120" s="2131"/>
      <c r="V120" s="2142"/>
      <c r="W120" s="2139"/>
      <c r="X120" s="2140"/>
      <c r="Y120" s="2143"/>
      <c r="AA120" s="2291"/>
      <c r="AB120" s="2292">
        <v>1</v>
      </c>
      <c r="AC120" s="2292">
        <v>2</v>
      </c>
      <c r="AD120" s="2292">
        <v>3</v>
      </c>
      <c r="AE120" s="2292">
        <v>4</v>
      </c>
      <c r="AF120" s="2292">
        <v>5</v>
      </c>
      <c r="AG120" s="2292">
        <v>6</v>
      </c>
      <c r="AH120" s="2292">
        <v>7</v>
      </c>
      <c r="AI120" s="2292">
        <v>8</v>
      </c>
      <c r="AJ120" s="2292">
        <v>9</v>
      </c>
      <c r="AK120" s="2292">
        <v>10</v>
      </c>
      <c r="AL120" s="2292">
        <v>11</v>
      </c>
      <c r="AM120" s="2293">
        <v>12</v>
      </c>
    </row>
    <row r="121" spans="1:39" s="16" customFormat="1" ht="24" hidden="1" customHeight="1" thickBot="1" x14ac:dyDescent="0.25">
      <c r="A121" s="3303" t="s">
        <v>440</v>
      </c>
      <c r="B121" s="3304"/>
      <c r="C121" s="3304"/>
      <c r="D121" s="3304"/>
      <c r="E121" s="3304"/>
      <c r="F121" s="3305"/>
      <c r="G121" s="2144">
        <f>G120</f>
        <v>0</v>
      </c>
      <c r="H121" s="2145">
        <f>H120</f>
        <v>0</v>
      </c>
      <c r="I121" s="2146">
        <f>I120</f>
        <v>0</v>
      </c>
      <c r="J121" s="2146">
        <f>J120</f>
        <v>0</v>
      </c>
      <c r="K121" s="2146">
        <f>K120</f>
        <v>0</v>
      </c>
      <c r="L121" s="2146"/>
      <c r="M121" s="2147">
        <f>M120</f>
        <v>0</v>
      </c>
      <c r="N121" s="2148"/>
      <c r="O121" s="2149"/>
      <c r="P121" s="2150"/>
      <c r="Q121" s="2151"/>
      <c r="R121" s="2149"/>
      <c r="S121" s="2152"/>
      <c r="T121" s="2148"/>
      <c r="U121" s="2149"/>
      <c r="V121" s="2153">
        <f>V120</f>
        <v>0</v>
      </c>
      <c r="W121" s="2151"/>
      <c r="X121" s="2149"/>
      <c r="Y121" s="2150"/>
      <c r="AA121" s="2291" t="s">
        <v>698</v>
      </c>
      <c r="AB121" s="2291">
        <f t="shared" ref="AB121:AM121" si="32">COUNTIF($C118:$C165,AB120)</f>
        <v>0</v>
      </c>
      <c r="AC121" s="2291">
        <f t="shared" si="32"/>
        <v>0</v>
      </c>
      <c r="AD121" s="2291">
        <f t="shared" si="32"/>
        <v>0</v>
      </c>
      <c r="AE121" s="2291">
        <f t="shared" si="32"/>
        <v>0</v>
      </c>
      <c r="AF121" s="2291">
        <f t="shared" si="32"/>
        <v>0</v>
      </c>
      <c r="AG121" s="2291">
        <f t="shared" si="32"/>
        <v>0</v>
      </c>
      <c r="AH121" s="2291">
        <f t="shared" si="32"/>
        <v>1</v>
      </c>
      <c r="AI121" s="2291">
        <f t="shared" si="32"/>
        <v>0</v>
      </c>
      <c r="AJ121" s="2291">
        <f t="shared" si="32"/>
        <v>3</v>
      </c>
      <c r="AK121" s="2291">
        <f t="shared" si="32"/>
        <v>1</v>
      </c>
      <c r="AL121" s="2291">
        <f t="shared" si="32"/>
        <v>0</v>
      </c>
      <c r="AM121" s="2291">
        <f t="shared" si="32"/>
        <v>1</v>
      </c>
    </row>
    <row r="122" spans="1:39" s="56" customFormat="1" ht="23.25" hidden="1" customHeight="1" thickBot="1" x14ac:dyDescent="0.25">
      <c r="A122" s="3285" t="s">
        <v>687</v>
      </c>
      <c r="B122" s="3286"/>
      <c r="C122" s="3286"/>
      <c r="D122" s="3286"/>
      <c r="E122" s="3286"/>
      <c r="F122" s="3286"/>
      <c r="G122" s="3286"/>
      <c r="H122" s="3286"/>
      <c r="I122" s="3286"/>
      <c r="J122" s="3286"/>
      <c r="K122" s="3286"/>
      <c r="L122" s="3286"/>
      <c r="M122" s="3286"/>
      <c r="N122" s="3286"/>
      <c r="O122" s="3286"/>
      <c r="P122" s="3286"/>
      <c r="Q122" s="3286"/>
      <c r="R122" s="3286"/>
      <c r="S122" s="3286"/>
      <c r="T122" s="3286"/>
      <c r="U122" s="3286"/>
      <c r="V122" s="3286"/>
      <c r="W122" s="3286"/>
      <c r="X122" s="3286"/>
      <c r="Y122" s="3287"/>
      <c r="Z122" s="16"/>
      <c r="AA122" s="2294"/>
      <c r="AB122" s="2291">
        <v>1</v>
      </c>
      <c r="AC122" s="2291">
        <v>2</v>
      </c>
      <c r="AD122" s="2291">
        <v>3</v>
      </c>
      <c r="AE122" s="2295">
        <v>4</v>
      </c>
      <c r="AF122" s="2295">
        <v>5</v>
      </c>
      <c r="AG122" s="2295">
        <v>6</v>
      </c>
      <c r="AH122" s="2295">
        <v>7</v>
      </c>
      <c r="AI122" s="2295">
        <v>8</v>
      </c>
      <c r="AJ122" s="2295">
        <v>9</v>
      </c>
      <c r="AK122" s="2295">
        <v>10</v>
      </c>
      <c r="AL122" s="2295">
        <v>11</v>
      </c>
      <c r="AM122" s="2295">
        <v>10</v>
      </c>
    </row>
    <row r="123" spans="1:39" s="16" customFormat="1" ht="43.5" hidden="1" customHeight="1" thickBot="1" x14ac:dyDescent="0.25">
      <c r="A123" s="710" t="s">
        <v>526</v>
      </c>
      <c r="B123" s="2126" t="s">
        <v>219</v>
      </c>
      <c r="C123" s="684"/>
      <c r="D123" s="685"/>
      <c r="E123" s="685"/>
      <c r="F123" s="686">
        <v>8</v>
      </c>
      <c r="G123" s="108">
        <v>1</v>
      </c>
      <c r="H123" s="190">
        <f>G123*30</f>
        <v>30</v>
      </c>
      <c r="I123" s="92">
        <f>J123+K123+L123</f>
        <v>10</v>
      </c>
      <c r="J123" s="171"/>
      <c r="K123" s="167"/>
      <c r="L123" s="167">
        <v>10</v>
      </c>
      <c r="M123" s="206">
        <f>H123-I123</f>
        <v>20</v>
      </c>
      <c r="N123" s="755"/>
      <c r="O123" s="756"/>
      <c r="P123" s="757"/>
      <c r="Q123" s="758"/>
      <c r="R123" s="759"/>
      <c r="S123" s="760"/>
      <c r="T123" s="761"/>
      <c r="U123" s="756">
        <v>1</v>
      </c>
      <c r="V123" s="762"/>
      <c r="W123" s="755"/>
      <c r="X123" s="763"/>
      <c r="Y123" s="764"/>
      <c r="AA123" s="2291" t="s">
        <v>698</v>
      </c>
    </row>
    <row r="124" spans="1:39" s="16" customFormat="1" ht="23.25" hidden="1" customHeight="1" thickBot="1" x14ac:dyDescent="0.25">
      <c r="A124" s="3081" t="s">
        <v>441</v>
      </c>
      <c r="B124" s="3082"/>
      <c r="C124" s="3082"/>
      <c r="D124" s="3082"/>
      <c r="E124" s="3082"/>
      <c r="F124" s="3274"/>
      <c r="G124" s="725">
        <f>G123</f>
        <v>1</v>
      </c>
      <c r="H124" s="765">
        <f t="shared" ref="H124:M124" si="33">H123</f>
        <v>30</v>
      </c>
      <c r="I124" s="766">
        <f t="shared" si="33"/>
        <v>10</v>
      </c>
      <c r="J124" s="766"/>
      <c r="K124" s="766"/>
      <c r="L124" s="766">
        <f t="shared" si="33"/>
        <v>10</v>
      </c>
      <c r="M124" s="767">
        <f t="shared" si="33"/>
        <v>20</v>
      </c>
      <c r="N124" s="768"/>
      <c r="O124" s="769"/>
      <c r="P124" s="770"/>
      <c r="Q124" s="771"/>
      <c r="R124" s="769"/>
      <c r="S124" s="513"/>
      <c r="T124" s="765"/>
      <c r="U124" s="766">
        <f>U123</f>
        <v>1</v>
      </c>
      <c r="V124" s="767"/>
      <c r="W124" s="772"/>
      <c r="X124" s="773"/>
      <c r="Y124" s="774"/>
      <c r="AA124" s="2294" t="s">
        <v>699</v>
      </c>
    </row>
    <row r="125" spans="1:39" s="16" customFormat="1" ht="24" hidden="1" customHeight="1" thickBot="1" x14ac:dyDescent="0.25">
      <c r="A125" s="3288" t="s">
        <v>222</v>
      </c>
      <c r="B125" s="3289"/>
      <c r="C125" s="3289"/>
      <c r="D125" s="3289"/>
      <c r="E125" s="3289"/>
      <c r="F125" s="3289"/>
      <c r="G125" s="3289"/>
      <c r="H125" s="3289"/>
      <c r="I125" s="3289"/>
      <c r="J125" s="3289"/>
      <c r="K125" s="3289"/>
      <c r="L125" s="3289"/>
      <c r="M125" s="3289"/>
      <c r="N125" s="3289"/>
      <c r="O125" s="3289"/>
      <c r="P125" s="3289"/>
      <c r="Q125" s="3289"/>
      <c r="R125" s="3289"/>
      <c r="S125" s="3289"/>
      <c r="T125" s="3289"/>
      <c r="U125" s="3289"/>
      <c r="V125" s="3289"/>
      <c r="W125" s="3289"/>
      <c r="X125" s="3289"/>
      <c r="Y125" s="3290"/>
      <c r="AA125" s="16" t="s">
        <v>700</v>
      </c>
    </row>
    <row r="126" spans="1:39" s="16" customFormat="1" ht="24" hidden="1" customHeight="1" thickBot="1" x14ac:dyDescent="0.25">
      <c r="A126" s="3023" t="s">
        <v>594</v>
      </c>
      <c r="B126" s="3034"/>
      <c r="C126" s="3034"/>
      <c r="D126" s="3034"/>
      <c r="E126" s="3034"/>
      <c r="F126" s="3034"/>
      <c r="G126" s="3034"/>
      <c r="H126" s="3034"/>
      <c r="I126" s="3034"/>
      <c r="J126" s="3034"/>
      <c r="K126" s="3034"/>
      <c r="L126" s="3034"/>
      <c r="M126" s="3034"/>
      <c r="N126" s="3034"/>
      <c r="O126" s="3034"/>
      <c r="P126" s="3034"/>
      <c r="Q126" s="3034"/>
      <c r="R126" s="3034"/>
      <c r="S126" s="3034"/>
      <c r="T126" s="3034"/>
      <c r="U126" s="3034"/>
      <c r="V126" s="3034"/>
      <c r="W126" s="3034"/>
      <c r="X126" s="3034"/>
      <c r="Y126" s="3035"/>
      <c r="AA126" s="16" t="s">
        <v>701</v>
      </c>
      <c r="AH126" s="16">
        <v>1</v>
      </c>
      <c r="AI126" s="16">
        <v>1</v>
      </c>
    </row>
    <row r="127" spans="1:39" s="16" customFormat="1" ht="41.25" hidden="1" customHeight="1" thickBot="1" x14ac:dyDescent="0.25">
      <c r="A127" s="3291" t="s">
        <v>345</v>
      </c>
      <c r="B127" s="3101"/>
      <c r="C127" s="3101"/>
      <c r="D127" s="3101"/>
      <c r="E127" s="3101"/>
      <c r="F127" s="3101"/>
      <c r="G127" s="3101"/>
      <c r="H127" s="3101"/>
      <c r="I127" s="3101"/>
      <c r="J127" s="3101"/>
      <c r="K127" s="3101"/>
      <c r="L127" s="3101"/>
      <c r="M127" s="3101"/>
      <c r="N127" s="3101"/>
      <c r="O127" s="3101"/>
      <c r="P127" s="3101"/>
      <c r="Q127" s="3101"/>
      <c r="R127" s="3101"/>
      <c r="S127" s="3101"/>
      <c r="T127" s="3101"/>
      <c r="U127" s="3101"/>
      <c r="V127" s="3101"/>
      <c r="W127" s="3101"/>
      <c r="X127" s="3101"/>
      <c r="Y127" s="3102"/>
    </row>
    <row r="128" spans="1:39" s="16" customFormat="1" ht="38.25" hidden="1" customHeight="1" thickBot="1" x14ac:dyDescent="0.25">
      <c r="A128" s="683" t="s">
        <v>347</v>
      </c>
      <c r="B128" s="112" t="s">
        <v>188</v>
      </c>
      <c r="C128" s="83"/>
      <c r="D128" s="85"/>
      <c r="E128" s="85"/>
      <c r="F128" s="128"/>
      <c r="G128" s="1743">
        <f>G129+G130</f>
        <v>8</v>
      </c>
      <c r="H128" s="776">
        <f>H129+H130</f>
        <v>240</v>
      </c>
      <c r="I128" s="109">
        <f>I129+I130</f>
        <v>90</v>
      </c>
      <c r="J128" s="109">
        <f>J129+J130</f>
        <v>63</v>
      </c>
      <c r="K128" s="109">
        <f>K129+K130</f>
        <v>27</v>
      </c>
      <c r="L128" s="109"/>
      <c r="M128" s="777">
        <f>M129+M130</f>
        <v>150</v>
      </c>
      <c r="N128" s="83"/>
      <c r="O128" s="85"/>
      <c r="P128" s="89"/>
      <c r="Q128" s="83"/>
      <c r="R128" s="85"/>
      <c r="S128" s="89"/>
      <c r="T128" s="86"/>
      <c r="U128" s="87"/>
      <c r="V128" s="94"/>
      <c r="W128" s="95"/>
      <c r="X128" s="87"/>
      <c r="Y128" s="94"/>
      <c r="AA128" s="18" t="s">
        <v>703</v>
      </c>
    </row>
    <row r="129" spans="1:39" s="16" customFormat="1" ht="40.5" hidden="1" customHeight="1" x14ac:dyDescent="0.2">
      <c r="A129" s="683" t="s">
        <v>348</v>
      </c>
      <c r="B129" s="112" t="s">
        <v>188</v>
      </c>
      <c r="C129" s="83"/>
      <c r="D129" s="85"/>
      <c r="E129" s="85"/>
      <c r="F129" s="128"/>
      <c r="G129" s="1913">
        <v>4</v>
      </c>
      <c r="H129" s="779">
        <f>G129*30</f>
        <v>120</v>
      </c>
      <c r="I129" s="84">
        <f>J129+K129+L129</f>
        <v>45</v>
      </c>
      <c r="J129" s="87">
        <v>36</v>
      </c>
      <c r="K129" s="85">
        <v>9</v>
      </c>
      <c r="L129" s="85"/>
      <c r="M129" s="545">
        <f>H129-I129</f>
        <v>75</v>
      </c>
      <c r="N129" s="83"/>
      <c r="O129" s="85"/>
      <c r="P129" s="89"/>
      <c r="Q129" s="83"/>
      <c r="R129" s="85"/>
      <c r="S129" s="89"/>
      <c r="T129" s="86"/>
      <c r="U129" s="87">
        <v>5</v>
      </c>
      <c r="V129" s="94"/>
      <c r="W129" s="95"/>
      <c r="X129" s="87"/>
      <c r="Y129" s="94"/>
      <c r="AA129" s="2291"/>
      <c r="AB129" s="3250" t="s">
        <v>34</v>
      </c>
      <c r="AC129" s="3258"/>
      <c r="AD129" s="3259"/>
      <c r="AE129" s="3250" t="s">
        <v>35</v>
      </c>
      <c r="AF129" s="3251"/>
      <c r="AG129" s="3252"/>
      <c r="AH129" s="3250" t="s">
        <v>36</v>
      </c>
      <c r="AI129" s="3251"/>
      <c r="AJ129" s="3252"/>
      <c r="AK129" s="3250" t="s">
        <v>37</v>
      </c>
      <c r="AL129" s="3251"/>
      <c r="AM129" s="3252"/>
    </row>
    <row r="130" spans="1:39" s="16" customFormat="1" ht="42" hidden="1" customHeight="1" thickBot="1" x14ac:dyDescent="0.25">
      <c r="A130" s="683" t="s">
        <v>349</v>
      </c>
      <c r="B130" s="112" t="s">
        <v>188</v>
      </c>
      <c r="C130" s="83">
        <v>9</v>
      </c>
      <c r="D130" s="85"/>
      <c r="E130" s="85"/>
      <c r="F130" s="128"/>
      <c r="G130" s="1913">
        <v>4</v>
      </c>
      <c r="H130" s="83">
        <f>G130*30</f>
        <v>120</v>
      </c>
      <c r="I130" s="84">
        <f>J130+K130+L130</f>
        <v>45</v>
      </c>
      <c r="J130" s="87">
        <v>27</v>
      </c>
      <c r="K130" s="85">
        <v>18</v>
      </c>
      <c r="L130" s="85"/>
      <c r="M130" s="545">
        <f>H130-I130</f>
        <v>75</v>
      </c>
      <c r="N130" s="83"/>
      <c r="O130" s="85"/>
      <c r="P130" s="89"/>
      <c r="Q130" s="83"/>
      <c r="R130" s="85"/>
      <c r="S130" s="89"/>
      <c r="T130" s="86"/>
      <c r="U130" s="87"/>
      <c r="V130" s="94">
        <v>5</v>
      </c>
      <c r="W130" s="95"/>
      <c r="X130" s="87"/>
      <c r="Y130" s="94"/>
      <c r="AA130" s="2291"/>
      <c r="AB130" s="3260"/>
      <c r="AC130" s="3261"/>
      <c r="AD130" s="3262"/>
      <c r="AE130" s="3253"/>
      <c r="AF130" s="3254"/>
      <c r="AG130" s="3255"/>
      <c r="AH130" s="3253"/>
      <c r="AI130" s="3254"/>
      <c r="AJ130" s="3255"/>
      <c r="AK130" s="3253"/>
      <c r="AL130" s="3254"/>
      <c r="AM130" s="3255"/>
    </row>
    <row r="131" spans="1:39" s="16" customFormat="1" ht="28.5" hidden="1" customHeight="1" x14ac:dyDescent="0.2">
      <c r="A131" s="683" t="s">
        <v>350</v>
      </c>
      <c r="B131" s="112" t="s">
        <v>189</v>
      </c>
      <c r="C131" s="83">
        <v>9</v>
      </c>
      <c r="D131" s="85"/>
      <c r="E131" s="85"/>
      <c r="F131" s="128"/>
      <c r="G131" s="1262">
        <v>3</v>
      </c>
      <c r="H131" s="91">
        <f>G131*30</f>
        <v>90</v>
      </c>
      <c r="I131" s="92">
        <f>J131+K131+L131</f>
        <v>45</v>
      </c>
      <c r="J131" s="171">
        <v>27</v>
      </c>
      <c r="K131" s="167">
        <v>9</v>
      </c>
      <c r="L131" s="167">
        <v>9</v>
      </c>
      <c r="M131" s="96">
        <f>H131-I131</f>
        <v>45</v>
      </c>
      <c r="N131" s="82"/>
      <c r="O131" s="85"/>
      <c r="P131" s="88"/>
      <c r="Q131" s="83"/>
      <c r="R131" s="85"/>
      <c r="S131" s="89"/>
      <c r="T131" s="86"/>
      <c r="U131" s="87"/>
      <c r="V131" s="94">
        <v>5</v>
      </c>
      <c r="W131" s="95"/>
      <c r="X131" s="87"/>
      <c r="Y131" s="94"/>
      <c r="AA131" s="2291"/>
      <c r="AB131" s="2292">
        <v>1</v>
      </c>
      <c r="AC131" s="2292">
        <v>2</v>
      </c>
      <c r="AD131" s="2292">
        <v>3</v>
      </c>
      <c r="AE131" s="2292">
        <v>4</v>
      </c>
      <c r="AF131" s="2292">
        <v>5</v>
      </c>
      <c r="AG131" s="2292">
        <v>6</v>
      </c>
      <c r="AH131" s="2292">
        <v>7</v>
      </c>
      <c r="AI131" s="2292">
        <v>8</v>
      </c>
      <c r="AJ131" s="2292">
        <v>9</v>
      </c>
      <c r="AK131" s="2292">
        <v>10</v>
      </c>
      <c r="AL131" s="2292">
        <v>11</v>
      </c>
      <c r="AM131" s="2293">
        <v>12</v>
      </c>
    </row>
    <row r="132" spans="1:39" s="16" customFormat="1" ht="55.5" hidden="1" customHeight="1" x14ac:dyDescent="0.2">
      <c r="A132" s="683" t="s">
        <v>223</v>
      </c>
      <c r="B132" s="780" t="s">
        <v>192</v>
      </c>
      <c r="C132" s="100"/>
      <c r="D132" s="98">
        <v>10</v>
      </c>
      <c r="E132" s="98"/>
      <c r="F132" s="169"/>
      <c r="G132" s="118">
        <v>3</v>
      </c>
      <c r="H132" s="40">
        <f>G132*30</f>
        <v>90</v>
      </c>
      <c r="I132" s="27">
        <f>J132+K132+L132</f>
        <v>30</v>
      </c>
      <c r="J132" s="105">
        <v>15</v>
      </c>
      <c r="K132" s="105"/>
      <c r="L132" s="105">
        <v>15</v>
      </c>
      <c r="M132" s="172">
        <f>H132-I132</f>
        <v>60</v>
      </c>
      <c r="N132" s="97"/>
      <c r="O132" s="98"/>
      <c r="P132" s="106"/>
      <c r="Q132" s="100"/>
      <c r="R132" s="98"/>
      <c r="S132" s="101"/>
      <c r="T132" s="100"/>
      <c r="U132" s="98"/>
      <c r="V132" s="126"/>
      <c r="W132" s="119">
        <v>2</v>
      </c>
      <c r="X132" s="99"/>
      <c r="Y132" s="126"/>
      <c r="AA132" s="2291" t="s">
        <v>698</v>
      </c>
      <c r="AB132" s="2291">
        <f>COUNTIF($C128:$C146,AB131)</f>
        <v>0</v>
      </c>
      <c r="AC132" s="2291">
        <f t="shared" ref="AC132:AM132" si="34">COUNTIF($C128:$C146,AC131)</f>
        <v>0</v>
      </c>
      <c r="AD132" s="2291">
        <f t="shared" si="34"/>
        <v>0</v>
      </c>
      <c r="AE132" s="2291">
        <f t="shared" si="34"/>
        <v>0</v>
      </c>
      <c r="AF132" s="2291">
        <f t="shared" si="34"/>
        <v>0</v>
      </c>
      <c r="AG132" s="2291">
        <f t="shared" si="34"/>
        <v>0</v>
      </c>
      <c r="AH132" s="2291">
        <f t="shared" si="34"/>
        <v>1</v>
      </c>
      <c r="AI132" s="2291">
        <f t="shared" si="34"/>
        <v>0</v>
      </c>
      <c r="AJ132" s="2291">
        <f t="shared" si="34"/>
        <v>3</v>
      </c>
      <c r="AK132" s="2291">
        <f t="shared" si="34"/>
        <v>0</v>
      </c>
      <c r="AL132" s="2291">
        <f t="shared" si="34"/>
        <v>0</v>
      </c>
      <c r="AM132" s="2291">
        <f t="shared" si="34"/>
        <v>1</v>
      </c>
    </row>
    <row r="133" spans="1:39" s="16" customFormat="1" ht="53.25" hidden="1" customHeight="1" x14ac:dyDescent="0.2">
      <c r="A133" s="683" t="s">
        <v>224</v>
      </c>
      <c r="B133" s="112" t="s">
        <v>190</v>
      </c>
      <c r="C133" s="83"/>
      <c r="D133" s="85"/>
      <c r="E133" s="85"/>
      <c r="F133" s="128"/>
      <c r="G133" s="108">
        <f>G134+G135+G136</f>
        <v>6.5</v>
      </c>
      <c r="H133" s="130">
        <f t="shared" ref="H133:M133" si="35">H134+H135+H136</f>
        <v>195</v>
      </c>
      <c r="I133" s="109">
        <f t="shared" si="35"/>
        <v>99</v>
      </c>
      <c r="J133" s="109">
        <f t="shared" si="35"/>
        <v>54</v>
      </c>
      <c r="K133" s="109">
        <f t="shared" si="35"/>
        <v>18</v>
      </c>
      <c r="L133" s="109">
        <f t="shared" si="35"/>
        <v>27</v>
      </c>
      <c r="M133" s="110">
        <f t="shared" si="35"/>
        <v>96</v>
      </c>
      <c r="N133" s="83"/>
      <c r="O133" s="85"/>
      <c r="P133" s="88"/>
      <c r="Q133" s="83"/>
      <c r="R133" s="85"/>
      <c r="S133" s="89"/>
      <c r="T133" s="86"/>
      <c r="U133" s="87"/>
      <c r="V133" s="94"/>
      <c r="W133" s="95"/>
      <c r="X133" s="87"/>
      <c r="Y133" s="94"/>
      <c r="AA133" s="2294" t="s">
        <v>699</v>
      </c>
      <c r="AB133" s="2291">
        <f>COUNTIF($D128:$D146,AB131)</f>
        <v>0</v>
      </c>
      <c r="AC133" s="2291">
        <f t="shared" ref="AC133:AM133" si="36">COUNTIF($D128:$D146,AC131)</f>
        <v>0</v>
      </c>
      <c r="AD133" s="2291">
        <f t="shared" si="36"/>
        <v>0</v>
      </c>
      <c r="AE133" s="2291">
        <f t="shared" si="36"/>
        <v>0</v>
      </c>
      <c r="AF133" s="2291">
        <f t="shared" si="36"/>
        <v>0</v>
      </c>
      <c r="AG133" s="2291">
        <f t="shared" si="36"/>
        <v>0</v>
      </c>
      <c r="AH133" s="2291">
        <f t="shared" si="36"/>
        <v>0</v>
      </c>
      <c r="AI133" s="2291">
        <f t="shared" si="36"/>
        <v>0</v>
      </c>
      <c r="AJ133" s="2291">
        <f t="shared" si="36"/>
        <v>0</v>
      </c>
      <c r="AK133" s="2291">
        <f t="shared" si="36"/>
        <v>3</v>
      </c>
      <c r="AL133" s="2291">
        <f t="shared" si="36"/>
        <v>0</v>
      </c>
      <c r="AM133" s="2291">
        <f t="shared" si="36"/>
        <v>0</v>
      </c>
    </row>
    <row r="134" spans="1:39" s="16" customFormat="1" ht="54.75" hidden="1" customHeight="1" x14ac:dyDescent="0.2">
      <c r="A134" s="683" t="s">
        <v>288</v>
      </c>
      <c r="B134" s="112" t="s">
        <v>190</v>
      </c>
      <c r="C134" s="100"/>
      <c r="D134" s="98"/>
      <c r="E134" s="98"/>
      <c r="F134" s="129"/>
      <c r="G134" s="1264">
        <v>3</v>
      </c>
      <c r="H134" s="83">
        <f t="shared" ref="H134:H142" si="37">G134*30</f>
        <v>90</v>
      </c>
      <c r="I134" s="781">
        <f t="shared" ref="I134:I142" si="38">J134+K134+L134</f>
        <v>45</v>
      </c>
      <c r="J134" s="99">
        <v>27</v>
      </c>
      <c r="K134" s="98">
        <v>9</v>
      </c>
      <c r="L134" s="98">
        <v>9</v>
      </c>
      <c r="M134" s="782">
        <f>H134-I134</f>
        <v>45</v>
      </c>
      <c r="N134" s="97"/>
      <c r="O134" s="98"/>
      <c r="P134" s="106"/>
      <c r="Q134" s="100"/>
      <c r="R134" s="98"/>
      <c r="S134" s="101"/>
      <c r="T134" s="102"/>
      <c r="U134" s="99">
        <v>5</v>
      </c>
      <c r="V134" s="126"/>
      <c r="W134" s="119"/>
      <c r="X134" s="99"/>
      <c r="Y134" s="126"/>
      <c r="AA134" s="16" t="s">
        <v>700</v>
      </c>
    </row>
    <row r="135" spans="1:39" s="16" customFormat="1" ht="54" hidden="1" customHeight="1" x14ac:dyDescent="0.2">
      <c r="A135" s="683" t="s">
        <v>225</v>
      </c>
      <c r="B135" s="112" t="s">
        <v>190</v>
      </c>
      <c r="C135" s="100">
        <v>9</v>
      </c>
      <c r="D135" s="98"/>
      <c r="E135" s="98"/>
      <c r="F135" s="129"/>
      <c r="G135" s="1264">
        <v>2.5</v>
      </c>
      <c r="H135" s="83">
        <f t="shared" si="37"/>
        <v>75</v>
      </c>
      <c r="I135" s="781">
        <f t="shared" si="38"/>
        <v>36</v>
      </c>
      <c r="J135" s="99">
        <v>27</v>
      </c>
      <c r="K135" s="98">
        <v>9</v>
      </c>
      <c r="L135" s="98"/>
      <c r="M135" s="782">
        <f>H135-I135</f>
        <v>39</v>
      </c>
      <c r="N135" s="97"/>
      <c r="O135" s="98"/>
      <c r="P135" s="106"/>
      <c r="Q135" s="100"/>
      <c r="R135" s="98"/>
      <c r="S135" s="101"/>
      <c r="T135" s="102"/>
      <c r="U135" s="99"/>
      <c r="V135" s="126">
        <v>4</v>
      </c>
      <c r="W135" s="119"/>
      <c r="X135" s="99"/>
      <c r="Y135" s="126"/>
      <c r="AA135" s="16" t="s">
        <v>701</v>
      </c>
    </row>
    <row r="136" spans="1:39" s="16" customFormat="1" ht="69.75" hidden="1" customHeight="1" x14ac:dyDescent="0.2">
      <c r="A136" s="683" t="s">
        <v>226</v>
      </c>
      <c r="B136" s="112" t="s">
        <v>586</v>
      </c>
      <c r="C136" s="100"/>
      <c r="D136" s="98"/>
      <c r="E136" s="98"/>
      <c r="F136" s="129">
        <v>9</v>
      </c>
      <c r="G136" s="1264">
        <v>1</v>
      </c>
      <c r="H136" s="83">
        <f t="shared" si="37"/>
        <v>30</v>
      </c>
      <c r="I136" s="781">
        <f t="shared" si="38"/>
        <v>18</v>
      </c>
      <c r="J136" s="99"/>
      <c r="K136" s="98"/>
      <c r="L136" s="98">
        <v>18</v>
      </c>
      <c r="M136" s="782">
        <f>H136-I136</f>
        <v>12</v>
      </c>
      <c r="N136" s="97"/>
      <c r="O136" s="98"/>
      <c r="P136" s="106"/>
      <c r="Q136" s="100"/>
      <c r="R136" s="98"/>
      <c r="S136" s="101"/>
      <c r="T136" s="102"/>
      <c r="U136" s="99"/>
      <c r="V136" s="126">
        <v>2</v>
      </c>
      <c r="W136" s="119"/>
      <c r="X136" s="99"/>
      <c r="Y136" s="126"/>
    </row>
    <row r="137" spans="1:39" s="16" customFormat="1" ht="51" hidden="1" customHeight="1" x14ac:dyDescent="0.2">
      <c r="A137" s="683" t="s">
        <v>227</v>
      </c>
      <c r="B137" s="170" t="s">
        <v>193</v>
      </c>
      <c r="C137" s="100"/>
      <c r="D137" s="98"/>
      <c r="E137" s="98"/>
      <c r="F137" s="169"/>
      <c r="G137" s="1265">
        <v>4.5</v>
      </c>
      <c r="H137" s="130">
        <f t="shared" ref="H137:M137" si="39">H138+H139</f>
        <v>135</v>
      </c>
      <c r="I137" s="109">
        <f t="shared" si="39"/>
        <v>59</v>
      </c>
      <c r="J137" s="109">
        <f t="shared" si="39"/>
        <v>42</v>
      </c>
      <c r="K137" s="109">
        <f t="shared" si="39"/>
        <v>9</v>
      </c>
      <c r="L137" s="109">
        <f t="shared" si="39"/>
        <v>8</v>
      </c>
      <c r="M137" s="110">
        <f t="shared" si="39"/>
        <v>76</v>
      </c>
      <c r="N137" s="97"/>
      <c r="O137" s="98"/>
      <c r="P137" s="106"/>
      <c r="Q137" s="100"/>
      <c r="R137" s="98"/>
      <c r="S137" s="101"/>
      <c r="T137" s="100"/>
      <c r="U137" s="98"/>
      <c r="V137" s="126"/>
      <c r="W137" s="119"/>
      <c r="X137" s="99"/>
      <c r="Y137" s="126"/>
    </row>
    <row r="138" spans="1:39" s="16" customFormat="1" ht="48.75" hidden="1" customHeight="1" x14ac:dyDescent="0.2">
      <c r="A138" s="683" t="s">
        <v>351</v>
      </c>
      <c r="B138" s="170" t="s">
        <v>193</v>
      </c>
      <c r="C138" s="100"/>
      <c r="D138" s="98"/>
      <c r="E138" s="98"/>
      <c r="F138" s="169"/>
      <c r="G138" s="1264">
        <v>2</v>
      </c>
      <c r="H138" s="79">
        <f>G138*30</f>
        <v>60</v>
      </c>
      <c r="I138" s="168">
        <f>J138+K138+L138</f>
        <v>27</v>
      </c>
      <c r="J138" s="131">
        <v>18</v>
      </c>
      <c r="K138" s="131">
        <v>9</v>
      </c>
      <c r="L138" s="131"/>
      <c r="M138" s="173">
        <f>H138-I138</f>
        <v>33</v>
      </c>
      <c r="N138" s="97"/>
      <c r="O138" s="98"/>
      <c r="P138" s="106"/>
      <c r="Q138" s="100"/>
      <c r="R138" s="98"/>
      <c r="S138" s="101"/>
      <c r="T138" s="100"/>
      <c r="U138" s="98"/>
      <c r="V138" s="126"/>
      <c r="W138" s="119"/>
      <c r="X138" s="99">
        <v>3</v>
      </c>
      <c r="Y138" s="126"/>
    </row>
    <row r="139" spans="1:39" s="16" customFormat="1" ht="51" hidden="1" customHeight="1" x14ac:dyDescent="0.2">
      <c r="A139" s="683" t="s">
        <v>352</v>
      </c>
      <c r="B139" s="170" t="s">
        <v>193</v>
      </c>
      <c r="C139" s="100">
        <v>12</v>
      </c>
      <c r="D139" s="98"/>
      <c r="E139" s="98"/>
      <c r="F139" s="169"/>
      <c r="G139" s="1264">
        <v>2.5</v>
      </c>
      <c r="H139" s="79">
        <f>G139*30</f>
        <v>75</v>
      </c>
      <c r="I139" s="168">
        <f>J139+K139+L139</f>
        <v>32</v>
      </c>
      <c r="J139" s="98">
        <v>24</v>
      </c>
      <c r="K139" s="98"/>
      <c r="L139" s="98">
        <v>8</v>
      </c>
      <c r="M139" s="173">
        <f>H139-I139</f>
        <v>43</v>
      </c>
      <c r="N139" s="174"/>
      <c r="O139" s="98"/>
      <c r="P139" s="106"/>
      <c r="Q139" s="100"/>
      <c r="R139" s="98"/>
      <c r="S139" s="101"/>
      <c r="T139" s="100"/>
      <c r="U139" s="98"/>
      <c r="V139" s="126"/>
      <c r="W139" s="119"/>
      <c r="X139" s="99"/>
      <c r="Y139" s="126">
        <v>4</v>
      </c>
    </row>
    <row r="140" spans="1:39" s="16" customFormat="1" ht="24" hidden="1" customHeight="1" x14ac:dyDescent="0.2">
      <c r="A140" s="683" t="s">
        <v>228</v>
      </c>
      <c r="B140" s="113" t="s">
        <v>59</v>
      </c>
      <c r="C140" s="100"/>
      <c r="D140" s="98"/>
      <c r="E140" s="98"/>
      <c r="F140" s="169"/>
      <c r="G140" s="118">
        <f>G141+G142</f>
        <v>7</v>
      </c>
      <c r="H140" s="130">
        <f t="shared" ref="H140:M140" si="40">H141+H142</f>
        <v>210</v>
      </c>
      <c r="I140" s="109">
        <f t="shared" si="40"/>
        <v>105</v>
      </c>
      <c r="J140" s="109">
        <f t="shared" si="40"/>
        <v>60</v>
      </c>
      <c r="K140" s="109">
        <f t="shared" si="40"/>
        <v>15</v>
      </c>
      <c r="L140" s="109">
        <f t="shared" si="40"/>
        <v>30</v>
      </c>
      <c r="M140" s="110">
        <f t="shared" si="40"/>
        <v>105</v>
      </c>
      <c r="N140" s="174"/>
      <c r="O140" s="98"/>
      <c r="P140" s="106"/>
      <c r="Q140" s="100"/>
      <c r="R140" s="98"/>
      <c r="S140" s="101"/>
      <c r="T140" s="100"/>
      <c r="U140" s="98"/>
      <c r="V140" s="126"/>
      <c r="W140" s="119"/>
      <c r="X140" s="99"/>
      <c r="Y140" s="126"/>
    </row>
    <row r="141" spans="1:39" s="16" customFormat="1" ht="26.25" hidden="1" customHeight="1" x14ac:dyDescent="0.2">
      <c r="A141" s="683" t="s">
        <v>353</v>
      </c>
      <c r="B141" s="113" t="s">
        <v>59</v>
      </c>
      <c r="C141" s="100">
        <v>7</v>
      </c>
      <c r="D141" s="98"/>
      <c r="E141" s="98"/>
      <c r="F141" s="129"/>
      <c r="G141" s="132">
        <v>6</v>
      </c>
      <c r="H141" s="83">
        <f t="shared" si="37"/>
        <v>180</v>
      </c>
      <c r="I141" s="781">
        <f t="shared" si="38"/>
        <v>90</v>
      </c>
      <c r="J141" s="99">
        <v>60</v>
      </c>
      <c r="K141" s="98">
        <v>15</v>
      </c>
      <c r="L141" s="98">
        <v>15</v>
      </c>
      <c r="M141" s="782">
        <f>H141-I141</f>
        <v>90</v>
      </c>
      <c r="N141" s="97"/>
      <c r="O141" s="98"/>
      <c r="P141" s="106"/>
      <c r="Q141" s="100"/>
      <c r="R141" s="98"/>
      <c r="S141" s="101"/>
      <c r="T141" s="102">
        <v>6</v>
      </c>
      <c r="U141" s="99"/>
      <c r="V141" s="126"/>
      <c r="W141" s="119"/>
      <c r="X141" s="99"/>
      <c r="Y141" s="126"/>
    </row>
    <row r="142" spans="1:39" s="16" customFormat="1" ht="24" hidden="1" customHeight="1" x14ac:dyDescent="0.2">
      <c r="A142" s="683" t="s">
        <v>354</v>
      </c>
      <c r="B142" s="113" t="s">
        <v>346</v>
      </c>
      <c r="C142" s="100"/>
      <c r="D142" s="98"/>
      <c r="E142" s="98"/>
      <c r="F142" s="129">
        <v>7</v>
      </c>
      <c r="G142" s="132">
        <v>1</v>
      </c>
      <c r="H142" s="83">
        <f t="shared" si="37"/>
        <v>30</v>
      </c>
      <c r="I142" s="781">
        <f t="shared" si="38"/>
        <v>15</v>
      </c>
      <c r="J142" s="99"/>
      <c r="K142" s="98"/>
      <c r="L142" s="98">
        <v>15</v>
      </c>
      <c r="M142" s="782">
        <f>H142-I142</f>
        <v>15</v>
      </c>
      <c r="N142" s="97"/>
      <c r="O142" s="98"/>
      <c r="P142" s="106"/>
      <c r="Q142" s="100"/>
      <c r="R142" s="98"/>
      <c r="S142" s="101"/>
      <c r="T142" s="102">
        <v>1</v>
      </c>
      <c r="U142" s="99"/>
      <c r="V142" s="126"/>
      <c r="W142" s="119"/>
      <c r="X142" s="99"/>
      <c r="Y142" s="126"/>
    </row>
    <row r="143" spans="1:39" s="16" customFormat="1" ht="35.25" hidden="1" customHeight="1" thickBot="1" x14ac:dyDescent="0.25">
      <c r="A143" s="783" t="s">
        <v>229</v>
      </c>
      <c r="B143" s="704" t="s">
        <v>282</v>
      </c>
      <c r="C143" s="784"/>
      <c r="D143" s="785" t="s">
        <v>194</v>
      </c>
      <c r="E143" s="786"/>
      <c r="F143" s="639"/>
      <c r="G143" s="108">
        <v>6</v>
      </c>
      <c r="H143" s="91">
        <f>G143*30</f>
        <v>180</v>
      </c>
      <c r="I143" s="167">
        <f>J143+K143+L143</f>
        <v>90</v>
      </c>
      <c r="J143" s="787">
        <v>45</v>
      </c>
      <c r="K143" s="787">
        <v>30</v>
      </c>
      <c r="L143" s="787">
        <v>15</v>
      </c>
      <c r="M143" s="125">
        <f>H143-I143</f>
        <v>90</v>
      </c>
      <c r="N143" s="91"/>
      <c r="O143" s="167"/>
      <c r="P143" s="125"/>
      <c r="Q143" s="91"/>
      <c r="R143" s="167"/>
      <c r="S143" s="125"/>
      <c r="T143" s="91"/>
      <c r="U143" s="167"/>
      <c r="V143" s="125"/>
      <c r="W143" s="86">
        <v>6</v>
      </c>
      <c r="X143" s="171"/>
      <c r="Y143" s="125"/>
    </row>
    <row r="144" spans="1:39" s="16" customFormat="1" ht="20.25" hidden="1" customHeight="1" thickBot="1" x14ac:dyDescent="0.25">
      <c r="A144" s="3041" t="s">
        <v>365</v>
      </c>
      <c r="B144" s="3042"/>
      <c r="C144" s="3042"/>
      <c r="D144" s="3042"/>
      <c r="E144" s="3042"/>
      <c r="F144" s="3042"/>
      <c r="G144" s="3042"/>
      <c r="H144" s="3042"/>
      <c r="I144" s="3042"/>
      <c r="J144" s="3042"/>
      <c r="K144" s="3042"/>
      <c r="L144" s="3042"/>
      <c r="M144" s="3042"/>
      <c r="N144" s="3042"/>
      <c r="O144" s="3042"/>
      <c r="P144" s="3042"/>
      <c r="Q144" s="3042"/>
      <c r="R144" s="3042"/>
      <c r="S144" s="3042"/>
      <c r="T144" s="3042"/>
      <c r="U144" s="3042"/>
      <c r="V144" s="3042"/>
      <c r="W144" s="3042"/>
      <c r="X144" s="3042"/>
      <c r="Y144" s="3043"/>
    </row>
    <row r="145" spans="1:52" s="16" customFormat="1" ht="35.25" hidden="1" customHeight="1" x14ac:dyDescent="0.2">
      <c r="A145" s="668" t="s">
        <v>230</v>
      </c>
      <c r="B145" s="788" t="s">
        <v>195</v>
      </c>
      <c r="C145" s="133"/>
      <c r="D145" s="131">
        <v>10</v>
      </c>
      <c r="E145" s="131"/>
      <c r="F145" s="789"/>
      <c r="G145" s="134">
        <v>3</v>
      </c>
      <c r="H145" s="40">
        <f>G145*30</f>
        <v>90</v>
      </c>
      <c r="I145" s="27">
        <f>J145+K145+L145</f>
        <v>45</v>
      </c>
      <c r="J145" s="735">
        <v>15</v>
      </c>
      <c r="K145" s="735">
        <v>30</v>
      </c>
      <c r="L145" s="735"/>
      <c r="M145" s="790">
        <f>H145-I145</f>
        <v>45</v>
      </c>
      <c r="N145" s="791"/>
      <c r="O145" s="131"/>
      <c r="P145" s="175"/>
      <c r="Q145" s="133"/>
      <c r="R145" s="131"/>
      <c r="S145" s="135"/>
      <c r="T145" s="133"/>
      <c r="U145" s="131"/>
      <c r="V145" s="135"/>
      <c r="W145" s="176">
        <v>3</v>
      </c>
      <c r="X145" s="177"/>
      <c r="Y145" s="135"/>
    </row>
    <row r="146" spans="1:52" s="16" customFormat="1" ht="35.25" hidden="1" customHeight="1" thickBot="1" x14ac:dyDescent="0.25">
      <c r="A146" s="683" t="s">
        <v>231</v>
      </c>
      <c r="B146" s="792" t="s">
        <v>196</v>
      </c>
      <c r="C146" s="100"/>
      <c r="D146" s="98">
        <v>10</v>
      </c>
      <c r="E146" s="98"/>
      <c r="F146" s="169"/>
      <c r="G146" s="118">
        <v>3</v>
      </c>
      <c r="H146" s="178">
        <f>G146*30</f>
        <v>90</v>
      </c>
      <c r="I146" s="104">
        <f>J146+K146+L146</f>
        <v>45</v>
      </c>
      <c r="J146" s="105">
        <v>30</v>
      </c>
      <c r="K146" s="105"/>
      <c r="L146" s="105">
        <v>15</v>
      </c>
      <c r="M146" s="127">
        <f>H146-I146</f>
        <v>45</v>
      </c>
      <c r="N146" s="174"/>
      <c r="O146" s="98"/>
      <c r="P146" s="106"/>
      <c r="Q146" s="100"/>
      <c r="R146" s="98"/>
      <c r="S146" s="101"/>
      <c r="T146" s="100"/>
      <c r="U146" s="98"/>
      <c r="V146" s="101"/>
      <c r="W146" s="102">
        <v>3</v>
      </c>
      <c r="X146" s="99"/>
      <c r="Y146" s="101"/>
    </row>
    <row r="147" spans="1:52" s="18" customFormat="1" ht="22.5" hidden="1" customHeight="1" thickBot="1" x14ac:dyDescent="0.25">
      <c r="A147" s="3036" t="s">
        <v>198</v>
      </c>
      <c r="B147" s="3037"/>
      <c r="C147" s="3037"/>
      <c r="D147" s="3037"/>
      <c r="E147" s="3037"/>
      <c r="F147" s="3037"/>
      <c r="G147" s="3037"/>
      <c r="H147" s="3037"/>
      <c r="I147" s="3037"/>
      <c r="J147" s="3037"/>
      <c r="K147" s="3037"/>
      <c r="L147" s="3037"/>
      <c r="M147" s="3037"/>
      <c r="N147" s="3037"/>
      <c r="O147" s="3037"/>
      <c r="P147" s="3037"/>
      <c r="Q147" s="3037"/>
      <c r="R147" s="3037"/>
      <c r="S147" s="3037"/>
      <c r="T147" s="3037"/>
      <c r="U147" s="3037"/>
      <c r="V147" s="3037"/>
      <c r="W147" s="3037"/>
      <c r="X147" s="3037"/>
      <c r="Y147" s="3038"/>
    </row>
    <row r="148" spans="1:52" s="18" customFormat="1" ht="46.5" hidden="1" customHeight="1" thickBot="1" x14ac:dyDescent="0.25">
      <c r="A148" s="576" t="s">
        <v>355</v>
      </c>
      <c r="B148" s="793" t="s">
        <v>60</v>
      </c>
      <c r="C148" s="83"/>
      <c r="D148" s="85">
        <v>10</v>
      </c>
      <c r="E148" s="85"/>
      <c r="F148" s="179" t="s">
        <v>171</v>
      </c>
      <c r="G148" s="90">
        <v>6</v>
      </c>
      <c r="H148" s="91">
        <f>G148*30</f>
        <v>180</v>
      </c>
      <c r="I148" s="92">
        <f>J148+K148+L148</f>
        <v>90</v>
      </c>
      <c r="J148" s="167"/>
      <c r="K148" s="167"/>
      <c r="L148" s="167">
        <v>90</v>
      </c>
      <c r="M148" s="125">
        <f>H148-I148</f>
        <v>90</v>
      </c>
      <c r="N148" s="546"/>
      <c r="O148" s="85"/>
      <c r="P148" s="89"/>
      <c r="Q148" s="83"/>
      <c r="R148" s="85"/>
      <c r="S148" s="89"/>
      <c r="T148" s="83"/>
      <c r="U148" s="85"/>
      <c r="V148" s="89" t="s">
        <v>87</v>
      </c>
      <c r="W148" s="86">
        <v>6</v>
      </c>
      <c r="X148" s="87"/>
      <c r="Y148" s="89"/>
      <c r="AB148" s="3291" t="s">
        <v>356</v>
      </c>
      <c r="AC148" s="3101"/>
      <c r="AD148" s="3101"/>
      <c r="AE148" s="3101"/>
      <c r="AF148" s="3101"/>
      <c r="AG148" s="3101"/>
      <c r="AH148" s="3101"/>
      <c r="AI148" s="3101"/>
      <c r="AJ148" s="3101"/>
      <c r="AK148" s="3101"/>
      <c r="AL148" s="3101"/>
      <c r="AM148" s="3101"/>
      <c r="AN148" s="3101"/>
      <c r="AO148" s="3101"/>
      <c r="AP148" s="3101"/>
      <c r="AQ148" s="3101"/>
      <c r="AR148" s="3101"/>
      <c r="AS148" s="3101"/>
      <c r="AT148" s="3101"/>
      <c r="AU148" s="3101"/>
      <c r="AV148" s="3101"/>
      <c r="AW148" s="3101"/>
      <c r="AX148" s="3101"/>
      <c r="AY148" s="3101"/>
      <c r="AZ148" s="3102"/>
    </row>
    <row r="149" spans="1:52" s="18" customFormat="1" ht="21" hidden="1" customHeight="1" thickBot="1" x14ac:dyDescent="0.25">
      <c r="A149" s="3306" t="s">
        <v>393</v>
      </c>
      <c r="B149" s="3307"/>
      <c r="C149" s="3307"/>
      <c r="D149" s="3307"/>
      <c r="E149" s="3307"/>
      <c r="F149" s="3307"/>
      <c r="G149" s="794">
        <f>G128+G131+G132+G133+G137+G140+G145+G146</f>
        <v>38</v>
      </c>
      <c r="H149" s="795">
        <f t="shared" ref="H149:M149" si="41">H128+H131+H132+H133+H137+H140+H145+H146</f>
        <v>1140</v>
      </c>
      <c r="I149" s="137">
        <f t="shared" si="41"/>
        <v>518</v>
      </c>
      <c r="J149" s="137">
        <f t="shared" si="41"/>
        <v>306</v>
      </c>
      <c r="K149" s="137">
        <f t="shared" si="41"/>
        <v>108</v>
      </c>
      <c r="L149" s="137">
        <f t="shared" si="41"/>
        <v>104</v>
      </c>
      <c r="M149" s="796">
        <f t="shared" si="41"/>
        <v>622</v>
      </c>
      <c r="N149" s="797"/>
      <c r="O149" s="136"/>
      <c r="P149" s="798"/>
      <c r="Q149" s="797"/>
      <c r="R149" s="136"/>
      <c r="S149" s="796"/>
      <c r="T149" s="795">
        <f>T141+T142</f>
        <v>7</v>
      </c>
      <c r="U149" s="137">
        <f>U129+U134</f>
        <v>10</v>
      </c>
      <c r="V149" s="796">
        <f>V130+V131+V135+V136</f>
        <v>16</v>
      </c>
      <c r="W149" s="795">
        <f>W132+W145+W146</f>
        <v>8</v>
      </c>
      <c r="X149" s="137">
        <f>X138</f>
        <v>3</v>
      </c>
      <c r="Y149" s="799">
        <f>Y139</f>
        <v>4</v>
      </c>
    </row>
    <row r="150" spans="1:52" s="18" customFormat="1" ht="41.25" hidden="1" customHeight="1" thickBot="1" x14ac:dyDescent="0.25">
      <c r="A150" s="3306" t="s">
        <v>394</v>
      </c>
      <c r="B150" s="3307"/>
      <c r="C150" s="3307"/>
      <c r="D150" s="3307"/>
      <c r="E150" s="3307"/>
      <c r="F150" s="3307"/>
      <c r="G150" s="800">
        <f>G128+G131+G132+G133+G137+G140+G148</f>
        <v>38</v>
      </c>
      <c r="H150" s="801">
        <f t="shared" ref="H150:M150" si="42">H128+H131+H132+H133+H137+H140+H148</f>
        <v>1140</v>
      </c>
      <c r="I150" s="802">
        <f t="shared" si="42"/>
        <v>518</v>
      </c>
      <c r="J150" s="802">
        <f t="shared" si="42"/>
        <v>261</v>
      </c>
      <c r="K150" s="802">
        <f t="shared" si="42"/>
        <v>78</v>
      </c>
      <c r="L150" s="802">
        <f t="shared" si="42"/>
        <v>179</v>
      </c>
      <c r="M150" s="803">
        <f t="shared" si="42"/>
        <v>622</v>
      </c>
      <c r="N150" s="804"/>
      <c r="O150" s="805"/>
      <c r="P150" s="806"/>
      <c r="Q150" s="807"/>
      <c r="R150" s="805"/>
      <c r="S150" s="808"/>
      <c r="T150" s="801">
        <f>T141+T142</f>
        <v>7</v>
      </c>
      <c r="U150" s="802">
        <f>U129+U134</f>
        <v>10</v>
      </c>
      <c r="V150" s="803">
        <f>V130+V131+V135+V136</f>
        <v>16</v>
      </c>
      <c r="W150" s="809">
        <f>W132+W148</f>
        <v>8</v>
      </c>
      <c r="X150" s="802">
        <f>X138</f>
        <v>3</v>
      </c>
      <c r="Y150" s="803">
        <f>Y139</f>
        <v>4</v>
      </c>
      <c r="AB150" s="3250" t="s">
        <v>34</v>
      </c>
      <c r="AC150" s="3258"/>
      <c r="AD150" s="3259"/>
      <c r="AE150" s="3250" t="s">
        <v>35</v>
      </c>
      <c r="AF150" s="3251"/>
      <c r="AG150" s="3252"/>
      <c r="AH150" s="3250" t="s">
        <v>36</v>
      </c>
      <c r="AI150" s="3251"/>
      <c r="AJ150" s="3252"/>
      <c r="AK150" s="3250" t="s">
        <v>37</v>
      </c>
      <c r="AL150" s="3251"/>
      <c r="AM150" s="3252"/>
    </row>
    <row r="151" spans="1:52" s="18" customFormat="1" ht="25.5" hidden="1" customHeight="1" thickBot="1" x14ac:dyDescent="0.25">
      <c r="A151" s="3291" t="s">
        <v>356</v>
      </c>
      <c r="B151" s="3101"/>
      <c r="C151" s="3101"/>
      <c r="D151" s="3101"/>
      <c r="E151" s="3101"/>
      <c r="F151" s="3101"/>
      <c r="G151" s="3101"/>
      <c r="H151" s="3101"/>
      <c r="I151" s="3101"/>
      <c r="J151" s="3101"/>
      <c r="K151" s="3101"/>
      <c r="L151" s="3101"/>
      <c r="M151" s="3101"/>
      <c r="N151" s="3101"/>
      <c r="O151" s="3101"/>
      <c r="P151" s="3101"/>
      <c r="Q151" s="3101"/>
      <c r="R151" s="3101"/>
      <c r="S151" s="3101"/>
      <c r="T151" s="3101"/>
      <c r="U151" s="3101"/>
      <c r="V151" s="3101"/>
      <c r="W151" s="3101"/>
      <c r="X151" s="3101"/>
      <c r="Y151" s="3102"/>
      <c r="AB151" s="3260"/>
      <c r="AC151" s="3261"/>
      <c r="AD151" s="3262"/>
      <c r="AE151" s="3253"/>
      <c r="AF151" s="3254"/>
      <c r="AG151" s="3255"/>
      <c r="AH151" s="3253"/>
      <c r="AI151" s="3254"/>
      <c r="AJ151" s="3255"/>
      <c r="AK151" s="3253"/>
      <c r="AL151" s="3254"/>
      <c r="AM151" s="3255"/>
    </row>
    <row r="152" spans="1:52" s="1792" customFormat="1" ht="37.5" hidden="1" customHeight="1" thickBot="1" x14ac:dyDescent="0.25">
      <c r="A152" s="1899" t="s">
        <v>289</v>
      </c>
      <c r="B152" s="1900" t="s">
        <v>357</v>
      </c>
      <c r="C152" s="1901"/>
      <c r="D152" s="1902">
        <v>6</v>
      </c>
      <c r="E152" s="1903"/>
      <c r="F152" s="1904"/>
      <c r="G152" s="1905">
        <v>3</v>
      </c>
      <c r="H152" s="1906">
        <f>G152*30</f>
        <v>90</v>
      </c>
      <c r="I152" s="1907">
        <f>J152+K152+L152</f>
        <v>30</v>
      </c>
      <c r="J152" s="1907">
        <v>10</v>
      </c>
      <c r="K152" s="1907">
        <v>20</v>
      </c>
      <c r="L152" s="1907"/>
      <c r="M152" s="1908">
        <f>H152-I152</f>
        <v>60</v>
      </c>
      <c r="N152" s="1909"/>
      <c r="O152" s="1902"/>
      <c r="P152" s="1910"/>
      <c r="Q152" s="1911"/>
      <c r="R152" s="1902"/>
      <c r="S152" s="1912">
        <v>3</v>
      </c>
      <c r="T152" s="1909"/>
      <c r="U152" s="1902"/>
      <c r="V152" s="1910"/>
      <c r="W152" s="1911"/>
      <c r="X152" s="1902"/>
      <c r="Y152" s="1910"/>
      <c r="AB152" s="2292">
        <v>1</v>
      </c>
      <c r="AC152" s="2292">
        <v>2</v>
      </c>
      <c r="AD152" s="2292">
        <v>3</v>
      </c>
      <c r="AE152" s="2292">
        <v>4</v>
      </c>
      <c r="AF152" s="2292">
        <v>5</v>
      </c>
      <c r="AG152" s="2292">
        <v>6</v>
      </c>
      <c r="AH152" s="2292">
        <v>7</v>
      </c>
      <c r="AI152" s="2292">
        <v>8</v>
      </c>
      <c r="AJ152" s="2292">
        <v>9</v>
      </c>
      <c r="AK152" s="2292">
        <v>10</v>
      </c>
      <c r="AL152" s="2292">
        <v>11</v>
      </c>
      <c r="AM152" s="2293">
        <v>12</v>
      </c>
    </row>
    <row r="153" spans="1:52" s="18" customFormat="1" ht="22.5" hidden="1" customHeight="1" thickBot="1" x14ac:dyDescent="0.25">
      <c r="A153" s="3044" t="s">
        <v>263</v>
      </c>
      <c r="B153" s="3052"/>
      <c r="C153" s="3052"/>
      <c r="D153" s="3052"/>
      <c r="E153" s="3052"/>
      <c r="F153" s="3053"/>
      <c r="G153" s="810">
        <f>G152</f>
        <v>3</v>
      </c>
      <c r="H153" s="734">
        <f t="shared" ref="H153:M153" si="43">H152</f>
        <v>90</v>
      </c>
      <c r="I153" s="735">
        <f t="shared" si="43"/>
        <v>30</v>
      </c>
      <c r="J153" s="735">
        <f t="shared" si="43"/>
        <v>10</v>
      </c>
      <c r="K153" s="735">
        <f t="shared" si="43"/>
        <v>20</v>
      </c>
      <c r="L153" s="735"/>
      <c r="M153" s="735">
        <f t="shared" si="43"/>
        <v>60</v>
      </c>
      <c r="N153" s="178"/>
      <c r="O153" s="735"/>
      <c r="P153" s="811"/>
      <c r="Q153" s="734"/>
      <c r="R153" s="735"/>
      <c r="S153" s="736">
        <f>S152</f>
        <v>3</v>
      </c>
      <c r="T153" s="133"/>
      <c r="U153" s="131"/>
      <c r="V153" s="135"/>
      <c r="W153" s="196"/>
      <c r="X153" s="131"/>
      <c r="Y153" s="135"/>
      <c r="AA153" s="18" t="s">
        <v>699</v>
      </c>
      <c r="AG153" s="18">
        <v>1</v>
      </c>
    </row>
    <row r="154" spans="1:52" s="18" customFormat="1" ht="27" hidden="1" customHeight="1" thickBot="1" x14ac:dyDescent="0.25">
      <c r="A154" s="3023" t="s">
        <v>447</v>
      </c>
      <c r="B154" s="3034"/>
      <c r="C154" s="3034"/>
      <c r="D154" s="3034"/>
      <c r="E154" s="3034"/>
      <c r="F154" s="3034"/>
      <c r="G154" s="3034"/>
      <c r="H154" s="3034"/>
      <c r="I154" s="3034"/>
      <c r="J154" s="3034"/>
      <c r="K154" s="3034"/>
      <c r="L154" s="3034"/>
      <c r="M154" s="3034"/>
      <c r="N154" s="3034"/>
      <c r="O154" s="3034"/>
      <c r="P154" s="3034"/>
      <c r="Q154" s="3034"/>
      <c r="R154" s="3034"/>
      <c r="S154" s="3034"/>
      <c r="T154" s="3034"/>
      <c r="U154" s="3034"/>
      <c r="V154" s="3034"/>
      <c r="W154" s="3034"/>
      <c r="X154" s="3034"/>
      <c r="Y154" s="3035"/>
      <c r="AA154" s="3023" t="s">
        <v>447</v>
      </c>
      <c r="AB154" s="3034"/>
      <c r="AC154" s="3034"/>
      <c r="AD154" s="3034"/>
      <c r="AE154" s="3034"/>
      <c r="AF154" s="3034"/>
      <c r="AG154" s="3034"/>
      <c r="AH154" s="3034"/>
      <c r="AI154" s="3034"/>
      <c r="AJ154" s="3034"/>
      <c r="AK154" s="3034"/>
      <c r="AL154" s="3034"/>
      <c r="AM154" s="3034"/>
      <c r="AN154" s="3034"/>
      <c r="AO154" s="3034"/>
      <c r="AP154" s="3034"/>
      <c r="AQ154" s="3034"/>
      <c r="AR154" s="3034"/>
      <c r="AS154" s="3034"/>
      <c r="AT154" s="3034"/>
      <c r="AU154" s="3034"/>
      <c r="AV154" s="3034"/>
      <c r="AW154" s="3034"/>
      <c r="AX154" s="3034"/>
      <c r="AY154" s="3035"/>
    </row>
    <row r="155" spans="1:52" s="18" customFormat="1" ht="84.75" hidden="1" customHeight="1" x14ac:dyDescent="0.2">
      <c r="A155" s="530" t="s">
        <v>290</v>
      </c>
      <c r="B155" s="812" t="s">
        <v>446</v>
      </c>
      <c r="C155" s="78"/>
      <c r="D155" s="80"/>
      <c r="E155" s="80"/>
      <c r="F155" s="81"/>
      <c r="G155" s="813">
        <f>G156+G157</f>
        <v>7</v>
      </c>
      <c r="H155" s="40">
        <f>H156+H157</f>
        <v>210</v>
      </c>
      <c r="I155" s="42">
        <f>I156+I157</f>
        <v>84</v>
      </c>
      <c r="J155" s="42">
        <f>J156+J157</f>
        <v>33</v>
      </c>
      <c r="K155" s="42">
        <f>K156+K157</f>
        <v>51</v>
      </c>
      <c r="L155" s="42"/>
      <c r="M155" s="790">
        <f>M156+M157</f>
        <v>126</v>
      </c>
      <c r="N155" s="79"/>
      <c r="O155" s="80"/>
      <c r="P155" s="107"/>
      <c r="Q155" s="79"/>
      <c r="R155" s="80"/>
      <c r="S155" s="107"/>
      <c r="T155" s="79"/>
      <c r="U155" s="80"/>
      <c r="V155" s="107"/>
      <c r="W155" s="79"/>
      <c r="X155" s="80"/>
      <c r="Y155" s="107"/>
      <c r="AB155" s="3250" t="s">
        <v>34</v>
      </c>
      <c r="AC155" s="3258"/>
      <c r="AD155" s="3259"/>
      <c r="AE155" s="3250" t="s">
        <v>35</v>
      </c>
      <c r="AF155" s="3251"/>
      <c r="AG155" s="3252"/>
      <c r="AH155" s="3250" t="s">
        <v>36</v>
      </c>
      <c r="AI155" s="3251"/>
      <c r="AJ155" s="3252"/>
      <c r="AK155" s="3250" t="s">
        <v>37</v>
      </c>
      <c r="AL155" s="3251"/>
      <c r="AM155" s="3252"/>
    </row>
    <row r="156" spans="1:52" s="18" customFormat="1" ht="83.25" hidden="1" customHeight="1" thickBot="1" x14ac:dyDescent="0.25">
      <c r="A156" s="576" t="s">
        <v>358</v>
      </c>
      <c r="B156" s="704" t="s">
        <v>446</v>
      </c>
      <c r="C156" s="82"/>
      <c r="D156" s="85">
        <v>10</v>
      </c>
      <c r="E156" s="85"/>
      <c r="F156" s="88"/>
      <c r="G156" s="814">
        <v>3</v>
      </c>
      <c r="H156" s="83">
        <f>G156*30</f>
        <v>90</v>
      </c>
      <c r="I156" s="85">
        <f>J156+K156+L156</f>
        <v>30</v>
      </c>
      <c r="J156" s="85">
        <v>15</v>
      </c>
      <c r="K156" s="85">
        <v>15</v>
      </c>
      <c r="L156" s="85"/>
      <c r="M156" s="89">
        <f>H156-I156</f>
        <v>60</v>
      </c>
      <c r="N156" s="83"/>
      <c r="O156" s="85"/>
      <c r="P156" s="89"/>
      <c r="Q156" s="83"/>
      <c r="R156" s="85"/>
      <c r="S156" s="89"/>
      <c r="T156" s="83"/>
      <c r="U156" s="85"/>
      <c r="V156" s="89"/>
      <c r="W156" s="83">
        <v>2</v>
      </c>
      <c r="X156" s="85"/>
      <c r="Y156" s="89"/>
      <c r="AB156" s="3260"/>
      <c r="AC156" s="3261"/>
      <c r="AD156" s="3262"/>
      <c r="AE156" s="3253"/>
      <c r="AF156" s="3254"/>
      <c r="AG156" s="3255"/>
      <c r="AH156" s="3253"/>
      <c r="AI156" s="3254"/>
      <c r="AJ156" s="3255"/>
      <c r="AK156" s="3253"/>
      <c r="AL156" s="3254"/>
      <c r="AM156" s="3255"/>
    </row>
    <row r="157" spans="1:52" s="18" customFormat="1" ht="84.75" hidden="1" customHeight="1" thickBot="1" x14ac:dyDescent="0.25">
      <c r="A157" s="581" t="s">
        <v>359</v>
      </c>
      <c r="B157" s="815" t="s">
        <v>446</v>
      </c>
      <c r="C157" s="97"/>
      <c r="D157" s="98">
        <v>11</v>
      </c>
      <c r="E157" s="98"/>
      <c r="F157" s="106"/>
      <c r="G157" s="816">
        <v>4</v>
      </c>
      <c r="H157" s="83">
        <f>G157*30</f>
        <v>120</v>
      </c>
      <c r="I157" s="85">
        <f>J157+K157+L157</f>
        <v>54</v>
      </c>
      <c r="J157" s="138">
        <v>18</v>
      </c>
      <c r="K157" s="138">
        <v>36</v>
      </c>
      <c r="L157" s="138"/>
      <c r="M157" s="139">
        <f>H157-I157</f>
        <v>66</v>
      </c>
      <c r="N157" s="140"/>
      <c r="O157" s="138"/>
      <c r="P157" s="139"/>
      <c r="Q157" s="140"/>
      <c r="R157" s="138"/>
      <c r="S157" s="139"/>
      <c r="T157" s="140"/>
      <c r="U157" s="138"/>
      <c r="V157" s="139"/>
      <c r="W157" s="140"/>
      <c r="X157" s="138">
        <v>6</v>
      </c>
      <c r="Y157" s="139"/>
      <c r="AB157" s="2292">
        <v>1</v>
      </c>
      <c r="AC157" s="2292">
        <v>2</v>
      </c>
      <c r="AD157" s="2292">
        <v>3</v>
      </c>
      <c r="AE157" s="2292">
        <v>4</v>
      </c>
      <c r="AF157" s="2292">
        <v>5</v>
      </c>
      <c r="AG157" s="2292">
        <v>6</v>
      </c>
      <c r="AH157" s="2292">
        <v>7</v>
      </c>
      <c r="AI157" s="2292">
        <v>8</v>
      </c>
      <c r="AJ157" s="2292">
        <v>9</v>
      </c>
      <c r="AK157" s="2292">
        <v>10</v>
      </c>
      <c r="AL157" s="2292">
        <v>11</v>
      </c>
      <c r="AM157" s="2293">
        <v>12</v>
      </c>
    </row>
    <row r="158" spans="1:52" s="18" customFormat="1" ht="22.5" hidden="1" customHeight="1" thickBot="1" x14ac:dyDescent="0.25">
      <c r="A158" s="3044" t="s">
        <v>292</v>
      </c>
      <c r="B158" s="3052"/>
      <c r="C158" s="3052"/>
      <c r="D158" s="3052"/>
      <c r="E158" s="3052"/>
      <c r="F158" s="3053"/>
      <c r="G158" s="817">
        <f>G155</f>
        <v>7</v>
      </c>
      <c r="H158" s="818">
        <f t="shared" ref="H158:M158" si="44">H155</f>
        <v>210</v>
      </c>
      <c r="I158" s="819">
        <f t="shared" si="44"/>
        <v>84</v>
      </c>
      <c r="J158" s="819">
        <f t="shared" si="44"/>
        <v>33</v>
      </c>
      <c r="K158" s="819">
        <f t="shared" si="44"/>
        <v>51</v>
      </c>
      <c r="L158" s="819"/>
      <c r="M158" s="820">
        <f t="shared" si="44"/>
        <v>126</v>
      </c>
      <c r="N158" s="821"/>
      <c r="O158" s="822"/>
      <c r="P158" s="823"/>
      <c r="Q158" s="727"/>
      <c r="R158" s="141"/>
      <c r="S158" s="824"/>
      <c r="T158" s="821"/>
      <c r="U158" s="822"/>
      <c r="V158" s="823"/>
      <c r="W158" s="727">
        <f>SUM(W155:W157)</f>
        <v>2</v>
      </c>
      <c r="X158" s="141">
        <f>SUM(X155:X157)</f>
        <v>6</v>
      </c>
      <c r="Y158" s="726"/>
      <c r="AA158" s="18" t="s">
        <v>699</v>
      </c>
      <c r="AK158" s="18">
        <v>1</v>
      </c>
      <c r="AL158" s="18">
        <v>1</v>
      </c>
    </row>
    <row r="159" spans="1:52" s="18" customFormat="1" ht="24" hidden="1" customHeight="1" thickBot="1" x14ac:dyDescent="0.25">
      <c r="A159" s="3291" t="s">
        <v>448</v>
      </c>
      <c r="B159" s="3101"/>
      <c r="C159" s="3101"/>
      <c r="D159" s="3101"/>
      <c r="E159" s="3101"/>
      <c r="F159" s="3101"/>
      <c r="G159" s="3101"/>
      <c r="H159" s="3101"/>
      <c r="I159" s="3101"/>
      <c r="J159" s="3101"/>
      <c r="K159" s="3101"/>
      <c r="L159" s="3101"/>
      <c r="M159" s="3101"/>
      <c r="N159" s="3101"/>
      <c r="O159" s="3101"/>
      <c r="P159" s="3101"/>
      <c r="Q159" s="3101"/>
      <c r="R159" s="3101"/>
      <c r="S159" s="3101"/>
      <c r="T159" s="3101"/>
      <c r="U159" s="3101"/>
      <c r="V159" s="3101"/>
      <c r="W159" s="3101"/>
      <c r="X159" s="3101"/>
      <c r="Y159" s="3102"/>
    </row>
    <row r="160" spans="1:52" s="18" customFormat="1" ht="38.25" hidden="1" customHeight="1" x14ac:dyDescent="0.2">
      <c r="A160" s="825" t="s">
        <v>256</v>
      </c>
      <c r="B160" s="111" t="s">
        <v>187</v>
      </c>
      <c r="C160" s="122"/>
      <c r="D160" s="120"/>
      <c r="E160" s="120"/>
      <c r="F160" s="826"/>
      <c r="G160" s="197">
        <f t="shared" ref="G160:M160" si="45">G161+G162+G163</f>
        <v>6</v>
      </c>
      <c r="H160" s="827">
        <f t="shared" si="45"/>
        <v>180</v>
      </c>
      <c r="I160" s="142">
        <f t="shared" si="45"/>
        <v>96</v>
      </c>
      <c r="J160" s="142">
        <f t="shared" si="45"/>
        <v>57</v>
      </c>
      <c r="K160" s="142">
        <f t="shared" si="45"/>
        <v>9</v>
      </c>
      <c r="L160" s="142">
        <f t="shared" si="45"/>
        <v>30</v>
      </c>
      <c r="M160" s="828">
        <f t="shared" si="45"/>
        <v>84</v>
      </c>
      <c r="N160" s="122"/>
      <c r="O160" s="120"/>
      <c r="P160" s="124"/>
      <c r="Q160" s="122"/>
      <c r="R160" s="120"/>
      <c r="S160" s="124"/>
      <c r="T160" s="143"/>
      <c r="U160" s="144"/>
      <c r="V160" s="123"/>
      <c r="W160" s="829"/>
      <c r="X160" s="144"/>
      <c r="Y160" s="123"/>
    </row>
    <row r="161" spans="1:40" s="18" customFormat="1" ht="36" hidden="1" customHeight="1" x14ac:dyDescent="0.2">
      <c r="A161" s="830" t="s">
        <v>360</v>
      </c>
      <c r="B161" s="112" t="s">
        <v>187</v>
      </c>
      <c r="C161" s="83"/>
      <c r="D161" s="85">
        <v>9</v>
      </c>
      <c r="E161" s="85"/>
      <c r="F161" s="831"/>
      <c r="G161" s="165">
        <v>2</v>
      </c>
      <c r="H161" s="83">
        <f>G161*30</f>
        <v>60</v>
      </c>
      <c r="I161" s="84">
        <f>J161+K161+L161</f>
        <v>36</v>
      </c>
      <c r="J161" s="87">
        <v>27</v>
      </c>
      <c r="K161" s="85">
        <v>9</v>
      </c>
      <c r="L161" s="85"/>
      <c r="M161" s="145">
        <f>H161-I161</f>
        <v>24</v>
      </c>
      <c r="N161" s="83"/>
      <c r="O161" s="85"/>
      <c r="P161" s="89"/>
      <c r="Q161" s="83"/>
      <c r="R161" s="85"/>
      <c r="S161" s="89"/>
      <c r="T161" s="86"/>
      <c r="U161" s="87"/>
      <c r="V161" s="94">
        <v>4</v>
      </c>
      <c r="W161" s="95"/>
      <c r="X161" s="87"/>
      <c r="Y161" s="94"/>
    </row>
    <row r="162" spans="1:40" s="18" customFormat="1" ht="39.75" hidden="1" customHeight="1" x14ac:dyDescent="0.2">
      <c r="A162" s="830" t="s">
        <v>361</v>
      </c>
      <c r="B162" s="112" t="s">
        <v>187</v>
      </c>
      <c r="C162" s="83">
        <v>10</v>
      </c>
      <c r="D162" s="85"/>
      <c r="E162" s="85"/>
      <c r="F162" s="831"/>
      <c r="G162" s="165">
        <v>2.5</v>
      </c>
      <c r="H162" s="83">
        <f>G162*30</f>
        <v>75</v>
      </c>
      <c r="I162" s="84">
        <f>J162+K162+L162</f>
        <v>45</v>
      </c>
      <c r="J162" s="87">
        <v>30</v>
      </c>
      <c r="K162" s="85"/>
      <c r="L162" s="85">
        <v>15</v>
      </c>
      <c r="M162" s="145">
        <f>H162-I162</f>
        <v>30</v>
      </c>
      <c r="N162" s="83"/>
      <c r="O162" s="85"/>
      <c r="P162" s="89"/>
      <c r="Q162" s="83"/>
      <c r="R162" s="85"/>
      <c r="S162" s="89"/>
      <c r="T162" s="86"/>
      <c r="U162" s="87"/>
      <c r="V162" s="94"/>
      <c r="W162" s="95">
        <v>3</v>
      </c>
      <c r="X162" s="87"/>
      <c r="Y162" s="94"/>
      <c r="AB162" s="184"/>
    </row>
    <row r="163" spans="1:40" s="18" customFormat="1" ht="55.5" hidden="1" customHeight="1" thickBot="1" x14ac:dyDescent="0.25">
      <c r="A163" s="832" t="s">
        <v>362</v>
      </c>
      <c r="B163" s="113" t="s">
        <v>442</v>
      </c>
      <c r="C163" s="100"/>
      <c r="D163" s="98"/>
      <c r="E163" s="98">
        <v>10</v>
      </c>
      <c r="F163" s="579"/>
      <c r="G163" s="833">
        <v>1.5</v>
      </c>
      <c r="H163" s="100">
        <f>G163*30</f>
        <v>45</v>
      </c>
      <c r="I163" s="84">
        <f>J163+K163+L163</f>
        <v>15</v>
      </c>
      <c r="J163" s="99"/>
      <c r="K163" s="98"/>
      <c r="L163" s="98">
        <v>15</v>
      </c>
      <c r="M163" s="782">
        <f>H163-I163</f>
        <v>30</v>
      </c>
      <c r="N163" s="100"/>
      <c r="O163" s="98"/>
      <c r="P163" s="101"/>
      <c r="Q163" s="100"/>
      <c r="R163" s="98"/>
      <c r="S163" s="101"/>
      <c r="T163" s="102"/>
      <c r="U163" s="99"/>
      <c r="V163" s="126"/>
      <c r="W163" s="119">
        <v>1</v>
      </c>
      <c r="X163" s="99"/>
      <c r="Y163" s="126"/>
      <c r="AB163" s="184"/>
    </row>
    <row r="164" spans="1:40" s="18" customFormat="1" ht="24" hidden="1" customHeight="1" thickBot="1" x14ac:dyDescent="0.25">
      <c r="A164" s="3106" t="s">
        <v>449</v>
      </c>
      <c r="B164" s="3107"/>
      <c r="C164" s="3107"/>
      <c r="D164" s="3107"/>
      <c r="E164" s="3107"/>
      <c r="F164" s="3108"/>
      <c r="G164" s="585">
        <f>G160</f>
        <v>6</v>
      </c>
      <c r="H164" s="821">
        <f t="shared" ref="H164:M164" si="46">H160</f>
        <v>180</v>
      </c>
      <c r="I164" s="615">
        <f t="shared" si="46"/>
        <v>96</v>
      </c>
      <c r="J164" s="615">
        <f t="shared" si="46"/>
        <v>57</v>
      </c>
      <c r="K164" s="615">
        <f t="shared" si="46"/>
        <v>9</v>
      </c>
      <c r="L164" s="615">
        <f t="shared" si="46"/>
        <v>30</v>
      </c>
      <c r="M164" s="834">
        <f t="shared" si="46"/>
        <v>84</v>
      </c>
      <c r="N164" s="146"/>
      <c r="O164" s="147"/>
      <c r="P164" s="148"/>
      <c r="Q164" s="146"/>
      <c r="R164" s="147"/>
      <c r="S164" s="835"/>
      <c r="T164" s="149"/>
      <c r="U164" s="150"/>
      <c r="V164" s="820">
        <f>SUM(V160:V163)</f>
        <v>4</v>
      </c>
      <c r="W164" s="836">
        <f>SUM(W160:W163)</f>
        <v>4</v>
      </c>
      <c r="X164" s="150"/>
      <c r="Y164" s="151"/>
    </row>
    <row r="165" spans="1:40" s="18" customFormat="1" ht="23.25" hidden="1" customHeight="1" thickBot="1" x14ac:dyDescent="0.25">
      <c r="A165" s="3291" t="s">
        <v>450</v>
      </c>
      <c r="B165" s="3101"/>
      <c r="C165" s="3101"/>
      <c r="D165" s="3101"/>
      <c r="E165" s="3101"/>
      <c r="F165" s="3101"/>
      <c r="G165" s="3101"/>
      <c r="H165" s="3101"/>
      <c r="I165" s="3101"/>
      <c r="J165" s="3101"/>
      <c r="K165" s="3101"/>
      <c r="L165" s="3101"/>
      <c r="M165" s="3101"/>
      <c r="N165" s="3101"/>
      <c r="O165" s="3101"/>
      <c r="P165" s="3101"/>
      <c r="Q165" s="3101"/>
      <c r="R165" s="3101"/>
      <c r="S165" s="3101"/>
      <c r="T165" s="3101"/>
      <c r="U165" s="3101"/>
      <c r="V165" s="3101"/>
      <c r="W165" s="3101"/>
      <c r="X165" s="3101"/>
      <c r="Y165" s="3102"/>
      <c r="AB165" s="184"/>
    </row>
    <row r="166" spans="1:40" s="18" customFormat="1" ht="23.25" hidden="1" customHeight="1" x14ac:dyDescent="0.2">
      <c r="A166" s="837" t="s">
        <v>368</v>
      </c>
      <c r="B166" s="838" t="s">
        <v>445</v>
      </c>
      <c r="C166" s="839"/>
      <c r="D166" s="840"/>
      <c r="E166" s="840"/>
      <c r="F166" s="841"/>
      <c r="G166" s="842">
        <f>G167+G168+G169</f>
        <v>10</v>
      </c>
      <c r="H166" s="843">
        <f>H167+H168+H169</f>
        <v>300</v>
      </c>
      <c r="I166" s="844">
        <f>I167+I168+I169</f>
        <v>132</v>
      </c>
      <c r="J166" s="844">
        <f>J167+J168+J169</f>
        <v>49</v>
      </c>
      <c r="K166" s="844">
        <f>K167+K168+K169</f>
        <v>83</v>
      </c>
      <c r="L166" s="844"/>
      <c r="M166" s="845">
        <f>M167+M168+M169</f>
        <v>168</v>
      </c>
      <c r="N166" s="839"/>
      <c r="O166" s="840"/>
      <c r="P166" s="846"/>
      <c r="Q166" s="839"/>
      <c r="R166" s="840"/>
      <c r="S166" s="846"/>
      <c r="T166" s="847"/>
      <c r="U166" s="848"/>
      <c r="V166" s="849"/>
      <c r="W166" s="850"/>
      <c r="X166" s="848"/>
      <c r="Y166" s="849"/>
      <c r="AB166" s="2291"/>
      <c r="AC166" s="3250" t="s">
        <v>34</v>
      </c>
      <c r="AD166" s="3258"/>
      <c r="AE166" s="3259"/>
      <c r="AF166" s="3250" t="s">
        <v>35</v>
      </c>
      <c r="AG166" s="3251"/>
      <c r="AH166" s="3252"/>
      <c r="AI166" s="3250" t="s">
        <v>36</v>
      </c>
      <c r="AJ166" s="3251"/>
      <c r="AK166" s="3252"/>
      <c r="AL166" s="3250" t="s">
        <v>37</v>
      </c>
      <c r="AM166" s="3251"/>
      <c r="AN166" s="3252"/>
    </row>
    <row r="167" spans="1:40" s="18" customFormat="1" ht="23.25" hidden="1" customHeight="1" thickBot="1" x14ac:dyDescent="0.25">
      <c r="A167" s="830" t="s">
        <v>369</v>
      </c>
      <c r="B167" s="112" t="s">
        <v>445</v>
      </c>
      <c r="C167" s="83"/>
      <c r="D167" s="85">
        <v>10</v>
      </c>
      <c r="E167" s="85"/>
      <c r="F167" s="128"/>
      <c r="G167" s="643">
        <v>3</v>
      </c>
      <c r="H167" s="83">
        <f>G167*30</f>
        <v>90</v>
      </c>
      <c r="I167" s="84">
        <f>J167+K167+L167</f>
        <v>30</v>
      </c>
      <c r="J167" s="87">
        <v>15</v>
      </c>
      <c r="K167" s="85">
        <v>15</v>
      </c>
      <c r="L167" s="85"/>
      <c r="M167" s="145">
        <f>H167-I167</f>
        <v>60</v>
      </c>
      <c r="N167" s="82"/>
      <c r="O167" s="85"/>
      <c r="P167" s="88"/>
      <c r="Q167" s="83"/>
      <c r="R167" s="85"/>
      <c r="S167" s="89"/>
      <c r="T167" s="86"/>
      <c r="U167" s="87"/>
      <c r="V167" s="94"/>
      <c r="W167" s="95">
        <v>2</v>
      </c>
      <c r="X167" s="87"/>
      <c r="Y167" s="94"/>
      <c r="AB167" s="2291"/>
      <c r="AC167" s="3260"/>
      <c r="AD167" s="3261"/>
      <c r="AE167" s="3262"/>
      <c r="AF167" s="3253"/>
      <c r="AG167" s="3254"/>
      <c r="AH167" s="3255"/>
      <c r="AI167" s="3253"/>
      <c r="AJ167" s="3254"/>
      <c r="AK167" s="3255"/>
      <c r="AL167" s="3253"/>
      <c r="AM167" s="3254"/>
      <c r="AN167" s="3255"/>
    </row>
    <row r="168" spans="1:40" s="18" customFormat="1" ht="23.25" hidden="1" customHeight="1" x14ac:dyDescent="0.2">
      <c r="A168" s="830" t="s">
        <v>370</v>
      </c>
      <c r="B168" s="112" t="s">
        <v>445</v>
      </c>
      <c r="C168" s="83"/>
      <c r="D168" s="85"/>
      <c r="E168" s="85"/>
      <c r="F168" s="128"/>
      <c r="G168" s="643">
        <v>4</v>
      </c>
      <c r="H168" s="83">
        <f>G168*30</f>
        <v>120</v>
      </c>
      <c r="I168" s="84">
        <f>J168+K168+L168</f>
        <v>54</v>
      </c>
      <c r="J168" s="87">
        <v>18</v>
      </c>
      <c r="K168" s="85">
        <v>36</v>
      </c>
      <c r="L168" s="85"/>
      <c r="M168" s="145">
        <f>H168-I168</f>
        <v>66</v>
      </c>
      <c r="N168" s="82"/>
      <c r="O168" s="85"/>
      <c r="P168" s="88"/>
      <c r="Q168" s="83"/>
      <c r="R168" s="85"/>
      <c r="S168" s="89"/>
      <c r="T168" s="86"/>
      <c r="U168" s="87"/>
      <c r="V168" s="94"/>
      <c r="W168" s="95"/>
      <c r="X168" s="87">
        <v>6</v>
      </c>
      <c r="Y168" s="94"/>
      <c r="AB168" s="2291"/>
      <c r="AC168" s="2292">
        <v>1</v>
      </c>
      <c r="AD168" s="2292">
        <v>2</v>
      </c>
      <c r="AE168" s="2292">
        <v>3</v>
      </c>
      <c r="AF168" s="2292">
        <v>4</v>
      </c>
      <c r="AG168" s="2292">
        <v>5</v>
      </c>
      <c r="AH168" s="2292">
        <v>6</v>
      </c>
      <c r="AI168" s="2292">
        <v>7</v>
      </c>
      <c r="AJ168" s="2292">
        <v>8</v>
      </c>
      <c r="AK168" s="2292">
        <v>9</v>
      </c>
      <c r="AL168" s="2292">
        <v>10</v>
      </c>
      <c r="AM168" s="2292">
        <v>11</v>
      </c>
      <c r="AN168" s="2293">
        <v>12</v>
      </c>
    </row>
    <row r="169" spans="1:40" s="18" customFormat="1" ht="23.25" hidden="1" customHeight="1" x14ac:dyDescent="0.2">
      <c r="A169" s="830" t="s">
        <v>371</v>
      </c>
      <c r="B169" s="112" t="s">
        <v>445</v>
      </c>
      <c r="C169" s="83">
        <v>12</v>
      </c>
      <c r="D169" s="85"/>
      <c r="E169" s="85"/>
      <c r="F169" s="128"/>
      <c r="G169" s="643">
        <v>3</v>
      </c>
      <c r="H169" s="83">
        <f>G169*30</f>
        <v>90</v>
      </c>
      <c r="I169" s="84">
        <f>J169+K169+L169</f>
        <v>48</v>
      </c>
      <c r="J169" s="87">
        <v>16</v>
      </c>
      <c r="K169" s="85">
        <v>32</v>
      </c>
      <c r="L169" s="85"/>
      <c r="M169" s="145">
        <f>H169-I169</f>
        <v>42</v>
      </c>
      <c r="N169" s="82"/>
      <c r="O169" s="85"/>
      <c r="P169" s="88"/>
      <c r="Q169" s="83"/>
      <c r="R169" s="85"/>
      <c r="S169" s="89"/>
      <c r="T169" s="86"/>
      <c r="U169" s="87"/>
      <c r="V169" s="94"/>
      <c r="W169" s="95"/>
      <c r="X169" s="87"/>
      <c r="Y169" s="94">
        <v>6</v>
      </c>
      <c r="AB169" s="2291" t="s">
        <v>698</v>
      </c>
      <c r="AC169" s="2291">
        <f>COUNTIF($C165:$C177,AC168)</f>
        <v>0</v>
      </c>
      <c r="AD169" s="2291">
        <f t="shared" ref="AD169:AN169" si="47">COUNTIF($C165:$C177,AD168)</f>
        <v>0</v>
      </c>
      <c r="AE169" s="2291">
        <f t="shared" si="47"/>
        <v>0</v>
      </c>
      <c r="AF169" s="2291">
        <f t="shared" si="47"/>
        <v>0</v>
      </c>
      <c r="AG169" s="2291">
        <f t="shared" si="47"/>
        <v>0</v>
      </c>
      <c r="AH169" s="2291">
        <f t="shared" si="47"/>
        <v>0</v>
      </c>
      <c r="AI169" s="2291">
        <f t="shared" si="47"/>
        <v>0</v>
      </c>
      <c r="AJ169" s="2291">
        <f t="shared" si="47"/>
        <v>0</v>
      </c>
      <c r="AK169" s="2291">
        <f t="shared" si="47"/>
        <v>0</v>
      </c>
      <c r="AL169" s="2291">
        <f t="shared" si="47"/>
        <v>2</v>
      </c>
      <c r="AM169" s="2291">
        <f t="shared" si="47"/>
        <v>0</v>
      </c>
      <c r="AN169" s="2291">
        <f t="shared" si="47"/>
        <v>1</v>
      </c>
    </row>
    <row r="170" spans="1:40" s="18" customFormat="1" ht="54" hidden="1" customHeight="1" x14ac:dyDescent="0.2">
      <c r="A170" s="830" t="s">
        <v>372</v>
      </c>
      <c r="B170" s="851" t="s">
        <v>443</v>
      </c>
      <c r="C170" s="83"/>
      <c r="D170" s="85"/>
      <c r="E170" s="85"/>
      <c r="F170" s="831"/>
      <c r="G170" s="90">
        <f t="shared" ref="G170:M170" si="48">G171+G172+G173</f>
        <v>6</v>
      </c>
      <c r="H170" s="152">
        <f t="shared" si="48"/>
        <v>180</v>
      </c>
      <c r="I170" s="92">
        <f t="shared" si="48"/>
        <v>96</v>
      </c>
      <c r="J170" s="92">
        <f t="shared" si="48"/>
        <v>48</v>
      </c>
      <c r="K170" s="92">
        <f t="shared" si="48"/>
        <v>33</v>
      </c>
      <c r="L170" s="92">
        <f t="shared" si="48"/>
        <v>15</v>
      </c>
      <c r="M170" s="93">
        <f t="shared" si="48"/>
        <v>84</v>
      </c>
      <c r="N170" s="83"/>
      <c r="O170" s="85"/>
      <c r="P170" s="89"/>
      <c r="Q170" s="83"/>
      <c r="R170" s="85"/>
      <c r="S170" s="89"/>
      <c r="T170" s="86"/>
      <c r="U170" s="87"/>
      <c r="V170" s="94"/>
      <c r="W170" s="95"/>
      <c r="X170" s="87"/>
      <c r="Y170" s="94"/>
      <c r="AB170" s="2294" t="s">
        <v>699</v>
      </c>
      <c r="AC170" s="2291">
        <f>COUNTIF($D165:$D177,AC168)</f>
        <v>0</v>
      </c>
      <c r="AD170" s="2291">
        <f t="shared" ref="AD170:AN170" si="49">COUNTIF($D165:$D177,AD168)</f>
        <v>0</v>
      </c>
      <c r="AE170" s="2291">
        <f t="shared" si="49"/>
        <v>0</v>
      </c>
      <c r="AF170" s="2291">
        <f t="shared" si="49"/>
        <v>0</v>
      </c>
      <c r="AG170" s="2291">
        <f t="shared" si="49"/>
        <v>0</v>
      </c>
      <c r="AH170" s="2291">
        <f t="shared" si="49"/>
        <v>0</v>
      </c>
      <c r="AI170" s="2291">
        <f t="shared" si="49"/>
        <v>0</v>
      </c>
      <c r="AJ170" s="2291">
        <f t="shared" si="49"/>
        <v>0</v>
      </c>
      <c r="AK170" s="2291">
        <f t="shared" si="49"/>
        <v>1</v>
      </c>
      <c r="AL170" s="2291">
        <f t="shared" si="49"/>
        <v>1</v>
      </c>
      <c r="AM170" s="2291">
        <f t="shared" si="49"/>
        <v>1</v>
      </c>
      <c r="AN170" s="2291">
        <f t="shared" si="49"/>
        <v>0</v>
      </c>
    </row>
    <row r="171" spans="1:40" s="18" customFormat="1" ht="52.5" hidden="1" customHeight="1" x14ac:dyDescent="0.2">
      <c r="A171" s="830" t="s">
        <v>373</v>
      </c>
      <c r="B171" s="851" t="s">
        <v>443</v>
      </c>
      <c r="C171" s="83"/>
      <c r="D171" s="85">
        <v>9</v>
      </c>
      <c r="E171" s="85"/>
      <c r="F171" s="831"/>
      <c r="G171" s="165">
        <v>2</v>
      </c>
      <c r="H171" s="83">
        <f>G171*30</f>
        <v>60</v>
      </c>
      <c r="I171" s="84">
        <f>J171+K171+L171</f>
        <v>36</v>
      </c>
      <c r="J171" s="87">
        <v>18</v>
      </c>
      <c r="K171" s="85">
        <v>18</v>
      </c>
      <c r="L171" s="85"/>
      <c r="M171" s="145">
        <f>H171-I171</f>
        <v>24</v>
      </c>
      <c r="N171" s="83"/>
      <c r="O171" s="85"/>
      <c r="P171" s="89"/>
      <c r="Q171" s="83"/>
      <c r="R171" s="85"/>
      <c r="S171" s="89"/>
      <c r="T171" s="86"/>
      <c r="U171" s="87"/>
      <c r="V171" s="94">
        <v>4</v>
      </c>
      <c r="W171" s="95"/>
      <c r="X171" s="87"/>
      <c r="Y171" s="94"/>
    </row>
    <row r="172" spans="1:40" s="18" customFormat="1" ht="51" hidden="1" customHeight="1" x14ac:dyDescent="0.2">
      <c r="A172" s="830" t="s">
        <v>374</v>
      </c>
      <c r="B172" s="851" t="s">
        <v>443</v>
      </c>
      <c r="C172" s="83">
        <v>10</v>
      </c>
      <c r="D172" s="85"/>
      <c r="E172" s="85"/>
      <c r="F172" s="831"/>
      <c r="G172" s="165">
        <v>2.5</v>
      </c>
      <c r="H172" s="83">
        <f>G172*30</f>
        <v>75</v>
      </c>
      <c r="I172" s="84">
        <f>J172+K172+L172</f>
        <v>45</v>
      </c>
      <c r="J172" s="87">
        <v>30</v>
      </c>
      <c r="K172" s="85">
        <v>15</v>
      </c>
      <c r="L172" s="85"/>
      <c r="M172" s="145">
        <f>H172-I172</f>
        <v>30</v>
      </c>
      <c r="N172" s="83"/>
      <c r="O172" s="85"/>
      <c r="P172" s="89"/>
      <c r="Q172" s="83"/>
      <c r="R172" s="85"/>
      <c r="S172" s="89"/>
      <c r="T172" s="86"/>
      <c r="U172" s="87"/>
      <c r="V172" s="94"/>
      <c r="W172" s="95">
        <v>3</v>
      </c>
      <c r="X172" s="87"/>
      <c r="Y172" s="94"/>
    </row>
    <row r="173" spans="1:40" s="18" customFormat="1" ht="55.5" hidden="1" customHeight="1" x14ac:dyDescent="0.2">
      <c r="A173" s="830" t="s">
        <v>451</v>
      </c>
      <c r="B173" s="851" t="s">
        <v>444</v>
      </c>
      <c r="C173" s="83"/>
      <c r="D173" s="85"/>
      <c r="E173" s="85">
        <v>10</v>
      </c>
      <c r="F173" s="831"/>
      <c r="G173" s="165">
        <v>1.5</v>
      </c>
      <c r="H173" s="83">
        <f>G173*30</f>
        <v>45</v>
      </c>
      <c r="I173" s="84">
        <f>J173+K173+L173</f>
        <v>15</v>
      </c>
      <c r="J173" s="87"/>
      <c r="K173" s="85"/>
      <c r="L173" s="85">
        <v>15</v>
      </c>
      <c r="M173" s="145">
        <f>H173-I173</f>
        <v>30</v>
      </c>
      <c r="N173" s="83"/>
      <c r="O173" s="85"/>
      <c r="P173" s="89"/>
      <c r="Q173" s="83"/>
      <c r="R173" s="85"/>
      <c r="S173" s="89"/>
      <c r="T173" s="86"/>
      <c r="U173" s="87"/>
      <c r="V173" s="94"/>
      <c r="W173" s="95">
        <v>1</v>
      </c>
      <c r="X173" s="87"/>
      <c r="Y173" s="94"/>
    </row>
    <row r="174" spans="1:40" s="18" customFormat="1" ht="35.25" hidden="1" customHeight="1" x14ac:dyDescent="0.2">
      <c r="A174" s="830" t="s">
        <v>375</v>
      </c>
      <c r="B174" s="112" t="s">
        <v>363</v>
      </c>
      <c r="C174" s="83"/>
      <c r="D174" s="85"/>
      <c r="E174" s="85"/>
      <c r="F174" s="852"/>
      <c r="G174" s="775">
        <f>G175+G176</f>
        <v>6</v>
      </c>
      <c r="H174" s="776">
        <f>H175+H176</f>
        <v>180</v>
      </c>
      <c r="I174" s="853">
        <f>I175+I176</f>
        <v>93</v>
      </c>
      <c r="J174" s="853">
        <f>J175+J176</f>
        <v>45</v>
      </c>
      <c r="K174" s="853"/>
      <c r="L174" s="853">
        <f>L175+L176</f>
        <v>48</v>
      </c>
      <c r="M174" s="854">
        <f>M175+M176</f>
        <v>87</v>
      </c>
      <c r="N174" s="855"/>
      <c r="O174" s="856"/>
      <c r="P174" s="857"/>
      <c r="Q174" s="779"/>
      <c r="R174" s="85"/>
      <c r="S174" s="89"/>
      <c r="T174" s="86"/>
      <c r="U174" s="87"/>
      <c r="V174" s="94"/>
      <c r="W174" s="95"/>
      <c r="X174" s="87"/>
      <c r="Y174" s="94"/>
    </row>
    <row r="175" spans="1:40" s="18" customFormat="1" ht="34.5" hidden="1" customHeight="1" x14ac:dyDescent="0.2">
      <c r="A175" s="830" t="s">
        <v>376</v>
      </c>
      <c r="B175" s="112" t="s">
        <v>363</v>
      </c>
      <c r="C175" s="83">
        <v>10</v>
      </c>
      <c r="D175" s="85"/>
      <c r="E175" s="85"/>
      <c r="F175" s="852"/>
      <c r="G175" s="778">
        <v>4.5</v>
      </c>
      <c r="H175" s="779">
        <f>G175*30</f>
        <v>135</v>
      </c>
      <c r="I175" s="858">
        <f>J175+K175+L175</f>
        <v>75</v>
      </c>
      <c r="J175" s="859">
        <v>45</v>
      </c>
      <c r="K175" s="856"/>
      <c r="L175" s="856">
        <v>30</v>
      </c>
      <c r="M175" s="145">
        <f>H175-I175</f>
        <v>60</v>
      </c>
      <c r="N175" s="855"/>
      <c r="O175" s="856"/>
      <c r="P175" s="857"/>
      <c r="Q175" s="779"/>
      <c r="R175" s="85"/>
      <c r="S175" s="89"/>
      <c r="T175" s="86"/>
      <c r="U175" s="87"/>
      <c r="V175" s="94"/>
      <c r="W175" s="95">
        <v>5</v>
      </c>
      <c r="X175" s="87"/>
      <c r="Y175" s="94"/>
    </row>
    <row r="176" spans="1:40" s="18" customFormat="1" ht="36.75" hidden="1" customHeight="1" x14ac:dyDescent="0.2">
      <c r="A176" s="830" t="s">
        <v>377</v>
      </c>
      <c r="B176" s="112" t="s">
        <v>364</v>
      </c>
      <c r="C176" s="83"/>
      <c r="D176" s="85"/>
      <c r="E176" s="85"/>
      <c r="F176" s="128">
        <v>11</v>
      </c>
      <c r="G176" s="643">
        <v>1.5</v>
      </c>
      <c r="H176" s="83">
        <f>G176*30</f>
        <v>45</v>
      </c>
      <c r="I176" s="84">
        <f>J176+K176+L176</f>
        <v>18</v>
      </c>
      <c r="J176" s="87"/>
      <c r="K176" s="85"/>
      <c r="L176" s="85">
        <v>18</v>
      </c>
      <c r="M176" s="145">
        <f>H176-I176</f>
        <v>27</v>
      </c>
      <c r="N176" s="82"/>
      <c r="O176" s="85"/>
      <c r="P176" s="88"/>
      <c r="Q176" s="83"/>
      <c r="R176" s="85"/>
      <c r="S176" s="89"/>
      <c r="T176" s="86"/>
      <c r="U176" s="87"/>
      <c r="V176" s="94"/>
      <c r="W176" s="95"/>
      <c r="X176" s="87">
        <v>2</v>
      </c>
      <c r="Y176" s="94"/>
    </row>
    <row r="177" spans="1:25" s="18" customFormat="1" ht="39" hidden="1" customHeight="1" thickBot="1" x14ac:dyDescent="0.25">
      <c r="A177" s="860" t="s">
        <v>452</v>
      </c>
      <c r="B177" s="815" t="s">
        <v>286</v>
      </c>
      <c r="C177" s="861"/>
      <c r="D177" s="862">
        <v>11</v>
      </c>
      <c r="E177" s="862"/>
      <c r="F177" s="863"/>
      <c r="G177" s="864">
        <v>4</v>
      </c>
      <c r="H177" s="865">
        <f>G177*30</f>
        <v>120</v>
      </c>
      <c r="I177" s="866">
        <f>J177+K177+L177</f>
        <v>54</v>
      </c>
      <c r="J177" s="867">
        <v>18</v>
      </c>
      <c r="K177" s="867">
        <v>36</v>
      </c>
      <c r="L177" s="867"/>
      <c r="M177" s="868">
        <f>H177-I177</f>
        <v>66</v>
      </c>
      <c r="N177" s="865"/>
      <c r="O177" s="866"/>
      <c r="P177" s="868"/>
      <c r="Q177" s="865"/>
      <c r="R177" s="866"/>
      <c r="S177" s="868"/>
      <c r="T177" s="865"/>
      <c r="U177" s="866"/>
      <c r="V177" s="868"/>
      <c r="W177" s="869"/>
      <c r="X177" s="153">
        <v>6</v>
      </c>
      <c r="Y177" s="868"/>
    </row>
    <row r="178" spans="1:25" s="18" customFormat="1" ht="21.75" hidden="1" customHeight="1" thickBot="1" x14ac:dyDescent="0.25">
      <c r="A178" s="3041" t="s">
        <v>365</v>
      </c>
      <c r="B178" s="3042"/>
      <c r="C178" s="3042"/>
      <c r="D178" s="3042"/>
      <c r="E178" s="3042"/>
      <c r="F178" s="3042"/>
      <c r="G178" s="3042"/>
      <c r="H178" s="3042"/>
      <c r="I178" s="3042"/>
      <c r="J178" s="3042"/>
      <c r="K178" s="3042"/>
      <c r="L178" s="3042"/>
      <c r="M178" s="3042"/>
      <c r="N178" s="3042"/>
      <c r="O178" s="3042"/>
      <c r="P178" s="3042"/>
      <c r="Q178" s="3042"/>
      <c r="R178" s="3042"/>
      <c r="S178" s="3042"/>
      <c r="T178" s="3042"/>
      <c r="U178" s="3042"/>
      <c r="V178" s="3042"/>
      <c r="W178" s="3042"/>
      <c r="X178" s="3042"/>
      <c r="Y178" s="3043"/>
    </row>
    <row r="179" spans="1:25" s="1792" customFormat="1" ht="36.75" hidden="1" customHeight="1" thickBot="1" x14ac:dyDescent="0.25">
      <c r="A179" s="2202" t="s">
        <v>453</v>
      </c>
      <c r="B179" s="2203" t="s">
        <v>367</v>
      </c>
      <c r="C179" s="2204"/>
      <c r="D179" s="2205">
        <v>11</v>
      </c>
      <c r="E179" s="2205"/>
      <c r="F179" s="2206"/>
      <c r="G179" s="2207">
        <v>4</v>
      </c>
      <c r="H179" s="2208">
        <f>G179*30</f>
        <v>120</v>
      </c>
      <c r="I179" s="2209">
        <f>J179+K179+L179</f>
        <v>54</v>
      </c>
      <c r="J179" s="2210">
        <v>18</v>
      </c>
      <c r="K179" s="2210">
        <v>36</v>
      </c>
      <c r="L179" s="2210"/>
      <c r="M179" s="2211">
        <f>H179-I179</f>
        <v>66</v>
      </c>
      <c r="N179" s="2212"/>
      <c r="O179" s="2213"/>
      <c r="P179" s="2214"/>
      <c r="Q179" s="2208"/>
      <c r="R179" s="2209"/>
      <c r="S179" s="2211"/>
      <c r="T179" s="2212"/>
      <c r="U179" s="2213"/>
      <c r="V179" s="2214"/>
      <c r="W179" s="2215"/>
      <c r="X179" s="1701">
        <v>6</v>
      </c>
      <c r="Y179" s="2216"/>
    </row>
    <row r="180" spans="1:25" s="18" customFormat="1" ht="19.5" hidden="1" customHeight="1" thickBot="1" x14ac:dyDescent="0.25">
      <c r="A180" s="3036" t="s">
        <v>198</v>
      </c>
      <c r="B180" s="3037"/>
      <c r="C180" s="3037"/>
      <c r="D180" s="3037"/>
      <c r="E180" s="3037"/>
      <c r="F180" s="3037"/>
      <c r="G180" s="3037"/>
      <c r="H180" s="3037"/>
      <c r="I180" s="3037"/>
      <c r="J180" s="3037"/>
      <c r="K180" s="3037"/>
      <c r="L180" s="3037"/>
      <c r="M180" s="3037"/>
      <c r="N180" s="3037"/>
      <c r="O180" s="3037"/>
      <c r="P180" s="3037"/>
      <c r="Q180" s="3037"/>
      <c r="R180" s="3037"/>
      <c r="S180" s="3037"/>
      <c r="T180" s="3037"/>
      <c r="U180" s="3037"/>
      <c r="V180" s="3037"/>
      <c r="W180" s="3037"/>
      <c r="X180" s="3037"/>
      <c r="Y180" s="3038"/>
    </row>
    <row r="181" spans="1:25" s="18" customFormat="1" ht="23.25" hidden="1" customHeight="1" thickBot="1" x14ac:dyDescent="0.25">
      <c r="A181" s="146" t="s">
        <v>454</v>
      </c>
      <c r="B181" s="872" t="s">
        <v>60</v>
      </c>
      <c r="C181" s="522"/>
      <c r="D181" s="870">
        <v>11</v>
      </c>
      <c r="E181" s="870"/>
      <c r="F181" s="871"/>
      <c r="G181" s="585">
        <v>4</v>
      </c>
      <c r="H181" s="821">
        <f>G181*30</f>
        <v>120</v>
      </c>
      <c r="I181" s="822">
        <f>J181+K181+L181</f>
        <v>54</v>
      </c>
      <c r="J181" s="873"/>
      <c r="K181" s="873"/>
      <c r="L181" s="873">
        <v>54</v>
      </c>
      <c r="M181" s="823">
        <f>H181-I181</f>
        <v>66</v>
      </c>
      <c r="N181" s="821"/>
      <c r="O181" s="822"/>
      <c r="P181" s="874"/>
      <c r="Q181" s="821"/>
      <c r="R181" s="822"/>
      <c r="S181" s="823"/>
      <c r="T181" s="875"/>
      <c r="U181" s="822"/>
      <c r="V181" s="874"/>
      <c r="W181" s="818"/>
      <c r="X181" s="150">
        <v>6</v>
      </c>
      <c r="Y181" s="823"/>
    </row>
    <row r="182" spans="1:25" s="18" customFormat="1" ht="26.25" hidden="1" customHeight="1" thickBot="1" x14ac:dyDescent="0.25">
      <c r="A182" s="3044" t="s">
        <v>395</v>
      </c>
      <c r="B182" s="3052"/>
      <c r="C182" s="3052"/>
      <c r="D182" s="3052"/>
      <c r="E182" s="3052"/>
      <c r="F182" s="3053"/>
      <c r="G182" s="876">
        <f>G166+G170+G174+G179</f>
        <v>26</v>
      </c>
      <c r="H182" s="877">
        <f t="shared" ref="H182:M182" si="50">H166+H170+H174+H179</f>
        <v>780</v>
      </c>
      <c r="I182" s="878">
        <f t="shared" si="50"/>
        <v>375</v>
      </c>
      <c r="J182" s="878">
        <f t="shared" si="50"/>
        <v>160</v>
      </c>
      <c r="K182" s="878">
        <f t="shared" si="50"/>
        <v>152</v>
      </c>
      <c r="L182" s="878">
        <f t="shared" si="50"/>
        <v>63</v>
      </c>
      <c r="M182" s="879">
        <f t="shared" si="50"/>
        <v>405</v>
      </c>
      <c r="N182" s="880"/>
      <c r="O182" s="880"/>
      <c r="P182" s="881"/>
      <c r="Q182" s="882"/>
      <c r="R182" s="880"/>
      <c r="S182" s="883"/>
      <c r="T182" s="884"/>
      <c r="U182" s="885"/>
      <c r="V182" s="886">
        <f>V171</f>
        <v>4</v>
      </c>
      <c r="W182" s="887">
        <f>W167+W172+W173+W175</f>
        <v>11</v>
      </c>
      <c r="X182" s="885">
        <f>X168+X176+X177</f>
        <v>14</v>
      </c>
      <c r="Y182" s="883">
        <f>Y169</f>
        <v>6</v>
      </c>
    </row>
    <row r="183" spans="1:25" s="18" customFormat="1" ht="36.75" hidden="1" customHeight="1" thickBot="1" x14ac:dyDescent="0.25">
      <c r="A183" s="3097" t="s">
        <v>396</v>
      </c>
      <c r="B183" s="3098"/>
      <c r="C183" s="3098"/>
      <c r="D183" s="3098"/>
      <c r="E183" s="3098"/>
      <c r="F183" s="3099"/>
      <c r="G183" s="888">
        <f>G166+G170+G174+G181</f>
        <v>26</v>
      </c>
      <c r="H183" s="696">
        <f t="shared" ref="H183:M183" si="51">H166+H170+H174+H181</f>
        <v>780</v>
      </c>
      <c r="I183" s="697">
        <f t="shared" si="51"/>
        <v>375</v>
      </c>
      <c r="J183" s="697">
        <f t="shared" si="51"/>
        <v>142</v>
      </c>
      <c r="K183" s="697">
        <f t="shared" si="51"/>
        <v>116</v>
      </c>
      <c r="L183" s="697">
        <f t="shared" si="51"/>
        <v>117</v>
      </c>
      <c r="M183" s="698">
        <f t="shared" si="51"/>
        <v>405</v>
      </c>
      <c r="N183" s="889"/>
      <c r="O183" s="890"/>
      <c r="P183" s="891"/>
      <c r="Q183" s="892"/>
      <c r="R183" s="890"/>
      <c r="S183" s="698"/>
      <c r="T183" s="696"/>
      <c r="U183" s="697"/>
      <c r="V183" s="698">
        <f>V171</f>
        <v>4</v>
      </c>
      <c r="W183" s="893">
        <f>W167+W172+W173+W175</f>
        <v>11</v>
      </c>
      <c r="X183" s="697">
        <f>X168+X176+X181</f>
        <v>14</v>
      </c>
      <c r="Y183" s="698">
        <f>Y169</f>
        <v>6</v>
      </c>
    </row>
    <row r="184" spans="1:25" s="18" customFormat="1" ht="23.25" hidden="1" customHeight="1" thickBot="1" x14ac:dyDescent="0.25">
      <c r="A184" s="3308" t="s">
        <v>455</v>
      </c>
      <c r="B184" s="3309"/>
      <c r="C184" s="3309"/>
      <c r="D184" s="3309"/>
      <c r="E184" s="3309"/>
      <c r="F184" s="3309"/>
      <c r="G184" s="3309"/>
      <c r="H184" s="3309"/>
      <c r="I184" s="3309"/>
      <c r="J184" s="3309"/>
      <c r="K184" s="3309"/>
      <c r="L184" s="3309"/>
      <c r="M184" s="3309"/>
      <c r="N184" s="3309"/>
      <c r="O184" s="3309"/>
      <c r="P184" s="3309"/>
      <c r="Q184" s="3309"/>
      <c r="R184" s="3309"/>
      <c r="S184" s="3309"/>
      <c r="T184" s="3309"/>
      <c r="U184" s="3309"/>
      <c r="V184" s="3309"/>
      <c r="W184" s="3309"/>
      <c r="X184" s="3309"/>
      <c r="Y184" s="3310"/>
    </row>
    <row r="185" spans="1:25" s="18" customFormat="1" ht="82.5" hidden="1" customHeight="1" x14ac:dyDescent="0.2">
      <c r="A185" s="155" t="s">
        <v>379</v>
      </c>
      <c r="B185" s="112" t="s">
        <v>456</v>
      </c>
      <c r="C185" s="83">
        <v>12</v>
      </c>
      <c r="D185" s="85"/>
      <c r="E185" s="85"/>
      <c r="F185" s="831"/>
      <c r="G185" s="90">
        <v>3</v>
      </c>
      <c r="H185" s="130">
        <f>G185*30</f>
        <v>90</v>
      </c>
      <c r="I185" s="109">
        <f>J185+K185+L185</f>
        <v>48</v>
      </c>
      <c r="J185" s="109">
        <v>16</v>
      </c>
      <c r="K185" s="109">
        <v>32</v>
      </c>
      <c r="L185" s="109"/>
      <c r="M185" s="110">
        <f>H185-I185</f>
        <v>42</v>
      </c>
      <c r="N185" s="83"/>
      <c r="O185" s="85"/>
      <c r="P185" s="89"/>
      <c r="Q185" s="83"/>
      <c r="R185" s="85"/>
      <c r="S185" s="89"/>
      <c r="T185" s="86"/>
      <c r="U185" s="87"/>
      <c r="V185" s="94"/>
      <c r="W185" s="95"/>
      <c r="X185" s="87"/>
      <c r="Y185" s="94">
        <v>6</v>
      </c>
    </row>
    <row r="186" spans="1:25" s="18" customFormat="1" ht="38.25" hidden="1" customHeight="1" x14ac:dyDescent="0.2">
      <c r="A186" s="155" t="s">
        <v>380</v>
      </c>
      <c r="B186" s="113" t="s">
        <v>232</v>
      </c>
      <c r="C186" s="100"/>
      <c r="D186" s="98"/>
      <c r="E186" s="98"/>
      <c r="F186" s="894"/>
      <c r="G186" s="895">
        <f>G187+G188</f>
        <v>6</v>
      </c>
      <c r="H186" s="776">
        <f>H187+H188</f>
        <v>180</v>
      </c>
      <c r="I186" s="853">
        <f>I187+I188</f>
        <v>93</v>
      </c>
      <c r="J186" s="853">
        <f>J187+J188</f>
        <v>45</v>
      </c>
      <c r="K186" s="853"/>
      <c r="L186" s="853">
        <f>L187+L188</f>
        <v>48</v>
      </c>
      <c r="M186" s="854">
        <f>M187+M188</f>
        <v>87</v>
      </c>
      <c r="N186" s="896"/>
      <c r="O186" s="897"/>
      <c r="P186" s="898"/>
      <c r="Q186" s="899"/>
      <c r="R186" s="98"/>
      <c r="S186" s="101"/>
      <c r="T186" s="102"/>
      <c r="U186" s="99"/>
      <c r="V186" s="126"/>
      <c r="W186" s="119"/>
      <c r="X186" s="99"/>
      <c r="Y186" s="126"/>
    </row>
    <row r="187" spans="1:25" s="18" customFormat="1" ht="37.5" hidden="1" customHeight="1" x14ac:dyDescent="0.2">
      <c r="A187" s="155" t="s">
        <v>381</v>
      </c>
      <c r="B187" s="113" t="s">
        <v>232</v>
      </c>
      <c r="C187" s="100">
        <v>10</v>
      </c>
      <c r="D187" s="98"/>
      <c r="E187" s="98"/>
      <c r="F187" s="894"/>
      <c r="G187" s="900">
        <v>4.5</v>
      </c>
      <c r="H187" s="779">
        <f>G187*30</f>
        <v>135</v>
      </c>
      <c r="I187" s="901">
        <f>J187+K187+L187</f>
        <v>75</v>
      </c>
      <c r="J187" s="902">
        <v>45</v>
      </c>
      <c r="K187" s="897"/>
      <c r="L187" s="897">
        <v>30</v>
      </c>
      <c r="M187" s="145">
        <f>H187-I187</f>
        <v>60</v>
      </c>
      <c r="N187" s="896"/>
      <c r="O187" s="897"/>
      <c r="P187" s="898"/>
      <c r="Q187" s="899"/>
      <c r="R187" s="98"/>
      <c r="S187" s="101"/>
      <c r="T187" s="102"/>
      <c r="U187" s="99"/>
      <c r="V187" s="126"/>
      <c r="W187" s="119">
        <v>5</v>
      </c>
      <c r="X187" s="99"/>
      <c r="Y187" s="126"/>
    </row>
    <row r="188" spans="1:25" s="18" customFormat="1" ht="39" hidden="1" customHeight="1" x14ac:dyDescent="0.2">
      <c r="A188" s="155" t="s">
        <v>382</v>
      </c>
      <c r="B188" s="113" t="s">
        <v>285</v>
      </c>
      <c r="C188" s="100"/>
      <c r="D188" s="98"/>
      <c r="E188" s="98"/>
      <c r="F188" s="129">
        <v>11</v>
      </c>
      <c r="G188" s="132">
        <v>1.5</v>
      </c>
      <c r="H188" s="83">
        <f>G188*30</f>
        <v>45</v>
      </c>
      <c r="I188" s="781">
        <f>J188+K188+L188</f>
        <v>18</v>
      </c>
      <c r="J188" s="99"/>
      <c r="K188" s="98"/>
      <c r="L188" s="98">
        <v>18</v>
      </c>
      <c r="M188" s="145">
        <f>H188-I188</f>
        <v>27</v>
      </c>
      <c r="N188" s="97"/>
      <c r="O188" s="98"/>
      <c r="P188" s="106"/>
      <c r="Q188" s="100"/>
      <c r="R188" s="98"/>
      <c r="S188" s="101"/>
      <c r="T188" s="102"/>
      <c r="U188" s="99"/>
      <c r="V188" s="126"/>
      <c r="W188" s="119"/>
      <c r="X188" s="99">
        <v>2</v>
      </c>
      <c r="Y188" s="126"/>
    </row>
    <row r="189" spans="1:25" s="18" customFormat="1" ht="39" hidden="1" customHeight="1" thickBot="1" x14ac:dyDescent="0.25">
      <c r="A189" s="860" t="s">
        <v>383</v>
      </c>
      <c r="B189" s="815" t="s">
        <v>286</v>
      </c>
      <c r="C189" s="861"/>
      <c r="D189" s="862">
        <v>11</v>
      </c>
      <c r="E189" s="862"/>
      <c r="F189" s="863"/>
      <c r="G189" s="864">
        <v>4</v>
      </c>
      <c r="H189" s="865">
        <f>G189*30</f>
        <v>120</v>
      </c>
      <c r="I189" s="866">
        <f>J189+K189+L189</f>
        <v>54</v>
      </c>
      <c r="J189" s="867">
        <v>36</v>
      </c>
      <c r="K189" s="867">
        <v>9</v>
      </c>
      <c r="L189" s="867">
        <v>9</v>
      </c>
      <c r="M189" s="96">
        <f>H189-I189</f>
        <v>66</v>
      </c>
      <c r="N189" s="865"/>
      <c r="O189" s="866"/>
      <c r="P189" s="868"/>
      <c r="Q189" s="865"/>
      <c r="R189" s="866"/>
      <c r="S189" s="868"/>
      <c r="T189" s="865"/>
      <c r="U189" s="866"/>
      <c r="V189" s="868"/>
      <c r="W189" s="869"/>
      <c r="X189" s="153">
        <v>6</v>
      </c>
      <c r="Y189" s="868"/>
    </row>
    <row r="190" spans="1:25" s="18" customFormat="1" ht="21" hidden="1" customHeight="1" thickBot="1" x14ac:dyDescent="0.25">
      <c r="A190" s="3041" t="s">
        <v>365</v>
      </c>
      <c r="B190" s="3042"/>
      <c r="C190" s="3042"/>
      <c r="D190" s="3042"/>
      <c r="E190" s="3042"/>
      <c r="F190" s="3042"/>
      <c r="G190" s="3042"/>
      <c r="H190" s="3042"/>
      <c r="I190" s="3042"/>
      <c r="J190" s="3042"/>
      <c r="K190" s="3042"/>
      <c r="L190" s="3042"/>
      <c r="M190" s="3042"/>
      <c r="N190" s="3042"/>
      <c r="O190" s="3042"/>
      <c r="P190" s="3042"/>
      <c r="Q190" s="3042"/>
      <c r="R190" s="3042"/>
      <c r="S190" s="3042"/>
      <c r="T190" s="3042"/>
      <c r="U190" s="3042"/>
      <c r="V190" s="3042"/>
      <c r="W190" s="3042"/>
      <c r="X190" s="3042"/>
      <c r="Y190" s="3043"/>
    </row>
    <row r="191" spans="1:25" s="18" customFormat="1" ht="38.25" hidden="1" customHeight="1" thickBot="1" x14ac:dyDescent="0.25">
      <c r="A191" s="581" t="s">
        <v>457</v>
      </c>
      <c r="B191" s="903" t="s">
        <v>378</v>
      </c>
      <c r="C191" s="904"/>
      <c r="D191" s="138">
        <v>11</v>
      </c>
      <c r="E191" s="138"/>
      <c r="F191" s="905"/>
      <c r="G191" s="906">
        <v>4</v>
      </c>
      <c r="H191" s="907">
        <f>G191*30</f>
        <v>120</v>
      </c>
      <c r="I191" s="104">
        <f>J191+K191+L191</f>
        <v>54</v>
      </c>
      <c r="J191" s="866">
        <v>36</v>
      </c>
      <c r="K191" s="866">
        <v>9</v>
      </c>
      <c r="L191" s="866">
        <v>9</v>
      </c>
      <c r="M191" s="127">
        <f>H191-I191</f>
        <v>66</v>
      </c>
      <c r="N191" s="908"/>
      <c r="O191" s="138"/>
      <c r="P191" s="139"/>
      <c r="Q191" s="904"/>
      <c r="R191" s="138"/>
      <c r="S191" s="909"/>
      <c r="T191" s="140"/>
      <c r="U191" s="138"/>
      <c r="V191" s="139"/>
      <c r="W191" s="910"/>
      <c r="X191" s="153">
        <v>6</v>
      </c>
      <c r="Y191" s="139"/>
    </row>
    <row r="192" spans="1:25" s="18" customFormat="1" ht="21" hidden="1" customHeight="1" thickBot="1" x14ac:dyDescent="0.25">
      <c r="A192" s="3036" t="s">
        <v>198</v>
      </c>
      <c r="B192" s="3037"/>
      <c r="C192" s="3037"/>
      <c r="D192" s="3037"/>
      <c r="E192" s="3037"/>
      <c r="F192" s="3037"/>
      <c r="G192" s="3037"/>
      <c r="H192" s="3037"/>
      <c r="I192" s="3037"/>
      <c r="J192" s="3037"/>
      <c r="K192" s="3037"/>
      <c r="L192" s="3037"/>
      <c r="M192" s="3037"/>
      <c r="N192" s="3037"/>
      <c r="O192" s="3037"/>
      <c r="P192" s="3037"/>
      <c r="Q192" s="3037"/>
      <c r="R192" s="3037"/>
      <c r="S192" s="3037"/>
      <c r="T192" s="3037"/>
      <c r="U192" s="3037"/>
      <c r="V192" s="3037"/>
      <c r="W192" s="3037"/>
      <c r="X192" s="3037"/>
      <c r="Y192" s="3038"/>
    </row>
    <row r="193" spans="1:25" s="18" customFormat="1" ht="21" hidden="1" customHeight="1" thickBot="1" x14ac:dyDescent="0.25">
      <c r="A193" s="581" t="s">
        <v>458</v>
      </c>
      <c r="B193" s="911" t="s">
        <v>60</v>
      </c>
      <c r="C193" s="912"/>
      <c r="D193" s="913">
        <v>11</v>
      </c>
      <c r="E193" s="913"/>
      <c r="F193" s="914"/>
      <c r="G193" s="90">
        <v>4</v>
      </c>
      <c r="H193" s="91">
        <f>G193*30</f>
        <v>120</v>
      </c>
      <c r="I193" s="92">
        <f>J193+K193+L193</f>
        <v>54</v>
      </c>
      <c r="J193" s="707"/>
      <c r="K193" s="707"/>
      <c r="L193" s="706">
        <v>54</v>
      </c>
      <c r="M193" s="125">
        <f>H193-I193</f>
        <v>66</v>
      </c>
      <c r="N193" s="915"/>
      <c r="O193" s="916"/>
      <c r="P193" s="917"/>
      <c r="Q193" s="918"/>
      <c r="R193" s="916"/>
      <c r="S193" s="917"/>
      <c r="T193" s="915"/>
      <c r="U193" s="916"/>
      <c r="V193" s="917"/>
      <c r="W193" s="49"/>
      <c r="X193" s="87">
        <v>6</v>
      </c>
      <c r="Y193" s="639"/>
    </row>
    <row r="194" spans="1:25" s="18" customFormat="1" ht="21" hidden="1" customHeight="1" thickBot="1" x14ac:dyDescent="0.25">
      <c r="A194" s="3095" t="s">
        <v>397</v>
      </c>
      <c r="B194" s="3096"/>
      <c r="C194" s="3096"/>
      <c r="D194" s="3096"/>
      <c r="E194" s="3096"/>
      <c r="F194" s="3096"/>
      <c r="G194" s="919">
        <f>G185+G186+G191</f>
        <v>13</v>
      </c>
      <c r="H194" s="920">
        <f t="shared" ref="H194:M194" si="52">H185+H186+H191</f>
        <v>390</v>
      </c>
      <c r="I194" s="921">
        <f t="shared" si="52"/>
        <v>195</v>
      </c>
      <c r="J194" s="921">
        <f t="shared" si="52"/>
        <v>97</v>
      </c>
      <c r="K194" s="921">
        <f t="shared" si="52"/>
        <v>41</v>
      </c>
      <c r="L194" s="921">
        <f t="shared" si="52"/>
        <v>57</v>
      </c>
      <c r="M194" s="922">
        <f t="shared" si="52"/>
        <v>195</v>
      </c>
      <c r="N194" s="923"/>
      <c r="O194" s="921"/>
      <c r="P194" s="922"/>
      <c r="Q194" s="920"/>
      <c r="R194" s="921"/>
      <c r="S194" s="922"/>
      <c r="T194" s="920"/>
      <c r="U194" s="921"/>
      <c r="V194" s="922"/>
      <c r="W194" s="920">
        <f>W187</f>
        <v>5</v>
      </c>
      <c r="X194" s="921">
        <f>X188+X191</f>
        <v>8</v>
      </c>
      <c r="Y194" s="924">
        <f>Y185</f>
        <v>6</v>
      </c>
    </row>
    <row r="195" spans="1:25" s="18" customFormat="1" ht="39" hidden="1" customHeight="1" thickBot="1" x14ac:dyDescent="0.25">
      <c r="A195" s="3095" t="s">
        <v>398</v>
      </c>
      <c r="B195" s="3096"/>
      <c r="C195" s="3096"/>
      <c r="D195" s="3096"/>
      <c r="E195" s="3096"/>
      <c r="F195" s="3096"/>
      <c r="G195" s="925">
        <f>G185+G186+G193</f>
        <v>13</v>
      </c>
      <c r="H195" s="926">
        <f t="shared" ref="H195:M195" si="53">H185+H186+H193</f>
        <v>390</v>
      </c>
      <c r="I195" s="927">
        <f t="shared" si="53"/>
        <v>195</v>
      </c>
      <c r="J195" s="927">
        <f t="shared" si="53"/>
        <v>61</v>
      </c>
      <c r="K195" s="927">
        <f t="shared" si="53"/>
        <v>32</v>
      </c>
      <c r="L195" s="927">
        <f t="shared" si="53"/>
        <v>102</v>
      </c>
      <c r="M195" s="928">
        <f t="shared" si="53"/>
        <v>195</v>
      </c>
      <c r="N195" s="929"/>
      <c r="O195" s="587"/>
      <c r="P195" s="588"/>
      <c r="Q195" s="930"/>
      <c r="R195" s="587"/>
      <c r="S195" s="931"/>
      <c r="T195" s="586"/>
      <c r="U195" s="587"/>
      <c r="V195" s="588"/>
      <c r="W195" s="930">
        <f>W187</f>
        <v>5</v>
      </c>
      <c r="X195" s="587">
        <f>X188+X193</f>
        <v>8</v>
      </c>
      <c r="Y195" s="588">
        <f>Y185</f>
        <v>6</v>
      </c>
    </row>
    <row r="196" spans="1:25" s="18" customFormat="1" ht="21" hidden="1" customHeight="1" thickBot="1" x14ac:dyDescent="0.25">
      <c r="A196" s="3023" t="s">
        <v>459</v>
      </c>
      <c r="B196" s="3034"/>
      <c r="C196" s="3034"/>
      <c r="D196" s="3034"/>
      <c r="E196" s="3034"/>
      <c r="F196" s="3034"/>
      <c r="G196" s="3034"/>
      <c r="H196" s="3034"/>
      <c r="I196" s="3034"/>
      <c r="J196" s="3034"/>
      <c r="K196" s="3034"/>
      <c r="L196" s="3034"/>
      <c r="M196" s="3034"/>
      <c r="N196" s="3034"/>
      <c r="O196" s="3034"/>
      <c r="P196" s="3034"/>
      <c r="Q196" s="3034"/>
      <c r="R196" s="3034"/>
      <c r="S196" s="3034"/>
      <c r="T196" s="3034"/>
      <c r="U196" s="3034"/>
      <c r="V196" s="3034"/>
      <c r="W196" s="3034"/>
      <c r="X196" s="3034"/>
      <c r="Y196" s="3035"/>
    </row>
    <row r="197" spans="1:25" s="18" customFormat="1" ht="36.75" hidden="1" customHeight="1" x14ac:dyDescent="0.2">
      <c r="A197" s="576" t="s">
        <v>385</v>
      </c>
      <c r="B197" s="112" t="s">
        <v>284</v>
      </c>
      <c r="C197" s="83"/>
      <c r="D197" s="85"/>
      <c r="E197" s="85"/>
      <c r="F197" s="128"/>
      <c r="G197" s="932">
        <f t="shared" ref="G197:M197" si="54">G198+G199+G200</f>
        <v>6</v>
      </c>
      <c r="H197" s="534">
        <f t="shared" si="54"/>
        <v>180</v>
      </c>
      <c r="I197" s="535">
        <f t="shared" si="54"/>
        <v>96</v>
      </c>
      <c r="J197" s="535">
        <f t="shared" si="54"/>
        <v>57</v>
      </c>
      <c r="K197" s="535">
        <f t="shared" si="54"/>
        <v>9</v>
      </c>
      <c r="L197" s="535">
        <f t="shared" si="54"/>
        <v>30</v>
      </c>
      <c r="M197" s="641">
        <f t="shared" si="54"/>
        <v>84</v>
      </c>
      <c r="N197" s="78"/>
      <c r="O197" s="80"/>
      <c r="P197" s="81"/>
      <c r="Q197" s="79"/>
      <c r="R197" s="80"/>
      <c r="S197" s="107"/>
      <c r="T197" s="115"/>
      <c r="U197" s="114"/>
      <c r="V197" s="116"/>
      <c r="W197" s="117"/>
      <c r="X197" s="114"/>
      <c r="Y197" s="116"/>
    </row>
    <row r="198" spans="1:25" s="18" customFormat="1" ht="36.75" hidden="1" customHeight="1" x14ac:dyDescent="0.2">
      <c r="A198" s="683" t="s">
        <v>386</v>
      </c>
      <c r="B198" s="112" t="s">
        <v>284</v>
      </c>
      <c r="C198" s="83"/>
      <c r="D198" s="85">
        <v>9</v>
      </c>
      <c r="E198" s="85"/>
      <c r="F198" s="128"/>
      <c r="G198" s="643">
        <v>2</v>
      </c>
      <c r="H198" s="83">
        <f t="shared" ref="H198:H204" si="55">G198*30</f>
        <v>60</v>
      </c>
      <c r="I198" s="84">
        <f>J198+K198+L198</f>
        <v>36</v>
      </c>
      <c r="J198" s="87">
        <v>27</v>
      </c>
      <c r="K198" s="85">
        <v>9</v>
      </c>
      <c r="L198" s="85"/>
      <c r="M198" s="145">
        <f>H198-I198</f>
        <v>24</v>
      </c>
      <c r="N198" s="82"/>
      <c r="O198" s="85"/>
      <c r="P198" s="88"/>
      <c r="Q198" s="83"/>
      <c r="R198" s="85"/>
      <c r="S198" s="89"/>
      <c r="T198" s="86"/>
      <c r="U198" s="87"/>
      <c r="V198" s="94">
        <v>4</v>
      </c>
      <c r="W198" s="95"/>
      <c r="X198" s="87"/>
      <c r="Y198" s="94"/>
    </row>
    <row r="199" spans="1:25" s="18" customFormat="1" ht="36.75" hidden="1" customHeight="1" x14ac:dyDescent="0.2">
      <c r="A199" s="683" t="s">
        <v>387</v>
      </c>
      <c r="B199" s="112" t="s">
        <v>284</v>
      </c>
      <c r="C199" s="83">
        <v>10</v>
      </c>
      <c r="D199" s="85"/>
      <c r="E199" s="85"/>
      <c r="F199" s="128"/>
      <c r="G199" s="643">
        <v>2.5</v>
      </c>
      <c r="H199" s="83">
        <f t="shared" si="55"/>
        <v>75</v>
      </c>
      <c r="I199" s="84">
        <f>J199+K199+L199</f>
        <v>45</v>
      </c>
      <c r="J199" s="87">
        <v>30</v>
      </c>
      <c r="K199" s="85"/>
      <c r="L199" s="85">
        <v>15</v>
      </c>
      <c r="M199" s="145">
        <f>H199-I199</f>
        <v>30</v>
      </c>
      <c r="N199" s="82"/>
      <c r="O199" s="85"/>
      <c r="P199" s="88"/>
      <c r="Q199" s="83"/>
      <c r="R199" s="85"/>
      <c r="S199" s="89"/>
      <c r="T199" s="86"/>
      <c r="U199" s="87"/>
      <c r="V199" s="94"/>
      <c r="W199" s="95">
        <v>3</v>
      </c>
      <c r="X199" s="87"/>
      <c r="Y199" s="94"/>
    </row>
    <row r="200" spans="1:25" s="18" customFormat="1" ht="36.75" hidden="1" customHeight="1" x14ac:dyDescent="0.2">
      <c r="A200" s="683" t="s">
        <v>388</v>
      </c>
      <c r="B200" s="112" t="s">
        <v>466</v>
      </c>
      <c r="C200" s="83"/>
      <c r="D200" s="85"/>
      <c r="E200" s="85">
        <v>10</v>
      </c>
      <c r="F200" s="128"/>
      <c r="G200" s="643">
        <v>1.5</v>
      </c>
      <c r="H200" s="83">
        <f t="shared" si="55"/>
        <v>45</v>
      </c>
      <c r="I200" s="50">
        <f>J200+K200+L200</f>
        <v>15</v>
      </c>
      <c r="J200" s="50"/>
      <c r="K200" s="50"/>
      <c r="L200" s="50">
        <v>15</v>
      </c>
      <c r="M200" s="51">
        <f>H200-I200</f>
        <v>30</v>
      </c>
      <c r="N200" s="82"/>
      <c r="O200" s="85"/>
      <c r="P200" s="88"/>
      <c r="Q200" s="83"/>
      <c r="R200" s="85"/>
      <c r="S200" s="89"/>
      <c r="T200" s="86"/>
      <c r="U200" s="87"/>
      <c r="V200" s="94"/>
      <c r="W200" s="95">
        <v>1</v>
      </c>
      <c r="X200" s="87"/>
      <c r="Y200" s="94"/>
    </row>
    <row r="201" spans="1:25" s="18" customFormat="1" ht="99.75" hidden="1" customHeight="1" x14ac:dyDescent="0.2">
      <c r="A201" s="683" t="s">
        <v>389</v>
      </c>
      <c r="B201" s="112" t="s">
        <v>467</v>
      </c>
      <c r="C201" s="83">
        <v>12</v>
      </c>
      <c r="D201" s="85"/>
      <c r="E201" s="85"/>
      <c r="F201" s="128"/>
      <c r="G201" s="108">
        <v>3</v>
      </c>
      <c r="H201" s="91">
        <f t="shared" si="55"/>
        <v>90</v>
      </c>
      <c r="I201" s="92">
        <f>J201+K201+L201</f>
        <v>48</v>
      </c>
      <c r="J201" s="92">
        <v>16</v>
      </c>
      <c r="K201" s="92">
        <v>32</v>
      </c>
      <c r="L201" s="92"/>
      <c r="M201" s="96">
        <f>H201-I201</f>
        <v>42</v>
      </c>
      <c r="N201" s="82"/>
      <c r="O201" s="85"/>
      <c r="P201" s="88"/>
      <c r="Q201" s="83"/>
      <c r="R201" s="85"/>
      <c r="S201" s="89"/>
      <c r="T201" s="86"/>
      <c r="U201" s="87"/>
      <c r="V201" s="94"/>
      <c r="W201" s="95"/>
      <c r="X201" s="87"/>
      <c r="Y201" s="94">
        <v>6</v>
      </c>
    </row>
    <row r="202" spans="1:25" s="18" customFormat="1" ht="22.5" hidden="1" customHeight="1" x14ac:dyDescent="0.2">
      <c r="A202" s="683" t="s">
        <v>390</v>
      </c>
      <c r="B202" s="113" t="s">
        <v>366</v>
      </c>
      <c r="C202" s="100"/>
      <c r="D202" s="98"/>
      <c r="E202" s="98"/>
      <c r="F202" s="129"/>
      <c r="G202" s="118">
        <f>G203+G204</f>
        <v>3</v>
      </c>
      <c r="H202" s="91">
        <f>H203+H204</f>
        <v>90</v>
      </c>
      <c r="I202" s="92">
        <f>I203+I204</f>
        <v>40</v>
      </c>
      <c r="J202" s="171">
        <f>J203+J204</f>
        <v>20</v>
      </c>
      <c r="K202" s="167"/>
      <c r="L202" s="167">
        <f>L203+L204</f>
        <v>20</v>
      </c>
      <c r="M202" s="96">
        <f>M203+M204</f>
        <v>50</v>
      </c>
      <c r="N202" s="97"/>
      <c r="O202" s="98"/>
      <c r="P202" s="106"/>
      <c r="Q202" s="100"/>
      <c r="R202" s="98"/>
      <c r="S202" s="101"/>
      <c r="T202" s="102"/>
      <c r="U202" s="99"/>
      <c r="V202" s="126"/>
      <c r="W202" s="119"/>
      <c r="X202" s="99"/>
      <c r="Y202" s="126"/>
    </row>
    <row r="203" spans="1:25" s="18" customFormat="1" ht="19.5" hidden="1" customHeight="1" x14ac:dyDescent="0.2">
      <c r="A203" s="683" t="s">
        <v>391</v>
      </c>
      <c r="B203" s="933" t="s">
        <v>460</v>
      </c>
      <c r="C203" s="100"/>
      <c r="D203" s="98">
        <v>6</v>
      </c>
      <c r="E203" s="98"/>
      <c r="F203" s="129"/>
      <c r="G203" s="132">
        <v>1.5</v>
      </c>
      <c r="H203" s="83">
        <f t="shared" si="55"/>
        <v>45</v>
      </c>
      <c r="I203" s="84">
        <f>J203+K203+L203</f>
        <v>20</v>
      </c>
      <c r="J203" s="87">
        <v>10</v>
      </c>
      <c r="K203" s="85"/>
      <c r="L203" s="85">
        <v>10</v>
      </c>
      <c r="M203" s="145">
        <f>H203-I203</f>
        <v>25</v>
      </c>
      <c r="N203" s="97"/>
      <c r="O203" s="98"/>
      <c r="P203" s="106"/>
      <c r="Q203" s="100"/>
      <c r="R203" s="98"/>
      <c r="S203" s="101">
        <v>2</v>
      </c>
      <c r="T203" s="102"/>
      <c r="U203" s="99"/>
      <c r="V203" s="126"/>
      <c r="W203" s="119"/>
      <c r="X203" s="99"/>
      <c r="Y203" s="126"/>
    </row>
    <row r="204" spans="1:25" s="18" customFormat="1" ht="21.75" hidden="1" customHeight="1" x14ac:dyDescent="0.2">
      <c r="A204" s="683" t="s">
        <v>392</v>
      </c>
      <c r="B204" s="933" t="s">
        <v>461</v>
      </c>
      <c r="C204" s="100"/>
      <c r="D204" s="98">
        <v>6</v>
      </c>
      <c r="E204" s="98"/>
      <c r="F204" s="129"/>
      <c r="G204" s="132">
        <v>1.5</v>
      </c>
      <c r="H204" s="83">
        <f t="shared" si="55"/>
        <v>45</v>
      </c>
      <c r="I204" s="84">
        <f>J204+K204+L204</f>
        <v>20</v>
      </c>
      <c r="J204" s="87">
        <v>10</v>
      </c>
      <c r="K204" s="85"/>
      <c r="L204" s="85">
        <v>10</v>
      </c>
      <c r="M204" s="145">
        <f>H204-I204</f>
        <v>25</v>
      </c>
      <c r="N204" s="97"/>
      <c r="O204" s="98"/>
      <c r="P204" s="106"/>
      <c r="Q204" s="100"/>
      <c r="R204" s="98"/>
      <c r="S204" s="101">
        <v>2</v>
      </c>
      <c r="T204" s="102"/>
      <c r="U204" s="99"/>
      <c r="V204" s="126"/>
      <c r="W204" s="119"/>
      <c r="X204" s="99"/>
      <c r="Y204" s="126"/>
    </row>
    <row r="205" spans="1:25" s="18" customFormat="1" ht="54" hidden="1" customHeight="1" x14ac:dyDescent="0.2">
      <c r="A205" s="683" t="s">
        <v>462</v>
      </c>
      <c r="B205" s="113" t="s">
        <v>412</v>
      </c>
      <c r="C205" s="100"/>
      <c r="D205" s="98"/>
      <c r="E205" s="98"/>
      <c r="F205" s="129"/>
      <c r="G205" s="118">
        <f>G206+G207</f>
        <v>6</v>
      </c>
      <c r="H205" s="130">
        <f t="shared" ref="H205:M205" si="56">H206+H207</f>
        <v>180</v>
      </c>
      <c r="I205" s="109">
        <f t="shared" si="56"/>
        <v>93</v>
      </c>
      <c r="J205" s="109">
        <f t="shared" si="56"/>
        <v>45</v>
      </c>
      <c r="K205" s="109"/>
      <c r="L205" s="109">
        <f t="shared" si="56"/>
        <v>48</v>
      </c>
      <c r="M205" s="110">
        <f t="shared" si="56"/>
        <v>87</v>
      </c>
      <c r="N205" s="97"/>
      <c r="O205" s="98"/>
      <c r="P205" s="106"/>
      <c r="Q205" s="100"/>
      <c r="R205" s="98"/>
      <c r="S205" s="101"/>
      <c r="T205" s="102"/>
      <c r="U205" s="99"/>
      <c r="V205" s="126"/>
      <c r="W205" s="119"/>
      <c r="X205" s="99"/>
      <c r="Y205" s="126"/>
    </row>
    <row r="206" spans="1:25" s="18" customFormat="1" ht="53.25" hidden="1" customHeight="1" x14ac:dyDescent="0.2">
      <c r="A206" s="683" t="s">
        <v>463</v>
      </c>
      <c r="B206" s="113" t="s">
        <v>412</v>
      </c>
      <c r="C206" s="100">
        <v>10</v>
      </c>
      <c r="D206" s="98"/>
      <c r="E206" s="98"/>
      <c r="F206" s="129"/>
      <c r="G206" s="900">
        <v>4.5</v>
      </c>
      <c r="H206" s="779">
        <f>G206*30</f>
        <v>135</v>
      </c>
      <c r="I206" s="781">
        <f>J206+K206+L206</f>
        <v>75</v>
      </c>
      <c r="J206" s="99">
        <v>45</v>
      </c>
      <c r="K206" s="98"/>
      <c r="L206" s="98">
        <v>30</v>
      </c>
      <c r="M206" s="782">
        <f>H206-I206</f>
        <v>60</v>
      </c>
      <c r="N206" s="97"/>
      <c r="O206" s="98"/>
      <c r="P206" s="106"/>
      <c r="Q206" s="100"/>
      <c r="R206" s="98"/>
      <c r="S206" s="101"/>
      <c r="T206" s="102"/>
      <c r="U206" s="99"/>
      <c r="V206" s="126"/>
      <c r="W206" s="119">
        <v>5</v>
      </c>
      <c r="X206" s="99"/>
      <c r="Y206" s="126"/>
    </row>
    <row r="207" spans="1:25" s="18" customFormat="1" ht="51.75" hidden="1" customHeight="1" x14ac:dyDescent="0.2">
      <c r="A207" s="683" t="s">
        <v>464</v>
      </c>
      <c r="B207" s="113" t="s">
        <v>413</v>
      </c>
      <c r="C207" s="100"/>
      <c r="D207" s="98"/>
      <c r="E207" s="98"/>
      <c r="F207" s="129">
        <v>11</v>
      </c>
      <c r="G207" s="132">
        <v>1.5</v>
      </c>
      <c r="H207" s="100">
        <f>G207*30</f>
        <v>45</v>
      </c>
      <c r="I207" s="781">
        <f>J207+K207+L207</f>
        <v>18</v>
      </c>
      <c r="J207" s="99"/>
      <c r="K207" s="98"/>
      <c r="L207" s="98">
        <v>18</v>
      </c>
      <c r="M207" s="782">
        <f>H207-I207</f>
        <v>27</v>
      </c>
      <c r="N207" s="97"/>
      <c r="O207" s="98"/>
      <c r="P207" s="106"/>
      <c r="Q207" s="100"/>
      <c r="R207" s="98"/>
      <c r="S207" s="101"/>
      <c r="T207" s="102"/>
      <c r="U207" s="99"/>
      <c r="V207" s="126"/>
      <c r="W207" s="119"/>
      <c r="X207" s="99">
        <v>2</v>
      </c>
      <c r="Y207" s="126"/>
    </row>
    <row r="208" spans="1:25" s="18" customFormat="1" ht="36" hidden="1" customHeight="1" thickBot="1" x14ac:dyDescent="0.25">
      <c r="A208" s="934" t="s">
        <v>465</v>
      </c>
      <c r="B208" s="935" t="s">
        <v>286</v>
      </c>
      <c r="C208" s="936"/>
      <c r="D208" s="937">
        <v>11</v>
      </c>
      <c r="E208" s="937"/>
      <c r="F208" s="686"/>
      <c r="G208" s="118">
        <v>4</v>
      </c>
      <c r="H208" s="156">
        <f>G208*30</f>
        <v>120</v>
      </c>
      <c r="I208" s="105">
        <f>J208+K208+L208</f>
        <v>54</v>
      </c>
      <c r="J208" s="938">
        <v>36</v>
      </c>
      <c r="K208" s="938">
        <v>9</v>
      </c>
      <c r="L208" s="938">
        <v>9</v>
      </c>
      <c r="M208" s="127">
        <f>H208-I208</f>
        <v>66</v>
      </c>
      <c r="N208" s="156"/>
      <c r="O208" s="105"/>
      <c r="P208" s="127"/>
      <c r="Q208" s="156"/>
      <c r="R208" s="105"/>
      <c r="S208" s="127"/>
      <c r="T208" s="156"/>
      <c r="U208" s="105"/>
      <c r="V208" s="127"/>
      <c r="W208" s="157"/>
      <c r="X208" s="99">
        <v>6</v>
      </c>
      <c r="Y208" s="127"/>
    </row>
    <row r="209" spans="1:25" s="18" customFormat="1" ht="21" hidden="1" customHeight="1" thickBot="1" x14ac:dyDescent="0.25">
      <c r="A209" s="3041" t="s">
        <v>365</v>
      </c>
      <c r="B209" s="3042"/>
      <c r="C209" s="3042"/>
      <c r="D209" s="3042"/>
      <c r="E209" s="3042"/>
      <c r="F209" s="3042"/>
      <c r="G209" s="3042"/>
      <c r="H209" s="3042"/>
      <c r="I209" s="3042"/>
      <c r="J209" s="3042"/>
      <c r="K209" s="3042"/>
      <c r="L209" s="3042"/>
      <c r="M209" s="3042"/>
      <c r="N209" s="3042"/>
      <c r="O209" s="3042"/>
      <c r="P209" s="3042"/>
      <c r="Q209" s="3042"/>
      <c r="R209" s="3042"/>
      <c r="S209" s="3042"/>
      <c r="T209" s="3042"/>
      <c r="U209" s="3042"/>
      <c r="V209" s="3042"/>
      <c r="W209" s="3042"/>
      <c r="X209" s="3042"/>
      <c r="Y209" s="3043"/>
    </row>
    <row r="210" spans="1:25" s="18" customFormat="1" ht="51" hidden="1" customHeight="1" thickBot="1" x14ac:dyDescent="0.25">
      <c r="A210" s="576" t="s">
        <v>468</v>
      </c>
      <c r="B210" s="158" t="s">
        <v>384</v>
      </c>
      <c r="C210" s="138"/>
      <c r="D210" s="138">
        <v>11</v>
      </c>
      <c r="E210" s="138"/>
      <c r="F210" s="905"/>
      <c r="G210" s="906">
        <v>4</v>
      </c>
      <c r="H210" s="907">
        <f>G210*30</f>
        <v>120</v>
      </c>
      <c r="I210" s="104">
        <f>J210+K210+L210</f>
        <v>54</v>
      </c>
      <c r="J210" s="866">
        <v>36</v>
      </c>
      <c r="K210" s="866">
        <v>9</v>
      </c>
      <c r="L210" s="866">
        <v>9</v>
      </c>
      <c r="M210" s="868">
        <f>H210-I210</f>
        <v>66</v>
      </c>
      <c r="N210" s="939"/>
      <c r="O210" s="138"/>
      <c r="P210" s="909"/>
      <c r="Q210" s="140"/>
      <c r="R210" s="138"/>
      <c r="S210" s="139"/>
      <c r="T210" s="904"/>
      <c r="U210" s="138"/>
      <c r="V210" s="909"/>
      <c r="W210" s="159"/>
      <c r="X210" s="153">
        <v>6</v>
      </c>
      <c r="Y210" s="139"/>
    </row>
    <row r="211" spans="1:25" s="18" customFormat="1" ht="21" hidden="1" customHeight="1" thickBot="1" x14ac:dyDescent="0.25">
      <c r="A211" s="3036" t="s">
        <v>198</v>
      </c>
      <c r="B211" s="3037"/>
      <c r="C211" s="3037"/>
      <c r="D211" s="3037"/>
      <c r="E211" s="3037"/>
      <c r="F211" s="3037"/>
      <c r="G211" s="3037"/>
      <c r="H211" s="3037"/>
      <c r="I211" s="3037"/>
      <c r="J211" s="3037"/>
      <c r="K211" s="3037"/>
      <c r="L211" s="3037"/>
      <c r="M211" s="3037"/>
      <c r="N211" s="3037"/>
      <c r="O211" s="3037"/>
      <c r="P211" s="3037"/>
      <c r="Q211" s="3037"/>
      <c r="R211" s="3037"/>
      <c r="S211" s="3037"/>
      <c r="T211" s="3037"/>
      <c r="U211" s="3037"/>
      <c r="V211" s="3037"/>
      <c r="W211" s="3037"/>
      <c r="X211" s="3037"/>
      <c r="Y211" s="3038"/>
    </row>
    <row r="212" spans="1:25" s="18" customFormat="1" ht="21" hidden="1" customHeight="1" thickBot="1" x14ac:dyDescent="0.25">
      <c r="A212" s="683" t="s">
        <v>469</v>
      </c>
      <c r="B212" s="940" t="s">
        <v>60</v>
      </c>
      <c r="C212" s="941"/>
      <c r="D212" s="942">
        <v>11</v>
      </c>
      <c r="E212" s="942"/>
      <c r="F212" s="943"/>
      <c r="G212" s="103">
        <v>4</v>
      </c>
      <c r="H212" s="156">
        <f>G212*30</f>
        <v>120</v>
      </c>
      <c r="I212" s="104">
        <f>J212+K212+L212</f>
        <v>54</v>
      </c>
      <c r="J212" s="944"/>
      <c r="K212" s="944"/>
      <c r="L212" s="945">
        <v>54</v>
      </c>
      <c r="M212" s="127">
        <f>H212-I212</f>
        <v>66</v>
      </c>
      <c r="N212" s="946"/>
      <c r="O212" s="947"/>
      <c r="P212" s="948"/>
      <c r="Q212" s="949"/>
      <c r="R212" s="947"/>
      <c r="S212" s="948"/>
      <c r="T212" s="946"/>
      <c r="U212" s="947"/>
      <c r="V212" s="948"/>
      <c r="W212" s="950"/>
      <c r="X212" s="99">
        <v>6</v>
      </c>
      <c r="Y212" s="686"/>
    </row>
    <row r="213" spans="1:25" s="18" customFormat="1" ht="21" hidden="1" customHeight="1" thickBot="1" x14ac:dyDescent="0.25">
      <c r="A213" s="3044" t="s">
        <v>400</v>
      </c>
      <c r="B213" s="3045"/>
      <c r="C213" s="3045"/>
      <c r="D213" s="3045"/>
      <c r="E213" s="3045"/>
      <c r="F213" s="3046"/>
      <c r="G213" s="925">
        <f>G197+G201+G202+G205+G210</f>
        <v>22</v>
      </c>
      <c r="H213" s="586">
        <f t="shared" ref="H213:M213" si="57">H197+H201+H202+H205+H210</f>
        <v>660</v>
      </c>
      <c r="I213" s="587">
        <f t="shared" si="57"/>
        <v>331</v>
      </c>
      <c r="J213" s="587">
        <f t="shared" si="57"/>
        <v>174</v>
      </c>
      <c r="K213" s="587">
        <f t="shared" si="57"/>
        <v>50</v>
      </c>
      <c r="L213" s="587">
        <f t="shared" si="57"/>
        <v>107</v>
      </c>
      <c r="M213" s="588">
        <f t="shared" si="57"/>
        <v>329</v>
      </c>
      <c r="N213" s="951"/>
      <c r="O213" s="952"/>
      <c r="P213" s="953"/>
      <c r="Q213" s="954"/>
      <c r="R213" s="952"/>
      <c r="S213" s="955">
        <f>S203+S204</f>
        <v>4</v>
      </c>
      <c r="T213" s="586"/>
      <c r="U213" s="587"/>
      <c r="V213" s="588">
        <f>V198</f>
        <v>4</v>
      </c>
      <c r="W213" s="930">
        <f>W199+W200+W206</f>
        <v>9</v>
      </c>
      <c r="X213" s="819">
        <f>X207+X210</f>
        <v>8</v>
      </c>
      <c r="Y213" s="588">
        <f>Y201</f>
        <v>6</v>
      </c>
    </row>
    <row r="214" spans="1:25" s="18" customFormat="1" ht="34.5" hidden="1" customHeight="1" thickBot="1" x14ac:dyDescent="0.25">
      <c r="A214" s="3044" t="s">
        <v>399</v>
      </c>
      <c r="B214" s="3045"/>
      <c r="C214" s="3045"/>
      <c r="D214" s="3045"/>
      <c r="E214" s="3045"/>
      <c r="F214" s="3046"/>
      <c r="G214" s="52">
        <f>G197+G201+G202+G205+G212</f>
        <v>22</v>
      </c>
      <c r="H214" s="586">
        <f t="shared" ref="H214:M214" si="58">H197+H201+H202+H205+H212</f>
        <v>660</v>
      </c>
      <c r="I214" s="587">
        <f t="shared" si="58"/>
        <v>331</v>
      </c>
      <c r="J214" s="587">
        <f t="shared" si="58"/>
        <v>138</v>
      </c>
      <c r="K214" s="587">
        <f t="shared" si="58"/>
        <v>41</v>
      </c>
      <c r="L214" s="587">
        <f t="shared" si="58"/>
        <v>152</v>
      </c>
      <c r="M214" s="588">
        <f t="shared" si="58"/>
        <v>329</v>
      </c>
      <c r="N214" s="951"/>
      <c r="O214" s="952"/>
      <c r="P214" s="956"/>
      <c r="Q214" s="957"/>
      <c r="R214" s="952"/>
      <c r="S214" s="958">
        <f>S203+S204</f>
        <v>4</v>
      </c>
      <c r="T214" s="930"/>
      <c r="U214" s="587"/>
      <c r="V214" s="931">
        <f>V198</f>
        <v>4</v>
      </c>
      <c r="W214" s="586">
        <f>W199+W200+W206</f>
        <v>9</v>
      </c>
      <c r="X214" s="819">
        <f>X207+X212</f>
        <v>8</v>
      </c>
      <c r="Y214" s="588">
        <f>Y201</f>
        <v>6</v>
      </c>
    </row>
    <row r="215" spans="1:25" s="18" customFormat="1" ht="21" hidden="1" customHeight="1" thickBot="1" x14ac:dyDescent="0.25">
      <c r="A215" s="3023" t="s">
        <v>470</v>
      </c>
      <c r="B215" s="3034"/>
      <c r="C215" s="3034"/>
      <c r="D215" s="3034"/>
      <c r="E215" s="3034"/>
      <c r="F215" s="3034"/>
      <c r="G215" s="3034"/>
      <c r="H215" s="3034"/>
      <c r="I215" s="3034"/>
      <c r="J215" s="3034"/>
      <c r="K215" s="3034"/>
      <c r="L215" s="3034"/>
      <c r="M215" s="3034"/>
      <c r="N215" s="3034"/>
      <c r="O215" s="3034"/>
      <c r="P215" s="3034"/>
      <c r="Q215" s="3034"/>
      <c r="R215" s="3034"/>
      <c r="S215" s="3034"/>
      <c r="T215" s="3034"/>
      <c r="U215" s="3034"/>
      <c r="V215" s="3034"/>
      <c r="W215" s="3034"/>
      <c r="X215" s="3034"/>
      <c r="Y215" s="3035"/>
    </row>
    <row r="216" spans="1:25" s="18" customFormat="1" ht="82.5" hidden="1" customHeight="1" x14ac:dyDescent="0.2">
      <c r="A216" s="683" t="s">
        <v>471</v>
      </c>
      <c r="B216" s="112" t="s">
        <v>476</v>
      </c>
      <c r="C216" s="83">
        <v>12</v>
      </c>
      <c r="E216" s="85"/>
      <c r="F216" s="128"/>
      <c r="G216" s="959">
        <v>3</v>
      </c>
      <c r="H216" s="91">
        <f>G216*30</f>
        <v>90</v>
      </c>
      <c r="I216" s="92">
        <f>J216+K216+L216</f>
        <v>48</v>
      </c>
      <c r="J216" s="92">
        <v>16</v>
      </c>
      <c r="K216" s="92">
        <v>32</v>
      </c>
      <c r="L216" s="92"/>
      <c r="M216" s="96">
        <f>H216-I216</f>
        <v>42</v>
      </c>
      <c r="N216" s="82"/>
      <c r="O216" s="85"/>
      <c r="P216" s="88"/>
      <c r="Q216" s="83"/>
      <c r="R216" s="85"/>
      <c r="S216" s="89"/>
      <c r="T216" s="86"/>
      <c r="U216" s="87"/>
      <c r="V216" s="94"/>
      <c r="W216" s="95"/>
      <c r="X216" s="87"/>
      <c r="Y216" s="94">
        <v>6</v>
      </c>
    </row>
    <row r="217" spans="1:25" s="18" customFormat="1" ht="21" hidden="1" customHeight="1" x14ac:dyDescent="0.2">
      <c r="A217" s="683" t="s">
        <v>472</v>
      </c>
      <c r="B217" s="113" t="s">
        <v>191</v>
      </c>
      <c r="C217" s="100"/>
      <c r="D217" s="98"/>
      <c r="E217" s="85"/>
      <c r="F217" s="129"/>
      <c r="G217" s="118">
        <f>G218+G219</f>
        <v>6</v>
      </c>
      <c r="H217" s="130">
        <f t="shared" ref="H217:M217" si="59">H218+H219</f>
        <v>180</v>
      </c>
      <c r="I217" s="109">
        <f t="shared" si="59"/>
        <v>93</v>
      </c>
      <c r="J217" s="109">
        <f t="shared" si="59"/>
        <v>45</v>
      </c>
      <c r="K217" s="109"/>
      <c r="L217" s="109">
        <f t="shared" si="59"/>
        <v>48</v>
      </c>
      <c r="M217" s="110">
        <f t="shared" si="59"/>
        <v>87</v>
      </c>
      <c r="N217" s="97"/>
      <c r="O217" s="98"/>
      <c r="P217" s="106"/>
      <c r="Q217" s="100"/>
      <c r="R217" s="98"/>
      <c r="S217" s="101"/>
      <c r="T217" s="102"/>
      <c r="U217" s="99"/>
      <c r="V217" s="126"/>
      <c r="W217" s="119"/>
      <c r="X217" s="99"/>
      <c r="Y217" s="126"/>
    </row>
    <row r="218" spans="1:25" s="18" customFormat="1" ht="21" hidden="1" customHeight="1" x14ac:dyDescent="0.2">
      <c r="A218" s="683" t="s">
        <v>473</v>
      </c>
      <c r="B218" s="113" t="s">
        <v>191</v>
      </c>
      <c r="C218" s="100">
        <v>10</v>
      </c>
      <c r="D218" s="98"/>
      <c r="E218" s="98"/>
      <c r="F218" s="129"/>
      <c r="G218" s="900">
        <v>4.5</v>
      </c>
      <c r="H218" s="779">
        <f>G218*30</f>
        <v>135</v>
      </c>
      <c r="I218" s="781">
        <f>J218+K218+L218</f>
        <v>75</v>
      </c>
      <c r="J218" s="99">
        <v>45</v>
      </c>
      <c r="K218" s="98"/>
      <c r="L218" s="98">
        <v>30</v>
      </c>
      <c r="M218" s="782">
        <f>H218-I218</f>
        <v>60</v>
      </c>
      <c r="N218" s="97"/>
      <c r="O218" s="98"/>
      <c r="P218" s="106"/>
      <c r="Q218" s="100"/>
      <c r="R218" s="98"/>
      <c r="S218" s="101"/>
      <c r="T218" s="102"/>
      <c r="U218" s="99"/>
      <c r="V218" s="126"/>
      <c r="W218" s="119">
        <v>5</v>
      </c>
      <c r="X218" s="99"/>
      <c r="Y218" s="126"/>
    </row>
    <row r="219" spans="1:25" s="18" customFormat="1" ht="36" hidden="1" customHeight="1" x14ac:dyDescent="0.2">
      <c r="A219" s="683" t="s">
        <v>474</v>
      </c>
      <c r="B219" s="113" t="s">
        <v>281</v>
      </c>
      <c r="C219" s="100"/>
      <c r="D219" s="98"/>
      <c r="E219" s="98"/>
      <c r="F219" s="129">
        <v>11</v>
      </c>
      <c r="G219" s="132">
        <v>1.5</v>
      </c>
      <c r="H219" s="100">
        <f>G219*30</f>
        <v>45</v>
      </c>
      <c r="I219" s="781">
        <f>J219+K219+L219</f>
        <v>18</v>
      </c>
      <c r="J219" s="99"/>
      <c r="K219" s="98"/>
      <c r="L219" s="98">
        <v>18</v>
      </c>
      <c r="M219" s="782">
        <f>H219-I219</f>
        <v>27</v>
      </c>
      <c r="N219" s="97"/>
      <c r="O219" s="98"/>
      <c r="P219" s="106"/>
      <c r="Q219" s="100"/>
      <c r="R219" s="98"/>
      <c r="S219" s="101"/>
      <c r="T219" s="102"/>
      <c r="U219" s="99"/>
      <c r="V219" s="126"/>
      <c r="W219" s="119"/>
      <c r="X219" s="99">
        <v>2</v>
      </c>
      <c r="Y219" s="126"/>
    </row>
    <row r="220" spans="1:25" s="18" customFormat="1" ht="36" hidden="1" customHeight="1" thickBot="1" x14ac:dyDescent="0.25">
      <c r="A220" s="934" t="s">
        <v>475</v>
      </c>
      <c r="B220" s="935" t="s">
        <v>286</v>
      </c>
      <c r="C220" s="936"/>
      <c r="D220" s="937">
        <v>11</v>
      </c>
      <c r="E220" s="937"/>
      <c r="F220" s="686"/>
      <c r="G220" s="118">
        <v>4</v>
      </c>
      <c r="H220" s="156">
        <f>G220*30</f>
        <v>120</v>
      </c>
      <c r="I220" s="105">
        <f>J220+K220+L220</f>
        <v>54</v>
      </c>
      <c r="J220" s="938">
        <v>36</v>
      </c>
      <c r="K220" s="938">
        <v>9</v>
      </c>
      <c r="L220" s="938">
        <v>9</v>
      </c>
      <c r="M220" s="127">
        <f>H220-I220</f>
        <v>66</v>
      </c>
      <c r="N220" s="156"/>
      <c r="O220" s="105"/>
      <c r="P220" s="127"/>
      <c r="Q220" s="156"/>
      <c r="R220" s="105"/>
      <c r="S220" s="127"/>
      <c r="T220" s="156"/>
      <c r="U220" s="105"/>
      <c r="V220" s="127"/>
      <c r="W220" s="157"/>
      <c r="X220" s="99">
        <v>6</v>
      </c>
      <c r="Y220" s="127"/>
    </row>
    <row r="221" spans="1:25" s="18" customFormat="1" ht="21" hidden="1" customHeight="1" thickBot="1" x14ac:dyDescent="0.25">
      <c r="A221" s="3041" t="s">
        <v>365</v>
      </c>
      <c r="B221" s="3042"/>
      <c r="C221" s="3042"/>
      <c r="D221" s="3042"/>
      <c r="E221" s="3042"/>
      <c r="F221" s="3042"/>
      <c r="G221" s="3042"/>
      <c r="H221" s="3042"/>
      <c r="I221" s="3042"/>
      <c r="J221" s="3042"/>
      <c r="K221" s="3042"/>
      <c r="L221" s="3042"/>
      <c r="M221" s="3042"/>
      <c r="N221" s="3042"/>
      <c r="O221" s="3042"/>
      <c r="P221" s="3042"/>
      <c r="Q221" s="3042"/>
      <c r="R221" s="3042"/>
      <c r="S221" s="3042"/>
      <c r="T221" s="3042"/>
      <c r="U221" s="3042"/>
      <c r="V221" s="3042"/>
      <c r="W221" s="3042"/>
      <c r="X221" s="3042"/>
      <c r="Y221" s="3043"/>
    </row>
    <row r="222" spans="1:25" s="18" customFormat="1" ht="38.25" hidden="1" customHeight="1" thickBot="1" x14ac:dyDescent="0.25">
      <c r="A222" s="576" t="s">
        <v>477</v>
      </c>
      <c r="B222" s="158" t="s">
        <v>283</v>
      </c>
      <c r="C222" s="138"/>
      <c r="D222" s="138">
        <v>11</v>
      </c>
      <c r="E222" s="138"/>
      <c r="F222" s="905"/>
      <c r="G222" s="906">
        <v>4</v>
      </c>
      <c r="H222" s="907">
        <f>G222*30</f>
        <v>120</v>
      </c>
      <c r="I222" s="104">
        <f>J222+K222+L222</f>
        <v>54</v>
      </c>
      <c r="J222" s="866">
        <v>36</v>
      </c>
      <c r="K222" s="866">
        <v>9</v>
      </c>
      <c r="L222" s="866">
        <v>9</v>
      </c>
      <c r="M222" s="868">
        <f>H222-I222</f>
        <v>66</v>
      </c>
      <c r="N222" s="939"/>
      <c r="O222" s="138"/>
      <c r="P222" s="909"/>
      <c r="Q222" s="140"/>
      <c r="R222" s="138"/>
      <c r="S222" s="139"/>
      <c r="T222" s="904"/>
      <c r="U222" s="138"/>
      <c r="V222" s="909"/>
      <c r="W222" s="159"/>
      <c r="X222" s="153">
        <v>6</v>
      </c>
      <c r="Y222" s="139"/>
    </row>
    <row r="223" spans="1:25" s="18" customFormat="1" ht="21" hidden="1" customHeight="1" thickBot="1" x14ac:dyDescent="0.25">
      <c r="A223" s="3036" t="s">
        <v>198</v>
      </c>
      <c r="B223" s="3037"/>
      <c r="C223" s="3037"/>
      <c r="D223" s="3037"/>
      <c r="E223" s="3037"/>
      <c r="F223" s="3037"/>
      <c r="G223" s="3037"/>
      <c r="H223" s="3037"/>
      <c r="I223" s="3037"/>
      <c r="J223" s="3037"/>
      <c r="K223" s="3037"/>
      <c r="L223" s="3037"/>
      <c r="M223" s="3037"/>
      <c r="N223" s="3037"/>
      <c r="O223" s="3037"/>
      <c r="P223" s="3037"/>
      <c r="Q223" s="3037"/>
      <c r="R223" s="3037"/>
      <c r="S223" s="3037"/>
      <c r="T223" s="3037"/>
      <c r="U223" s="3037"/>
      <c r="V223" s="3037"/>
      <c r="W223" s="3037"/>
      <c r="X223" s="3037"/>
      <c r="Y223" s="3038"/>
    </row>
    <row r="224" spans="1:25" s="18" customFormat="1" ht="25.5" hidden="1" customHeight="1" thickBot="1" x14ac:dyDescent="0.25">
      <c r="A224" s="683" t="s">
        <v>478</v>
      </c>
      <c r="B224" s="940" t="s">
        <v>60</v>
      </c>
      <c r="C224" s="941"/>
      <c r="D224" s="942">
        <v>11</v>
      </c>
      <c r="E224" s="942"/>
      <c r="F224" s="943"/>
      <c r="G224" s="103">
        <v>4</v>
      </c>
      <c r="H224" s="156">
        <f>G224*30</f>
        <v>120</v>
      </c>
      <c r="I224" s="104">
        <f>J224+K224+L224</f>
        <v>54</v>
      </c>
      <c r="J224" s="944"/>
      <c r="K224" s="944"/>
      <c r="L224" s="945">
        <v>54</v>
      </c>
      <c r="M224" s="127">
        <f>H224-I224</f>
        <v>66</v>
      </c>
      <c r="N224" s="946"/>
      <c r="O224" s="947"/>
      <c r="P224" s="948"/>
      <c r="Q224" s="949"/>
      <c r="R224" s="947"/>
      <c r="S224" s="948"/>
      <c r="T224" s="946"/>
      <c r="U224" s="947"/>
      <c r="V224" s="948"/>
      <c r="W224" s="950"/>
      <c r="X224" s="99">
        <v>6</v>
      </c>
      <c r="Y224" s="686"/>
    </row>
    <row r="225" spans="1:44" s="18" customFormat="1" ht="23.25" hidden="1" customHeight="1" thickBot="1" x14ac:dyDescent="0.25">
      <c r="A225" s="3044" t="s">
        <v>479</v>
      </c>
      <c r="B225" s="3045"/>
      <c r="C225" s="3045"/>
      <c r="D225" s="3045"/>
      <c r="E225" s="3045"/>
      <c r="F225" s="3046"/>
      <c r="G225" s="925">
        <f>G216+G217+G222</f>
        <v>13</v>
      </c>
      <c r="H225" s="586">
        <f t="shared" ref="H225:M225" si="60">H216+H217+H222</f>
        <v>390</v>
      </c>
      <c r="I225" s="587">
        <f t="shared" si="60"/>
        <v>195</v>
      </c>
      <c r="J225" s="587">
        <f t="shared" si="60"/>
        <v>97</v>
      </c>
      <c r="K225" s="587">
        <f t="shared" si="60"/>
        <v>41</v>
      </c>
      <c r="L225" s="587">
        <f t="shared" si="60"/>
        <v>57</v>
      </c>
      <c r="M225" s="588">
        <f t="shared" si="60"/>
        <v>195</v>
      </c>
      <c r="N225" s="960"/>
      <c r="O225" s="952"/>
      <c r="P225" s="953"/>
      <c r="Q225" s="954"/>
      <c r="R225" s="952"/>
      <c r="S225" s="955"/>
      <c r="T225" s="586"/>
      <c r="U225" s="587"/>
      <c r="V225" s="588"/>
      <c r="W225" s="930">
        <f>W218</f>
        <v>5</v>
      </c>
      <c r="X225" s="819">
        <f>X219+X222</f>
        <v>8</v>
      </c>
      <c r="Y225" s="588">
        <f>Y216</f>
        <v>6</v>
      </c>
    </row>
    <row r="226" spans="1:44" s="18" customFormat="1" ht="38.25" hidden="1" customHeight="1" thickBot="1" x14ac:dyDescent="0.25">
      <c r="A226" s="3044" t="s">
        <v>480</v>
      </c>
      <c r="B226" s="3045"/>
      <c r="C226" s="3045"/>
      <c r="D226" s="3045"/>
      <c r="E226" s="3045"/>
      <c r="F226" s="3046"/>
      <c r="G226" s="52">
        <f>G216+G217+G224</f>
        <v>13</v>
      </c>
      <c r="H226" s="586">
        <f t="shared" ref="H226:M226" si="61">H216+H217+H224</f>
        <v>390</v>
      </c>
      <c r="I226" s="587">
        <f t="shared" si="61"/>
        <v>195</v>
      </c>
      <c r="J226" s="587">
        <f t="shared" si="61"/>
        <v>61</v>
      </c>
      <c r="K226" s="587">
        <f t="shared" si="61"/>
        <v>32</v>
      </c>
      <c r="L226" s="587">
        <f t="shared" si="61"/>
        <v>102</v>
      </c>
      <c r="M226" s="588">
        <f t="shared" si="61"/>
        <v>195</v>
      </c>
      <c r="N226" s="961"/>
      <c r="O226" s="952"/>
      <c r="P226" s="956"/>
      <c r="Q226" s="957"/>
      <c r="R226" s="952"/>
      <c r="S226" s="958"/>
      <c r="T226" s="930"/>
      <c r="U226" s="587"/>
      <c r="V226" s="931"/>
      <c r="W226" s="586">
        <f>W218</f>
        <v>5</v>
      </c>
      <c r="X226" s="819">
        <f>X219+X224</f>
        <v>8</v>
      </c>
      <c r="Y226" s="588">
        <f>Y216</f>
        <v>6</v>
      </c>
    </row>
    <row r="227" spans="1:44" s="18" customFormat="1" ht="21" hidden="1" customHeight="1" thickBot="1" x14ac:dyDescent="0.25">
      <c r="A227" s="3023" t="s">
        <v>279</v>
      </c>
      <c r="B227" s="3263"/>
      <c r="C227" s="3263"/>
      <c r="D227" s="3263"/>
      <c r="E227" s="3263"/>
      <c r="F227" s="3263"/>
      <c r="G227" s="3263"/>
      <c r="H227" s="3263"/>
      <c r="I227" s="3263"/>
      <c r="J227" s="3263"/>
      <c r="K227" s="3263"/>
      <c r="L227" s="3263"/>
      <c r="M227" s="3263"/>
      <c r="N227" s="3263"/>
      <c r="O227" s="3263"/>
      <c r="P227" s="3263"/>
      <c r="Q227" s="3263"/>
      <c r="R227" s="3263"/>
      <c r="S227" s="3263"/>
      <c r="T227" s="3263"/>
      <c r="U227" s="3263"/>
      <c r="V227" s="3263"/>
      <c r="W227" s="3263"/>
      <c r="X227" s="3263"/>
      <c r="Y227" s="3264"/>
    </row>
    <row r="228" spans="1:44" s="58" customFormat="1" ht="21" hidden="1" customHeight="1" thickBot="1" x14ac:dyDescent="0.25">
      <c r="A228" s="3023" t="s">
        <v>293</v>
      </c>
      <c r="B228" s="3263"/>
      <c r="C228" s="3263"/>
      <c r="D228" s="3263"/>
      <c r="E228" s="3263"/>
      <c r="F228" s="3263"/>
      <c r="G228" s="3263"/>
      <c r="H228" s="3263"/>
      <c r="I228" s="3263"/>
      <c r="J228" s="3263"/>
      <c r="K228" s="3263"/>
      <c r="L228" s="3263"/>
      <c r="M228" s="3263"/>
      <c r="N228" s="3263"/>
      <c r="O228" s="3263"/>
      <c r="P228" s="3263"/>
      <c r="Q228" s="3263"/>
      <c r="R228" s="3263"/>
      <c r="S228" s="3263"/>
      <c r="T228" s="3263"/>
      <c r="U228" s="3263"/>
      <c r="V228" s="3263"/>
      <c r="W228" s="3263"/>
      <c r="X228" s="3263"/>
      <c r="Y228" s="3264"/>
      <c r="Z228" s="18"/>
      <c r="AA228" s="18"/>
      <c r="AB228" s="18"/>
      <c r="AC228" s="18" t="s">
        <v>706</v>
      </c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</row>
    <row r="229" spans="1:44" s="18" customFormat="1" ht="36.75" hidden="1" customHeight="1" x14ac:dyDescent="0.2">
      <c r="A229" s="198" t="s">
        <v>290</v>
      </c>
      <c r="B229" s="199" t="s">
        <v>527</v>
      </c>
      <c r="C229" s="186"/>
      <c r="D229" s="186">
        <v>12</v>
      </c>
      <c r="E229" s="186"/>
      <c r="F229" s="200"/>
      <c r="G229" s="90">
        <v>2</v>
      </c>
      <c r="H229" s="91">
        <f>G229*30</f>
        <v>60</v>
      </c>
      <c r="I229" s="92">
        <f>SUM(J229:L229)</f>
        <v>24</v>
      </c>
      <c r="J229" s="171">
        <v>16</v>
      </c>
      <c r="K229" s="167"/>
      <c r="L229" s="167">
        <v>8</v>
      </c>
      <c r="M229" s="96">
        <f>H229-I229</f>
        <v>36</v>
      </c>
      <c r="N229" s="152"/>
      <c r="O229" s="167"/>
      <c r="P229" s="201"/>
      <c r="Q229" s="91"/>
      <c r="R229" s="167"/>
      <c r="S229" s="125"/>
      <c r="T229" s="202"/>
      <c r="U229" s="171"/>
      <c r="V229" s="193"/>
      <c r="W229" s="203"/>
      <c r="X229" s="171"/>
      <c r="Y229" s="193">
        <v>3</v>
      </c>
      <c r="AB229" s="2291"/>
      <c r="AC229" s="3250" t="s">
        <v>34</v>
      </c>
      <c r="AD229" s="3258"/>
      <c r="AE229" s="3259"/>
      <c r="AF229" s="3250" t="s">
        <v>35</v>
      </c>
      <c r="AG229" s="3251"/>
      <c r="AH229" s="3252"/>
      <c r="AI229" s="3250" t="s">
        <v>36</v>
      </c>
      <c r="AJ229" s="3251"/>
      <c r="AK229" s="3252"/>
      <c r="AL229" s="3250" t="s">
        <v>37</v>
      </c>
      <c r="AM229" s="3251"/>
      <c r="AN229" s="3252"/>
    </row>
    <row r="230" spans="1:44" s="18" customFormat="1" ht="35.25" hidden="1" customHeight="1" thickBot="1" x14ac:dyDescent="0.25">
      <c r="A230" s="198" t="s">
        <v>291</v>
      </c>
      <c r="B230" s="204" t="s">
        <v>669</v>
      </c>
      <c r="C230" s="205"/>
      <c r="D230" s="192">
        <v>12</v>
      </c>
      <c r="E230" s="192"/>
      <c r="F230" s="189"/>
      <c r="G230" s="108">
        <v>3</v>
      </c>
      <c r="H230" s="190">
        <f>G230*30</f>
        <v>90</v>
      </c>
      <c r="I230" s="92">
        <f>J230+K230+L230</f>
        <v>32</v>
      </c>
      <c r="J230" s="191">
        <v>16</v>
      </c>
      <c r="K230" s="192">
        <v>16</v>
      </c>
      <c r="L230" s="192"/>
      <c r="M230" s="206">
        <f>H230-I230</f>
        <v>58</v>
      </c>
      <c r="N230" s="207"/>
      <c r="O230" s="208"/>
      <c r="P230" s="209"/>
      <c r="Q230" s="210"/>
      <c r="R230" s="208"/>
      <c r="S230" s="211"/>
      <c r="T230" s="202"/>
      <c r="U230" s="171"/>
      <c r="V230" s="193"/>
      <c r="W230" s="207"/>
      <c r="X230" s="208"/>
      <c r="Y230" s="211">
        <v>4</v>
      </c>
      <c r="AB230" s="2291"/>
      <c r="AC230" s="3260"/>
      <c r="AD230" s="3261"/>
      <c r="AE230" s="3262"/>
      <c r="AF230" s="3253"/>
      <c r="AG230" s="3254"/>
      <c r="AH230" s="3255"/>
      <c r="AI230" s="3253"/>
      <c r="AJ230" s="3254"/>
      <c r="AK230" s="3255"/>
      <c r="AL230" s="3253"/>
      <c r="AM230" s="3254"/>
      <c r="AN230" s="3255"/>
    </row>
    <row r="231" spans="1:44" s="18" customFormat="1" ht="35.25" hidden="1" customHeight="1" x14ac:dyDescent="0.2">
      <c r="A231" s="2041" t="s">
        <v>291</v>
      </c>
      <c r="B231" s="2042" t="s">
        <v>674</v>
      </c>
      <c r="C231" s="2043"/>
      <c r="D231" s="2044">
        <v>12</v>
      </c>
      <c r="E231" s="2044"/>
      <c r="F231" s="980"/>
      <c r="G231" s="1262">
        <v>3</v>
      </c>
      <c r="H231" s="2045">
        <v>90</v>
      </c>
      <c r="I231" s="2046">
        <v>30</v>
      </c>
      <c r="J231" s="2047">
        <v>20</v>
      </c>
      <c r="K231" s="2044">
        <v>10</v>
      </c>
      <c r="L231" s="2044"/>
      <c r="M231" s="2048">
        <v>60</v>
      </c>
      <c r="N231" s="2049"/>
      <c r="O231" s="208"/>
      <c r="P231" s="209"/>
      <c r="Q231" s="210"/>
      <c r="R231" s="208"/>
      <c r="S231" s="211"/>
      <c r="T231" s="202"/>
      <c r="U231" s="171"/>
      <c r="V231" s="193"/>
      <c r="W231" s="207"/>
      <c r="X231" s="208"/>
      <c r="Y231" s="211">
        <v>3</v>
      </c>
      <c r="AB231" s="2291"/>
      <c r="AC231" s="2292">
        <v>1</v>
      </c>
      <c r="AD231" s="2292">
        <v>2</v>
      </c>
      <c r="AE231" s="2292">
        <v>3</v>
      </c>
      <c r="AF231" s="2292">
        <v>4</v>
      </c>
      <c r="AG231" s="2292">
        <v>5</v>
      </c>
      <c r="AH231" s="2292">
        <v>6</v>
      </c>
      <c r="AI231" s="2292">
        <v>7</v>
      </c>
      <c r="AJ231" s="2292">
        <v>8</v>
      </c>
      <c r="AK231" s="2292">
        <v>9</v>
      </c>
      <c r="AL231" s="2292">
        <v>10</v>
      </c>
      <c r="AM231" s="2292">
        <v>11</v>
      </c>
      <c r="AN231" s="2293">
        <v>12</v>
      </c>
    </row>
    <row r="232" spans="1:44" s="18" customFormat="1" ht="47.25" hidden="1" x14ac:dyDescent="0.2">
      <c r="A232" s="198" t="s">
        <v>251</v>
      </c>
      <c r="B232" s="204" t="s">
        <v>415</v>
      </c>
      <c r="C232" s="205"/>
      <c r="D232" s="192"/>
      <c r="E232" s="192"/>
      <c r="F232" s="189"/>
      <c r="G232" s="108">
        <f>SUM(G233:G236)</f>
        <v>9.5</v>
      </c>
      <c r="H232" s="190">
        <f>SUM(H233:H236)</f>
        <v>285</v>
      </c>
      <c r="I232" s="92">
        <f>SUM(I233:I236)</f>
        <v>108</v>
      </c>
      <c r="J232" s="191">
        <f>SUM(J233:J236)</f>
        <v>59</v>
      </c>
      <c r="K232" s="192">
        <f>SUM(K233:K236)</f>
        <v>49</v>
      </c>
      <c r="L232" s="192"/>
      <c r="M232" s="206">
        <f>SUM(M233:M236)</f>
        <v>177</v>
      </c>
      <c r="N232" s="207"/>
      <c r="O232" s="208"/>
      <c r="P232" s="209"/>
      <c r="Q232" s="210"/>
      <c r="R232" s="208"/>
      <c r="S232" s="211"/>
      <c r="T232" s="202"/>
      <c r="U232" s="171"/>
      <c r="V232" s="193"/>
      <c r="W232" s="207"/>
      <c r="X232" s="208"/>
      <c r="Y232" s="211"/>
      <c r="AB232" s="2291" t="s">
        <v>698</v>
      </c>
      <c r="AC232" s="2291">
        <f>COUNTIF($C229:$C251,AC231)</f>
        <v>0</v>
      </c>
      <c r="AD232" s="2291">
        <f t="shared" ref="AD232:AN232" si="62">COUNTIF($C229:$C251,AD231)</f>
        <v>0</v>
      </c>
      <c r="AE232" s="2291">
        <f t="shared" si="62"/>
        <v>0</v>
      </c>
      <c r="AF232" s="2291">
        <f t="shared" si="62"/>
        <v>0</v>
      </c>
      <c r="AG232" s="2291">
        <f t="shared" si="62"/>
        <v>0</v>
      </c>
      <c r="AH232" s="2291">
        <f t="shared" si="62"/>
        <v>0</v>
      </c>
      <c r="AI232" s="2291">
        <f t="shared" si="62"/>
        <v>0</v>
      </c>
      <c r="AJ232" s="2291">
        <f t="shared" si="62"/>
        <v>0</v>
      </c>
      <c r="AK232" s="2291">
        <f t="shared" si="62"/>
        <v>0</v>
      </c>
      <c r="AL232" s="2291">
        <f t="shared" si="62"/>
        <v>0</v>
      </c>
      <c r="AM232" s="2291">
        <f t="shared" si="62"/>
        <v>1</v>
      </c>
      <c r="AN232" s="2291">
        <f t="shared" si="62"/>
        <v>0</v>
      </c>
    </row>
    <row r="233" spans="1:44" s="18" customFormat="1" ht="47.25" hidden="1" x14ac:dyDescent="0.2">
      <c r="A233" s="212" t="s">
        <v>417</v>
      </c>
      <c r="B233" s="213" t="s">
        <v>415</v>
      </c>
      <c r="C233" s="185"/>
      <c r="D233" s="185">
        <v>7</v>
      </c>
      <c r="E233" s="214"/>
      <c r="F233" s="214"/>
      <c r="G233" s="165">
        <v>3</v>
      </c>
      <c r="H233" s="83">
        <f>G233*30</f>
        <v>90</v>
      </c>
      <c r="I233" s="84">
        <f>SUM(J233:L233)</f>
        <v>30</v>
      </c>
      <c r="J233" s="87">
        <v>15</v>
      </c>
      <c r="K233" s="85">
        <v>15</v>
      </c>
      <c r="L233" s="85"/>
      <c r="M233" s="145">
        <f>H233-I233</f>
        <v>60</v>
      </c>
      <c r="N233" s="82"/>
      <c r="O233" s="85"/>
      <c r="P233" s="88"/>
      <c r="Q233" s="83"/>
      <c r="R233" s="85"/>
      <c r="S233" s="89"/>
      <c r="T233" s="86">
        <v>2</v>
      </c>
      <c r="U233" s="87"/>
      <c r="V233" s="94"/>
      <c r="W233" s="95"/>
      <c r="X233" s="87"/>
      <c r="Y233" s="94"/>
      <c r="AB233" s="2294" t="s">
        <v>699</v>
      </c>
      <c r="AC233" s="2291">
        <f>COUNTIF($D229:$D251,AC231)</f>
        <v>0</v>
      </c>
      <c r="AD233" s="2291">
        <f t="shared" ref="AD233:AK233" si="63">COUNTIF($D229:$D251,AD231)</f>
        <v>0</v>
      </c>
      <c r="AE233" s="2291">
        <f t="shared" si="63"/>
        <v>0</v>
      </c>
      <c r="AF233" s="2291">
        <f t="shared" si="63"/>
        <v>0</v>
      </c>
      <c r="AG233" s="2291">
        <f t="shared" si="63"/>
        <v>0</v>
      </c>
      <c r="AH233" s="2291">
        <f t="shared" si="63"/>
        <v>1</v>
      </c>
      <c r="AI233" s="2291">
        <f t="shared" si="63"/>
        <v>2</v>
      </c>
      <c r="AJ233" s="2291">
        <f>COUNTIF($D229:$D251,AJ231)-1</f>
        <v>0</v>
      </c>
      <c r="AK233" s="2291">
        <f t="shared" si="63"/>
        <v>2</v>
      </c>
      <c r="AL233" s="2291">
        <v>1</v>
      </c>
      <c r="AM233" s="2291">
        <f>COUNTIF($D229:$D251,AM231)-1</f>
        <v>2</v>
      </c>
      <c r="AN233" s="2291">
        <f>COUNTIF($D229:$D251,AN231)-1</f>
        <v>2</v>
      </c>
    </row>
    <row r="234" spans="1:44" s="18" customFormat="1" ht="33" hidden="1" customHeight="1" x14ac:dyDescent="0.2">
      <c r="A234" s="212" t="s">
        <v>418</v>
      </c>
      <c r="B234" s="213" t="s">
        <v>415</v>
      </c>
      <c r="C234" s="185"/>
      <c r="D234" s="185">
        <v>9</v>
      </c>
      <c r="E234" s="214"/>
      <c r="F234" s="214"/>
      <c r="G234" s="165">
        <v>3</v>
      </c>
      <c r="H234" s="83">
        <f>G234*30</f>
        <v>90</v>
      </c>
      <c r="I234" s="84">
        <f>SUM(J234:L234)</f>
        <v>30</v>
      </c>
      <c r="J234" s="87">
        <v>20</v>
      </c>
      <c r="K234" s="85">
        <v>10</v>
      </c>
      <c r="L234" s="85"/>
      <c r="M234" s="145">
        <f>H234-I234</f>
        <v>60</v>
      </c>
      <c r="N234" s="82"/>
      <c r="O234" s="85"/>
      <c r="P234" s="88"/>
      <c r="Q234" s="83"/>
      <c r="R234" s="85"/>
      <c r="S234" s="89"/>
      <c r="T234" s="86"/>
      <c r="U234" s="87"/>
      <c r="V234" s="94">
        <v>3</v>
      </c>
      <c r="W234" s="95"/>
      <c r="X234" s="87"/>
      <c r="Y234" s="94"/>
    </row>
    <row r="235" spans="1:44" s="18" customFormat="1" ht="47.25" hidden="1" x14ac:dyDescent="0.2">
      <c r="A235" s="212" t="s">
        <v>419</v>
      </c>
      <c r="B235" s="213" t="s">
        <v>415</v>
      </c>
      <c r="C235" s="185"/>
      <c r="D235" s="185"/>
      <c r="E235" s="214"/>
      <c r="F235" s="214"/>
      <c r="G235" s="165">
        <v>2</v>
      </c>
      <c r="H235" s="83">
        <f>G235*30</f>
        <v>60</v>
      </c>
      <c r="I235" s="84">
        <f>SUM(J235:L235)</f>
        <v>30</v>
      </c>
      <c r="J235" s="87">
        <v>15</v>
      </c>
      <c r="K235" s="85">
        <v>15</v>
      </c>
      <c r="L235" s="85"/>
      <c r="M235" s="145">
        <f>H235-I235</f>
        <v>30</v>
      </c>
      <c r="N235" s="82"/>
      <c r="O235" s="85"/>
      <c r="P235" s="88"/>
      <c r="Q235" s="83"/>
      <c r="R235" s="85"/>
      <c r="S235" s="89"/>
      <c r="T235" s="86"/>
      <c r="U235" s="87"/>
      <c r="V235" s="94"/>
      <c r="W235" s="95">
        <v>2</v>
      </c>
      <c r="X235" s="87"/>
      <c r="Y235" s="94"/>
      <c r="AB235" s="18" t="s">
        <v>704</v>
      </c>
    </row>
    <row r="236" spans="1:44" s="18" customFormat="1" ht="47.25" hidden="1" x14ac:dyDescent="0.2">
      <c r="A236" s="212" t="s">
        <v>420</v>
      </c>
      <c r="B236" s="213" t="s">
        <v>415</v>
      </c>
      <c r="C236" s="185"/>
      <c r="D236" s="185">
        <v>11</v>
      </c>
      <c r="E236" s="214"/>
      <c r="F236" s="214"/>
      <c r="G236" s="165">
        <v>1.5</v>
      </c>
      <c r="H236" s="83">
        <f>G236*30</f>
        <v>45</v>
      </c>
      <c r="I236" s="84">
        <f>SUM(J236:L236)</f>
        <v>18</v>
      </c>
      <c r="J236" s="87">
        <v>9</v>
      </c>
      <c r="K236" s="85">
        <v>9</v>
      </c>
      <c r="L236" s="85"/>
      <c r="M236" s="145">
        <f>H236-I236</f>
        <v>27</v>
      </c>
      <c r="N236" s="82"/>
      <c r="O236" s="85"/>
      <c r="P236" s="88"/>
      <c r="Q236" s="83"/>
      <c r="R236" s="85"/>
      <c r="S236" s="89"/>
      <c r="T236" s="86"/>
      <c r="U236" s="87"/>
      <c r="V236" s="94"/>
      <c r="W236" s="95"/>
      <c r="X236" s="87">
        <v>2</v>
      </c>
      <c r="Y236" s="94"/>
      <c r="AB236" s="18" t="s">
        <v>705</v>
      </c>
      <c r="AN236" s="18">
        <v>1</v>
      </c>
    </row>
    <row r="237" spans="1:44" s="18" customFormat="1" ht="31.5" hidden="1" x14ac:dyDescent="0.2">
      <c r="A237" s="198" t="s">
        <v>294</v>
      </c>
      <c r="B237" s="215" t="s">
        <v>670</v>
      </c>
      <c r="C237" s="186"/>
      <c r="D237" s="186">
        <v>10</v>
      </c>
      <c r="E237" s="186"/>
      <c r="F237" s="179"/>
      <c r="G237" s="90">
        <v>4</v>
      </c>
      <c r="H237" s="91">
        <f>G237*30</f>
        <v>120</v>
      </c>
      <c r="I237" s="92">
        <f>SUM(J237:L237)</f>
        <v>75</v>
      </c>
      <c r="J237" s="171">
        <v>45</v>
      </c>
      <c r="K237" s="167">
        <v>30</v>
      </c>
      <c r="L237" s="167"/>
      <c r="M237" s="96">
        <f>H237-I237</f>
        <v>45</v>
      </c>
      <c r="N237" s="152"/>
      <c r="O237" s="167"/>
      <c r="P237" s="201"/>
      <c r="Q237" s="91"/>
      <c r="R237" s="167"/>
      <c r="S237" s="125"/>
      <c r="T237" s="202"/>
      <c r="U237" s="171"/>
      <c r="V237" s="193"/>
      <c r="W237" s="203">
        <v>5</v>
      </c>
      <c r="X237" s="171"/>
      <c r="Y237" s="193"/>
    </row>
    <row r="238" spans="1:44" s="18" customFormat="1" ht="31.5" hidden="1" x14ac:dyDescent="0.2">
      <c r="A238" s="2041" t="s">
        <v>294</v>
      </c>
      <c r="B238" s="2050" t="s">
        <v>671</v>
      </c>
      <c r="C238" s="2051"/>
      <c r="D238" s="2051">
        <v>10</v>
      </c>
      <c r="E238" s="2051"/>
      <c r="F238" s="2052"/>
      <c r="G238" s="1256"/>
      <c r="H238" s="2053"/>
      <c r="I238" s="2046"/>
      <c r="J238" s="2054"/>
      <c r="K238" s="2055"/>
      <c r="L238" s="2055"/>
      <c r="M238" s="2056"/>
      <c r="N238" s="2057"/>
      <c r="O238" s="2055"/>
      <c r="P238" s="2058"/>
      <c r="Q238" s="2053"/>
      <c r="R238" s="2055"/>
      <c r="S238" s="2059"/>
      <c r="T238" s="202"/>
      <c r="U238" s="171"/>
      <c r="V238" s="193"/>
      <c r="W238" s="203"/>
      <c r="X238" s="171"/>
      <c r="Y238" s="193"/>
    </row>
    <row r="239" spans="1:44" s="18" customFormat="1" ht="31.5" hidden="1" x14ac:dyDescent="0.2">
      <c r="A239" s="2041" t="s">
        <v>294</v>
      </c>
      <c r="B239" s="2050" t="s">
        <v>675</v>
      </c>
      <c r="C239" s="2051"/>
      <c r="D239" s="2051"/>
      <c r="E239" s="2051"/>
      <c r="F239" s="2052"/>
      <c r="G239" s="1256">
        <v>4</v>
      </c>
      <c r="H239" s="2053">
        <v>120</v>
      </c>
      <c r="I239" s="2046">
        <v>66</v>
      </c>
      <c r="J239" s="2054">
        <v>33</v>
      </c>
      <c r="K239" s="2055">
        <v>33</v>
      </c>
      <c r="L239" s="2055"/>
      <c r="M239" s="2056">
        <v>54</v>
      </c>
      <c r="N239" s="2057"/>
      <c r="O239" s="2055"/>
      <c r="P239" s="2058"/>
      <c r="Q239" s="2053"/>
      <c r="R239" s="2055"/>
      <c r="S239" s="2059"/>
      <c r="T239" s="202"/>
      <c r="U239" s="171"/>
      <c r="V239" s="193"/>
      <c r="W239" s="203"/>
      <c r="X239" s="2054"/>
      <c r="Y239" s="193"/>
    </row>
    <row r="240" spans="1:44" s="18" customFormat="1" ht="31.5" hidden="1" x14ac:dyDescent="0.2">
      <c r="A240" s="2041" t="s">
        <v>681</v>
      </c>
      <c r="B240" s="2050" t="s">
        <v>675</v>
      </c>
      <c r="C240" s="2051"/>
      <c r="D240" s="2051">
        <v>10</v>
      </c>
      <c r="E240" s="2051"/>
      <c r="F240" s="2052"/>
      <c r="G240" s="1256">
        <v>2</v>
      </c>
      <c r="H240" s="2053">
        <v>60</v>
      </c>
      <c r="I240" s="2046">
        <v>30</v>
      </c>
      <c r="J240" s="2054">
        <v>15</v>
      </c>
      <c r="K240" s="2055">
        <v>15</v>
      </c>
      <c r="L240" s="2055"/>
      <c r="M240" s="2056">
        <f>H240-I240</f>
        <v>30</v>
      </c>
      <c r="N240" s="2057"/>
      <c r="O240" s="2055"/>
      <c r="P240" s="2058"/>
      <c r="Q240" s="2053"/>
      <c r="R240" s="2055"/>
      <c r="S240" s="2059"/>
      <c r="T240" s="202"/>
      <c r="U240" s="171"/>
      <c r="V240" s="193"/>
      <c r="W240" s="203">
        <v>2</v>
      </c>
      <c r="X240" s="2054"/>
      <c r="Y240" s="193"/>
    </row>
    <row r="241" spans="1:40" s="18" customFormat="1" ht="31.5" hidden="1" x14ac:dyDescent="0.2">
      <c r="A241" s="2041" t="s">
        <v>682</v>
      </c>
      <c r="B241" s="2050" t="s">
        <v>675</v>
      </c>
      <c r="C241" s="2051"/>
      <c r="D241" s="2051">
        <v>11</v>
      </c>
      <c r="E241" s="2051"/>
      <c r="F241" s="2052"/>
      <c r="G241" s="1256">
        <v>2</v>
      </c>
      <c r="H241" s="2053">
        <v>60</v>
      </c>
      <c r="I241" s="2046">
        <v>36</v>
      </c>
      <c r="J241" s="2054">
        <f>J239-J240</f>
        <v>18</v>
      </c>
      <c r="K241" s="2054">
        <f>K239-K240</f>
        <v>18</v>
      </c>
      <c r="L241" s="2055"/>
      <c r="M241" s="2056">
        <f>H241-I241</f>
        <v>24</v>
      </c>
      <c r="N241" s="2057"/>
      <c r="O241" s="2055"/>
      <c r="P241" s="2058"/>
      <c r="Q241" s="2053"/>
      <c r="R241" s="2055"/>
      <c r="S241" s="2059"/>
      <c r="T241" s="202"/>
      <c r="U241" s="171"/>
      <c r="V241" s="193"/>
      <c r="W241" s="203"/>
      <c r="X241" s="2054">
        <v>4</v>
      </c>
      <c r="Y241" s="193"/>
    </row>
    <row r="242" spans="1:40" s="18" customFormat="1" ht="31.5" hidden="1" customHeight="1" x14ac:dyDescent="0.2">
      <c r="A242" s="198" t="s">
        <v>252</v>
      </c>
      <c r="B242" s="216" t="s">
        <v>239</v>
      </c>
      <c r="C242" s="186"/>
      <c r="D242" s="186"/>
      <c r="E242" s="217"/>
      <c r="F242" s="218"/>
      <c r="G242" s="90">
        <f>G243+G244+G245</f>
        <v>3.5</v>
      </c>
      <c r="H242" s="91">
        <f t="shared" ref="H242:H248" si="64">G242*30</f>
        <v>105</v>
      </c>
      <c r="I242" s="92">
        <f>I243+I244+I245</f>
        <v>35</v>
      </c>
      <c r="J242" s="171"/>
      <c r="K242" s="167"/>
      <c r="L242" s="167">
        <f>L243+L244+L245</f>
        <v>35</v>
      </c>
      <c r="M242" s="96">
        <f>H242-I242</f>
        <v>70</v>
      </c>
      <c r="N242" s="152"/>
      <c r="O242" s="167"/>
      <c r="P242" s="201"/>
      <c r="Q242" s="91"/>
      <c r="R242" s="167"/>
      <c r="S242" s="125"/>
      <c r="T242" s="202"/>
      <c r="U242" s="171"/>
      <c r="V242" s="193"/>
      <c r="W242" s="203"/>
      <c r="X242" s="171"/>
      <c r="Y242" s="193"/>
    </row>
    <row r="243" spans="1:40" s="18" customFormat="1" ht="32.25" hidden="1" customHeight="1" x14ac:dyDescent="0.2">
      <c r="A243" s="212" t="s">
        <v>295</v>
      </c>
      <c r="B243" s="219" t="s">
        <v>239</v>
      </c>
      <c r="C243" s="185"/>
      <c r="D243" s="185"/>
      <c r="E243" s="220"/>
      <c r="F243" s="44"/>
      <c r="G243" s="165">
        <v>1.5</v>
      </c>
      <c r="H243" s="83">
        <f t="shared" si="64"/>
        <v>45</v>
      </c>
      <c r="I243" s="84">
        <f>SUM(J243:L243)</f>
        <v>15</v>
      </c>
      <c r="J243" s="87"/>
      <c r="K243" s="85"/>
      <c r="L243" s="85">
        <v>15</v>
      </c>
      <c r="M243" s="145">
        <f>H243-I243</f>
        <v>30</v>
      </c>
      <c r="N243" s="82"/>
      <c r="O243" s="85"/>
      <c r="P243" s="88"/>
      <c r="Q243" s="83"/>
      <c r="R243" s="85"/>
      <c r="S243" s="89"/>
      <c r="T243" s="86"/>
      <c r="U243" s="87"/>
      <c r="V243" s="94"/>
      <c r="W243" s="95">
        <v>1</v>
      </c>
      <c r="X243" s="87"/>
      <c r="Y243" s="94"/>
    </row>
    <row r="244" spans="1:40" s="18" customFormat="1" ht="18.75" hidden="1" customHeight="1" x14ac:dyDescent="0.2">
      <c r="A244" s="212" t="s">
        <v>296</v>
      </c>
      <c r="B244" s="219" t="s">
        <v>239</v>
      </c>
      <c r="C244" s="185"/>
      <c r="D244" s="185"/>
      <c r="E244" s="220"/>
      <c r="F244" s="44"/>
      <c r="G244" s="165">
        <v>1</v>
      </c>
      <c r="H244" s="83">
        <f t="shared" si="64"/>
        <v>30</v>
      </c>
      <c r="I244" s="84">
        <f>SUM(J244:L244)</f>
        <v>10</v>
      </c>
      <c r="J244" s="87"/>
      <c r="K244" s="85"/>
      <c r="L244" s="85">
        <v>10</v>
      </c>
      <c r="M244" s="145"/>
      <c r="N244" s="82"/>
      <c r="O244" s="85"/>
      <c r="P244" s="88"/>
      <c r="Q244" s="83"/>
      <c r="R244" s="85"/>
      <c r="S244" s="89"/>
      <c r="T244" s="86"/>
      <c r="U244" s="87"/>
      <c r="V244" s="94"/>
      <c r="W244" s="95"/>
      <c r="X244" s="87">
        <v>1</v>
      </c>
      <c r="Y244" s="94"/>
    </row>
    <row r="245" spans="1:40" s="18" customFormat="1" ht="17.25" hidden="1" customHeight="1" x14ac:dyDescent="0.2">
      <c r="A245" s="212" t="s">
        <v>297</v>
      </c>
      <c r="B245" s="219" t="s">
        <v>239</v>
      </c>
      <c r="C245" s="185"/>
      <c r="D245" s="185"/>
      <c r="E245" s="220">
        <v>12</v>
      </c>
      <c r="F245" s="44"/>
      <c r="G245" s="165">
        <v>1</v>
      </c>
      <c r="H245" s="83">
        <f t="shared" si="64"/>
        <v>30</v>
      </c>
      <c r="I245" s="84">
        <f>SUM(J245:L245)</f>
        <v>10</v>
      </c>
      <c r="J245" s="87"/>
      <c r="K245" s="85"/>
      <c r="L245" s="85">
        <v>10</v>
      </c>
      <c r="M245" s="145">
        <f>H245-I245</f>
        <v>20</v>
      </c>
      <c r="N245" s="82"/>
      <c r="O245" s="85"/>
      <c r="P245" s="88"/>
      <c r="Q245" s="83"/>
      <c r="R245" s="85"/>
      <c r="S245" s="89"/>
      <c r="T245" s="86"/>
      <c r="U245" s="87"/>
      <c r="V245" s="94"/>
      <c r="W245" s="95"/>
      <c r="X245" s="87"/>
      <c r="Y245" s="94">
        <v>1</v>
      </c>
    </row>
    <row r="246" spans="1:40" s="18" customFormat="1" ht="51.75" hidden="1" customHeight="1" x14ac:dyDescent="0.2">
      <c r="A246" s="198" t="s">
        <v>253</v>
      </c>
      <c r="B246" s="221" t="s">
        <v>235</v>
      </c>
      <c r="C246" s="186">
        <v>11</v>
      </c>
      <c r="D246" s="186"/>
      <c r="E246" s="186"/>
      <c r="F246" s="222"/>
      <c r="G246" s="90">
        <v>3</v>
      </c>
      <c r="H246" s="91">
        <f t="shared" si="64"/>
        <v>90</v>
      </c>
      <c r="I246" s="92">
        <f>SUM(J246:L246)</f>
        <v>45</v>
      </c>
      <c r="J246" s="171">
        <v>27</v>
      </c>
      <c r="K246" s="167">
        <v>18</v>
      </c>
      <c r="L246" s="167"/>
      <c r="M246" s="96">
        <f>H246-I246</f>
        <v>45</v>
      </c>
      <c r="N246" s="152"/>
      <c r="O246" s="167"/>
      <c r="P246" s="201"/>
      <c r="Q246" s="91"/>
      <c r="R246" s="167"/>
      <c r="S246" s="125"/>
      <c r="T246" s="202"/>
      <c r="U246" s="171"/>
      <c r="V246" s="193"/>
      <c r="W246" s="203"/>
      <c r="X246" s="171">
        <v>5</v>
      </c>
      <c r="Y246" s="193"/>
    </row>
    <row r="247" spans="1:40" s="18" customFormat="1" ht="48.75" hidden="1" customHeight="1" x14ac:dyDescent="0.2">
      <c r="A247" s="198" t="s">
        <v>254</v>
      </c>
      <c r="B247" s="221" t="s">
        <v>672</v>
      </c>
      <c r="C247" s="186"/>
      <c r="D247" s="186">
        <v>7</v>
      </c>
      <c r="E247" s="186"/>
      <c r="F247" s="222"/>
      <c r="G247" s="90">
        <v>3</v>
      </c>
      <c r="H247" s="91">
        <f t="shared" si="64"/>
        <v>90</v>
      </c>
      <c r="I247" s="92">
        <f>SUM(J247:L247)</f>
        <v>30</v>
      </c>
      <c r="J247" s="171">
        <v>15</v>
      </c>
      <c r="K247" s="167">
        <v>15</v>
      </c>
      <c r="L247" s="167"/>
      <c r="M247" s="96">
        <f>H247-I247</f>
        <v>60</v>
      </c>
      <c r="N247" s="152"/>
      <c r="O247" s="167"/>
      <c r="P247" s="201"/>
      <c r="Q247" s="91"/>
      <c r="R247" s="167"/>
      <c r="S247" s="125"/>
      <c r="T247" s="202">
        <v>2</v>
      </c>
      <c r="U247" s="171"/>
      <c r="V247" s="193"/>
      <c r="W247" s="203"/>
      <c r="X247" s="171"/>
      <c r="Y247" s="193"/>
    </row>
    <row r="248" spans="1:40" s="1898" customFormat="1" ht="33.75" hidden="1" customHeight="1" x14ac:dyDescent="0.2">
      <c r="A248" s="1882" t="s">
        <v>255</v>
      </c>
      <c r="B248" s="1883" t="s">
        <v>673</v>
      </c>
      <c r="C248" s="1884"/>
      <c r="D248" s="1884">
        <v>6</v>
      </c>
      <c r="E248" s="1884"/>
      <c r="F248" s="1885"/>
      <c r="G248" s="1886">
        <v>3</v>
      </c>
      <c r="H248" s="1887">
        <f t="shared" si="64"/>
        <v>90</v>
      </c>
      <c r="I248" s="1888">
        <f>J248+K248+L248</f>
        <v>30</v>
      </c>
      <c r="J248" s="1889">
        <v>20</v>
      </c>
      <c r="K248" s="1890"/>
      <c r="L248" s="1890">
        <v>10</v>
      </c>
      <c r="M248" s="1891">
        <f>H248-I248</f>
        <v>60</v>
      </c>
      <c r="N248" s="1892"/>
      <c r="O248" s="1890"/>
      <c r="P248" s="1893"/>
      <c r="Q248" s="1887"/>
      <c r="R248" s="1890"/>
      <c r="S248" s="1894">
        <v>3</v>
      </c>
      <c r="T248" s="1895"/>
      <c r="U248" s="1889"/>
      <c r="V248" s="1896"/>
      <c r="W248" s="1897"/>
      <c r="X248" s="1889"/>
      <c r="Y248" s="1896"/>
    </row>
    <row r="249" spans="1:40" s="2076" customFormat="1" ht="45.75" hidden="1" customHeight="1" x14ac:dyDescent="0.2">
      <c r="A249" s="2060"/>
      <c r="B249" s="2061" t="s">
        <v>676</v>
      </c>
      <c r="C249" s="2062"/>
      <c r="D249" s="2062">
        <v>8</v>
      </c>
      <c r="E249" s="2062"/>
      <c r="F249" s="2063"/>
      <c r="G249" s="2064">
        <v>2</v>
      </c>
      <c r="H249" s="2065">
        <v>60</v>
      </c>
      <c r="I249" s="2066">
        <v>20</v>
      </c>
      <c r="J249" s="2067">
        <v>10</v>
      </c>
      <c r="K249" s="2068">
        <v>6</v>
      </c>
      <c r="L249" s="2068">
        <v>4</v>
      </c>
      <c r="M249" s="2069">
        <v>40</v>
      </c>
      <c r="N249" s="2070"/>
      <c r="O249" s="2068"/>
      <c r="P249" s="2071"/>
      <c r="Q249" s="2065"/>
      <c r="R249" s="2068"/>
      <c r="S249" s="2072"/>
      <c r="T249" s="2073"/>
      <c r="U249" s="2067">
        <v>2</v>
      </c>
      <c r="V249" s="2074"/>
      <c r="W249" s="2075"/>
      <c r="X249" s="2067"/>
      <c r="Y249" s="2074"/>
    </row>
    <row r="250" spans="1:40" s="18" customFormat="1" ht="50.25" hidden="1" customHeight="1" x14ac:dyDescent="0.2">
      <c r="A250" s="198" t="s">
        <v>421</v>
      </c>
      <c r="B250" s="221" t="s">
        <v>241</v>
      </c>
      <c r="C250" s="186"/>
      <c r="D250" s="186">
        <v>11</v>
      </c>
      <c r="E250" s="186"/>
      <c r="F250" s="222"/>
      <c r="G250" s="90">
        <v>2</v>
      </c>
      <c r="H250" s="91">
        <f>G250*30</f>
        <v>60</v>
      </c>
      <c r="I250" s="92">
        <f>SUM(J250:L250)</f>
        <v>27</v>
      </c>
      <c r="J250" s="171">
        <v>18</v>
      </c>
      <c r="K250" s="167"/>
      <c r="L250" s="167">
        <v>9</v>
      </c>
      <c r="M250" s="96">
        <f>H250-I250</f>
        <v>33</v>
      </c>
      <c r="N250" s="152"/>
      <c r="O250" s="167"/>
      <c r="P250" s="201"/>
      <c r="Q250" s="91"/>
      <c r="R250" s="167"/>
      <c r="S250" s="125"/>
      <c r="T250" s="202"/>
      <c r="U250" s="171"/>
      <c r="V250" s="193"/>
      <c r="W250" s="203"/>
      <c r="X250" s="171">
        <v>3</v>
      </c>
      <c r="Y250" s="193"/>
    </row>
    <row r="251" spans="1:40" s="18" customFormat="1" ht="48" hidden="1" customHeight="1" thickBot="1" x14ac:dyDescent="0.25">
      <c r="A251" s="223" t="s">
        <v>300</v>
      </c>
      <c r="B251" s="224" t="s">
        <v>221</v>
      </c>
      <c r="C251" s="156"/>
      <c r="D251" s="105">
        <v>9</v>
      </c>
      <c r="E251" s="105"/>
      <c r="F251" s="225"/>
      <c r="G251" s="118">
        <v>3.5</v>
      </c>
      <c r="H251" s="226">
        <f>G251*30</f>
        <v>105</v>
      </c>
      <c r="I251" s="104">
        <f>J251+K251+L251</f>
        <v>45</v>
      </c>
      <c r="J251" s="227">
        <v>27</v>
      </c>
      <c r="K251" s="105">
        <v>18</v>
      </c>
      <c r="L251" s="105"/>
      <c r="M251" s="228">
        <f>H251-I251</f>
        <v>60</v>
      </c>
      <c r="N251" s="229"/>
      <c r="O251" s="105"/>
      <c r="P251" s="230"/>
      <c r="Q251" s="156"/>
      <c r="R251" s="227"/>
      <c r="S251" s="231"/>
      <c r="T251" s="157"/>
      <c r="U251" s="227"/>
      <c r="V251" s="231">
        <v>5</v>
      </c>
      <c r="W251" s="229"/>
      <c r="X251" s="105"/>
      <c r="Y251" s="127"/>
    </row>
    <row r="252" spans="1:40" s="18" customFormat="1" ht="21" hidden="1" customHeight="1" thickBot="1" x14ac:dyDescent="0.25">
      <c r="A252" s="3039" t="s">
        <v>321</v>
      </c>
      <c r="B252" s="3040"/>
      <c r="C252" s="3040"/>
      <c r="D252" s="3040"/>
      <c r="E252" s="3040"/>
      <c r="F252" s="3040"/>
      <c r="G252" s="136">
        <f>G237+G246+G229+G230+G232+G242+G247+G248+G250+G251</f>
        <v>36.5</v>
      </c>
      <c r="H252" s="137">
        <f t="shared" ref="H252:M252" si="65">H237+H246+H229+H230+H232+H242+H247+H248+H250+H251</f>
        <v>1095</v>
      </c>
      <c r="I252" s="137">
        <f t="shared" si="65"/>
        <v>451</v>
      </c>
      <c r="J252" s="137">
        <f t="shared" si="65"/>
        <v>243</v>
      </c>
      <c r="K252" s="137">
        <f t="shared" si="65"/>
        <v>146</v>
      </c>
      <c r="L252" s="137">
        <f t="shared" si="65"/>
        <v>62</v>
      </c>
      <c r="M252" s="137">
        <f t="shared" si="65"/>
        <v>644</v>
      </c>
      <c r="N252" s="232">
        <f>SUM(N229:N251)</f>
        <v>0</v>
      </c>
      <c r="O252" s="232">
        <f t="shared" ref="O252:Y252" si="66">SUM(O229:O251)</f>
        <v>0</v>
      </c>
      <c r="P252" s="232">
        <f t="shared" si="66"/>
        <v>0</v>
      </c>
      <c r="Q252" s="232">
        <f t="shared" si="66"/>
        <v>0</v>
      </c>
      <c r="R252" s="232">
        <f t="shared" si="66"/>
        <v>0</v>
      </c>
      <c r="S252" s="232">
        <f t="shared" si="66"/>
        <v>3</v>
      </c>
      <c r="T252" s="232">
        <f t="shared" si="66"/>
        <v>4</v>
      </c>
      <c r="U252" s="232">
        <f t="shared" si="66"/>
        <v>2</v>
      </c>
      <c r="V252" s="232">
        <f t="shared" si="66"/>
        <v>8</v>
      </c>
      <c r="W252" s="232">
        <f t="shared" si="66"/>
        <v>10</v>
      </c>
      <c r="X252" s="232">
        <f t="shared" si="66"/>
        <v>15</v>
      </c>
      <c r="Y252" s="445">
        <f t="shared" si="66"/>
        <v>11</v>
      </c>
    </row>
    <row r="253" spans="1:40" s="58" customFormat="1" ht="24.75" hidden="1" customHeight="1" thickBot="1" x14ac:dyDescent="0.25">
      <c r="A253" s="3031" t="s">
        <v>298</v>
      </c>
      <c r="B253" s="3265"/>
      <c r="C253" s="3265"/>
      <c r="D253" s="3265"/>
      <c r="E253" s="3265"/>
      <c r="F253" s="3265"/>
      <c r="G253" s="3265"/>
      <c r="H253" s="3265"/>
      <c r="I253" s="3265"/>
      <c r="J253" s="3265"/>
      <c r="K253" s="3265"/>
      <c r="L253" s="3265"/>
      <c r="M253" s="3265"/>
      <c r="N253" s="3265"/>
      <c r="O253" s="3265"/>
      <c r="P253" s="3265"/>
      <c r="Q253" s="3265"/>
      <c r="R253" s="3265"/>
      <c r="S253" s="3265"/>
      <c r="T253" s="3265"/>
      <c r="U253" s="3265"/>
      <c r="V253" s="3265"/>
      <c r="W253" s="3265"/>
      <c r="X253" s="3265"/>
      <c r="Y253" s="3266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</row>
    <row r="254" spans="1:40" s="18" customFormat="1" ht="25.5" hidden="1" customHeight="1" thickBot="1" x14ac:dyDescent="0.25">
      <c r="A254" s="233" t="s">
        <v>301</v>
      </c>
      <c r="B254" s="234" t="s">
        <v>528</v>
      </c>
      <c r="C254" s="236">
        <v>10</v>
      </c>
      <c r="D254" s="236"/>
      <c r="E254" s="236"/>
      <c r="F254" s="214"/>
      <c r="G254" s="90">
        <v>2.5</v>
      </c>
      <c r="H254" s="91">
        <f>G254*30</f>
        <v>75</v>
      </c>
      <c r="I254" s="92">
        <f>SUM(J254:L254)</f>
        <v>31</v>
      </c>
      <c r="J254" s="171">
        <v>15</v>
      </c>
      <c r="K254" s="167">
        <v>8</v>
      </c>
      <c r="L254" s="167">
        <v>8</v>
      </c>
      <c r="M254" s="96">
        <f>H254-I254</f>
        <v>44</v>
      </c>
      <c r="N254" s="82"/>
      <c r="O254" s="85"/>
      <c r="P254" s="88"/>
      <c r="Q254" s="83"/>
      <c r="R254" s="85"/>
      <c r="S254" s="89"/>
      <c r="T254" s="86"/>
      <c r="U254" s="87"/>
      <c r="V254" s="94"/>
      <c r="W254" s="95">
        <v>2</v>
      </c>
      <c r="X254" s="87"/>
      <c r="Y254" s="94"/>
    </row>
    <row r="255" spans="1:40" s="18" customFormat="1" ht="24" hidden="1" customHeight="1" thickBot="1" x14ac:dyDescent="0.25">
      <c r="A255" s="3229" t="s">
        <v>264</v>
      </c>
      <c r="B255" s="3230"/>
      <c r="C255" s="3230"/>
      <c r="D255" s="3230"/>
      <c r="E255" s="3230"/>
      <c r="F255" s="3231"/>
      <c r="G255" s="237">
        <f>G254</f>
        <v>2.5</v>
      </c>
      <c r="H255" s="238">
        <f t="shared" ref="H255:M255" si="67">H254</f>
        <v>75</v>
      </c>
      <c r="I255" s="239">
        <f t="shared" si="67"/>
        <v>31</v>
      </c>
      <c r="J255" s="239">
        <f t="shared" si="67"/>
        <v>15</v>
      </c>
      <c r="K255" s="239">
        <f t="shared" si="67"/>
        <v>8</v>
      </c>
      <c r="L255" s="239">
        <f t="shared" si="67"/>
        <v>8</v>
      </c>
      <c r="M255" s="240">
        <f t="shared" si="67"/>
        <v>44</v>
      </c>
      <c r="N255" s="78"/>
      <c r="O255" s="80"/>
      <c r="P255" s="81"/>
      <c r="Q255" s="79"/>
      <c r="R255" s="80"/>
      <c r="S255" s="107"/>
      <c r="T255" s="241">
        <f t="shared" ref="T255:Y255" si="68">SUM(T254:T254)</f>
        <v>0</v>
      </c>
      <c r="U255" s="242">
        <f t="shared" si="68"/>
        <v>0</v>
      </c>
      <c r="V255" s="243">
        <f t="shared" si="68"/>
        <v>0</v>
      </c>
      <c r="W255" s="241">
        <f t="shared" si="68"/>
        <v>2</v>
      </c>
      <c r="X255" s="242">
        <f t="shared" si="68"/>
        <v>0</v>
      </c>
      <c r="Y255" s="243">
        <f t="shared" si="68"/>
        <v>0</v>
      </c>
      <c r="AC255" s="18" t="s">
        <v>707</v>
      </c>
    </row>
    <row r="256" spans="1:40" s="58" customFormat="1" ht="18" hidden="1" customHeight="1" thickBot="1" x14ac:dyDescent="0.25">
      <c r="A256" s="3020" t="s">
        <v>299</v>
      </c>
      <c r="B256" s="3311"/>
      <c r="C256" s="3311"/>
      <c r="D256" s="3311"/>
      <c r="E256" s="3311"/>
      <c r="F256" s="3311"/>
      <c r="G256" s="3311"/>
      <c r="H256" s="3311"/>
      <c r="I256" s="3311"/>
      <c r="J256" s="3311"/>
      <c r="K256" s="3311"/>
      <c r="L256" s="3311"/>
      <c r="M256" s="3311"/>
      <c r="N256" s="3311"/>
      <c r="O256" s="3311"/>
      <c r="P256" s="3311"/>
      <c r="Q256" s="3311"/>
      <c r="R256" s="3311"/>
      <c r="S256" s="3311"/>
      <c r="T256" s="3311"/>
      <c r="U256" s="3311"/>
      <c r="V256" s="3311"/>
      <c r="W256" s="3311"/>
      <c r="X256" s="3311"/>
      <c r="Y256" s="3312"/>
      <c r="Z256" s="18"/>
      <c r="AA256" s="18"/>
      <c r="AB256" s="2291"/>
      <c r="AC256" s="3250" t="s">
        <v>34</v>
      </c>
      <c r="AD256" s="3258"/>
      <c r="AE256" s="3259"/>
      <c r="AF256" s="3250" t="s">
        <v>35</v>
      </c>
      <c r="AG256" s="3251"/>
      <c r="AH256" s="3252"/>
      <c r="AI256" s="3250" t="s">
        <v>36</v>
      </c>
      <c r="AJ256" s="3251"/>
      <c r="AK256" s="3252"/>
      <c r="AL256" s="3250" t="s">
        <v>37</v>
      </c>
      <c r="AM256" s="3251"/>
      <c r="AN256" s="3252"/>
    </row>
    <row r="257" spans="1:40" s="18" customFormat="1" ht="36" hidden="1" customHeight="1" thickBot="1" x14ac:dyDescent="0.25">
      <c r="A257" s="73" t="s">
        <v>305</v>
      </c>
      <c r="B257" s="74" t="s">
        <v>237</v>
      </c>
      <c r="C257" s="75"/>
      <c r="D257" s="76"/>
      <c r="E257" s="76"/>
      <c r="F257" s="77"/>
      <c r="G257" s="1266">
        <f>SUM(G258:G261)</f>
        <v>10.5</v>
      </c>
      <c r="H257" s="40">
        <f>G257*30</f>
        <v>315</v>
      </c>
      <c r="I257" s="27">
        <f>SUM(J257:L257)</f>
        <v>155</v>
      </c>
      <c r="J257" s="41">
        <f>SUM(J258:J261)</f>
        <v>70</v>
      </c>
      <c r="K257" s="42">
        <f>SUM(K258:K261)</f>
        <v>55</v>
      </c>
      <c r="L257" s="42">
        <f>SUM(L258:L261)</f>
        <v>30</v>
      </c>
      <c r="M257" s="43">
        <f>H257-I257</f>
        <v>160</v>
      </c>
      <c r="N257" s="78"/>
      <c r="O257" s="80"/>
      <c r="P257" s="81"/>
      <c r="Q257" s="79"/>
      <c r="R257" s="80"/>
      <c r="S257" s="107"/>
      <c r="T257" s="115"/>
      <c r="U257" s="114"/>
      <c r="V257" s="116"/>
      <c r="W257" s="117"/>
      <c r="X257" s="114"/>
      <c r="Y257" s="116"/>
      <c r="AB257" s="2291"/>
      <c r="AC257" s="3260"/>
      <c r="AD257" s="3261"/>
      <c r="AE257" s="3262"/>
      <c r="AF257" s="3253"/>
      <c r="AG257" s="3254"/>
      <c r="AH257" s="3255"/>
      <c r="AI257" s="3253"/>
      <c r="AJ257" s="3254"/>
      <c r="AK257" s="3255"/>
      <c r="AL257" s="3253"/>
      <c r="AM257" s="3254"/>
      <c r="AN257" s="3255"/>
    </row>
    <row r="258" spans="1:40" s="18" customFormat="1" ht="33" hidden="1" customHeight="1" x14ac:dyDescent="0.2">
      <c r="A258" s="244" t="s">
        <v>316</v>
      </c>
      <c r="B258" s="245" t="s">
        <v>237</v>
      </c>
      <c r="C258" s="246"/>
      <c r="D258" s="247">
        <v>7</v>
      </c>
      <c r="E258" s="247"/>
      <c r="F258" s="248"/>
      <c r="G258" s="1267">
        <v>3</v>
      </c>
      <c r="H258" s="79">
        <f>G258*30</f>
        <v>90</v>
      </c>
      <c r="I258" s="168">
        <f t="shared" ref="I258:I264" si="69">SUM(J258:L258)</f>
        <v>45</v>
      </c>
      <c r="J258" s="114">
        <v>30</v>
      </c>
      <c r="K258" s="80">
        <v>15</v>
      </c>
      <c r="L258" s="80"/>
      <c r="M258" s="173">
        <f>H258-I258</f>
        <v>45</v>
      </c>
      <c r="N258" s="78"/>
      <c r="O258" s="80"/>
      <c r="P258" s="81"/>
      <c r="Q258" s="79"/>
      <c r="R258" s="80"/>
      <c r="S258" s="107"/>
      <c r="T258" s="115">
        <v>3</v>
      </c>
      <c r="U258" s="114"/>
      <c r="V258" s="116"/>
      <c r="W258" s="117"/>
      <c r="X258" s="114"/>
      <c r="Y258" s="116"/>
      <c r="AB258" s="2291"/>
      <c r="AC258" s="2292">
        <v>1</v>
      </c>
      <c r="AD258" s="2292">
        <v>2</v>
      </c>
      <c r="AE258" s="2292">
        <v>3</v>
      </c>
      <c r="AF258" s="2292">
        <v>4</v>
      </c>
      <c r="AG258" s="2292">
        <v>5</v>
      </c>
      <c r="AH258" s="2292">
        <v>6</v>
      </c>
      <c r="AI258" s="2292">
        <v>7</v>
      </c>
      <c r="AJ258" s="2292">
        <v>8</v>
      </c>
      <c r="AK258" s="2292">
        <v>9</v>
      </c>
      <c r="AL258" s="2292">
        <v>10</v>
      </c>
      <c r="AM258" s="2292">
        <v>11</v>
      </c>
      <c r="AN258" s="2293">
        <v>12</v>
      </c>
    </row>
    <row r="259" spans="1:40" s="18" customFormat="1" ht="38.25" hidden="1" customHeight="1" x14ac:dyDescent="0.2">
      <c r="A259" s="212" t="s">
        <v>317</v>
      </c>
      <c r="B259" s="249" t="s">
        <v>237</v>
      </c>
      <c r="C259" s="250"/>
      <c r="D259" s="251"/>
      <c r="E259" s="251"/>
      <c r="F259" s="252"/>
      <c r="G259" s="1268">
        <v>2.5</v>
      </c>
      <c r="H259" s="83">
        <f>G259*30</f>
        <v>75</v>
      </c>
      <c r="I259" s="84">
        <f t="shared" si="69"/>
        <v>40</v>
      </c>
      <c r="J259" s="87">
        <v>20</v>
      </c>
      <c r="K259" s="85">
        <v>20</v>
      </c>
      <c r="L259" s="85"/>
      <c r="M259" s="145">
        <f>H259-I259</f>
        <v>35</v>
      </c>
      <c r="N259" s="82"/>
      <c r="O259" s="85"/>
      <c r="P259" s="88"/>
      <c r="Q259" s="83"/>
      <c r="R259" s="85"/>
      <c r="S259" s="89"/>
      <c r="T259" s="86"/>
      <c r="U259" s="87">
        <v>4</v>
      </c>
      <c r="V259" s="94"/>
      <c r="W259" s="95"/>
      <c r="X259" s="87"/>
      <c r="Y259" s="94"/>
      <c r="AB259" s="2291" t="s">
        <v>698</v>
      </c>
      <c r="AC259" s="2291">
        <f>COUNTIF($C257:$C271,AC258)</f>
        <v>0</v>
      </c>
      <c r="AD259" s="2291">
        <f t="shared" ref="AD259:AN259" si="70">COUNTIF($C257:$C271,AD258)</f>
        <v>0</v>
      </c>
      <c r="AE259" s="2291">
        <f t="shared" si="70"/>
        <v>0</v>
      </c>
      <c r="AF259" s="2291">
        <f t="shared" si="70"/>
        <v>0</v>
      </c>
      <c r="AG259" s="2291">
        <f t="shared" si="70"/>
        <v>0</v>
      </c>
      <c r="AH259" s="2291">
        <f t="shared" si="70"/>
        <v>0</v>
      </c>
      <c r="AI259" s="2291">
        <f t="shared" si="70"/>
        <v>0</v>
      </c>
      <c r="AJ259" s="2291">
        <f t="shared" si="70"/>
        <v>0</v>
      </c>
      <c r="AK259" s="2291">
        <f t="shared" si="70"/>
        <v>2</v>
      </c>
      <c r="AL259" s="2291">
        <f>COUNTIF($C257:$C271,AL258)+1</f>
        <v>1</v>
      </c>
      <c r="AM259" s="2291">
        <f>COUNTIF($C257:$C271,AM258)-1</f>
        <v>1</v>
      </c>
      <c r="AN259" s="2291">
        <f t="shared" si="70"/>
        <v>0</v>
      </c>
    </row>
    <row r="260" spans="1:40" s="18" customFormat="1" ht="33.75" hidden="1" customHeight="1" x14ac:dyDescent="0.2">
      <c r="A260" s="244" t="s">
        <v>318</v>
      </c>
      <c r="B260" s="249" t="s">
        <v>237</v>
      </c>
      <c r="C260" s="253">
        <v>9</v>
      </c>
      <c r="D260" s="254"/>
      <c r="E260" s="254"/>
      <c r="F260" s="252"/>
      <c r="G260" s="1268">
        <v>4</v>
      </c>
      <c r="H260" s="83">
        <f>G260*30</f>
        <v>120</v>
      </c>
      <c r="I260" s="84">
        <f t="shared" si="69"/>
        <v>60</v>
      </c>
      <c r="J260" s="87">
        <v>20</v>
      </c>
      <c r="K260" s="85">
        <v>20</v>
      </c>
      <c r="L260" s="85">
        <v>20</v>
      </c>
      <c r="M260" s="145">
        <f>H260-I260</f>
        <v>60</v>
      </c>
      <c r="N260" s="82"/>
      <c r="O260" s="85"/>
      <c r="P260" s="88"/>
      <c r="Q260" s="83"/>
      <c r="R260" s="85"/>
      <c r="S260" s="89"/>
      <c r="T260" s="86"/>
      <c r="U260" s="87"/>
      <c r="V260" s="94">
        <v>6</v>
      </c>
      <c r="W260" s="95"/>
      <c r="X260" s="87"/>
      <c r="Y260" s="94"/>
      <c r="AB260" s="2294" t="s">
        <v>699</v>
      </c>
      <c r="AC260" s="2291">
        <f>COUNTIF($D257:$D271,AC258)</f>
        <v>0</v>
      </c>
      <c r="AD260" s="2291">
        <f t="shared" ref="AD260:AN260" si="71">COUNTIF($D257:$D271,AD258)</f>
        <v>0</v>
      </c>
      <c r="AE260" s="2291">
        <f t="shared" si="71"/>
        <v>0</v>
      </c>
      <c r="AF260" s="2291">
        <f t="shared" si="71"/>
        <v>0</v>
      </c>
      <c r="AG260" s="2291">
        <f t="shared" si="71"/>
        <v>0</v>
      </c>
      <c r="AH260" s="2291">
        <f t="shared" si="71"/>
        <v>0</v>
      </c>
      <c r="AI260" s="2291">
        <f t="shared" si="71"/>
        <v>1</v>
      </c>
      <c r="AJ260" s="2291">
        <f t="shared" si="71"/>
        <v>0</v>
      </c>
      <c r="AK260" s="2291">
        <f t="shared" si="71"/>
        <v>0</v>
      </c>
      <c r="AL260" s="2291">
        <f>COUNTIF($D257:$D271,AL258)-1</f>
        <v>1</v>
      </c>
      <c r="AM260" s="2291">
        <f t="shared" si="71"/>
        <v>0</v>
      </c>
      <c r="AN260" s="2291">
        <f t="shared" si="71"/>
        <v>1</v>
      </c>
    </row>
    <row r="261" spans="1:40" s="18" customFormat="1" ht="33" hidden="1" customHeight="1" x14ac:dyDescent="0.2">
      <c r="A261" s="212" t="s">
        <v>319</v>
      </c>
      <c r="B261" s="255" t="s">
        <v>238</v>
      </c>
      <c r="C261" s="253"/>
      <c r="D261" s="251"/>
      <c r="E261" s="251"/>
      <c r="F261" s="252">
        <v>11</v>
      </c>
      <c r="G261" s="165">
        <v>1</v>
      </c>
      <c r="H261" s="83">
        <f>G261*30</f>
        <v>30</v>
      </c>
      <c r="I261" s="84">
        <f t="shared" si="69"/>
        <v>10</v>
      </c>
      <c r="J261" s="87"/>
      <c r="K261" s="85"/>
      <c r="L261" s="85">
        <v>10</v>
      </c>
      <c r="M261" s="145">
        <f>H261-I261</f>
        <v>20</v>
      </c>
      <c r="N261" s="82"/>
      <c r="O261" s="85"/>
      <c r="P261" s="88"/>
      <c r="Q261" s="83"/>
      <c r="R261" s="85"/>
      <c r="S261" s="89"/>
      <c r="T261" s="86"/>
      <c r="U261" s="87"/>
      <c r="V261" s="94"/>
      <c r="W261" s="95"/>
      <c r="X261" s="87">
        <v>1</v>
      </c>
      <c r="Y261" s="94"/>
    </row>
    <row r="262" spans="1:40" s="18" customFormat="1" ht="33" hidden="1" customHeight="1" x14ac:dyDescent="0.2">
      <c r="A262" s="198" t="s">
        <v>422</v>
      </c>
      <c r="B262" s="256" t="s">
        <v>302</v>
      </c>
      <c r="C262" s="257"/>
      <c r="D262" s="186"/>
      <c r="E262" s="186"/>
      <c r="F262" s="258"/>
      <c r="G262" s="1256">
        <f t="shared" ref="G262:M262" si="72">G263+G264+G265+G267+G269</f>
        <v>17.5</v>
      </c>
      <c r="H262" s="1256">
        <f t="shared" si="72"/>
        <v>525</v>
      </c>
      <c r="I262" s="1256">
        <f t="shared" si="72"/>
        <v>269</v>
      </c>
      <c r="J262" s="1256">
        <f t="shared" si="72"/>
        <v>162</v>
      </c>
      <c r="K262" s="1256">
        <f t="shared" si="72"/>
        <v>25</v>
      </c>
      <c r="L262" s="1256">
        <f t="shared" si="72"/>
        <v>82</v>
      </c>
      <c r="M262" s="1256">
        <f t="shared" si="72"/>
        <v>256</v>
      </c>
      <c r="N262" s="152"/>
      <c r="O262" s="167"/>
      <c r="P262" s="201"/>
      <c r="Q262" s="91"/>
      <c r="R262" s="167"/>
      <c r="S262" s="125"/>
      <c r="T262" s="202"/>
      <c r="U262" s="171"/>
      <c r="V262" s="193"/>
      <c r="W262" s="203"/>
      <c r="X262" s="171"/>
      <c r="Y262" s="193"/>
      <c r="AA262" s="18">
        <f>G262*30</f>
        <v>525</v>
      </c>
      <c r="AB262" s="18" t="s">
        <v>704</v>
      </c>
    </row>
    <row r="263" spans="1:40" s="18" customFormat="1" ht="34.5" hidden="1" customHeight="1" x14ac:dyDescent="0.2">
      <c r="A263" s="212" t="s">
        <v>423</v>
      </c>
      <c r="B263" s="259" t="s">
        <v>302</v>
      </c>
      <c r="C263" s="260"/>
      <c r="D263" s="185"/>
      <c r="E263" s="220"/>
      <c r="F263" s="252"/>
      <c r="G263" s="2154">
        <v>3.5</v>
      </c>
      <c r="H263" s="83">
        <f t="shared" ref="H263:H271" si="73">G263*30</f>
        <v>105</v>
      </c>
      <c r="I263" s="84">
        <f t="shared" si="69"/>
        <v>50</v>
      </c>
      <c r="J263" s="87">
        <v>30</v>
      </c>
      <c r="K263" s="85">
        <v>10</v>
      </c>
      <c r="L263" s="85">
        <v>10</v>
      </c>
      <c r="M263" s="145">
        <f t="shared" ref="M263:M271" si="74">H263-I263</f>
        <v>55</v>
      </c>
      <c r="N263" s="82"/>
      <c r="O263" s="85"/>
      <c r="P263" s="88"/>
      <c r="Q263" s="83"/>
      <c r="R263" s="85"/>
      <c r="S263" s="89"/>
      <c r="T263" s="86"/>
      <c r="U263" s="87">
        <v>5</v>
      </c>
      <c r="V263" s="94"/>
      <c r="W263" s="95"/>
      <c r="X263" s="87"/>
      <c r="Y263" s="94"/>
      <c r="AB263" s="18" t="s">
        <v>705</v>
      </c>
      <c r="AM263" s="18">
        <v>1</v>
      </c>
    </row>
    <row r="264" spans="1:40" s="18" customFormat="1" ht="31.5" hidden="1" customHeight="1" x14ac:dyDescent="0.2">
      <c r="A264" s="212" t="s">
        <v>424</v>
      </c>
      <c r="B264" s="259" t="s">
        <v>302</v>
      </c>
      <c r="C264" s="261">
        <v>9</v>
      </c>
      <c r="D264" s="185"/>
      <c r="E264" s="220"/>
      <c r="F264" s="252"/>
      <c r="G264" s="1268">
        <v>3</v>
      </c>
      <c r="H264" s="83">
        <f t="shared" si="73"/>
        <v>90</v>
      </c>
      <c r="I264" s="84">
        <f t="shared" si="69"/>
        <v>45</v>
      </c>
      <c r="J264" s="87">
        <v>36</v>
      </c>
      <c r="K264" s="85"/>
      <c r="L264" s="85">
        <v>9</v>
      </c>
      <c r="M264" s="145">
        <f t="shared" si="74"/>
        <v>45</v>
      </c>
      <c r="N264" s="82"/>
      <c r="O264" s="85"/>
      <c r="P264" s="88"/>
      <c r="Q264" s="83"/>
      <c r="R264" s="85"/>
      <c r="S264" s="89"/>
      <c r="T264" s="86"/>
      <c r="U264" s="87"/>
      <c r="V264" s="94">
        <v>5</v>
      </c>
      <c r="W264" s="95"/>
      <c r="X264" s="87"/>
      <c r="Y264" s="94"/>
    </row>
    <row r="265" spans="1:40" s="18" customFormat="1" ht="35.25" hidden="1" customHeight="1" thickBot="1" x14ac:dyDescent="0.25">
      <c r="A265" s="212" t="s">
        <v>425</v>
      </c>
      <c r="B265" s="259" t="s">
        <v>677</v>
      </c>
      <c r="C265" s="261"/>
      <c r="D265" s="185">
        <v>10</v>
      </c>
      <c r="E265" s="220"/>
      <c r="F265" s="252"/>
      <c r="G265" s="1268">
        <v>6</v>
      </c>
      <c r="H265" s="83">
        <f t="shared" si="73"/>
        <v>180</v>
      </c>
      <c r="I265" s="84">
        <f>SUM(J265:L265)</f>
        <v>90</v>
      </c>
      <c r="J265" s="87">
        <v>60</v>
      </c>
      <c r="K265" s="85">
        <v>15</v>
      </c>
      <c r="L265" s="85">
        <v>15</v>
      </c>
      <c r="M265" s="145">
        <f t="shared" si="74"/>
        <v>90</v>
      </c>
      <c r="N265" s="82"/>
      <c r="O265" s="85"/>
      <c r="P265" s="88"/>
      <c r="Q265" s="83"/>
      <c r="R265" s="85"/>
      <c r="S265" s="89"/>
      <c r="T265" s="86"/>
      <c r="U265" s="87"/>
      <c r="V265" s="94"/>
      <c r="W265" s="95">
        <v>6</v>
      </c>
      <c r="X265" s="87"/>
      <c r="Y265" s="94"/>
      <c r="AB265" s="18" t="s">
        <v>708</v>
      </c>
    </row>
    <row r="266" spans="1:40" s="1399" customFormat="1" ht="35.25" hidden="1" customHeight="1" x14ac:dyDescent="0.2">
      <c r="A266" s="2077" t="s">
        <v>425</v>
      </c>
      <c r="B266" s="2078" t="s">
        <v>678</v>
      </c>
      <c r="C266" s="2079"/>
      <c r="D266" s="2080">
        <v>10</v>
      </c>
      <c r="E266" s="2081"/>
      <c r="F266" s="2082"/>
      <c r="G266" s="1268">
        <v>6</v>
      </c>
      <c r="H266" s="2083">
        <v>180</v>
      </c>
      <c r="I266" s="2084">
        <v>60</v>
      </c>
      <c r="J266" s="2085">
        <v>30</v>
      </c>
      <c r="K266" s="2086">
        <v>15</v>
      </c>
      <c r="L266" s="2086">
        <v>15</v>
      </c>
      <c r="M266" s="2087">
        <v>120</v>
      </c>
      <c r="N266" s="2088"/>
      <c r="O266" s="2086"/>
      <c r="P266" s="2089"/>
      <c r="Q266" s="2083"/>
      <c r="R266" s="2086"/>
      <c r="S266" s="2090"/>
      <c r="T266" s="986"/>
      <c r="U266" s="2085"/>
      <c r="V266" s="2091"/>
      <c r="W266" s="2092">
        <v>4</v>
      </c>
      <c r="X266" s="2085"/>
      <c r="Y266" s="2091"/>
      <c r="AB266" s="2291"/>
      <c r="AC266" s="3250" t="s">
        <v>34</v>
      </c>
      <c r="AD266" s="3258"/>
      <c r="AE266" s="3259"/>
      <c r="AF266" s="3250" t="s">
        <v>35</v>
      </c>
      <c r="AG266" s="3251"/>
      <c r="AH266" s="3252"/>
      <c r="AI266" s="3250" t="s">
        <v>36</v>
      </c>
      <c r="AJ266" s="3251"/>
      <c r="AK266" s="3252"/>
      <c r="AL266" s="3250" t="s">
        <v>37</v>
      </c>
      <c r="AM266" s="3251"/>
      <c r="AN266" s="3252"/>
    </row>
    <row r="267" spans="1:40" s="18" customFormat="1" ht="36" hidden="1" customHeight="1" thickBot="1" x14ac:dyDescent="0.25">
      <c r="A267" s="1825" t="s">
        <v>426</v>
      </c>
      <c r="B267" s="1841" t="s">
        <v>677</v>
      </c>
      <c r="C267" s="1842">
        <v>11</v>
      </c>
      <c r="D267" s="1843"/>
      <c r="E267" s="1844"/>
      <c r="F267" s="1845"/>
      <c r="G267" s="2154">
        <v>3.5</v>
      </c>
      <c r="H267" s="1835">
        <f t="shared" si="73"/>
        <v>105</v>
      </c>
      <c r="I267" s="1847">
        <f>SUM(J267:L267)</f>
        <v>54</v>
      </c>
      <c r="J267" s="1839">
        <v>36</v>
      </c>
      <c r="K267" s="1836"/>
      <c r="L267" s="1836">
        <v>18</v>
      </c>
      <c r="M267" s="1848">
        <f t="shared" si="74"/>
        <v>51</v>
      </c>
      <c r="N267" s="1855"/>
      <c r="O267" s="1836"/>
      <c r="P267" s="1856"/>
      <c r="Q267" s="1835"/>
      <c r="R267" s="1836"/>
      <c r="S267" s="1837"/>
      <c r="T267" s="1838"/>
      <c r="U267" s="1839"/>
      <c r="V267" s="1840"/>
      <c r="W267" s="1857"/>
      <c r="X267" s="1839">
        <v>6</v>
      </c>
      <c r="Y267" s="1840"/>
      <c r="AB267" s="2291"/>
      <c r="AC267" s="3260"/>
      <c r="AD267" s="3261"/>
      <c r="AE267" s="3262"/>
      <c r="AF267" s="3253"/>
      <c r="AG267" s="3254"/>
      <c r="AH267" s="3255"/>
      <c r="AI267" s="3253"/>
      <c r="AJ267" s="3254"/>
      <c r="AK267" s="3255"/>
      <c r="AL267" s="3253"/>
      <c r="AM267" s="3254"/>
      <c r="AN267" s="3255"/>
    </row>
    <row r="268" spans="1:40" s="1399" customFormat="1" ht="36" hidden="1" customHeight="1" x14ac:dyDescent="0.2">
      <c r="A268" s="2093" t="s">
        <v>426</v>
      </c>
      <c r="B268" s="2078" t="s">
        <v>678</v>
      </c>
      <c r="C268" s="2094">
        <v>11</v>
      </c>
      <c r="D268" s="2095"/>
      <c r="E268" s="2096"/>
      <c r="F268" s="2097"/>
      <c r="G268" s="2154">
        <v>3.5</v>
      </c>
      <c r="H268" s="2098">
        <f t="shared" si="73"/>
        <v>105</v>
      </c>
      <c r="I268" s="2099">
        <v>40</v>
      </c>
      <c r="J268" s="2100">
        <v>30</v>
      </c>
      <c r="K268" s="2101"/>
      <c r="L268" s="2101">
        <v>10</v>
      </c>
      <c r="M268" s="2102">
        <v>65</v>
      </c>
      <c r="N268" s="2103"/>
      <c r="O268" s="2101"/>
      <c r="P268" s="2104"/>
      <c r="Q268" s="2098"/>
      <c r="R268" s="2101"/>
      <c r="S268" s="2105"/>
      <c r="T268" s="2106"/>
      <c r="U268" s="2100"/>
      <c r="V268" s="2107"/>
      <c r="W268" s="2108"/>
      <c r="X268" s="2100">
        <v>4</v>
      </c>
      <c r="Y268" s="2107"/>
      <c r="AB268" s="2291"/>
      <c r="AC268" s="2292">
        <v>1</v>
      </c>
      <c r="AD268" s="2292">
        <v>2</v>
      </c>
      <c r="AE268" s="2292">
        <v>3</v>
      </c>
      <c r="AF268" s="2292">
        <v>4</v>
      </c>
      <c r="AG268" s="2292">
        <v>5</v>
      </c>
      <c r="AH268" s="2292">
        <v>6</v>
      </c>
      <c r="AI268" s="2292">
        <v>7</v>
      </c>
      <c r="AJ268" s="2292">
        <v>8</v>
      </c>
      <c r="AK268" s="2292">
        <v>9</v>
      </c>
      <c r="AL268" s="2292">
        <v>10</v>
      </c>
      <c r="AM268" s="2292">
        <v>11</v>
      </c>
      <c r="AN268" s="2293">
        <v>12</v>
      </c>
    </row>
    <row r="269" spans="1:40" s="18" customFormat="1" ht="33" hidden="1" customHeight="1" x14ac:dyDescent="0.2">
      <c r="A269" s="1825" t="s">
        <v>427</v>
      </c>
      <c r="B269" s="1841" t="s">
        <v>679</v>
      </c>
      <c r="C269" s="1842"/>
      <c r="D269" s="1843"/>
      <c r="E269" s="1844">
        <v>10</v>
      </c>
      <c r="F269" s="1845"/>
      <c r="G269" s="2154">
        <v>1.5</v>
      </c>
      <c r="H269" s="1835">
        <f t="shared" si="73"/>
        <v>45</v>
      </c>
      <c r="I269" s="1847">
        <f>SUM(J269:L269)</f>
        <v>30</v>
      </c>
      <c r="J269" s="1839"/>
      <c r="K269" s="1836"/>
      <c r="L269" s="1836">
        <v>30</v>
      </c>
      <c r="M269" s="1848">
        <f t="shared" si="74"/>
        <v>15</v>
      </c>
      <c r="N269" s="1855"/>
      <c r="O269" s="1836"/>
      <c r="P269" s="1856"/>
      <c r="Q269" s="1835"/>
      <c r="R269" s="1836"/>
      <c r="S269" s="1837"/>
      <c r="T269" s="1838"/>
      <c r="U269" s="1839"/>
      <c r="V269" s="1840"/>
      <c r="W269" s="1857">
        <v>2</v>
      </c>
      <c r="X269" s="1839"/>
      <c r="Y269" s="1840"/>
      <c r="AB269" s="2291" t="s">
        <v>698</v>
      </c>
      <c r="AC269" s="2296">
        <f>AC259+AC232+AB123+AB98</f>
        <v>3</v>
      </c>
      <c r="AD269" s="2296">
        <f t="shared" ref="AD269:AN270" si="75">AD259+AD232+AC123+AC98</f>
        <v>1</v>
      </c>
      <c r="AE269" s="2296">
        <f t="shared" si="75"/>
        <v>3</v>
      </c>
      <c r="AF269" s="2296">
        <f t="shared" si="75"/>
        <v>4</v>
      </c>
      <c r="AG269" s="2296">
        <f t="shared" si="75"/>
        <v>2</v>
      </c>
      <c r="AH269" s="2296">
        <f t="shared" si="75"/>
        <v>3</v>
      </c>
      <c r="AI269" s="2296">
        <f t="shared" si="75"/>
        <v>2</v>
      </c>
      <c r="AJ269" s="2296">
        <f t="shared" si="75"/>
        <v>2</v>
      </c>
      <c r="AK269" s="2296">
        <f t="shared" si="75"/>
        <v>2</v>
      </c>
      <c r="AL269" s="2296">
        <f t="shared" si="75"/>
        <v>2</v>
      </c>
      <c r="AM269" s="2296">
        <f t="shared" si="75"/>
        <v>3</v>
      </c>
      <c r="AN269" s="2296">
        <f t="shared" si="75"/>
        <v>0</v>
      </c>
    </row>
    <row r="270" spans="1:40" s="1399" customFormat="1" ht="33" hidden="1" customHeight="1" x14ac:dyDescent="0.2">
      <c r="A270" s="2093" t="s">
        <v>427</v>
      </c>
      <c r="B270" s="2110" t="s">
        <v>680</v>
      </c>
      <c r="C270" s="2111"/>
      <c r="D270" s="2112"/>
      <c r="E270" s="2113">
        <v>10</v>
      </c>
      <c r="F270" s="2114"/>
      <c r="G270" s="2155">
        <v>1.5</v>
      </c>
      <c r="H270" s="2115">
        <v>45</v>
      </c>
      <c r="I270" s="2116">
        <v>15</v>
      </c>
      <c r="J270" s="2117"/>
      <c r="K270" s="2118"/>
      <c r="L270" s="2118">
        <v>15</v>
      </c>
      <c r="M270" s="2119">
        <v>30</v>
      </c>
      <c r="N270" s="2120"/>
      <c r="O270" s="2118"/>
      <c r="P270" s="2121"/>
      <c r="Q270" s="2115"/>
      <c r="R270" s="2118"/>
      <c r="S270" s="2122"/>
      <c r="T270" s="2123"/>
      <c r="U270" s="2117"/>
      <c r="V270" s="2124"/>
      <c r="W270" s="2125">
        <v>1</v>
      </c>
      <c r="X270" s="2117"/>
      <c r="Y270" s="2124"/>
      <c r="AB270" s="2294" t="s">
        <v>699</v>
      </c>
      <c r="AC270" s="2296">
        <f>AC260+AC233+AB124+AB99</f>
        <v>5</v>
      </c>
      <c r="AD270" s="2296">
        <f t="shared" si="75"/>
        <v>2</v>
      </c>
      <c r="AE270" s="2296">
        <f t="shared" si="75"/>
        <v>3</v>
      </c>
      <c r="AF270" s="2296">
        <f t="shared" si="75"/>
        <v>4</v>
      </c>
      <c r="AG270" s="2296">
        <f t="shared" si="75"/>
        <v>2</v>
      </c>
      <c r="AH270" s="2296">
        <f t="shared" si="75"/>
        <v>5</v>
      </c>
      <c r="AI270" s="2296">
        <f t="shared" si="75"/>
        <v>6</v>
      </c>
      <c r="AJ270" s="2296">
        <f t="shared" si="75"/>
        <v>1</v>
      </c>
      <c r="AK270" s="2296">
        <f t="shared" si="75"/>
        <v>3</v>
      </c>
      <c r="AL270" s="2296">
        <f t="shared" si="75"/>
        <v>2</v>
      </c>
      <c r="AM270" s="2296">
        <f t="shared" si="75"/>
        <v>2</v>
      </c>
      <c r="AN270" s="2296">
        <f t="shared" si="75"/>
        <v>5</v>
      </c>
    </row>
    <row r="271" spans="1:40" s="18" customFormat="1" ht="36.75" hidden="1" customHeight="1" thickBot="1" x14ac:dyDescent="0.25">
      <c r="A271" s="1858" t="s">
        <v>428</v>
      </c>
      <c r="B271" s="1859" t="s">
        <v>242</v>
      </c>
      <c r="C271" s="1860"/>
      <c r="D271" s="1861">
        <v>12</v>
      </c>
      <c r="E271" s="1862"/>
      <c r="F271" s="1863"/>
      <c r="G271" s="1864">
        <v>2</v>
      </c>
      <c r="H271" s="1865">
        <f t="shared" si="73"/>
        <v>60</v>
      </c>
      <c r="I271" s="1866">
        <f>SUM(J271:L271)</f>
        <v>24</v>
      </c>
      <c r="J271" s="1867">
        <v>16</v>
      </c>
      <c r="K271" s="1068"/>
      <c r="L271" s="1068">
        <v>8</v>
      </c>
      <c r="M271" s="1868">
        <f t="shared" si="74"/>
        <v>36</v>
      </c>
      <c r="N271" s="1067"/>
      <c r="O271" s="1068"/>
      <c r="P271" s="1069"/>
      <c r="Q271" s="1865"/>
      <c r="R271" s="1068"/>
      <c r="S271" s="1869"/>
      <c r="T271" s="1870"/>
      <c r="U271" s="1867"/>
      <c r="V271" s="1871"/>
      <c r="W271" s="1872"/>
      <c r="X271" s="1867"/>
      <c r="Y271" s="1871">
        <v>3</v>
      </c>
      <c r="AC271" s="2296">
        <f>AC261+AC234+AB125+AB100</f>
        <v>0</v>
      </c>
    </row>
    <row r="272" spans="1:40" s="1106" customFormat="1" ht="25.5" hidden="1" customHeight="1" thickBot="1" x14ac:dyDescent="0.25">
      <c r="A272" s="3313" t="s">
        <v>306</v>
      </c>
      <c r="B272" s="3314"/>
      <c r="C272" s="3314"/>
      <c r="D272" s="3314"/>
      <c r="E272" s="3314"/>
      <c r="F272" s="3315"/>
      <c r="G272" s="1873">
        <f t="shared" ref="G272:M272" si="76">G271+G255+G257+G262+G252</f>
        <v>69</v>
      </c>
      <c r="H272" s="1874">
        <f t="shared" si="76"/>
        <v>2070</v>
      </c>
      <c r="I272" s="1874">
        <f t="shared" si="76"/>
        <v>930</v>
      </c>
      <c r="J272" s="1874">
        <f t="shared" si="76"/>
        <v>506</v>
      </c>
      <c r="K272" s="1874">
        <f t="shared" si="76"/>
        <v>234</v>
      </c>
      <c r="L272" s="1874">
        <f t="shared" si="76"/>
        <v>190</v>
      </c>
      <c r="M272" s="1874">
        <f t="shared" si="76"/>
        <v>1140</v>
      </c>
      <c r="N272" s="1875"/>
      <c r="O272" s="1876"/>
      <c r="P272" s="1877"/>
      <c r="Q272" s="1878"/>
      <c r="R272" s="1876"/>
      <c r="S272" s="1879">
        <f t="shared" ref="S272:Y272" si="77">SUM(S257:S271,S255,S252)</f>
        <v>3</v>
      </c>
      <c r="T272" s="1880">
        <f t="shared" si="77"/>
        <v>7</v>
      </c>
      <c r="U272" s="1881">
        <f t="shared" si="77"/>
        <v>11</v>
      </c>
      <c r="V272" s="1879">
        <f t="shared" si="77"/>
        <v>19</v>
      </c>
      <c r="W272" s="1880">
        <f t="shared" si="77"/>
        <v>25</v>
      </c>
      <c r="X272" s="1881">
        <f t="shared" si="77"/>
        <v>26</v>
      </c>
      <c r="Y272" s="1879">
        <f t="shared" si="77"/>
        <v>14</v>
      </c>
      <c r="AB272" s="18" t="s">
        <v>704</v>
      </c>
      <c r="AC272" s="2296">
        <f>AC262+AC235+AB126+AB101</f>
        <v>0</v>
      </c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</row>
    <row r="273" spans="1:40" s="58" customFormat="1" ht="29.25" hidden="1" customHeight="1" thickBot="1" x14ac:dyDescent="0.25">
      <c r="A273" s="3023" t="s">
        <v>307</v>
      </c>
      <c r="B273" s="3263"/>
      <c r="C273" s="3263"/>
      <c r="D273" s="3263"/>
      <c r="E273" s="3263"/>
      <c r="F273" s="3263"/>
      <c r="G273" s="3263"/>
      <c r="H273" s="3263"/>
      <c r="I273" s="3263"/>
      <c r="J273" s="3263"/>
      <c r="K273" s="3263"/>
      <c r="L273" s="3263"/>
      <c r="M273" s="3263"/>
      <c r="N273" s="3263"/>
      <c r="O273" s="3263"/>
      <c r="P273" s="3263"/>
      <c r="Q273" s="3263"/>
      <c r="R273" s="3263"/>
      <c r="S273" s="3263"/>
      <c r="T273" s="3263"/>
      <c r="U273" s="3263"/>
      <c r="V273" s="3263"/>
      <c r="W273" s="3263"/>
      <c r="X273" s="3263"/>
      <c r="Y273" s="3264"/>
      <c r="Z273" s="18"/>
      <c r="AA273" s="18"/>
      <c r="AB273" s="18" t="s">
        <v>705</v>
      </c>
      <c r="AC273" s="2296">
        <f>AC263+AC236+AB127+AB102</f>
        <v>0</v>
      </c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</row>
    <row r="274" spans="1:40" s="18" customFormat="1" ht="54" hidden="1" customHeight="1" x14ac:dyDescent="0.2">
      <c r="A274" s="73" t="s">
        <v>429</v>
      </c>
      <c r="B274" s="269" t="s">
        <v>308</v>
      </c>
      <c r="C274" s="270"/>
      <c r="D274" s="271"/>
      <c r="E274" s="272"/>
      <c r="F274" s="273"/>
      <c r="G274" s="1269">
        <f>G275+G276</f>
        <v>6</v>
      </c>
      <c r="H274" s="274">
        <f>G274*30</f>
        <v>180</v>
      </c>
      <c r="I274" s="142">
        <f>I275+I276</f>
        <v>85</v>
      </c>
      <c r="J274" s="142">
        <f>J275+J276</f>
        <v>50</v>
      </c>
      <c r="K274" s="142">
        <f>K275+K276</f>
        <v>0</v>
      </c>
      <c r="L274" s="142">
        <f>L275+L276</f>
        <v>35</v>
      </c>
      <c r="M274" s="275">
        <f>H274-I274</f>
        <v>95</v>
      </c>
      <c r="N274" s="274"/>
      <c r="O274" s="154"/>
      <c r="P274" s="121"/>
      <c r="Q274" s="274"/>
      <c r="R274" s="154"/>
      <c r="S274" s="121"/>
      <c r="T274" s="276"/>
      <c r="U274" s="277"/>
      <c r="V274" s="278"/>
      <c r="W274" s="276"/>
      <c r="X274" s="277"/>
      <c r="Y274" s="278"/>
    </row>
    <row r="275" spans="1:40" s="18" customFormat="1" ht="33" hidden="1" customHeight="1" x14ac:dyDescent="0.2">
      <c r="A275" s="212" t="s">
        <v>430</v>
      </c>
      <c r="B275" s="279" t="s">
        <v>308</v>
      </c>
      <c r="C275" s="280"/>
      <c r="D275" s="281">
        <v>7</v>
      </c>
      <c r="E275" s="281"/>
      <c r="F275" s="282"/>
      <c r="G275" s="1268">
        <v>3</v>
      </c>
      <c r="H275" s="83">
        <f>G275*30</f>
        <v>90</v>
      </c>
      <c r="I275" s="84">
        <f>SUM(J275:L275)</f>
        <v>45</v>
      </c>
      <c r="J275" s="87">
        <v>30</v>
      </c>
      <c r="K275" s="85"/>
      <c r="L275" s="85">
        <v>15</v>
      </c>
      <c r="M275" s="145">
        <f>H275-I275</f>
        <v>45</v>
      </c>
      <c r="N275" s="83"/>
      <c r="O275" s="85"/>
      <c r="P275" s="89"/>
      <c r="Q275" s="83"/>
      <c r="R275" s="85"/>
      <c r="S275" s="89"/>
      <c r="T275" s="86">
        <v>3</v>
      </c>
      <c r="U275" s="87"/>
      <c r="V275" s="94"/>
      <c r="W275" s="86"/>
      <c r="X275" s="87"/>
      <c r="Y275" s="94"/>
    </row>
    <row r="276" spans="1:40" s="18" customFormat="1" ht="27.75" hidden="1" customHeight="1" x14ac:dyDescent="0.2">
      <c r="A276" s="212" t="s">
        <v>303</v>
      </c>
      <c r="B276" s="279" t="s">
        <v>308</v>
      </c>
      <c r="C276" s="280">
        <v>8</v>
      </c>
      <c r="D276" s="281"/>
      <c r="E276" s="281"/>
      <c r="F276" s="282"/>
      <c r="G276" s="1268">
        <v>3</v>
      </c>
      <c r="H276" s="83">
        <f>G276*30</f>
        <v>90</v>
      </c>
      <c r="I276" s="84">
        <f>SUM(J276:L276)</f>
        <v>40</v>
      </c>
      <c r="J276" s="87">
        <v>20</v>
      </c>
      <c r="K276" s="85"/>
      <c r="L276" s="85">
        <v>20</v>
      </c>
      <c r="M276" s="145">
        <f>H276-I276</f>
        <v>50</v>
      </c>
      <c r="N276" s="83"/>
      <c r="O276" s="85"/>
      <c r="P276" s="89"/>
      <c r="Q276" s="83"/>
      <c r="R276" s="85"/>
      <c r="S276" s="89"/>
      <c r="T276" s="86"/>
      <c r="U276" s="87">
        <v>4</v>
      </c>
      <c r="V276" s="94"/>
      <c r="W276" s="86"/>
      <c r="X276" s="87"/>
      <c r="Y276" s="94"/>
    </row>
    <row r="277" spans="1:40" s="18" customFormat="1" ht="36" hidden="1" customHeight="1" x14ac:dyDescent="0.2">
      <c r="A277" s="198" t="s">
        <v>305</v>
      </c>
      <c r="B277" s="283" t="s">
        <v>309</v>
      </c>
      <c r="C277" s="284"/>
      <c r="D277" s="285"/>
      <c r="E277" s="286"/>
      <c r="F277" s="287"/>
      <c r="G277" s="90">
        <f>G278+G279+G280+G281+G282</f>
        <v>13</v>
      </c>
      <c r="H277" s="130">
        <f t="shared" ref="H277:M277" si="78">H278+H279+H280+H281+H282</f>
        <v>390</v>
      </c>
      <c r="I277" s="109">
        <f t="shared" si="78"/>
        <v>186</v>
      </c>
      <c r="J277" s="109">
        <f t="shared" si="78"/>
        <v>100</v>
      </c>
      <c r="K277" s="109">
        <f t="shared" si="78"/>
        <v>15</v>
      </c>
      <c r="L277" s="109">
        <f t="shared" si="78"/>
        <v>71</v>
      </c>
      <c r="M277" s="110">
        <f t="shared" si="78"/>
        <v>204</v>
      </c>
      <c r="N277" s="91"/>
      <c r="O277" s="167"/>
      <c r="P277" s="125"/>
      <c r="Q277" s="91"/>
      <c r="R277" s="167"/>
      <c r="S277" s="125"/>
      <c r="T277" s="202"/>
      <c r="U277" s="171"/>
      <c r="V277" s="193"/>
      <c r="W277" s="202"/>
      <c r="X277" s="171"/>
      <c r="Y277" s="193"/>
    </row>
    <row r="278" spans="1:40" s="18" customFormat="1" ht="33" hidden="1" customHeight="1" x14ac:dyDescent="0.2">
      <c r="A278" s="212" t="s">
        <v>316</v>
      </c>
      <c r="B278" s="279" t="s">
        <v>309</v>
      </c>
      <c r="C278" s="288"/>
      <c r="D278" s="289">
        <v>9</v>
      </c>
      <c r="E278" s="290"/>
      <c r="F278" s="282"/>
      <c r="G278" s="1268">
        <v>3</v>
      </c>
      <c r="H278" s="83">
        <f t="shared" ref="H278:H287" si="79">G278*30</f>
        <v>90</v>
      </c>
      <c r="I278" s="84">
        <f>SUM(J278:L278)</f>
        <v>45</v>
      </c>
      <c r="J278" s="87">
        <v>36</v>
      </c>
      <c r="K278" s="85"/>
      <c r="L278" s="85">
        <v>9</v>
      </c>
      <c r="M278" s="145">
        <f t="shared" ref="M278:M287" si="80">H278-I278</f>
        <v>45</v>
      </c>
      <c r="N278" s="83"/>
      <c r="O278" s="85"/>
      <c r="P278" s="89"/>
      <c r="Q278" s="83"/>
      <c r="R278" s="85"/>
      <c r="S278" s="89"/>
      <c r="T278" s="86"/>
      <c r="U278" s="87"/>
      <c r="V278" s="94">
        <v>5</v>
      </c>
      <c r="W278" s="86"/>
      <c r="X278" s="87"/>
      <c r="Y278" s="94"/>
    </row>
    <row r="279" spans="1:40" s="18" customFormat="1" ht="33" hidden="1" customHeight="1" x14ac:dyDescent="0.2">
      <c r="A279" s="212" t="s">
        <v>317</v>
      </c>
      <c r="B279" s="279" t="s">
        <v>309</v>
      </c>
      <c r="C279" s="280">
        <v>10</v>
      </c>
      <c r="D279" s="289"/>
      <c r="E279" s="290"/>
      <c r="F279" s="282"/>
      <c r="G279" s="1268">
        <v>4</v>
      </c>
      <c r="H279" s="83">
        <f t="shared" si="79"/>
        <v>120</v>
      </c>
      <c r="I279" s="84">
        <f>SUM(J279:L279)</f>
        <v>60</v>
      </c>
      <c r="J279" s="87">
        <v>30</v>
      </c>
      <c r="K279" s="85">
        <v>15</v>
      </c>
      <c r="L279" s="85">
        <v>15</v>
      </c>
      <c r="M279" s="145">
        <f t="shared" si="80"/>
        <v>60</v>
      </c>
      <c r="N279" s="83"/>
      <c r="O279" s="85"/>
      <c r="P279" s="89"/>
      <c r="Q279" s="83"/>
      <c r="R279" s="85"/>
      <c r="S279" s="89"/>
      <c r="T279" s="86"/>
      <c r="U279" s="87"/>
      <c r="V279" s="94"/>
      <c r="W279" s="86">
        <v>4</v>
      </c>
      <c r="X279" s="87"/>
      <c r="Y279" s="94"/>
    </row>
    <row r="280" spans="1:40" s="18" customFormat="1" ht="48.75" hidden="1" customHeight="1" x14ac:dyDescent="0.2">
      <c r="A280" s="212" t="s">
        <v>318</v>
      </c>
      <c r="B280" s="279" t="s">
        <v>309</v>
      </c>
      <c r="C280" s="280"/>
      <c r="D280" s="289"/>
      <c r="E280" s="291"/>
      <c r="F280" s="282"/>
      <c r="G280" s="2154">
        <v>2</v>
      </c>
      <c r="H280" s="83">
        <f t="shared" si="79"/>
        <v>60</v>
      </c>
      <c r="I280" s="84">
        <f>SUM(J280:L280)</f>
        <v>27</v>
      </c>
      <c r="J280" s="87">
        <v>18</v>
      </c>
      <c r="K280" s="85"/>
      <c r="L280" s="85">
        <v>9</v>
      </c>
      <c r="M280" s="145">
        <f>H280-I280</f>
        <v>33</v>
      </c>
      <c r="N280" s="83"/>
      <c r="O280" s="85"/>
      <c r="P280" s="89"/>
      <c r="Q280" s="83"/>
      <c r="R280" s="85"/>
      <c r="S280" s="89"/>
      <c r="T280" s="86"/>
      <c r="U280" s="87"/>
      <c r="V280" s="94"/>
      <c r="W280" s="86"/>
      <c r="X280" s="87">
        <v>3</v>
      </c>
      <c r="Y280" s="94"/>
    </row>
    <row r="281" spans="1:40" s="18" customFormat="1" ht="31.5" hidden="1" customHeight="1" x14ac:dyDescent="0.2">
      <c r="A281" s="212" t="s">
        <v>319</v>
      </c>
      <c r="B281" s="279" t="s">
        <v>309</v>
      </c>
      <c r="C281" s="280">
        <v>12</v>
      </c>
      <c r="D281" s="289"/>
      <c r="E281" s="291"/>
      <c r="F281" s="282"/>
      <c r="G281" s="1268">
        <v>2</v>
      </c>
      <c r="H281" s="83">
        <f t="shared" si="79"/>
        <v>60</v>
      </c>
      <c r="I281" s="84">
        <f>SUM(J281:L281)</f>
        <v>24</v>
      </c>
      <c r="J281" s="87">
        <v>16</v>
      </c>
      <c r="K281" s="85"/>
      <c r="L281" s="85">
        <v>8</v>
      </c>
      <c r="M281" s="145">
        <f t="shared" si="80"/>
        <v>36</v>
      </c>
      <c r="N281" s="83"/>
      <c r="O281" s="85"/>
      <c r="P281" s="89"/>
      <c r="Q281" s="83"/>
      <c r="R281" s="85"/>
      <c r="S281" s="89"/>
      <c r="T281" s="86"/>
      <c r="U281" s="87"/>
      <c r="V281" s="94"/>
      <c r="W281" s="86"/>
      <c r="X281" s="87"/>
      <c r="Y281" s="94">
        <v>3</v>
      </c>
    </row>
    <row r="282" spans="1:40" s="18" customFormat="1" ht="37.5" hidden="1" customHeight="1" x14ac:dyDescent="0.2">
      <c r="A282" s="212" t="s">
        <v>431</v>
      </c>
      <c r="B282" s="279" t="s">
        <v>310</v>
      </c>
      <c r="C282" s="280"/>
      <c r="D282" s="289"/>
      <c r="E282" s="291">
        <v>10</v>
      </c>
      <c r="F282" s="282"/>
      <c r="G282" s="1268">
        <v>2</v>
      </c>
      <c r="H282" s="83">
        <f t="shared" si="79"/>
        <v>60</v>
      </c>
      <c r="I282" s="84">
        <f>SUM(J282:L282)</f>
        <v>30</v>
      </c>
      <c r="J282" s="87"/>
      <c r="K282" s="85"/>
      <c r="L282" s="85">
        <v>30</v>
      </c>
      <c r="M282" s="145">
        <f t="shared" si="80"/>
        <v>30</v>
      </c>
      <c r="N282" s="83"/>
      <c r="O282" s="85"/>
      <c r="P282" s="89"/>
      <c r="Q282" s="83"/>
      <c r="R282" s="85"/>
      <c r="S282" s="89"/>
      <c r="T282" s="86"/>
      <c r="U282" s="87"/>
      <c r="V282" s="94"/>
      <c r="W282" s="86">
        <v>2</v>
      </c>
      <c r="X282" s="87"/>
      <c r="Y282" s="94"/>
    </row>
    <row r="283" spans="1:40" s="18" customFormat="1" ht="47.25" hidden="1" customHeight="1" x14ac:dyDescent="0.2">
      <c r="A283" s="198" t="s">
        <v>422</v>
      </c>
      <c r="B283" s="283" t="s">
        <v>666</v>
      </c>
      <c r="C283" s="284"/>
      <c r="D283" s="285"/>
      <c r="E283" s="286"/>
      <c r="F283" s="287"/>
      <c r="G283" s="90">
        <f>G284+G285+G286+G287+G288</f>
        <v>13.5</v>
      </c>
      <c r="H283" s="130">
        <f t="shared" ref="H283:M283" si="81">H284+H285+H286+H287+H288</f>
        <v>405</v>
      </c>
      <c r="I283" s="109">
        <f t="shared" si="81"/>
        <v>203</v>
      </c>
      <c r="J283" s="109">
        <f t="shared" si="81"/>
        <v>106</v>
      </c>
      <c r="K283" s="109">
        <f t="shared" si="81"/>
        <v>10</v>
      </c>
      <c r="L283" s="109">
        <f t="shared" si="81"/>
        <v>87</v>
      </c>
      <c r="M283" s="110">
        <f t="shared" si="81"/>
        <v>202</v>
      </c>
      <c r="N283" s="91"/>
      <c r="O283" s="167"/>
      <c r="P283" s="125"/>
      <c r="Q283" s="91"/>
      <c r="R283" s="167"/>
      <c r="S283" s="125"/>
      <c r="T283" s="202"/>
      <c r="U283" s="171"/>
      <c r="V283" s="193"/>
      <c r="W283" s="202"/>
      <c r="X283" s="171"/>
      <c r="Y283" s="193"/>
    </row>
    <row r="284" spans="1:40" s="18" customFormat="1" ht="46.5" hidden="1" customHeight="1" x14ac:dyDescent="0.2">
      <c r="A284" s="212" t="s">
        <v>423</v>
      </c>
      <c r="B284" s="279" t="s">
        <v>666</v>
      </c>
      <c r="C284" s="280"/>
      <c r="D284" s="289">
        <v>8</v>
      </c>
      <c r="E284" s="291"/>
      <c r="F284" s="282"/>
      <c r="G284" s="1268">
        <v>3.5</v>
      </c>
      <c r="H284" s="83">
        <f t="shared" si="79"/>
        <v>105</v>
      </c>
      <c r="I284" s="84">
        <f>SUM(J284:L284)</f>
        <v>50</v>
      </c>
      <c r="J284" s="87">
        <v>30</v>
      </c>
      <c r="K284" s="85"/>
      <c r="L284" s="85">
        <v>20</v>
      </c>
      <c r="M284" s="145">
        <f t="shared" si="80"/>
        <v>55</v>
      </c>
      <c r="N284" s="83"/>
      <c r="O284" s="85"/>
      <c r="P284" s="89"/>
      <c r="Q284" s="83"/>
      <c r="R284" s="85"/>
      <c r="S284" s="89"/>
      <c r="T284" s="86"/>
      <c r="U284" s="87">
        <v>5</v>
      </c>
      <c r="V284" s="94"/>
      <c r="W284" s="86"/>
      <c r="X284" s="87"/>
      <c r="Y284" s="94"/>
    </row>
    <row r="285" spans="1:40" s="18" customFormat="1" ht="45" hidden="1" customHeight="1" x14ac:dyDescent="0.2">
      <c r="A285" s="212" t="s">
        <v>424</v>
      </c>
      <c r="B285" s="279" t="s">
        <v>666</v>
      </c>
      <c r="C285" s="292">
        <v>9</v>
      </c>
      <c r="D285" s="293"/>
      <c r="E285" s="293"/>
      <c r="F285" s="282"/>
      <c r="G285" s="1268">
        <v>3.5</v>
      </c>
      <c r="H285" s="83">
        <f t="shared" si="79"/>
        <v>105</v>
      </c>
      <c r="I285" s="84">
        <f>SUM(J285:L285)</f>
        <v>56</v>
      </c>
      <c r="J285" s="87">
        <v>28</v>
      </c>
      <c r="K285" s="85">
        <v>10</v>
      </c>
      <c r="L285" s="85">
        <v>18</v>
      </c>
      <c r="M285" s="145">
        <f t="shared" si="80"/>
        <v>49</v>
      </c>
      <c r="N285" s="83"/>
      <c r="O285" s="85"/>
      <c r="P285" s="89"/>
      <c r="Q285" s="83"/>
      <c r="R285" s="85"/>
      <c r="S285" s="89"/>
      <c r="T285" s="86"/>
      <c r="U285" s="87"/>
      <c r="V285" s="94">
        <v>6</v>
      </c>
      <c r="W285" s="86"/>
      <c r="X285" s="87"/>
      <c r="Y285" s="94"/>
    </row>
    <row r="286" spans="1:40" s="18" customFormat="1" ht="47.25" hidden="1" customHeight="1" x14ac:dyDescent="0.2">
      <c r="A286" s="212" t="s">
        <v>425</v>
      </c>
      <c r="B286" s="1849" t="s">
        <v>666</v>
      </c>
      <c r="C286" s="1850"/>
      <c r="D286" s="1851">
        <v>10</v>
      </c>
      <c r="E286" s="1852"/>
      <c r="F286" s="1853"/>
      <c r="G286" s="2154">
        <v>3.5</v>
      </c>
      <c r="H286" s="83">
        <f t="shared" si="79"/>
        <v>105</v>
      </c>
      <c r="I286" s="84">
        <f>SUM(J286:L286)</f>
        <v>60</v>
      </c>
      <c r="J286" s="87">
        <v>30</v>
      </c>
      <c r="K286" s="85"/>
      <c r="L286" s="85">
        <v>30</v>
      </c>
      <c r="M286" s="145">
        <f t="shared" si="80"/>
        <v>45</v>
      </c>
      <c r="N286" s="83"/>
      <c r="O286" s="85"/>
      <c r="P286" s="89"/>
      <c r="Q286" s="83"/>
      <c r="R286" s="85"/>
      <c r="S286" s="89"/>
      <c r="T286" s="86"/>
      <c r="U286" s="87"/>
      <c r="V286" s="94"/>
      <c r="W286" s="86">
        <v>4</v>
      </c>
      <c r="X286" s="87"/>
      <c r="Y286" s="94"/>
    </row>
    <row r="287" spans="1:40" s="18" customFormat="1" ht="50.25" hidden="1" customHeight="1" x14ac:dyDescent="0.2">
      <c r="A287" s="212" t="s">
        <v>426</v>
      </c>
      <c r="B287" s="1849" t="s">
        <v>666</v>
      </c>
      <c r="C287" s="1850">
        <v>11</v>
      </c>
      <c r="D287" s="1851"/>
      <c r="E287" s="1852"/>
      <c r="F287" s="1853"/>
      <c r="G287" s="2154">
        <v>2</v>
      </c>
      <c r="H287" s="83">
        <f t="shared" si="79"/>
        <v>60</v>
      </c>
      <c r="I287" s="84">
        <f>SUM(J287:L287)</f>
        <v>27</v>
      </c>
      <c r="J287" s="87">
        <v>18</v>
      </c>
      <c r="K287" s="85"/>
      <c r="L287" s="85">
        <v>9</v>
      </c>
      <c r="M287" s="145">
        <f t="shared" si="80"/>
        <v>33</v>
      </c>
      <c r="N287" s="83"/>
      <c r="O287" s="85"/>
      <c r="P287" s="89"/>
      <c r="Q287" s="83"/>
      <c r="R287" s="85"/>
      <c r="S287" s="89"/>
      <c r="T287" s="86"/>
      <c r="U287" s="87"/>
      <c r="V287" s="94"/>
      <c r="W287" s="86"/>
      <c r="X287" s="87">
        <v>3</v>
      </c>
      <c r="Y287" s="94"/>
    </row>
    <row r="288" spans="1:40" s="18" customFormat="1" ht="51.75" hidden="1" customHeight="1" thickBot="1" x14ac:dyDescent="0.25">
      <c r="A288" s="294" t="s">
        <v>427</v>
      </c>
      <c r="B288" s="158" t="s">
        <v>667</v>
      </c>
      <c r="C288" s="295"/>
      <c r="D288" s="296"/>
      <c r="E288" s="297"/>
      <c r="F288" s="298">
        <v>11</v>
      </c>
      <c r="G288" s="299">
        <v>1</v>
      </c>
      <c r="H288" s="140">
        <f>G288*30</f>
        <v>30</v>
      </c>
      <c r="I288" s="300">
        <f>SUM(J288:L288)</f>
        <v>10</v>
      </c>
      <c r="J288" s="153"/>
      <c r="K288" s="138"/>
      <c r="L288" s="138">
        <v>10</v>
      </c>
      <c r="M288" s="301">
        <f>H288-I288</f>
        <v>20</v>
      </c>
      <c r="N288" s="140"/>
      <c r="O288" s="138"/>
      <c r="P288" s="139"/>
      <c r="Q288" s="140"/>
      <c r="R288" s="138"/>
      <c r="S288" s="139"/>
      <c r="T288" s="159"/>
      <c r="U288" s="153"/>
      <c r="V288" s="302"/>
      <c r="W288" s="159"/>
      <c r="X288" s="153">
        <v>1</v>
      </c>
      <c r="Y288" s="302"/>
    </row>
    <row r="289" spans="1:38" s="18" customFormat="1" ht="21" hidden="1" customHeight="1" thickBot="1" x14ac:dyDescent="0.25">
      <c r="A289" s="3235" t="s">
        <v>321</v>
      </c>
      <c r="B289" s="3236"/>
      <c r="C289" s="3236"/>
      <c r="D289" s="3236"/>
      <c r="E289" s="3236"/>
      <c r="F289" s="3237"/>
      <c r="G289" s="237">
        <f>G274+G277+G283+G252</f>
        <v>69</v>
      </c>
      <c r="H289" s="303">
        <f t="shared" ref="H289:M289" si="82">H274+H277+H283+H252</f>
        <v>2070</v>
      </c>
      <c r="I289" s="1065">
        <f t="shared" si="82"/>
        <v>925</v>
      </c>
      <c r="J289" s="304">
        <f t="shared" si="82"/>
        <v>499</v>
      </c>
      <c r="K289" s="304">
        <f t="shared" si="82"/>
        <v>171</v>
      </c>
      <c r="L289" s="304">
        <f t="shared" si="82"/>
        <v>255</v>
      </c>
      <c r="M289" s="305">
        <f t="shared" si="82"/>
        <v>1145</v>
      </c>
      <c r="N289" s="78"/>
      <c r="O289" s="80"/>
      <c r="P289" s="81"/>
      <c r="Q289" s="306"/>
      <c r="R289" s="307"/>
      <c r="S289" s="243">
        <f>S252+S275+S277+S284</f>
        <v>3</v>
      </c>
      <c r="T289" s="241">
        <f>T252+T275+T277+T284</f>
        <v>7</v>
      </c>
      <c r="U289" s="242">
        <f>U252+U276+U277+U284</f>
        <v>11</v>
      </c>
      <c r="V289" s="243">
        <f>V252+V275+V278+V285</f>
        <v>19</v>
      </c>
      <c r="W289" s="241">
        <f>W252+W282+W279+W286</f>
        <v>20</v>
      </c>
      <c r="X289" s="242">
        <f>X252+X288+X280+X287</f>
        <v>22</v>
      </c>
      <c r="Y289" s="243">
        <f>Y252+Y275+Y277+Y281</f>
        <v>14</v>
      </c>
    </row>
    <row r="290" spans="1:38" s="58" customFormat="1" ht="21" hidden="1" customHeight="1" thickBot="1" x14ac:dyDescent="0.25">
      <c r="A290" s="3020" t="s">
        <v>312</v>
      </c>
      <c r="B290" s="3311"/>
      <c r="C290" s="3311"/>
      <c r="D290" s="3311"/>
      <c r="E290" s="3311"/>
      <c r="F290" s="3311"/>
      <c r="G290" s="3311"/>
      <c r="H290" s="3311"/>
      <c r="I290" s="3311"/>
      <c r="J290" s="3311"/>
      <c r="K290" s="3311"/>
      <c r="L290" s="3311"/>
      <c r="M290" s="3311"/>
      <c r="N290" s="3311"/>
      <c r="O290" s="3311"/>
      <c r="P290" s="3311"/>
      <c r="Q290" s="3311"/>
      <c r="R290" s="3311"/>
      <c r="S290" s="3311"/>
      <c r="T290" s="3311"/>
      <c r="U290" s="3311"/>
      <c r="V290" s="3311"/>
      <c r="W290" s="3311"/>
      <c r="X290" s="3311"/>
      <c r="Y290" s="3312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</row>
    <row r="291" spans="1:38" s="18" customFormat="1" ht="35.25" hidden="1" customHeight="1" x14ac:dyDescent="0.2">
      <c r="A291" s="308" t="s">
        <v>305</v>
      </c>
      <c r="B291" s="309" t="s">
        <v>313</v>
      </c>
      <c r="C291" s="310"/>
      <c r="D291" s="311"/>
      <c r="E291" s="312"/>
      <c r="F291" s="77"/>
      <c r="G291" s="1269">
        <f>G292+G293+G294+G295</f>
        <v>10</v>
      </c>
      <c r="H291" s="274">
        <f t="shared" ref="H291:M291" si="83">H292+H293+H294+H295</f>
        <v>300</v>
      </c>
      <c r="I291" s="142">
        <f t="shared" si="83"/>
        <v>151</v>
      </c>
      <c r="J291" s="277">
        <f t="shared" si="83"/>
        <v>70</v>
      </c>
      <c r="K291" s="154">
        <f t="shared" si="83"/>
        <v>53</v>
      </c>
      <c r="L291" s="154">
        <f t="shared" si="83"/>
        <v>28</v>
      </c>
      <c r="M291" s="275">
        <f t="shared" si="83"/>
        <v>149</v>
      </c>
      <c r="N291" s="122"/>
      <c r="O291" s="120"/>
      <c r="P291" s="124"/>
      <c r="Q291" s="122"/>
      <c r="R291" s="120"/>
      <c r="S291" s="124"/>
      <c r="T291" s="143"/>
      <c r="U291" s="144"/>
      <c r="V291" s="123"/>
      <c r="W291" s="143"/>
      <c r="X291" s="144"/>
      <c r="Y291" s="123"/>
    </row>
    <row r="292" spans="1:38" s="18" customFormat="1" ht="21" hidden="1" customHeight="1" x14ac:dyDescent="0.2">
      <c r="A292" s="244" t="s">
        <v>316</v>
      </c>
      <c r="B292" s="245" t="s">
        <v>313</v>
      </c>
      <c r="C292" s="246"/>
      <c r="D292" s="247">
        <v>7</v>
      </c>
      <c r="E292" s="247"/>
      <c r="F292" s="248"/>
      <c r="G292" s="1267">
        <v>3</v>
      </c>
      <c r="H292" s="79">
        <f>G292*30</f>
        <v>90</v>
      </c>
      <c r="I292" s="168">
        <f t="shared" ref="I292:I302" si="84">SUM(J292:L292)</f>
        <v>45</v>
      </c>
      <c r="J292" s="114">
        <v>30</v>
      </c>
      <c r="K292" s="80">
        <v>15</v>
      </c>
      <c r="L292" s="80"/>
      <c r="M292" s="173">
        <f>H292-I292</f>
        <v>45</v>
      </c>
      <c r="N292" s="79"/>
      <c r="O292" s="80"/>
      <c r="P292" s="107"/>
      <c r="Q292" s="79"/>
      <c r="R292" s="80"/>
      <c r="S292" s="107"/>
      <c r="T292" s="115">
        <v>3</v>
      </c>
      <c r="U292" s="114"/>
      <c r="V292" s="116"/>
      <c r="W292" s="115"/>
      <c r="X292" s="114"/>
      <c r="Y292" s="116"/>
    </row>
    <row r="293" spans="1:38" s="18" customFormat="1" ht="21" hidden="1" customHeight="1" x14ac:dyDescent="0.2">
      <c r="A293" s="244" t="s">
        <v>317</v>
      </c>
      <c r="B293" s="249" t="s">
        <v>313</v>
      </c>
      <c r="C293" s="250"/>
      <c r="D293" s="251">
        <v>8</v>
      </c>
      <c r="E293" s="251"/>
      <c r="F293" s="252"/>
      <c r="G293" s="1268">
        <v>2.5</v>
      </c>
      <c r="H293" s="83">
        <f t="shared" ref="H293:H300" si="85">G293*30</f>
        <v>75</v>
      </c>
      <c r="I293" s="84">
        <f t="shared" si="84"/>
        <v>40</v>
      </c>
      <c r="J293" s="87">
        <v>20</v>
      </c>
      <c r="K293" s="85">
        <v>20</v>
      </c>
      <c r="L293" s="85"/>
      <c r="M293" s="145">
        <f t="shared" ref="M293:M302" si="86">H293-I293</f>
        <v>35</v>
      </c>
      <c r="N293" s="83"/>
      <c r="O293" s="85"/>
      <c r="P293" s="89"/>
      <c r="Q293" s="83"/>
      <c r="R293" s="85"/>
      <c r="S293" s="89"/>
      <c r="T293" s="86"/>
      <c r="U293" s="87">
        <v>4</v>
      </c>
      <c r="V293" s="94"/>
      <c r="W293" s="86"/>
      <c r="X293" s="87"/>
      <c r="Y293" s="94"/>
    </row>
    <row r="294" spans="1:38" s="18" customFormat="1" ht="21" hidden="1" customHeight="1" x14ac:dyDescent="0.2">
      <c r="A294" s="244" t="s">
        <v>318</v>
      </c>
      <c r="B294" s="249" t="s">
        <v>313</v>
      </c>
      <c r="C294" s="253">
        <v>9</v>
      </c>
      <c r="D294" s="254"/>
      <c r="E294" s="254"/>
      <c r="F294" s="252"/>
      <c r="G294" s="2154">
        <v>3.5</v>
      </c>
      <c r="H294" s="83">
        <f t="shared" si="85"/>
        <v>105</v>
      </c>
      <c r="I294" s="84">
        <f t="shared" si="84"/>
        <v>56</v>
      </c>
      <c r="J294" s="87">
        <v>20</v>
      </c>
      <c r="K294" s="85">
        <v>18</v>
      </c>
      <c r="L294" s="85">
        <v>18</v>
      </c>
      <c r="M294" s="145">
        <f t="shared" si="86"/>
        <v>49</v>
      </c>
      <c r="N294" s="83"/>
      <c r="O294" s="85"/>
      <c r="P294" s="89"/>
      <c r="Q294" s="83"/>
      <c r="R294" s="85"/>
      <c r="S294" s="89"/>
      <c r="T294" s="86"/>
      <c r="U294" s="87"/>
      <c r="V294" s="94">
        <v>6</v>
      </c>
      <c r="W294" s="86"/>
      <c r="X294" s="87"/>
      <c r="Y294" s="94"/>
    </row>
    <row r="295" spans="1:38" s="18" customFormat="1" ht="33" hidden="1" customHeight="1" x14ac:dyDescent="0.2">
      <c r="A295" s="244" t="s">
        <v>319</v>
      </c>
      <c r="B295" s="249" t="s">
        <v>314</v>
      </c>
      <c r="C295" s="253"/>
      <c r="D295" s="251"/>
      <c r="E295" s="251"/>
      <c r="F295" s="252">
        <v>11</v>
      </c>
      <c r="G295" s="1268">
        <v>1</v>
      </c>
      <c r="H295" s="83">
        <f t="shared" si="85"/>
        <v>30</v>
      </c>
      <c r="I295" s="84">
        <f t="shared" si="84"/>
        <v>10</v>
      </c>
      <c r="J295" s="87"/>
      <c r="K295" s="85"/>
      <c r="L295" s="85">
        <v>10</v>
      </c>
      <c r="M295" s="145">
        <f t="shared" si="86"/>
        <v>20</v>
      </c>
      <c r="N295" s="83"/>
      <c r="O295" s="85"/>
      <c r="P295" s="89"/>
      <c r="Q295" s="83"/>
      <c r="R295" s="85"/>
      <c r="S295" s="89"/>
      <c r="T295" s="86"/>
      <c r="U295" s="87"/>
      <c r="V295" s="94"/>
      <c r="W295" s="86"/>
      <c r="X295" s="87">
        <v>1</v>
      </c>
      <c r="Y295" s="94"/>
    </row>
    <row r="296" spans="1:38" s="18" customFormat="1" ht="21" hidden="1" customHeight="1" x14ac:dyDescent="0.2">
      <c r="A296" s="212" t="s">
        <v>422</v>
      </c>
      <c r="B296" s="313" t="s">
        <v>302</v>
      </c>
      <c r="C296" s="314"/>
      <c r="D296" s="315"/>
      <c r="E296" s="316"/>
      <c r="F296" s="252"/>
      <c r="G296" s="1256">
        <f>G297+G298</f>
        <v>7</v>
      </c>
      <c r="H296" s="91">
        <f t="shared" ref="H296:M296" si="87">H297+H298</f>
        <v>210</v>
      </c>
      <c r="I296" s="92">
        <f t="shared" si="87"/>
        <v>95</v>
      </c>
      <c r="J296" s="171">
        <f t="shared" si="87"/>
        <v>66</v>
      </c>
      <c r="K296" s="167">
        <f t="shared" si="87"/>
        <v>10</v>
      </c>
      <c r="L296" s="167">
        <f t="shared" si="87"/>
        <v>19</v>
      </c>
      <c r="M296" s="96">
        <f t="shared" si="87"/>
        <v>115</v>
      </c>
      <c r="N296" s="83"/>
      <c r="O296" s="85"/>
      <c r="P296" s="89"/>
      <c r="Q296" s="83"/>
      <c r="R296" s="85"/>
      <c r="S296" s="89"/>
      <c r="T296" s="86"/>
      <c r="U296" s="87"/>
      <c r="V296" s="94"/>
      <c r="W296" s="86"/>
      <c r="X296" s="87"/>
      <c r="Y296" s="94"/>
    </row>
    <row r="297" spans="1:38" s="18" customFormat="1" ht="21" hidden="1" customHeight="1" x14ac:dyDescent="0.2">
      <c r="A297" s="212" t="s">
        <v>423</v>
      </c>
      <c r="B297" s="259" t="s">
        <v>302</v>
      </c>
      <c r="C297" s="260"/>
      <c r="D297" s="185"/>
      <c r="E297" s="220"/>
      <c r="F297" s="252"/>
      <c r="G297" s="1268">
        <v>4</v>
      </c>
      <c r="H297" s="83">
        <f>G297*30</f>
        <v>120</v>
      </c>
      <c r="I297" s="84">
        <f t="shared" si="84"/>
        <v>50</v>
      </c>
      <c r="J297" s="87">
        <v>30</v>
      </c>
      <c r="K297" s="85">
        <v>10</v>
      </c>
      <c r="L297" s="85">
        <v>10</v>
      </c>
      <c r="M297" s="145">
        <f>H297-I297</f>
        <v>70</v>
      </c>
      <c r="N297" s="83"/>
      <c r="O297" s="85"/>
      <c r="P297" s="89"/>
      <c r="Q297" s="83"/>
      <c r="R297" s="85"/>
      <c r="S297" s="89"/>
      <c r="T297" s="86"/>
      <c r="U297" s="87">
        <v>5</v>
      </c>
      <c r="V297" s="94"/>
      <c r="W297" s="86"/>
      <c r="X297" s="87"/>
      <c r="Y297" s="94"/>
    </row>
    <row r="298" spans="1:38" s="18" customFormat="1" ht="21" hidden="1" customHeight="1" x14ac:dyDescent="0.2">
      <c r="A298" s="212" t="s">
        <v>424</v>
      </c>
      <c r="B298" s="259" t="s">
        <v>302</v>
      </c>
      <c r="C298" s="261">
        <v>9</v>
      </c>
      <c r="D298" s="185"/>
      <c r="E298" s="220"/>
      <c r="F298" s="252"/>
      <c r="G298" s="1268">
        <v>3</v>
      </c>
      <c r="H298" s="83">
        <f>G298*30</f>
        <v>90</v>
      </c>
      <c r="I298" s="84">
        <f t="shared" si="84"/>
        <v>45</v>
      </c>
      <c r="J298" s="87">
        <v>36</v>
      </c>
      <c r="K298" s="85"/>
      <c r="L298" s="85">
        <v>9</v>
      </c>
      <c r="M298" s="145">
        <f>H298-I298</f>
        <v>45</v>
      </c>
      <c r="N298" s="83"/>
      <c r="O298" s="85"/>
      <c r="P298" s="89"/>
      <c r="Q298" s="83"/>
      <c r="R298" s="85"/>
      <c r="S298" s="89"/>
      <c r="T298" s="86"/>
      <c r="U298" s="87"/>
      <c r="V298" s="94">
        <v>5</v>
      </c>
      <c r="W298" s="86"/>
      <c r="X298" s="87"/>
      <c r="Y298" s="94"/>
    </row>
    <row r="299" spans="1:38" s="1792" customFormat="1" ht="36" hidden="1" customHeight="1" x14ac:dyDescent="0.2">
      <c r="A299" s="1825" t="s">
        <v>428</v>
      </c>
      <c r="B299" s="1826" t="s">
        <v>315</v>
      </c>
      <c r="C299" s="1827"/>
      <c r="D299" s="1828"/>
      <c r="E299" s="1829"/>
      <c r="F299" s="1830"/>
      <c r="G299" s="2154">
        <f t="shared" ref="G299:M299" si="88">SUM(G300:G302)</f>
        <v>11</v>
      </c>
      <c r="H299" s="1832">
        <f t="shared" si="88"/>
        <v>330</v>
      </c>
      <c r="I299" s="1833">
        <f t="shared" si="88"/>
        <v>174</v>
      </c>
      <c r="J299" s="1757">
        <f t="shared" si="88"/>
        <v>96</v>
      </c>
      <c r="K299" s="1758">
        <f t="shared" si="88"/>
        <v>15</v>
      </c>
      <c r="L299" s="1758">
        <f t="shared" si="88"/>
        <v>63</v>
      </c>
      <c r="M299" s="1834">
        <f t="shared" si="88"/>
        <v>156</v>
      </c>
      <c r="N299" s="1835"/>
      <c r="O299" s="1836"/>
      <c r="P299" s="1837"/>
      <c r="Q299" s="1835"/>
      <c r="R299" s="1836"/>
      <c r="S299" s="1837"/>
      <c r="T299" s="1838"/>
      <c r="U299" s="1839"/>
      <c r="V299" s="1840"/>
      <c r="W299" s="1838"/>
      <c r="X299" s="1839"/>
      <c r="Y299" s="1840"/>
    </row>
    <row r="300" spans="1:38" s="1792" customFormat="1" ht="28.5" hidden="1" customHeight="1" x14ac:dyDescent="0.2">
      <c r="A300" s="1825" t="s">
        <v>432</v>
      </c>
      <c r="B300" s="1841" t="s">
        <v>315</v>
      </c>
      <c r="C300" s="1842"/>
      <c r="D300" s="1843">
        <v>10</v>
      </c>
      <c r="E300" s="1844"/>
      <c r="F300" s="1845"/>
      <c r="G300" s="2154">
        <v>6</v>
      </c>
      <c r="H300" s="1835">
        <f t="shared" si="85"/>
        <v>180</v>
      </c>
      <c r="I300" s="1847">
        <f t="shared" si="84"/>
        <v>90</v>
      </c>
      <c r="J300" s="1839">
        <v>60</v>
      </c>
      <c r="K300" s="1836">
        <v>15</v>
      </c>
      <c r="L300" s="1836">
        <v>15</v>
      </c>
      <c r="M300" s="1848">
        <f t="shared" si="86"/>
        <v>90</v>
      </c>
      <c r="N300" s="1835"/>
      <c r="O300" s="1836"/>
      <c r="P300" s="1837"/>
      <c r="Q300" s="1835"/>
      <c r="R300" s="1836"/>
      <c r="S300" s="1837"/>
      <c r="T300" s="1838"/>
      <c r="U300" s="1839"/>
      <c r="V300" s="1840"/>
      <c r="W300" s="1838">
        <v>6</v>
      </c>
      <c r="X300" s="1839"/>
      <c r="Y300" s="1840"/>
    </row>
    <row r="301" spans="1:38" s="1792" customFormat="1" ht="29.25" hidden="1" customHeight="1" x14ac:dyDescent="0.2">
      <c r="A301" s="1825" t="s">
        <v>433</v>
      </c>
      <c r="B301" s="1841" t="s">
        <v>315</v>
      </c>
      <c r="C301" s="1842">
        <v>11</v>
      </c>
      <c r="D301" s="1843"/>
      <c r="E301" s="1844"/>
      <c r="F301" s="1845"/>
      <c r="G301" s="2154">
        <v>3</v>
      </c>
      <c r="H301" s="1835">
        <f>G301*30</f>
        <v>90</v>
      </c>
      <c r="I301" s="1847">
        <f t="shared" si="84"/>
        <v>54</v>
      </c>
      <c r="J301" s="1839">
        <v>36</v>
      </c>
      <c r="K301" s="1836"/>
      <c r="L301" s="1836">
        <v>18</v>
      </c>
      <c r="M301" s="1848">
        <f t="shared" si="86"/>
        <v>36</v>
      </c>
      <c r="N301" s="1835"/>
      <c r="O301" s="1836"/>
      <c r="P301" s="1837"/>
      <c r="Q301" s="1835"/>
      <c r="R301" s="1836"/>
      <c r="S301" s="1837"/>
      <c r="T301" s="1838"/>
      <c r="U301" s="1839"/>
      <c r="V301" s="1840"/>
      <c r="W301" s="1838"/>
      <c r="X301" s="1839">
        <v>6</v>
      </c>
      <c r="Y301" s="1840"/>
    </row>
    <row r="302" spans="1:38" s="1792" customFormat="1" ht="31.5" hidden="1" customHeight="1" x14ac:dyDescent="0.2">
      <c r="A302" s="1825" t="s">
        <v>434</v>
      </c>
      <c r="B302" s="1841" t="s">
        <v>320</v>
      </c>
      <c r="C302" s="1842"/>
      <c r="D302" s="1843"/>
      <c r="E302" s="1844">
        <v>10</v>
      </c>
      <c r="F302" s="1845"/>
      <c r="G302" s="2154">
        <v>2</v>
      </c>
      <c r="H302" s="1835">
        <f>G302*30</f>
        <v>60</v>
      </c>
      <c r="I302" s="1847">
        <f t="shared" si="84"/>
        <v>30</v>
      </c>
      <c r="J302" s="1839"/>
      <c r="K302" s="1836"/>
      <c r="L302" s="1836">
        <v>30</v>
      </c>
      <c r="M302" s="1848">
        <f t="shared" si="86"/>
        <v>30</v>
      </c>
      <c r="N302" s="1835"/>
      <c r="O302" s="1836"/>
      <c r="P302" s="1837"/>
      <c r="Q302" s="1835"/>
      <c r="R302" s="1836"/>
      <c r="S302" s="1837"/>
      <c r="T302" s="1838"/>
      <c r="U302" s="1839"/>
      <c r="V302" s="1840"/>
      <c r="W302" s="1838">
        <v>2</v>
      </c>
      <c r="X302" s="1839"/>
      <c r="Y302" s="1840"/>
    </row>
    <row r="303" spans="1:38" s="18" customFormat="1" ht="36" hidden="1" customHeight="1" thickBot="1" x14ac:dyDescent="0.25">
      <c r="A303" s="320" t="s">
        <v>435</v>
      </c>
      <c r="B303" s="321" t="s">
        <v>240</v>
      </c>
      <c r="C303" s="322"/>
      <c r="D303" s="323">
        <v>12</v>
      </c>
      <c r="E303" s="324"/>
      <c r="F303" s="325"/>
      <c r="G303" s="326">
        <v>2</v>
      </c>
      <c r="H303" s="327">
        <f>G303*30</f>
        <v>60</v>
      </c>
      <c r="I303" s="328">
        <f>J303+K303</f>
        <v>24</v>
      </c>
      <c r="J303" s="329">
        <v>16</v>
      </c>
      <c r="K303" s="141">
        <v>8</v>
      </c>
      <c r="L303" s="141"/>
      <c r="M303" s="330">
        <f>H303-I303</f>
        <v>36</v>
      </c>
      <c r="N303" s="331"/>
      <c r="O303" s="332"/>
      <c r="P303" s="333"/>
      <c r="Q303" s="331"/>
      <c r="R303" s="332"/>
      <c r="S303" s="333"/>
      <c r="T303" s="334"/>
      <c r="U303" s="335"/>
      <c r="V303" s="336"/>
      <c r="W303" s="334"/>
      <c r="X303" s="335"/>
      <c r="Y303" s="336">
        <v>3</v>
      </c>
    </row>
    <row r="304" spans="1:38" s="18" customFormat="1" ht="21" hidden="1" customHeight="1" thickBot="1" x14ac:dyDescent="0.25">
      <c r="A304" s="3238" t="s">
        <v>321</v>
      </c>
      <c r="B304" s="3239"/>
      <c r="C304" s="3239"/>
      <c r="D304" s="3239"/>
      <c r="E304" s="3239"/>
      <c r="F304" s="3240"/>
      <c r="G304" s="337">
        <f t="shared" ref="G304:M304" si="89">G252+G255+G291+G296+G299+G303</f>
        <v>69</v>
      </c>
      <c r="H304" s="338">
        <f t="shared" si="89"/>
        <v>2070</v>
      </c>
      <c r="I304" s="1066">
        <f t="shared" si="89"/>
        <v>926</v>
      </c>
      <c r="J304" s="338">
        <f t="shared" si="89"/>
        <v>506</v>
      </c>
      <c r="K304" s="338">
        <f t="shared" si="89"/>
        <v>240</v>
      </c>
      <c r="L304" s="338">
        <f t="shared" si="89"/>
        <v>180</v>
      </c>
      <c r="M304" s="338">
        <f t="shared" si="89"/>
        <v>1144</v>
      </c>
      <c r="N304" s="339"/>
      <c r="O304" s="340"/>
      <c r="P304" s="341"/>
      <c r="Q304" s="339"/>
      <c r="R304" s="340"/>
      <c r="S304" s="342">
        <f>S252+S255+S292</f>
        <v>3</v>
      </c>
      <c r="T304" s="343">
        <f>T252+T255+T292</f>
        <v>7</v>
      </c>
      <c r="U304" s="344">
        <f>U252+U255+U293+U297</f>
        <v>11</v>
      </c>
      <c r="V304" s="342">
        <f>V252+V255+V294+V298</f>
        <v>19</v>
      </c>
      <c r="W304" s="343">
        <f>W252+W255+W300+W302</f>
        <v>20</v>
      </c>
      <c r="X304" s="344">
        <f>X252+X255+X295+X301</f>
        <v>22</v>
      </c>
      <c r="Y304" s="342">
        <f>Y252+Y255+Y303</f>
        <v>14</v>
      </c>
    </row>
    <row r="305" spans="1:39" s="18" customFormat="1" ht="24.75" customHeight="1" thickBot="1" x14ac:dyDescent="0.25">
      <c r="A305" s="3023" t="s">
        <v>280</v>
      </c>
      <c r="B305" s="3263"/>
      <c r="C305" s="3263"/>
      <c r="D305" s="3263"/>
      <c r="E305" s="3263"/>
      <c r="F305" s="3263"/>
      <c r="G305" s="3263"/>
      <c r="H305" s="3263"/>
      <c r="I305" s="3263"/>
      <c r="J305" s="3263"/>
      <c r="K305" s="3263"/>
      <c r="L305" s="3263"/>
      <c r="M305" s="3263"/>
      <c r="N305" s="3263"/>
      <c r="O305" s="3263"/>
      <c r="P305" s="3263"/>
      <c r="Q305" s="3263"/>
      <c r="R305" s="3263"/>
      <c r="S305" s="3263"/>
      <c r="T305" s="3263"/>
      <c r="U305" s="3263"/>
      <c r="V305" s="3263"/>
      <c r="W305" s="3263"/>
      <c r="X305" s="3263"/>
      <c r="Y305" s="3264"/>
    </row>
    <row r="306" spans="1:39" s="18" customFormat="1" ht="24.75" customHeight="1" thickBot="1" x14ac:dyDescent="0.25">
      <c r="A306" s="3023" t="s">
        <v>529</v>
      </c>
      <c r="B306" s="3263"/>
      <c r="C306" s="3263"/>
      <c r="D306" s="3263"/>
      <c r="E306" s="3263"/>
      <c r="F306" s="3263"/>
      <c r="G306" s="3263"/>
      <c r="H306" s="3263"/>
      <c r="I306" s="3263"/>
      <c r="J306" s="3263"/>
      <c r="K306" s="3263"/>
      <c r="L306" s="3263"/>
      <c r="M306" s="3263"/>
      <c r="N306" s="3263"/>
      <c r="O306" s="3263"/>
      <c r="P306" s="3263"/>
      <c r="Q306" s="3263"/>
      <c r="R306" s="3263"/>
      <c r="S306" s="3263"/>
      <c r="T306" s="3263"/>
      <c r="U306" s="3263"/>
      <c r="V306" s="3263"/>
      <c r="W306" s="3263"/>
      <c r="X306" s="3263"/>
      <c r="Y306" s="3264"/>
      <c r="AB306" s="18" t="s">
        <v>721</v>
      </c>
    </row>
    <row r="307" spans="1:39" s="1755" customFormat="1" ht="45" customHeight="1" x14ac:dyDescent="0.2">
      <c r="A307" s="1764" t="s">
        <v>360</v>
      </c>
      <c r="B307" s="1765" t="s">
        <v>261</v>
      </c>
      <c r="C307" s="1766"/>
      <c r="D307" s="1767">
        <v>12</v>
      </c>
      <c r="E307" s="1767"/>
      <c r="F307" s="1768"/>
      <c r="G307" s="1769">
        <v>3.5</v>
      </c>
      <c r="H307" s="1744">
        <f>G307*30</f>
        <v>105</v>
      </c>
      <c r="I307" s="1745">
        <f>J307+K307</f>
        <v>54</v>
      </c>
      <c r="J307" s="1770">
        <v>20</v>
      </c>
      <c r="K307" s="1770">
        <v>34</v>
      </c>
      <c r="L307" s="1770"/>
      <c r="M307" s="1759">
        <f>H307-I307</f>
        <v>51</v>
      </c>
      <c r="N307" s="1771"/>
      <c r="O307" s="1767"/>
      <c r="P307" s="1772"/>
      <c r="Q307" s="1766"/>
      <c r="R307" s="1767"/>
      <c r="S307" s="1773"/>
      <c r="T307" s="1766"/>
      <c r="U307" s="1767"/>
      <c r="V307" s="1763"/>
      <c r="W307" s="1774"/>
      <c r="X307" s="1775"/>
      <c r="Y307" s="1763">
        <v>6</v>
      </c>
      <c r="AA307" s="2291"/>
      <c r="AB307" s="3250" t="s">
        <v>34</v>
      </c>
      <c r="AC307" s="3258"/>
      <c r="AD307" s="3259"/>
      <c r="AE307" s="3250" t="s">
        <v>35</v>
      </c>
      <c r="AF307" s="3251"/>
      <c r="AG307" s="3252"/>
      <c r="AH307" s="3250" t="s">
        <v>36</v>
      </c>
      <c r="AI307" s="3251"/>
      <c r="AJ307" s="3252"/>
      <c r="AK307" s="3250" t="s">
        <v>37</v>
      </c>
      <c r="AL307" s="3251"/>
      <c r="AM307" s="3252"/>
    </row>
    <row r="308" spans="1:39" s="1755" customFormat="1" ht="48" customHeight="1" thickBot="1" x14ac:dyDescent="0.25">
      <c r="A308" s="1738" t="s">
        <v>361</v>
      </c>
      <c r="B308" s="1765" t="s">
        <v>530</v>
      </c>
      <c r="C308" s="1766"/>
      <c r="D308" s="1767"/>
      <c r="E308" s="1767"/>
      <c r="F308" s="1768"/>
      <c r="G308" s="1776">
        <f>G309+G310</f>
        <v>6</v>
      </c>
      <c r="H308" s="1777">
        <f>G308*30</f>
        <v>180</v>
      </c>
      <c r="I308" s="1745">
        <f>I309+I310</f>
        <v>72</v>
      </c>
      <c r="J308" s="1745">
        <f>J309+J310</f>
        <v>45</v>
      </c>
      <c r="K308" s="1770"/>
      <c r="L308" s="1745">
        <f>L309+L310</f>
        <v>27</v>
      </c>
      <c r="M308" s="1759">
        <f>H308-I308</f>
        <v>108</v>
      </c>
      <c r="N308" s="1771"/>
      <c r="O308" s="1767"/>
      <c r="P308" s="1772"/>
      <c r="Q308" s="1766"/>
      <c r="R308" s="1767"/>
      <c r="S308" s="1773"/>
      <c r="T308" s="1766"/>
      <c r="U308" s="1767"/>
      <c r="V308" s="1763"/>
      <c r="W308" s="1774"/>
      <c r="X308" s="1775"/>
      <c r="Y308" s="1763"/>
      <c r="AA308" s="2291"/>
      <c r="AB308" s="3260"/>
      <c r="AC308" s="3261"/>
      <c r="AD308" s="3262"/>
      <c r="AE308" s="3253"/>
      <c r="AF308" s="3254"/>
      <c r="AG308" s="3255"/>
      <c r="AH308" s="3253"/>
      <c r="AI308" s="3254"/>
      <c r="AJ308" s="3255"/>
      <c r="AK308" s="3253"/>
      <c r="AL308" s="3254"/>
      <c r="AM308" s="3255"/>
    </row>
    <row r="309" spans="1:39" s="1792" customFormat="1" ht="28.5" customHeight="1" x14ac:dyDescent="0.2">
      <c r="A309" s="1778" t="s">
        <v>531</v>
      </c>
      <c r="B309" s="1779" t="s">
        <v>530</v>
      </c>
      <c r="C309" s="1780"/>
      <c r="D309" s="1781">
        <v>8</v>
      </c>
      <c r="E309" s="1781"/>
      <c r="F309" s="1782"/>
      <c r="G309" s="1761">
        <v>2.5</v>
      </c>
      <c r="H309" s="1783">
        <f>G309*30</f>
        <v>75</v>
      </c>
      <c r="I309" s="1784">
        <v>27</v>
      </c>
      <c r="J309" s="1784">
        <v>18</v>
      </c>
      <c r="K309" s="1784"/>
      <c r="L309" s="1784">
        <v>9</v>
      </c>
      <c r="M309" s="1785">
        <f>H309-I309</f>
        <v>48</v>
      </c>
      <c r="N309" s="1786"/>
      <c r="O309" s="1781"/>
      <c r="P309" s="1787"/>
      <c r="Q309" s="1780"/>
      <c r="R309" s="1781"/>
      <c r="S309" s="1788"/>
      <c r="T309" s="1780"/>
      <c r="U309" s="1781">
        <v>3</v>
      </c>
      <c r="V309" s="1789"/>
      <c r="W309" s="1790"/>
      <c r="X309" s="1791"/>
      <c r="Y309" s="1789"/>
      <c r="AA309" s="2291"/>
      <c r="AB309" s="2292">
        <v>1</v>
      </c>
      <c r="AC309" s="2292">
        <v>2</v>
      </c>
      <c r="AD309" s="2292">
        <v>3</v>
      </c>
      <c r="AE309" s="2292">
        <v>4</v>
      </c>
      <c r="AF309" s="2292">
        <v>5</v>
      </c>
      <c r="AG309" s="2292">
        <v>6</v>
      </c>
      <c r="AH309" s="2292">
        <v>7</v>
      </c>
      <c r="AI309" s="2292">
        <v>8</v>
      </c>
      <c r="AJ309" s="2292">
        <v>9</v>
      </c>
      <c r="AK309" s="2292">
        <v>10</v>
      </c>
      <c r="AL309" s="2292">
        <v>11</v>
      </c>
      <c r="AM309" s="2293">
        <v>12</v>
      </c>
    </row>
    <row r="310" spans="1:39" s="1792" customFormat="1" ht="21" customHeight="1" x14ac:dyDescent="0.2">
      <c r="A310" s="1778" t="s">
        <v>532</v>
      </c>
      <c r="B310" s="1779" t="s">
        <v>530</v>
      </c>
      <c r="C310" s="1780">
        <v>9</v>
      </c>
      <c r="D310" s="1781"/>
      <c r="E310" s="1781"/>
      <c r="F310" s="1782"/>
      <c r="G310" s="1761">
        <v>3.5</v>
      </c>
      <c r="H310" s="1783">
        <f>G310*30</f>
        <v>105</v>
      </c>
      <c r="I310" s="1784">
        <v>45</v>
      </c>
      <c r="J310" s="1784">
        <v>27</v>
      </c>
      <c r="K310" s="1784"/>
      <c r="L310" s="1784">
        <v>18</v>
      </c>
      <c r="M310" s="1785">
        <f>H310-I310</f>
        <v>60</v>
      </c>
      <c r="N310" s="1786"/>
      <c r="O310" s="1781"/>
      <c r="P310" s="1787"/>
      <c r="Q310" s="1780"/>
      <c r="R310" s="1781"/>
      <c r="S310" s="1788"/>
      <c r="T310" s="1780"/>
      <c r="U310" s="1781"/>
      <c r="V310" s="1789">
        <v>5</v>
      </c>
      <c r="W310" s="1790"/>
      <c r="X310" s="1791"/>
      <c r="Y310" s="1789"/>
      <c r="AA310" s="2291" t="s">
        <v>698</v>
      </c>
      <c r="AB310" s="2291">
        <f>COUNTIF($C307:$C331,AB309)</f>
        <v>0</v>
      </c>
      <c r="AC310" s="2291">
        <f t="shared" ref="AC310:AM310" si="90">COUNTIF($C307:$C331,AC309)</f>
        <v>0</v>
      </c>
      <c r="AD310" s="2291">
        <f t="shared" si="90"/>
        <v>0</v>
      </c>
      <c r="AE310" s="2291">
        <f t="shared" si="90"/>
        <v>0</v>
      </c>
      <c r="AF310" s="2291">
        <f t="shared" si="90"/>
        <v>0</v>
      </c>
      <c r="AG310" s="2291">
        <f t="shared" si="90"/>
        <v>0</v>
      </c>
      <c r="AH310" s="2291">
        <f t="shared" si="90"/>
        <v>0</v>
      </c>
      <c r="AI310" s="2291">
        <f t="shared" si="90"/>
        <v>0</v>
      </c>
      <c r="AJ310" s="2291">
        <f t="shared" si="90"/>
        <v>2</v>
      </c>
      <c r="AK310" s="2291">
        <f t="shared" si="90"/>
        <v>2</v>
      </c>
      <c r="AL310" s="2291">
        <f t="shared" si="90"/>
        <v>1</v>
      </c>
      <c r="AM310" s="2291">
        <f t="shared" si="90"/>
        <v>1</v>
      </c>
    </row>
    <row r="311" spans="1:39" s="1755" customFormat="1" ht="30.75" customHeight="1" x14ac:dyDescent="0.2">
      <c r="A311" s="1738" t="s">
        <v>362</v>
      </c>
      <c r="B311" s="1739" t="s">
        <v>243</v>
      </c>
      <c r="C311" s="1740"/>
      <c r="D311" s="1741"/>
      <c r="E311" s="1741"/>
      <c r="F311" s="1742"/>
      <c r="G311" s="1793">
        <f>G312+G313+G314</f>
        <v>9</v>
      </c>
      <c r="H311" s="1744">
        <f t="shared" ref="H311:H325" si="91">G311*30</f>
        <v>270</v>
      </c>
      <c r="I311" s="1745">
        <f>I312+I313+I314</f>
        <v>120</v>
      </c>
      <c r="J311" s="1745">
        <f>J312+J313+J314</f>
        <v>54</v>
      </c>
      <c r="K311" s="1745">
        <f>K312+K313+K314</f>
        <v>18</v>
      </c>
      <c r="L311" s="1745">
        <f>L312+L313+L314</f>
        <v>48</v>
      </c>
      <c r="M311" s="1745">
        <f>M312+M313+M314</f>
        <v>150</v>
      </c>
      <c r="N311" s="1746"/>
      <c r="O311" s="1741"/>
      <c r="P311" s="1747"/>
      <c r="Q311" s="1740"/>
      <c r="R311" s="1741"/>
      <c r="S311" s="1748"/>
      <c r="T311" s="1749"/>
      <c r="U311" s="1750"/>
      <c r="V311" s="1751"/>
      <c r="W311" s="1752"/>
      <c r="X311" s="1750"/>
      <c r="Y311" s="1751"/>
      <c r="AA311" s="2294" t="s">
        <v>699</v>
      </c>
      <c r="AB311" s="2291">
        <f>COUNTIF($D307:$D331,AB309)</f>
        <v>0</v>
      </c>
      <c r="AC311" s="2291">
        <f t="shared" ref="AC311:AM311" si="92">COUNTIF($D307:$D331,AC309)</f>
        <v>0</v>
      </c>
      <c r="AD311" s="2291">
        <f t="shared" si="92"/>
        <v>0</v>
      </c>
      <c r="AE311" s="2291">
        <f t="shared" si="92"/>
        <v>0</v>
      </c>
      <c r="AF311" s="2291">
        <f t="shared" si="92"/>
        <v>0</v>
      </c>
      <c r="AG311" s="2291">
        <f t="shared" si="92"/>
        <v>1</v>
      </c>
      <c r="AH311" s="2291">
        <f t="shared" si="92"/>
        <v>1</v>
      </c>
      <c r="AI311" s="2291">
        <f t="shared" si="92"/>
        <v>2</v>
      </c>
      <c r="AJ311" s="2291">
        <f t="shared" si="92"/>
        <v>2</v>
      </c>
      <c r="AK311" s="2291">
        <f t="shared" si="92"/>
        <v>1</v>
      </c>
      <c r="AL311" s="2291">
        <f t="shared" si="92"/>
        <v>4</v>
      </c>
      <c r="AM311" s="2291">
        <f t="shared" si="92"/>
        <v>2</v>
      </c>
    </row>
    <row r="312" spans="1:39" s="1755" customFormat="1" ht="33.75" customHeight="1" x14ac:dyDescent="0.2">
      <c r="A312" s="1738" t="s">
        <v>533</v>
      </c>
      <c r="B312" s="1739" t="s">
        <v>243</v>
      </c>
      <c r="C312" s="1740"/>
      <c r="D312" s="1741">
        <v>8</v>
      </c>
      <c r="E312" s="1741"/>
      <c r="F312" s="1742"/>
      <c r="G312" s="1795">
        <v>3.5</v>
      </c>
      <c r="H312" s="1744">
        <f t="shared" si="91"/>
        <v>105</v>
      </c>
      <c r="I312" s="1745">
        <v>45</v>
      </c>
      <c r="J312" s="1750">
        <v>27</v>
      </c>
      <c r="K312" s="1741">
        <v>18</v>
      </c>
      <c r="L312" s="1741"/>
      <c r="M312" s="1759">
        <f t="shared" ref="M312:M319" si="93">H312-I312</f>
        <v>60</v>
      </c>
      <c r="N312" s="1746"/>
      <c r="O312" s="1741"/>
      <c r="P312" s="1747"/>
      <c r="Q312" s="1740"/>
      <c r="R312" s="1741"/>
      <c r="S312" s="1748"/>
      <c r="T312" s="1749"/>
      <c r="U312" s="1750">
        <v>5</v>
      </c>
      <c r="V312" s="1751"/>
      <c r="W312" s="1752"/>
      <c r="X312" s="1750"/>
      <c r="Y312" s="1751"/>
      <c r="AA312" s="1755" t="s">
        <v>704</v>
      </c>
      <c r="AK312" s="1755">
        <v>1</v>
      </c>
    </row>
    <row r="313" spans="1:39" s="1755" customFormat="1" ht="30.75" customHeight="1" x14ac:dyDescent="0.2">
      <c r="A313" s="1738" t="s">
        <v>534</v>
      </c>
      <c r="B313" s="1739" t="s">
        <v>243</v>
      </c>
      <c r="C313" s="1740">
        <v>9</v>
      </c>
      <c r="D313" s="1741"/>
      <c r="E313" s="1741"/>
      <c r="F313" s="1742"/>
      <c r="G313" s="1795">
        <v>3.5</v>
      </c>
      <c r="H313" s="1744">
        <f t="shared" si="91"/>
        <v>105</v>
      </c>
      <c r="I313" s="1745">
        <v>45</v>
      </c>
      <c r="J313" s="1750">
        <v>27</v>
      </c>
      <c r="K313" s="1741"/>
      <c r="L313" s="1741">
        <v>18</v>
      </c>
      <c r="M313" s="1759">
        <f t="shared" si="93"/>
        <v>60</v>
      </c>
      <c r="N313" s="1746"/>
      <c r="O313" s="1741"/>
      <c r="P313" s="1747"/>
      <c r="Q313" s="1740"/>
      <c r="R313" s="1741"/>
      <c r="S313" s="1748"/>
      <c r="T313" s="1749"/>
      <c r="U313" s="1750"/>
      <c r="V313" s="1751">
        <v>5</v>
      </c>
      <c r="W313" s="1752"/>
      <c r="X313" s="1750"/>
      <c r="Y313" s="1751"/>
    </row>
    <row r="314" spans="1:39" s="1755" customFormat="1" ht="35.25" customHeight="1" x14ac:dyDescent="0.2">
      <c r="A314" s="1738" t="s">
        <v>535</v>
      </c>
      <c r="B314" s="1739" t="s">
        <v>244</v>
      </c>
      <c r="C314" s="1740"/>
      <c r="D314" s="1741"/>
      <c r="E314" s="1741">
        <v>10</v>
      </c>
      <c r="F314" s="1742"/>
      <c r="G314" s="1795">
        <v>2</v>
      </c>
      <c r="H314" s="1744">
        <f t="shared" si="91"/>
        <v>60</v>
      </c>
      <c r="I314" s="1745">
        <v>30</v>
      </c>
      <c r="J314" s="1750"/>
      <c r="K314" s="1741"/>
      <c r="L314" s="1741">
        <v>30</v>
      </c>
      <c r="M314" s="1759">
        <f t="shared" si="93"/>
        <v>30</v>
      </c>
      <c r="N314" s="1746"/>
      <c r="O314" s="1741"/>
      <c r="P314" s="1747"/>
      <c r="Q314" s="1740"/>
      <c r="R314" s="1741"/>
      <c r="S314" s="1748"/>
      <c r="T314" s="1749"/>
      <c r="U314" s="1750"/>
      <c r="V314" s="1751"/>
      <c r="W314" s="1752">
        <v>2</v>
      </c>
      <c r="X314" s="1750"/>
      <c r="Y314" s="1751"/>
    </row>
    <row r="315" spans="1:39" s="1755" customFormat="1" ht="39.75" customHeight="1" x14ac:dyDescent="0.2">
      <c r="A315" s="1738" t="s">
        <v>536</v>
      </c>
      <c r="B315" s="1796" t="s">
        <v>268</v>
      </c>
      <c r="C315" s="1740"/>
      <c r="D315" s="1741">
        <v>11</v>
      </c>
      <c r="E315" s="1741"/>
      <c r="F315" s="1742"/>
      <c r="G315" s="1797">
        <v>2</v>
      </c>
      <c r="H315" s="1744">
        <f t="shared" si="91"/>
        <v>60</v>
      </c>
      <c r="I315" s="1745">
        <v>30</v>
      </c>
      <c r="J315" s="1750">
        <v>20</v>
      </c>
      <c r="K315" s="1741">
        <v>10</v>
      </c>
      <c r="L315" s="1741"/>
      <c r="M315" s="1759">
        <f t="shared" si="93"/>
        <v>30</v>
      </c>
      <c r="N315" s="1746"/>
      <c r="O315" s="1741"/>
      <c r="P315" s="1747"/>
      <c r="Q315" s="1740"/>
      <c r="R315" s="1741"/>
      <c r="S315" s="1748"/>
      <c r="T315" s="1740"/>
      <c r="U315" s="1741"/>
      <c r="V315" s="1751"/>
      <c r="W315" s="1752"/>
      <c r="X315" s="1750">
        <v>3</v>
      </c>
      <c r="Y315" s="1751"/>
    </row>
    <row r="316" spans="1:39" s="1755" customFormat="1" ht="30.75" customHeight="1" x14ac:dyDescent="0.2">
      <c r="A316" s="1798" t="s">
        <v>537</v>
      </c>
      <c r="B316" s="1799" t="s">
        <v>245</v>
      </c>
      <c r="C316" s="1800">
        <v>11</v>
      </c>
      <c r="D316" s="1801"/>
      <c r="E316" s="1801"/>
      <c r="F316" s="1802"/>
      <c r="G316" s="1803">
        <v>3</v>
      </c>
      <c r="H316" s="1804">
        <f t="shared" si="91"/>
        <v>90</v>
      </c>
      <c r="I316" s="1805">
        <v>36</v>
      </c>
      <c r="J316" s="1806">
        <v>18</v>
      </c>
      <c r="K316" s="1807"/>
      <c r="L316" s="1807">
        <v>18</v>
      </c>
      <c r="M316" s="1808">
        <f t="shared" si="93"/>
        <v>54</v>
      </c>
      <c r="N316" s="1809"/>
      <c r="O316" s="1801"/>
      <c r="P316" s="1810"/>
      <c r="Q316" s="1811"/>
      <c r="R316" s="1801"/>
      <c r="S316" s="1812"/>
      <c r="T316" s="1813"/>
      <c r="U316" s="1814"/>
      <c r="V316" s="1815"/>
      <c r="W316" s="1816"/>
      <c r="X316" s="1814">
        <v>4</v>
      </c>
      <c r="Y316" s="1815"/>
    </row>
    <row r="317" spans="1:39" s="1755" customFormat="1" ht="39" customHeight="1" x14ac:dyDescent="0.2">
      <c r="A317" s="1738" t="s">
        <v>538</v>
      </c>
      <c r="B317" s="1817" t="s">
        <v>539</v>
      </c>
      <c r="C317" s="1818"/>
      <c r="D317" s="1818"/>
      <c r="E317" s="1818"/>
      <c r="F317" s="1819"/>
      <c r="G317" s="1820">
        <f>G318+G319</f>
        <v>6</v>
      </c>
      <c r="H317" s="1821">
        <f>G317*30</f>
        <v>180</v>
      </c>
      <c r="I317" s="1822">
        <f>I318+I319</f>
        <v>102</v>
      </c>
      <c r="J317" s="1822">
        <f>J318+J319</f>
        <v>63</v>
      </c>
      <c r="K317" s="1822">
        <f>K318+K319</f>
        <v>15</v>
      </c>
      <c r="L317" s="1822">
        <f>L318+L319</f>
        <v>24</v>
      </c>
      <c r="M317" s="1822">
        <f t="shared" si="93"/>
        <v>78</v>
      </c>
      <c r="N317" s="1818"/>
      <c r="O317" s="1818"/>
      <c r="P317" s="1818"/>
      <c r="Q317" s="1818"/>
      <c r="R317" s="1818"/>
      <c r="S317" s="1818"/>
      <c r="T317" s="1823"/>
      <c r="U317" s="1823"/>
      <c r="V317" s="1823"/>
      <c r="W317" s="1823"/>
      <c r="X317" s="1823"/>
      <c r="Y317" s="1754"/>
    </row>
    <row r="318" spans="1:39" s="1755" customFormat="1" ht="38.25" customHeight="1" x14ac:dyDescent="0.2">
      <c r="A318" s="1738" t="s">
        <v>540</v>
      </c>
      <c r="B318" s="1817" t="s">
        <v>539</v>
      </c>
      <c r="C318" s="1818"/>
      <c r="D318" s="1818">
        <v>9</v>
      </c>
      <c r="E318" s="1818"/>
      <c r="F318" s="1819"/>
      <c r="G318" s="1820">
        <v>2</v>
      </c>
      <c r="H318" s="1821">
        <f>G318*30</f>
        <v>60</v>
      </c>
      <c r="I318" s="1822">
        <v>27</v>
      </c>
      <c r="J318" s="1824">
        <v>18</v>
      </c>
      <c r="K318" s="1821"/>
      <c r="L318" s="1821">
        <v>9</v>
      </c>
      <c r="M318" s="1822">
        <f t="shared" si="93"/>
        <v>33</v>
      </c>
      <c r="N318" s="1818"/>
      <c r="O318" s="1818"/>
      <c r="P318" s="1818"/>
      <c r="Q318" s="1818"/>
      <c r="R318" s="1818"/>
      <c r="S318" s="1818"/>
      <c r="T318" s="1823"/>
      <c r="U318" s="1823"/>
      <c r="V318" s="1823">
        <v>5</v>
      </c>
      <c r="W318" s="1823"/>
      <c r="X318" s="1823"/>
      <c r="Y318" s="1754"/>
    </row>
    <row r="319" spans="1:39" s="1792" customFormat="1" ht="38.25" customHeight="1" x14ac:dyDescent="0.2">
      <c r="A319" s="1778" t="s">
        <v>541</v>
      </c>
      <c r="B319" s="2031" t="s">
        <v>539</v>
      </c>
      <c r="C319" s="1843">
        <v>10</v>
      </c>
      <c r="D319" s="1843"/>
      <c r="E319" s="1843"/>
      <c r="F319" s="2156"/>
      <c r="G319" s="2157">
        <v>4</v>
      </c>
      <c r="H319" s="1828">
        <f>G319*30</f>
        <v>120</v>
      </c>
      <c r="I319" s="2158">
        <v>75</v>
      </c>
      <c r="J319" s="2159">
        <v>45</v>
      </c>
      <c r="K319" s="1828">
        <v>15</v>
      </c>
      <c r="L319" s="1828">
        <v>15</v>
      </c>
      <c r="M319" s="2158">
        <f t="shared" si="93"/>
        <v>45</v>
      </c>
      <c r="N319" s="1843"/>
      <c r="O319" s="1843"/>
      <c r="P319" s="1843"/>
      <c r="Q319" s="1843"/>
      <c r="R319" s="1843"/>
      <c r="S319" s="1843"/>
      <c r="T319" s="2160"/>
      <c r="U319" s="2160"/>
      <c r="V319" s="2160"/>
      <c r="W319" s="2160">
        <v>5</v>
      </c>
      <c r="X319" s="2160"/>
      <c r="Y319" s="2161"/>
    </row>
    <row r="320" spans="1:39" s="1792" customFormat="1" ht="39" customHeight="1" x14ac:dyDescent="0.2">
      <c r="A320" s="2162" t="s">
        <v>542</v>
      </c>
      <c r="B320" s="2163" t="s">
        <v>248</v>
      </c>
      <c r="C320" s="1780">
        <v>10</v>
      </c>
      <c r="D320" s="1781"/>
      <c r="E320" s="1781"/>
      <c r="F320" s="2164"/>
      <c r="G320" s="2165">
        <v>3</v>
      </c>
      <c r="H320" s="2166">
        <f t="shared" si="91"/>
        <v>90</v>
      </c>
      <c r="I320" s="1784">
        <f>J320+K320+L320</f>
        <v>60</v>
      </c>
      <c r="J320" s="1791">
        <v>30</v>
      </c>
      <c r="K320" s="1781">
        <v>15</v>
      </c>
      <c r="L320" s="1781">
        <v>15</v>
      </c>
      <c r="M320" s="2167">
        <f>H320-I320</f>
        <v>30</v>
      </c>
      <c r="N320" s="2168"/>
      <c r="O320" s="1781"/>
      <c r="P320" s="1787"/>
      <c r="Q320" s="1780"/>
      <c r="R320" s="1781"/>
      <c r="S320" s="1788"/>
      <c r="T320" s="2169"/>
      <c r="U320" s="1791"/>
      <c r="V320" s="1789"/>
      <c r="W320" s="1790">
        <v>4</v>
      </c>
      <c r="X320" s="1791"/>
      <c r="Y320" s="2170"/>
    </row>
    <row r="321" spans="1:39" s="1792" customFormat="1" ht="33" customHeight="1" x14ac:dyDescent="0.2">
      <c r="A321" s="1778" t="s">
        <v>543</v>
      </c>
      <c r="B321" s="1779" t="s">
        <v>247</v>
      </c>
      <c r="C321" s="1835"/>
      <c r="D321" s="1836">
        <v>11</v>
      </c>
      <c r="E321" s="1836"/>
      <c r="F321" s="2171"/>
      <c r="G321" s="2029">
        <v>2.5</v>
      </c>
      <c r="H321" s="1783">
        <f t="shared" si="91"/>
        <v>75</v>
      </c>
      <c r="I321" s="1784">
        <f>J321+K321+L321</f>
        <v>30</v>
      </c>
      <c r="J321" s="1757">
        <v>20</v>
      </c>
      <c r="K321" s="1758">
        <v>10</v>
      </c>
      <c r="L321" s="1758"/>
      <c r="M321" s="1785">
        <f>H321-I321</f>
        <v>45</v>
      </c>
      <c r="N321" s="1855"/>
      <c r="O321" s="1836"/>
      <c r="P321" s="1856"/>
      <c r="Q321" s="1835"/>
      <c r="R321" s="1836"/>
      <c r="S321" s="1837"/>
      <c r="T321" s="1838"/>
      <c r="U321" s="1839"/>
      <c r="V321" s="1840"/>
      <c r="W321" s="1857"/>
      <c r="X321" s="2172">
        <v>3</v>
      </c>
      <c r="Y321" s="2161"/>
    </row>
    <row r="322" spans="1:39" s="1755" customFormat="1" ht="33" customHeight="1" x14ac:dyDescent="0.2">
      <c r="A322" s="1738" t="s">
        <v>544</v>
      </c>
      <c r="B322" s="1739" t="s">
        <v>249</v>
      </c>
      <c r="C322" s="1740"/>
      <c r="D322" s="1741"/>
      <c r="E322" s="1741"/>
      <c r="F322" s="1742"/>
      <c r="G322" s="1743">
        <v>4</v>
      </c>
      <c r="H322" s="1744">
        <f t="shared" si="91"/>
        <v>120</v>
      </c>
      <c r="I322" s="1745">
        <f>I323+I324</f>
        <v>68</v>
      </c>
      <c r="J322" s="1745">
        <f>J323+J324</f>
        <v>34</v>
      </c>
      <c r="K322" s="1745">
        <f>K323+K324</f>
        <v>9</v>
      </c>
      <c r="L322" s="1745">
        <f>L323+L324</f>
        <v>25</v>
      </c>
      <c r="M322" s="1745">
        <f>M323+M324</f>
        <v>52</v>
      </c>
      <c r="N322" s="1746"/>
      <c r="O322" s="1741"/>
      <c r="P322" s="1747"/>
      <c r="Q322" s="1740"/>
      <c r="R322" s="1741"/>
      <c r="S322" s="1748"/>
      <c r="T322" s="1749"/>
      <c r="U322" s="1750"/>
      <c r="V322" s="1751"/>
      <c r="W322" s="1752"/>
      <c r="X322" s="1753"/>
      <c r="Y322" s="1754"/>
    </row>
    <row r="323" spans="1:39" s="1755" customFormat="1" ht="33" customHeight="1" x14ac:dyDescent="0.2">
      <c r="A323" s="1738" t="s">
        <v>545</v>
      </c>
      <c r="B323" s="1756" t="s">
        <v>249</v>
      </c>
      <c r="C323" s="1740"/>
      <c r="D323" s="1741">
        <v>11</v>
      </c>
      <c r="E323" s="1741"/>
      <c r="F323" s="1742"/>
      <c r="G323" s="1743">
        <v>2</v>
      </c>
      <c r="H323" s="1744">
        <f t="shared" si="91"/>
        <v>60</v>
      </c>
      <c r="I323" s="1745">
        <v>36</v>
      </c>
      <c r="J323" s="1757">
        <v>18</v>
      </c>
      <c r="K323" s="1758">
        <v>9</v>
      </c>
      <c r="L323" s="1758">
        <v>9</v>
      </c>
      <c r="M323" s="1759">
        <f>H323-I323</f>
        <v>24</v>
      </c>
      <c r="N323" s="1746"/>
      <c r="O323" s="1741"/>
      <c r="P323" s="1747"/>
      <c r="Q323" s="1740"/>
      <c r="R323" s="1741"/>
      <c r="S323" s="1748"/>
      <c r="T323" s="1749"/>
      <c r="U323" s="1750"/>
      <c r="V323" s="1751"/>
      <c r="W323" s="1752"/>
      <c r="X323" s="1753">
        <v>4</v>
      </c>
      <c r="Y323" s="1754"/>
    </row>
    <row r="324" spans="1:39" s="1755" customFormat="1" ht="33" customHeight="1" x14ac:dyDescent="0.2">
      <c r="A324" s="1738" t="s">
        <v>546</v>
      </c>
      <c r="B324" s="1756" t="s">
        <v>249</v>
      </c>
      <c r="C324" s="1740">
        <v>12</v>
      </c>
      <c r="D324" s="1741"/>
      <c r="E324" s="1741"/>
      <c r="F324" s="1760"/>
      <c r="G324" s="1761">
        <v>2</v>
      </c>
      <c r="H324" s="1744">
        <f t="shared" si="91"/>
        <v>60</v>
      </c>
      <c r="I324" s="1745">
        <v>32</v>
      </c>
      <c r="J324" s="1758">
        <v>16</v>
      </c>
      <c r="K324" s="1758"/>
      <c r="L324" s="1758">
        <v>16</v>
      </c>
      <c r="M324" s="1759">
        <f>H324-I324</f>
        <v>28</v>
      </c>
      <c r="N324" s="1762"/>
      <c r="O324" s="1741"/>
      <c r="P324" s="1747"/>
      <c r="Q324" s="1740"/>
      <c r="R324" s="1741"/>
      <c r="S324" s="1748"/>
      <c r="T324" s="1740"/>
      <c r="U324" s="1741"/>
      <c r="V324" s="1751"/>
      <c r="W324" s="1752"/>
      <c r="X324" s="1750"/>
      <c r="Y324" s="1763">
        <v>4</v>
      </c>
    </row>
    <row r="325" spans="1:39" s="1792" customFormat="1" ht="22.5" customHeight="1" x14ac:dyDescent="0.2">
      <c r="A325" s="1778" t="s">
        <v>547</v>
      </c>
      <c r="B325" s="2173" t="s">
        <v>548</v>
      </c>
      <c r="C325" s="1835"/>
      <c r="D325" s="1836">
        <v>6</v>
      </c>
      <c r="E325" s="1836"/>
      <c r="F325" s="2174"/>
      <c r="G325" s="2175">
        <v>3</v>
      </c>
      <c r="H325" s="2166">
        <f t="shared" si="91"/>
        <v>90</v>
      </c>
      <c r="I325" s="1784">
        <v>30</v>
      </c>
      <c r="J325" s="1758">
        <v>20</v>
      </c>
      <c r="K325" s="1758"/>
      <c r="L325" s="1758">
        <v>10</v>
      </c>
      <c r="M325" s="2167">
        <f>H325-I325</f>
        <v>60</v>
      </c>
      <c r="N325" s="2176"/>
      <c r="O325" s="1836"/>
      <c r="P325" s="1856"/>
      <c r="Q325" s="1835"/>
      <c r="R325" s="1836"/>
      <c r="S325" s="1837">
        <v>3</v>
      </c>
      <c r="T325" s="1835"/>
      <c r="U325" s="1836"/>
      <c r="V325" s="1840"/>
      <c r="W325" s="1857"/>
      <c r="X325" s="1839"/>
      <c r="Y325" s="1840"/>
    </row>
    <row r="326" spans="1:39" s="1792" customFormat="1" ht="33" customHeight="1" x14ac:dyDescent="0.2">
      <c r="A326" s="2177" t="s">
        <v>549</v>
      </c>
      <c r="B326" s="2178" t="s">
        <v>250</v>
      </c>
      <c r="C326" s="2179"/>
      <c r="D326" s="1071"/>
      <c r="E326" s="1071"/>
      <c r="F326" s="2180"/>
      <c r="G326" s="2181">
        <f>G327+G328</f>
        <v>5</v>
      </c>
      <c r="H326" s="2182">
        <f t="shared" ref="H326:M326" si="94">H327+H328</f>
        <v>150</v>
      </c>
      <c r="I326" s="2183">
        <f>I327+I328</f>
        <v>87</v>
      </c>
      <c r="J326" s="1867">
        <f>J327+J328</f>
        <v>48</v>
      </c>
      <c r="K326" s="1068">
        <f t="shared" si="94"/>
        <v>15</v>
      </c>
      <c r="L326" s="1068">
        <f>L327+L328</f>
        <v>24</v>
      </c>
      <c r="M326" s="2184">
        <f t="shared" si="94"/>
        <v>63</v>
      </c>
      <c r="N326" s="2185"/>
      <c r="O326" s="1071"/>
      <c r="P326" s="2186"/>
      <c r="Q326" s="2179"/>
      <c r="R326" s="1071"/>
      <c r="S326" s="2187"/>
      <c r="T326" s="2179"/>
      <c r="U326" s="1071"/>
      <c r="V326" s="2188"/>
      <c r="W326" s="2189"/>
      <c r="X326" s="1070"/>
      <c r="Y326" s="2188"/>
    </row>
    <row r="327" spans="1:39" s="1792" customFormat="1" ht="37.5" customHeight="1" x14ac:dyDescent="0.2">
      <c r="A327" s="2177" t="s">
        <v>550</v>
      </c>
      <c r="B327" s="2178" t="s">
        <v>250</v>
      </c>
      <c r="C327" s="2179"/>
      <c r="D327" s="1071">
        <v>9</v>
      </c>
      <c r="E327" s="1071"/>
      <c r="F327" s="2180"/>
      <c r="G327" s="2181">
        <v>2</v>
      </c>
      <c r="H327" s="1828">
        <f>G327*30</f>
        <v>60</v>
      </c>
      <c r="I327" s="2158">
        <v>27</v>
      </c>
      <c r="J327" s="1067">
        <v>18</v>
      </c>
      <c r="K327" s="1068"/>
      <c r="L327" s="1069">
        <v>9</v>
      </c>
      <c r="M327" s="2158">
        <f>H327-I327</f>
        <v>33</v>
      </c>
      <c r="N327" s="2185"/>
      <c r="O327" s="1071"/>
      <c r="P327" s="2186"/>
      <c r="Q327" s="2179"/>
      <c r="R327" s="1071"/>
      <c r="S327" s="2187"/>
      <c r="T327" s="2179"/>
      <c r="U327" s="1071"/>
      <c r="V327" s="2188">
        <v>3</v>
      </c>
      <c r="W327" s="2189"/>
      <c r="X327" s="1070"/>
      <c r="Y327" s="2188"/>
    </row>
    <row r="328" spans="1:39" s="1792" customFormat="1" ht="33" customHeight="1" x14ac:dyDescent="0.2">
      <c r="A328" s="2177" t="s">
        <v>551</v>
      </c>
      <c r="B328" s="2190" t="s">
        <v>250</v>
      </c>
      <c r="C328" s="2179"/>
      <c r="D328" s="1071">
        <v>10</v>
      </c>
      <c r="E328" s="1071"/>
      <c r="F328" s="2191"/>
      <c r="G328" s="2192">
        <v>3</v>
      </c>
      <c r="H328" s="2193">
        <f>G328*30</f>
        <v>90</v>
      </c>
      <c r="I328" s="2183">
        <v>60</v>
      </c>
      <c r="J328" s="1070">
        <v>30</v>
      </c>
      <c r="K328" s="1071">
        <v>15</v>
      </c>
      <c r="L328" s="1071">
        <v>15</v>
      </c>
      <c r="M328" s="2194">
        <f>H328-I328</f>
        <v>30</v>
      </c>
      <c r="N328" s="2195"/>
      <c r="O328" s="1071"/>
      <c r="P328" s="2186"/>
      <c r="Q328" s="2179"/>
      <c r="R328" s="1071"/>
      <c r="S328" s="2187"/>
      <c r="T328" s="2196"/>
      <c r="U328" s="1070"/>
      <c r="V328" s="2188"/>
      <c r="W328" s="2189">
        <v>4</v>
      </c>
      <c r="X328" s="1070"/>
      <c r="Y328" s="2188"/>
    </row>
    <row r="329" spans="1:39" s="1792" customFormat="1" ht="33" customHeight="1" x14ac:dyDescent="0.2">
      <c r="A329" s="2197" t="s">
        <v>582</v>
      </c>
      <c r="B329" s="2031" t="s">
        <v>583</v>
      </c>
      <c r="C329" s="1843"/>
      <c r="D329" s="1843">
        <v>12</v>
      </c>
      <c r="E329" s="1843"/>
      <c r="F329" s="2156"/>
      <c r="G329" s="2198">
        <v>3</v>
      </c>
      <c r="H329" s="2199">
        <f>G329*30</f>
        <v>90</v>
      </c>
      <c r="I329" s="2158">
        <v>30</v>
      </c>
      <c r="J329" s="2160">
        <v>20</v>
      </c>
      <c r="K329" s="1843">
        <v>10</v>
      </c>
      <c r="L329" s="1843"/>
      <c r="M329" s="2200">
        <v>60</v>
      </c>
      <c r="N329" s="1843"/>
      <c r="O329" s="1843"/>
      <c r="P329" s="1843"/>
      <c r="Q329" s="1843"/>
      <c r="R329" s="1843"/>
      <c r="S329" s="1843"/>
      <c r="T329" s="2160"/>
      <c r="U329" s="2160"/>
      <c r="V329" s="2160"/>
      <c r="W329" s="2160"/>
      <c r="X329" s="2160"/>
      <c r="Y329" s="2161">
        <v>3</v>
      </c>
      <c r="Z329" s="1792" t="s">
        <v>685</v>
      </c>
    </row>
    <row r="330" spans="1:39" s="1792" customFormat="1" ht="33" customHeight="1" x14ac:dyDescent="0.2">
      <c r="A330" s="2034" t="s">
        <v>601</v>
      </c>
      <c r="B330" s="2031" t="s">
        <v>653</v>
      </c>
      <c r="C330" s="1843"/>
      <c r="D330" s="1843">
        <v>11</v>
      </c>
      <c r="E330" s="1843"/>
      <c r="F330" s="2156"/>
      <c r="G330" s="2198">
        <v>3</v>
      </c>
      <c r="H330" s="2199">
        <f>G330*30</f>
        <v>90</v>
      </c>
      <c r="I330" s="2158">
        <v>30</v>
      </c>
      <c r="J330" s="2160">
        <v>20</v>
      </c>
      <c r="K330" s="1843">
        <v>10</v>
      </c>
      <c r="L330" s="1843"/>
      <c r="M330" s="2200">
        <v>60</v>
      </c>
      <c r="N330" s="1843"/>
      <c r="O330" s="1843"/>
      <c r="P330" s="1843"/>
      <c r="Q330" s="1843"/>
      <c r="R330" s="1843"/>
      <c r="S330" s="1843"/>
      <c r="T330" s="2160"/>
      <c r="U330" s="2160"/>
      <c r="V330" s="2160"/>
      <c r="W330" s="2160"/>
      <c r="X330" s="2160">
        <v>3</v>
      </c>
      <c r="Y330" s="2160"/>
    </row>
    <row r="331" spans="1:39" s="1792" customFormat="1" ht="33" customHeight="1" thickBot="1" x14ac:dyDescent="0.25">
      <c r="A331" s="2201" t="s">
        <v>582</v>
      </c>
      <c r="B331" s="2031" t="s">
        <v>686</v>
      </c>
      <c r="C331" s="1843"/>
      <c r="D331" s="1843">
        <v>7</v>
      </c>
      <c r="E331" s="1843"/>
      <c r="F331" s="2156"/>
      <c r="G331" s="2198">
        <v>3</v>
      </c>
      <c r="H331" s="2199">
        <v>90</v>
      </c>
      <c r="I331" s="2158">
        <v>45</v>
      </c>
      <c r="J331" s="2160">
        <v>30</v>
      </c>
      <c r="K331" s="1843"/>
      <c r="L331" s="1843">
        <v>15</v>
      </c>
      <c r="M331" s="2200">
        <v>45</v>
      </c>
      <c r="N331" s="1843"/>
      <c r="O331" s="1843"/>
      <c r="P331" s="1843"/>
      <c r="Q331" s="1843"/>
      <c r="R331" s="1843"/>
      <c r="S331" s="1843"/>
      <c r="T331" s="2160">
        <v>3</v>
      </c>
      <c r="U331" s="2160"/>
      <c r="V331" s="2160"/>
      <c r="W331" s="2160"/>
      <c r="X331" s="2160"/>
      <c r="Y331" s="2160"/>
    </row>
    <row r="332" spans="1:39" s="1399" customFormat="1" ht="33" customHeight="1" thickBot="1" x14ac:dyDescent="0.25">
      <c r="A332" s="1391"/>
      <c r="B332" s="1392" t="s">
        <v>552</v>
      </c>
      <c r="C332" s="1393"/>
      <c r="D332" s="1393"/>
      <c r="E332" s="1393"/>
      <c r="F332" s="1394"/>
      <c r="G332" s="1395">
        <f t="shared" ref="G332:M332" si="95">G326+G325+G322+G321+G320+G317+G316+G315+G311+G308+G307+G329+G330+G331</f>
        <v>56</v>
      </c>
      <c r="H332" s="1396">
        <f t="shared" si="95"/>
        <v>1680</v>
      </c>
      <c r="I332" s="1396">
        <f t="shared" si="95"/>
        <v>794</v>
      </c>
      <c r="J332" s="1396">
        <f t="shared" si="95"/>
        <v>442</v>
      </c>
      <c r="K332" s="1396">
        <f t="shared" si="95"/>
        <v>146</v>
      </c>
      <c r="L332" s="1396">
        <f t="shared" si="95"/>
        <v>206</v>
      </c>
      <c r="M332" s="1396">
        <f t="shared" si="95"/>
        <v>886</v>
      </c>
      <c r="N332" s="1397">
        <f>SUM(N307:N331)</f>
        <v>0</v>
      </c>
      <c r="O332" s="1397">
        <f t="shared" ref="O332:Y332" si="96">SUM(O307:O331)</f>
        <v>0</v>
      </c>
      <c r="P332" s="1397">
        <f t="shared" si="96"/>
        <v>0</v>
      </c>
      <c r="Q332" s="1397">
        <f t="shared" si="96"/>
        <v>0</v>
      </c>
      <c r="R332" s="1397">
        <f t="shared" si="96"/>
        <v>0</v>
      </c>
      <c r="S332" s="1397">
        <f t="shared" si="96"/>
        <v>3</v>
      </c>
      <c r="T332" s="1397">
        <f t="shared" si="96"/>
        <v>3</v>
      </c>
      <c r="U332" s="1397">
        <f t="shared" si="96"/>
        <v>8</v>
      </c>
      <c r="V332" s="1397">
        <f t="shared" si="96"/>
        <v>18</v>
      </c>
      <c r="W332" s="1397">
        <f t="shared" si="96"/>
        <v>15</v>
      </c>
      <c r="X332" s="1397">
        <f t="shared" si="96"/>
        <v>17</v>
      </c>
      <c r="Y332" s="1397">
        <f t="shared" si="96"/>
        <v>13</v>
      </c>
    </row>
    <row r="333" spans="1:39" s="18" customFormat="1" ht="21" customHeight="1" x14ac:dyDescent="0.2">
      <c r="A333" s="449"/>
      <c r="B333" s="3316" t="s">
        <v>553</v>
      </c>
      <c r="C333" s="3316"/>
      <c r="D333" s="3316"/>
      <c r="E333" s="3316"/>
      <c r="F333" s="3316"/>
      <c r="G333" s="3316"/>
      <c r="H333" s="3316"/>
      <c r="I333" s="3316"/>
      <c r="J333" s="3316"/>
      <c r="K333" s="3316"/>
      <c r="L333" s="3316"/>
      <c r="M333" s="3316"/>
      <c r="N333" s="3316"/>
      <c r="O333" s="3316"/>
      <c r="P333" s="3316"/>
      <c r="Q333" s="3316"/>
      <c r="R333" s="3316"/>
      <c r="S333" s="3316"/>
      <c r="T333" s="3316"/>
      <c r="U333" s="3316"/>
      <c r="V333" s="3316"/>
      <c r="W333" s="3316"/>
      <c r="X333" s="3316"/>
      <c r="Y333" s="3317"/>
    </row>
    <row r="334" spans="1:39" s="1792" customFormat="1" ht="40.5" customHeight="1" thickBot="1" x14ac:dyDescent="0.25">
      <c r="A334" s="2030" t="s">
        <v>554</v>
      </c>
      <c r="B334" s="1779" t="s">
        <v>555</v>
      </c>
      <c r="C334" s="2031"/>
      <c r="D334" s="2031"/>
      <c r="E334" s="2031"/>
      <c r="F334" s="2032">
        <v>9</v>
      </c>
      <c r="G334" s="2033">
        <v>1</v>
      </c>
      <c r="H334" s="1828">
        <f t="shared" ref="H334:H339" si="97">G334*30</f>
        <v>30</v>
      </c>
      <c r="I334" s="2032">
        <v>30</v>
      </c>
      <c r="J334" s="2034" t="s">
        <v>233</v>
      </c>
      <c r="K334" s="2034"/>
      <c r="L334" s="2032">
        <v>10</v>
      </c>
      <c r="M334" s="2032">
        <v>20</v>
      </c>
      <c r="N334" s="2031"/>
      <c r="O334" s="2031"/>
      <c r="P334" s="2031"/>
      <c r="Q334" s="2031"/>
      <c r="R334" s="2031"/>
      <c r="S334" s="2031"/>
      <c r="T334" s="2034"/>
      <c r="U334" s="2034"/>
      <c r="V334" s="2035">
        <v>1</v>
      </c>
      <c r="W334" s="2032"/>
      <c r="X334" s="2034"/>
      <c r="Y334" s="2036"/>
      <c r="AA334" s="1792" t="s">
        <v>722</v>
      </c>
    </row>
    <row r="335" spans="1:39" s="1792" customFormat="1" ht="36" customHeight="1" x14ac:dyDescent="0.2">
      <c r="A335" s="2162" t="s">
        <v>556</v>
      </c>
      <c r="B335" s="1779" t="s">
        <v>246</v>
      </c>
      <c r="C335" s="1780"/>
      <c r="D335" s="1781">
        <v>7</v>
      </c>
      <c r="E335" s="1781"/>
      <c r="F335" s="2164"/>
      <c r="G335" s="2238">
        <v>3.5</v>
      </c>
      <c r="H335" s="2166">
        <f t="shared" si="97"/>
        <v>105</v>
      </c>
      <c r="I335" s="1784">
        <v>45</v>
      </c>
      <c r="J335" s="1791">
        <v>30</v>
      </c>
      <c r="K335" s="1781">
        <v>15</v>
      </c>
      <c r="L335" s="1781"/>
      <c r="M335" s="2032">
        <f>H335-I335</f>
        <v>60</v>
      </c>
      <c r="N335" s="2168"/>
      <c r="O335" s="1781"/>
      <c r="P335" s="1787"/>
      <c r="Q335" s="1780"/>
      <c r="R335" s="1781"/>
      <c r="S335" s="1788"/>
      <c r="T335" s="2169">
        <v>3</v>
      </c>
      <c r="U335" s="1791"/>
      <c r="V335" s="1789"/>
      <c r="W335" s="1790"/>
      <c r="X335" s="1791"/>
      <c r="Y335" s="1789"/>
      <c r="AA335" s="2291"/>
      <c r="AB335" s="3250" t="s">
        <v>34</v>
      </c>
      <c r="AC335" s="3258"/>
      <c r="AD335" s="3259"/>
      <c r="AE335" s="3250" t="s">
        <v>35</v>
      </c>
      <c r="AF335" s="3251"/>
      <c r="AG335" s="3252"/>
      <c r="AH335" s="3250" t="s">
        <v>36</v>
      </c>
      <c r="AI335" s="3251"/>
      <c r="AJ335" s="3252"/>
      <c r="AK335" s="3250" t="s">
        <v>37</v>
      </c>
      <c r="AL335" s="3251"/>
      <c r="AM335" s="3252"/>
    </row>
    <row r="336" spans="1:39" s="1792" customFormat="1" ht="45.75" customHeight="1" thickBot="1" x14ac:dyDescent="0.25">
      <c r="A336" s="2162" t="s">
        <v>557</v>
      </c>
      <c r="B336" s="2190" t="s">
        <v>558</v>
      </c>
      <c r="C336" s="1780">
        <v>11</v>
      </c>
      <c r="D336" s="1781"/>
      <c r="E336" s="1781"/>
      <c r="F336" s="2164"/>
      <c r="G336" s="2165">
        <v>2.5</v>
      </c>
      <c r="H336" s="2166">
        <f t="shared" si="97"/>
        <v>75</v>
      </c>
      <c r="I336" s="1784">
        <v>30</v>
      </c>
      <c r="J336" s="1791">
        <v>20</v>
      </c>
      <c r="K336" s="1781"/>
      <c r="L336" s="1781">
        <v>10</v>
      </c>
      <c r="M336" s="2032">
        <f>H336-I336</f>
        <v>45</v>
      </c>
      <c r="N336" s="2168"/>
      <c r="O336" s="1781"/>
      <c r="P336" s="1787"/>
      <c r="Q336" s="1780"/>
      <c r="R336" s="1781"/>
      <c r="S336" s="1788"/>
      <c r="T336" s="2169"/>
      <c r="U336" s="1791"/>
      <c r="V336" s="1789"/>
      <c r="W336" s="1790"/>
      <c r="X336" s="1791">
        <v>3</v>
      </c>
      <c r="Y336" s="1789"/>
      <c r="AA336" s="2291"/>
      <c r="AB336" s="3260"/>
      <c r="AC336" s="3261"/>
      <c r="AD336" s="3262"/>
      <c r="AE336" s="3253"/>
      <c r="AF336" s="3254"/>
      <c r="AG336" s="3255"/>
      <c r="AH336" s="3253"/>
      <c r="AI336" s="3254"/>
      <c r="AJ336" s="3255"/>
      <c r="AK336" s="3253"/>
      <c r="AL336" s="3254"/>
      <c r="AM336" s="3255"/>
    </row>
    <row r="337" spans="1:39" s="1755" customFormat="1" ht="21" customHeight="1" x14ac:dyDescent="0.2">
      <c r="A337" s="1738" t="s">
        <v>559</v>
      </c>
      <c r="B337" s="1739" t="s">
        <v>560</v>
      </c>
      <c r="C337" s="1766"/>
      <c r="D337" s="1767">
        <v>8</v>
      </c>
      <c r="E337" s="1767"/>
      <c r="F337" s="1768"/>
      <c r="G337" s="1761">
        <v>3</v>
      </c>
      <c r="H337" s="1744">
        <f t="shared" si="97"/>
        <v>90</v>
      </c>
      <c r="I337" s="1745">
        <v>30</v>
      </c>
      <c r="J337" s="1745">
        <v>20</v>
      </c>
      <c r="K337" s="1745"/>
      <c r="L337" s="1745">
        <v>10</v>
      </c>
      <c r="M337" s="2239">
        <v>45</v>
      </c>
      <c r="N337" s="1771"/>
      <c r="O337" s="1767"/>
      <c r="P337" s="1772"/>
      <c r="Q337" s="1766"/>
      <c r="R337" s="1767"/>
      <c r="S337" s="1773"/>
      <c r="T337" s="1766"/>
      <c r="U337" s="1767">
        <v>3</v>
      </c>
      <c r="V337" s="1763"/>
      <c r="W337" s="1774"/>
      <c r="X337" s="1775"/>
      <c r="Y337" s="1763"/>
      <c r="AA337" s="2291"/>
      <c r="AB337" s="2292">
        <v>1</v>
      </c>
      <c r="AC337" s="2292">
        <v>2</v>
      </c>
      <c r="AD337" s="2292">
        <v>3</v>
      </c>
      <c r="AE337" s="2292">
        <v>4</v>
      </c>
      <c r="AF337" s="2292">
        <v>5</v>
      </c>
      <c r="AG337" s="2292">
        <v>6</v>
      </c>
      <c r="AH337" s="2292">
        <v>7</v>
      </c>
      <c r="AI337" s="2292">
        <v>8</v>
      </c>
      <c r="AJ337" s="2292">
        <v>9</v>
      </c>
      <c r="AK337" s="2292">
        <v>10</v>
      </c>
      <c r="AL337" s="2292">
        <v>11</v>
      </c>
      <c r="AM337" s="2293">
        <v>12</v>
      </c>
    </row>
    <row r="338" spans="1:39" s="1755" customFormat="1" ht="21" customHeight="1" x14ac:dyDescent="0.2">
      <c r="A338" s="1738" t="s">
        <v>561</v>
      </c>
      <c r="B338" s="1739" t="s">
        <v>562</v>
      </c>
      <c r="C338" s="1766"/>
      <c r="D338" s="1767">
        <v>9</v>
      </c>
      <c r="E338" s="1767"/>
      <c r="F338" s="1768"/>
      <c r="G338" s="2240">
        <v>3</v>
      </c>
      <c r="H338" s="1744">
        <f t="shared" si="97"/>
        <v>90</v>
      </c>
      <c r="I338" s="1745">
        <v>30</v>
      </c>
      <c r="J338" s="1745">
        <v>20</v>
      </c>
      <c r="K338" s="1745"/>
      <c r="L338" s="1745">
        <v>10</v>
      </c>
      <c r="M338" s="2239">
        <v>45</v>
      </c>
      <c r="N338" s="1771"/>
      <c r="O338" s="1767"/>
      <c r="P338" s="1772"/>
      <c r="Q338" s="1766"/>
      <c r="R338" s="1767"/>
      <c r="S338" s="1773"/>
      <c r="T338" s="1766"/>
      <c r="U338" s="1767"/>
      <c r="V338" s="2241">
        <v>3</v>
      </c>
      <c r="W338" s="1774"/>
      <c r="X338" s="1775"/>
      <c r="Y338" s="1763"/>
      <c r="AA338" s="2291" t="s">
        <v>698</v>
      </c>
      <c r="AB338" s="2291">
        <f>COUNTIF($C334:$C339,AB337)</f>
        <v>0</v>
      </c>
      <c r="AC338" s="2291">
        <f t="shared" ref="AC338:AM338" si="98">COUNTIF($C334:$C339,AC337)</f>
        <v>0</v>
      </c>
      <c r="AD338" s="2291">
        <f t="shared" si="98"/>
        <v>0</v>
      </c>
      <c r="AE338" s="2291">
        <f t="shared" si="98"/>
        <v>0</v>
      </c>
      <c r="AF338" s="2291">
        <f t="shared" si="98"/>
        <v>0</v>
      </c>
      <c r="AG338" s="2291">
        <f t="shared" si="98"/>
        <v>0</v>
      </c>
      <c r="AH338" s="2291">
        <f t="shared" si="98"/>
        <v>0</v>
      </c>
      <c r="AI338" s="2291">
        <f t="shared" si="98"/>
        <v>0</v>
      </c>
      <c r="AJ338" s="2291">
        <f t="shared" si="98"/>
        <v>0</v>
      </c>
      <c r="AK338" s="2291">
        <f t="shared" si="98"/>
        <v>0</v>
      </c>
      <c r="AL338" s="2291">
        <f t="shared" si="98"/>
        <v>1</v>
      </c>
      <c r="AM338" s="2291">
        <f t="shared" si="98"/>
        <v>0</v>
      </c>
    </row>
    <row r="339" spans="1:39" s="1792" customFormat="1" ht="21" customHeight="1" thickBot="1" x14ac:dyDescent="0.25">
      <c r="A339" s="1778" t="s">
        <v>563</v>
      </c>
      <c r="B339" s="1779" t="s">
        <v>564</v>
      </c>
      <c r="C339" s="1780"/>
      <c r="D339" s="1781">
        <v>10</v>
      </c>
      <c r="E339" s="1781"/>
      <c r="F339" s="1782"/>
      <c r="G339" s="1761">
        <v>3</v>
      </c>
      <c r="H339" s="1744">
        <f t="shared" si="97"/>
        <v>90</v>
      </c>
      <c r="I339" s="1784">
        <v>45</v>
      </c>
      <c r="J339" s="1784">
        <v>30</v>
      </c>
      <c r="K339" s="1784"/>
      <c r="L339" s="1784">
        <v>15</v>
      </c>
      <c r="M339" s="2032">
        <f>H339-I339</f>
        <v>45</v>
      </c>
      <c r="N339" s="1786"/>
      <c r="O339" s="1781"/>
      <c r="P339" s="1787"/>
      <c r="Q339" s="1780"/>
      <c r="R339" s="1781"/>
      <c r="S339" s="1788"/>
      <c r="T339" s="1780"/>
      <c r="U339" s="1781"/>
      <c r="V339" s="1789"/>
      <c r="W339" s="1790">
        <v>4</v>
      </c>
      <c r="X339" s="1791"/>
      <c r="Y339" s="1789"/>
      <c r="AA339" s="2294" t="s">
        <v>699</v>
      </c>
      <c r="AB339" s="2291">
        <f>COUNTIF($D334:$D339,AB337)</f>
        <v>0</v>
      </c>
      <c r="AC339" s="2291">
        <f t="shared" ref="AC339:AM339" si="99">COUNTIF($D334:$D339,AC337)</f>
        <v>0</v>
      </c>
      <c r="AD339" s="2291">
        <f t="shared" si="99"/>
        <v>0</v>
      </c>
      <c r="AE339" s="2291">
        <f t="shared" si="99"/>
        <v>0</v>
      </c>
      <c r="AF339" s="2291">
        <f t="shared" si="99"/>
        <v>0</v>
      </c>
      <c r="AG339" s="2291">
        <f t="shared" si="99"/>
        <v>0</v>
      </c>
      <c r="AH339" s="2291">
        <f t="shared" si="99"/>
        <v>1</v>
      </c>
      <c r="AI339" s="2291">
        <f t="shared" si="99"/>
        <v>1</v>
      </c>
      <c r="AJ339" s="2291">
        <f t="shared" si="99"/>
        <v>1</v>
      </c>
      <c r="AK339" s="2291">
        <f t="shared" si="99"/>
        <v>1</v>
      </c>
      <c r="AL339" s="2291">
        <f t="shared" si="99"/>
        <v>0</v>
      </c>
      <c r="AM339" s="2291">
        <f t="shared" si="99"/>
        <v>0</v>
      </c>
    </row>
    <row r="340" spans="1:39" s="1792" customFormat="1" ht="21" customHeight="1" thickBot="1" x14ac:dyDescent="0.25">
      <c r="A340" s="2242"/>
      <c r="B340" s="2243" t="s">
        <v>565</v>
      </c>
      <c r="C340" s="2244"/>
      <c r="D340" s="2245"/>
      <c r="E340" s="2245"/>
      <c r="F340" s="2246"/>
      <c r="G340" s="2247">
        <f>G334+G335+G336+G338+G337+G339</f>
        <v>16</v>
      </c>
      <c r="H340" s="2248">
        <f>SUM(H334:H339)</f>
        <v>480</v>
      </c>
      <c r="I340" s="2249">
        <f>SUM(I334:I339)</f>
        <v>210</v>
      </c>
      <c r="J340" s="2249">
        <f>SUM(J334:J339)</f>
        <v>120</v>
      </c>
      <c r="K340" s="2249">
        <f>SUM(K334:K339)</f>
        <v>15</v>
      </c>
      <c r="L340" s="2249">
        <f>SUM(L334:L339)</f>
        <v>55</v>
      </c>
      <c r="M340" s="2250">
        <f>M334+M335+M336+M337+M338+M339</f>
        <v>260</v>
      </c>
      <c r="N340" s="2251"/>
      <c r="O340" s="2245"/>
      <c r="P340" s="2252"/>
      <c r="Q340" s="2244"/>
      <c r="R340" s="2245"/>
      <c r="S340" s="2253"/>
      <c r="T340" s="2254">
        <f>SUM(T334:T339)</f>
        <v>3</v>
      </c>
      <c r="U340" s="2255">
        <f>SUM(U334:U339)</f>
        <v>3</v>
      </c>
      <c r="V340" s="2256">
        <f>SUM(V334:V339)</f>
        <v>4</v>
      </c>
      <c r="W340" s="2257">
        <f>SUM(W334:W339)</f>
        <v>4</v>
      </c>
      <c r="X340" s="2258">
        <f>SUM(X334:X339)</f>
        <v>3</v>
      </c>
      <c r="Y340" s="2256"/>
      <c r="AA340" s="1755" t="s">
        <v>704</v>
      </c>
      <c r="AB340" s="1755"/>
      <c r="AC340" s="1755"/>
      <c r="AD340" s="1755"/>
      <c r="AE340" s="1755"/>
      <c r="AF340" s="1755"/>
      <c r="AG340" s="1755"/>
      <c r="AH340" s="1755"/>
      <c r="AI340" s="1755"/>
      <c r="AJ340" s="1755"/>
      <c r="AK340" s="1755"/>
      <c r="AL340" s="1755"/>
      <c r="AM340" s="1755"/>
    </row>
    <row r="341" spans="1:39" s="1792" customFormat="1" ht="21" customHeight="1" thickBot="1" x14ac:dyDescent="0.25">
      <c r="A341" s="2242"/>
      <c r="B341" s="2243" t="s">
        <v>566</v>
      </c>
      <c r="C341" s="2244"/>
      <c r="D341" s="2245"/>
      <c r="E341" s="2245"/>
      <c r="F341" s="2246"/>
      <c r="G341" s="2247">
        <f>G332+G340</f>
        <v>72</v>
      </c>
      <c r="H341" s="2259">
        <f>H332+H340</f>
        <v>2160</v>
      </c>
      <c r="I341" s="2260">
        <f>I340+I332</f>
        <v>1004</v>
      </c>
      <c r="J341" s="2260">
        <f>J340+J332</f>
        <v>562</v>
      </c>
      <c r="K341" s="2260">
        <f>K340+K332</f>
        <v>161</v>
      </c>
      <c r="L341" s="2260">
        <f>L340+L332</f>
        <v>261</v>
      </c>
      <c r="M341" s="2261">
        <f>M340+M332</f>
        <v>1146</v>
      </c>
      <c r="N341" s="2251"/>
      <c r="O341" s="2245"/>
      <c r="P341" s="2252"/>
      <c r="Q341" s="2244"/>
      <c r="R341" s="2245"/>
      <c r="S341" s="2253">
        <f t="shared" ref="S341:Y341" si="100">S332+S340</f>
        <v>3</v>
      </c>
      <c r="T341" s="2255">
        <f t="shared" si="100"/>
        <v>6</v>
      </c>
      <c r="U341" s="2255">
        <f t="shared" si="100"/>
        <v>11</v>
      </c>
      <c r="V341" s="2256">
        <f t="shared" si="100"/>
        <v>22</v>
      </c>
      <c r="W341" s="2257">
        <f t="shared" si="100"/>
        <v>19</v>
      </c>
      <c r="X341" s="2258">
        <f t="shared" si="100"/>
        <v>20</v>
      </c>
      <c r="Y341" s="2256">
        <f t="shared" si="100"/>
        <v>13</v>
      </c>
      <c r="AA341" s="1755" t="s">
        <v>705</v>
      </c>
      <c r="AB341" s="1755"/>
      <c r="AC341" s="1755"/>
      <c r="AD341" s="1755"/>
      <c r="AE341" s="1755"/>
      <c r="AF341" s="1755"/>
      <c r="AG341" s="1755"/>
      <c r="AH341" s="1755"/>
      <c r="AI341" s="1755"/>
      <c r="AJ341" s="1755">
        <v>1</v>
      </c>
      <c r="AK341" s="1755"/>
      <c r="AL341" s="1755"/>
      <c r="AM341" s="1755"/>
    </row>
    <row r="342" spans="1:39" s="1792" customFormat="1" ht="21" customHeight="1" x14ac:dyDescent="0.2">
      <c r="A342" s="3318" t="s">
        <v>567</v>
      </c>
      <c r="B342" s="3319"/>
      <c r="C342" s="3319"/>
      <c r="D342" s="3319"/>
      <c r="E342" s="3319"/>
      <c r="F342" s="3319"/>
      <c r="G342" s="3319"/>
      <c r="H342" s="3319"/>
      <c r="I342" s="3319"/>
      <c r="J342" s="3319"/>
      <c r="K342" s="3319"/>
      <c r="L342" s="3319"/>
      <c r="M342" s="3319"/>
      <c r="N342" s="3319"/>
      <c r="O342" s="3319"/>
      <c r="P342" s="3319"/>
      <c r="Q342" s="3319"/>
      <c r="R342" s="3319"/>
      <c r="S342" s="3319"/>
      <c r="T342" s="3319"/>
      <c r="U342" s="3319"/>
      <c r="V342" s="3319"/>
      <c r="W342" s="3319"/>
      <c r="X342" s="3319"/>
      <c r="Y342" s="3320"/>
    </row>
    <row r="343" spans="1:39" s="1792" customFormat="1" ht="21" customHeight="1" thickBot="1" x14ac:dyDescent="0.25">
      <c r="A343" s="1778" t="s">
        <v>257</v>
      </c>
      <c r="B343" s="1739" t="s">
        <v>568</v>
      </c>
      <c r="C343" s="1740"/>
      <c r="D343" s="2101"/>
      <c r="E343" s="2101"/>
      <c r="F343" s="2262"/>
      <c r="G343" s="1743">
        <f>G344+G345</f>
        <v>4.5</v>
      </c>
      <c r="H343" s="2062">
        <f t="shared" ref="H343:H349" si="101">G343*30</f>
        <v>135</v>
      </c>
      <c r="I343" s="2263">
        <f>I344+I345</f>
        <v>55</v>
      </c>
      <c r="J343" s="2066">
        <f>J344+J345</f>
        <v>30</v>
      </c>
      <c r="K343" s="2066"/>
      <c r="L343" s="2264">
        <f>L344+L345</f>
        <v>25</v>
      </c>
      <c r="M343" s="2265">
        <f>M344+M345</f>
        <v>80</v>
      </c>
      <c r="N343" s="1855"/>
      <c r="O343" s="1836"/>
      <c r="P343" s="1856"/>
      <c r="Q343" s="1835"/>
      <c r="R343" s="1836"/>
      <c r="S343" s="1837"/>
      <c r="T343" s="1838"/>
      <c r="U343" s="1839"/>
      <c r="V343" s="1840"/>
      <c r="W343" s="1857"/>
      <c r="X343" s="1839"/>
      <c r="Y343" s="1840"/>
      <c r="AA343" s="1792" t="s">
        <v>723</v>
      </c>
    </row>
    <row r="344" spans="1:39" s="1792" customFormat="1" ht="21" customHeight="1" x14ac:dyDescent="0.2">
      <c r="A344" s="2030" t="s">
        <v>569</v>
      </c>
      <c r="B344" s="1817" t="s">
        <v>568</v>
      </c>
      <c r="C344" s="2266"/>
      <c r="D344" s="2267">
        <v>7</v>
      </c>
      <c r="E344" s="2268"/>
      <c r="F344" s="2268"/>
      <c r="G344" s="2033">
        <v>3.5</v>
      </c>
      <c r="H344" s="2062">
        <f t="shared" si="101"/>
        <v>105</v>
      </c>
      <c r="I344" s="2035">
        <v>45</v>
      </c>
      <c r="J344" s="2035">
        <v>30</v>
      </c>
      <c r="K344" s="2269"/>
      <c r="L344" s="2035">
        <v>15</v>
      </c>
      <c r="M344" s="2270">
        <v>60</v>
      </c>
      <c r="N344" s="2031"/>
      <c r="O344" s="2031"/>
      <c r="P344" s="2031"/>
      <c r="Q344" s="2031"/>
      <c r="R344" s="2031"/>
      <c r="S344" s="2031"/>
      <c r="T344" s="2032">
        <v>3</v>
      </c>
      <c r="U344" s="2160"/>
      <c r="V344" s="2031"/>
      <c r="W344" s="2271"/>
      <c r="X344" s="2160"/>
      <c r="Y344" s="2272"/>
      <c r="AA344" s="2291"/>
      <c r="AB344" s="3250" t="s">
        <v>34</v>
      </c>
      <c r="AC344" s="3258"/>
      <c r="AD344" s="3259"/>
      <c r="AE344" s="3250" t="s">
        <v>35</v>
      </c>
      <c r="AF344" s="3251"/>
      <c r="AG344" s="3252"/>
      <c r="AH344" s="3250" t="s">
        <v>36</v>
      </c>
      <c r="AI344" s="3251"/>
      <c r="AJ344" s="3252"/>
      <c r="AK344" s="3250" t="s">
        <v>37</v>
      </c>
      <c r="AL344" s="3251"/>
      <c r="AM344" s="3252"/>
    </row>
    <row r="345" spans="1:39" s="1792" customFormat="1" ht="21" customHeight="1" thickBot="1" x14ac:dyDescent="0.25">
      <c r="A345" s="1778" t="s">
        <v>570</v>
      </c>
      <c r="B345" s="1817" t="s">
        <v>571</v>
      </c>
      <c r="C345" s="1818"/>
      <c r="D345" s="2095"/>
      <c r="E345" s="2095"/>
      <c r="F345" s="2273">
        <v>8</v>
      </c>
      <c r="G345" s="2274">
        <v>1</v>
      </c>
      <c r="H345" s="2062">
        <f t="shared" si="101"/>
        <v>30</v>
      </c>
      <c r="I345" s="2265">
        <v>10</v>
      </c>
      <c r="J345" s="2265"/>
      <c r="K345" s="2265"/>
      <c r="L345" s="2265">
        <v>10</v>
      </c>
      <c r="M345" s="2265">
        <v>20</v>
      </c>
      <c r="N345" s="2275"/>
      <c r="O345" s="1843"/>
      <c r="P345" s="1843"/>
      <c r="Q345" s="1843"/>
      <c r="R345" s="1843"/>
      <c r="S345" s="1843"/>
      <c r="T345" s="1843"/>
      <c r="U345" s="1843">
        <v>1</v>
      </c>
      <c r="V345" s="2160"/>
      <c r="W345" s="2160"/>
      <c r="X345" s="2160"/>
      <c r="Y345" s="2161"/>
      <c r="AA345" s="2291"/>
      <c r="AB345" s="3260"/>
      <c r="AC345" s="3261"/>
      <c r="AD345" s="3262"/>
      <c r="AE345" s="3253"/>
      <c r="AF345" s="3254"/>
      <c r="AG345" s="3255"/>
      <c r="AH345" s="3253"/>
      <c r="AI345" s="3254"/>
      <c r="AJ345" s="3255"/>
      <c r="AK345" s="3253"/>
      <c r="AL345" s="3254"/>
      <c r="AM345" s="3255"/>
    </row>
    <row r="346" spans="1:39" s="1792" customFormat="1" ht="21" customHeight="1" x14ac:dyDescent="0.2">
      <c r="A346" s="1778" t="s">
        <v>258</v>
      </c>
      <c r="B346" s="2031" t="s">
        <v>572</v>
      </c>
      <c r="C346" s="1843"/>
      <c r="D346" s="1843">
        <v>9</v>
      </c>
      <c r="E346" s="1843"/>
      <c r="F346" s="2156"/>
      <c r="G346" s="2276">
        <v>3</v>
      </c>
      <c r="H346" s="1828">
        <f t="shared" si="101"/>
        <v>90</v>
      </c>
      <c r="I346" s="2277">
        <v>30</v>
      </c>
      <c r="J346" s="2160">
        <v>20</v>
      </c>
      <c r="K346" s="1843"/>
      <c r="L346" s="1843">
        <v>10</v>
      </c>
      <c r="M346" s="2158">
        <f>H346-I346</f>
        <v>60</v>
      </c>
      <c r="N346" s="1843"/>
      <c r="O346" s="1843"/>
      <c r="P346" s="1843"/>
      <c r="Q346" s="1843"/>
      <c r="R346" s="1843"/>
      <c r="S346" s="1843"/>
      <c r="T346" s="1843"/>
      <c r="U346" s="1843"/>
      <c r="V346" s="2270">
        <v>3</v>
      </c>
      <c r="W346" s="2160"/>
      <c r="X346" s="2160"/>
      <c r="Y346" s="2161"/>
      <c r="AA346" s="2291"/>
      <c r="AB346" s="2292">
        <v>1</v>
      </c>
      <c r="AC346" s="2292">
        <v>2</v>
      </c>
      <c r="AD346" s="2292">
        <v>3</v>
      </c>
      <c r="AE346" s="2292">
        <v>4</v>
      </c>
      <c r="AF346" s="2292">
        <v>5</v>
      </c>
      <c r="AG346" s="2292">
        <v>6</v>
      </c>
      <c r="AH346" s="2292">
        <v>7</v>
      </c>
      <c r="AI346" s="2292">
        <v>8</v>
      </c>
      <c r="AJ346" s="2292">
        <v>9</v>
      </c>
      <c r="AK346" s="2292">
        <v>10</v>
      </c>
      <c r="AL346" s="2292">
        <v>11</v>
      </c>
      <c r="AM346" s="2293">
        <v>12</v>
      </c>
    </row>
    <row r="347" spans="1:39" s="1792" customFormat="1" ht="21" customHeight="1" x14ac:dyDescent="0.2">
      <c r="A347" s="2197" t="s">
        <v>259</v>
      </c>
      <c r="B347" s="2278" t="s">
        <v>573</v>
      </c>
      <c r="C347" s="2279"/>
      <c r="D347" s="2280">
        <v>10</v>
      </c>
      <c r="E347" s="2280"/>
      <c r="F347" s="2281"/>
      <c r="G347" s="2282">
        <v>3</v>
      </c>
      <c r="H347" s="2182">
        <f t="shared" si="101"/>
        <v>90</v>
      </c>
      <c r="I347" s="2283">
        <v>45</v>
      </c>
      <c r="J347" s="2284">
        <v>30</v>
      </c>
      <c r="K347" s="2280"/>
      <c r="L347" s="2280">
        <v>15</v>
      </c>
      <c r="M347" s="2158">
        <f>H347-I347</f>
        <v>45</v>
      </c>
      <c r="N347" s="2279"/>
      <c r="O347" s="2280"/>
      <c r="P347" s="2285"/>
      <c r="Q347" s="2286"/>
      <c r="R347" s="2280"/>
      <c r="S347" s="2287"/>
      <c r="T347" s="2286"/>
      <c r="U347" s="2280"/>
      <c r="V347" s="2170"/>
      <c r="W347" s="2288">
        <v>3</v>
      </c>
      <c r="X347" s="2284"/>
      <c r="Y347" s="2170"/>
      <c r="AA347" s="2291" t="s">
        <v>698</v>
      </c>
      <c r="AB347" s="2291">
        <f>COUNTIF($C343:$C349,AB346)</f>
        <v>0</v>
      </c>
      <c r="AC347" s="2291">
        <f t="shared" ref="AC347:AM347" si="102">COUNTIF($C343:$C349,AC346)</f>
        <v>0</v>
      </c>
      <c r="AD347" s="2291">
        <f t="shared" si="102"/>
        <v>0</v>
      </c>
      <c r="AE347" s="2291">
        <f t="shared" si="102"/>
        <v>0</v>
      </c>
      <c r="AF347" s="2291">
        <f t="shared" si="102"/>
        <v>0</v>
      </c>
      <c r="AG347" s="2291">
        <f t="shared" si="102"/>
        <v>0</v>
      </c>
      <c r="AH347" s="2291">
        <f t="shared" si="102"/>
        <v>0</v>
      </c>
      <c r="AI347" s="2291">
        <f t="shared" si="102"/>
        <v>0</v>
      </c>
      <c r="AJ347" s="2291">
        <f t="shared" si="102"/>
        <v>0</v>
      </c>
      <c r="AK347" s="2291">
        <f t="shared" si="102"/>
        <v>0</v>
      </c>
      <c r="AL347" s="2291">
        <f t="shared" si="102"/>
        <v>1</v>
      </c>
      <c r="AM347" s="2291">
        <f t="shared" si="102"/>
        <v>0</v>
      </c>
    </row>
    <row r="348" spans="1:39" s="1755" customFormat="1" ht="21" customHeight="1" x14ac:dyDescent="0.2">
      <c r="A348" s="1738" t="s">
        <v>574</v>
      </c>
      <c r="B348" s="1817" t="s">
        <v>575</v>
      </c>
      <c r="C348" s="1818"/>
      <c r="D348" s="1818">
        <v>8</v>
      </c>
      <c r="E348" s="1818"/>
      <c r="F348" s="1819"/>
      <c r="G348" s="2289">
        <v>3</v>
      </c>
      <c r="H348" s="1821">
        <f t="shared" si="101"/>
        <v>90</v>
      </c>
      <c r="I348" s="2290">
        <v>30</v>
      </c>
      <c r="J348" s="1823">
        <v>20</v>
      </c>
      <c r="K348" s="1818">
        <v>10</v>
      </c>
      <c r="L348" s="1818"/>
      <c r="M348" s="1822">
        <f>H348-I348</f>
        <v>60</v>
      </c>
      <c r="N348" s="1818"/>
      <c r="O348" s="1818"/>
      <c r="P348" s="1818"/>
      <c r="Q348" s="1818"/>
      <c r="R348" s="1818"/>
      <c r="S348" s="1818"/>
      <c r="T348" s="1818"/>
      <c r="U348" s="1818">
        <v>3</v>
      </c>
      <c r="V348" s="1823"/>
      <c r="W348" s="1823"/>
      <c r="X348" s="1823"/>
      <c r="Y348" s="1754"/>
      <c r="AA348" s="2294" t="s">
        <v>699</v>
      </c>
      <c r="AB348" s="2291">
        <f>COUNTIF($D343:$D349,AB346)</f>
        <v>0</v>
      </c>
      <c r="AC348" s="2291">
        <f t="shared" ref="AC348:AM348" si="103">COUNTIF($D343:$D349,AC346)</f>
        <v>0</v>
      </c>
      <c r="AD348" s="2291">
        <f t="shared" si="103"/>
        <v>0</v>
      </c>
      <c r="AE348" s="2291">
        <f t="shared" si="103"/>
        <v>0</v>
      </c>
      <c r="AF348" s="2291">
        <f t="shared" si="103"/>
        <v>0</v>
      </c>
      <c r="AG348" s="2291">
        <f t="shared" si="103"/>
        <v>0</v>
      </c>
      <c r="AH348" s="2291">
        <f t="shared" si="103"/>
        <v>1</v>
      </c>
      <c r="AI348" s="2291">
        <f t="shared" si="103"/>
        <v>1</v>
      </c>
      <c r="AJ348" s="2291">
        <f t="shared" si="103"/>
        <v>1</v>
      </c>
      <c r="AK348" s="2291">
        <f t="shared" si="103"/>
        <v>1</v>
      </c>
      <c r="AL348" s="2291">
        <f t="shared" si="103"/>
        <v>0</v>
      </c>
      <c r="AM348" s="2291">
        <f t="shared" si="103"/>
        <v>0</v>
      </c>
    </row>
    <row r="349" spans="1:39" s="1792" customFormat="1" ht="43.5" customHeight="1" thickBot="1" x14ac:dyDescent="0.25">
      <c r="A349" s="1778" t="s">
        <v>576</v>
      </c>
      <c r="B349" s="1779" t="s">
        <v>577</v>
      </c>
      <c r="C349" s="1780">
        <v>11</v>
      </c>
      <c r="D349" s="1781"/>
      <c r="E349" s="1781"/>
      <c r="F349" s="1782"/>
      <c r="G349" s="2175">
        <v>2.5</v>
      </c>
      <c r="H349" s="2166">
        <f t="shared" si="101"/>
        <v>75</v>
      </c>
      <c r="I349" s="1784">
        <v>30</v>
      </c>
      <c r="J349" s="1784">
        <v>20</v>
      </c>
      <c r="K349" s="1784"/>
      <c r="L349" s="1784">
        <v>10</v>
      </c>
      <c r="M349" s="1822">
        <f>H349-I349</f>
        <v>45</v>
      </c>
      <c r="N349" s="1786"/>
      <c r="O349" s="1781"/>
      <c r="P349" s="1787"/>
      <c r="Q349" s="1780"/>
      <c r="R349" s="1781"/>
      <c r="S349" s="1788"/>
      <c r="T349" s="1780"/>
      <c r="U349" s="1781"/>
      <c r="V349" s="1789"/>
      <c r="W349" s="1790"/>
      <c r="X349" s="1791">
        <v>3</v>
      </c>
      <c r="Y349" s="1789"/>
      <c r="AA349" s="1755" t="s">
        <v>704</v>
      </c>
      <c r="AB349" s="1755"/>
      <c r="AC349" s="1755"/>
      <c r="AD349" s="1755"/>
      <c r="AE349" s="1755"/>
      <c r="AF349" s="1755"/>
      <c r="AG349" s="1755"/>
      <c r="AH349" s="1755"/>
      <c r="AI349" s="1755"/>
      <c r="AJ349" s="1755"/>
      <c r="AK349" s="1755"/>
      <c r="AL349" s="1755"/>
      <c r="AM349" s="1755"/>
    </row>
    <row r="350" spans="1:39" s="18" customFormat="1" ht="21" customHeight="1" thickBot="1" x14ac:dyDescent="0.25">
      <c r="A350" s="448"/>
      <c r="B350" s="388" t="s">
        <v>578</v>
      </c>
      <c r="C350" s="389"/>
      <c r="D350" s="389"/>
      <c r="E350" s="389"/>
      <c r="F350" s="390"/>
      <c r="G350" s="391">
        <f>G343+G346+G347+G348+G349</f>
        <v>16</v>
      </c>
      <c r="H350" s="392">
        <f>H343+H346+H347+H348+H349</f>
        <v>480</v>
      </c>
      <c r="I350" s="393">
        <f>I343+I346+I347+I348+I349</f>
        <v>190</v>
      </c>
      <c r="J350" s="394">
        <f>J343+J346+J347+J348+J349</f>
        <v>120</v>
      </c>
      <c r="K350" s="393">
        <f>K343+K346+K347+K348+K349</f>
        <v>10</v>
      </c>
      <c r="L350" s="393">
        <f>L343+L346+L347+L349</f>
        <v>60</v>
      </c>
      <c r="M350" s="395">
        <f>M343+M346+M347+M348+M349</f>
        <v>290</v>
      </c>
      <c r="N350" s="389">
        <f>SUM(N343:N349)</f>
        <v>0</v>
      </c>
      <c r="O350" s="389">
        <f t="shared" ref="O350:Y350" si="104">SUM(O343:O349)</f>
        <v>0</v>
      </c>
      <c r="P350" s="389">
        <f t="shared" si="104"/>
        <v>0</v>
      </c>
      <c r="Q350" s="389">
        <f t="shared" si="104"/>
        <v>0</v>
      </c>
      <c r="R350" s="389">
        <f t="shared" si="104"/>
        <v>0</v>
      </c>
      <c r="S350" s="389">
        <f t="shared" si="104"/>
        <v>0</v>
      </c>
      <c r="T350" s="389">
        <f t="shared" si="104"/>
        <v>3</v>
      </c>
      <c r="U350" s="389">
        <f t="shared" si="104"/>
        <v>4</v>
      </c>
      <c r="V350" s="389">
        <f t="shared" si="104"/>
        <v>3</v>
      </c>
      <c r="W350" s="389">
        <f t="shared" si="104"/>
        <v>3</v>
      </c>
      <c r="X350" s="389">
        <f t="shared" si="104"/>
        <v>3</v>
      </c>
      <c r="Y350" s="450">
        <f t="shared" si="104"/>
        <v>0</v>
      </c>
      <c r="AA350" s="1755" t="s">
        <v>705</v>
      </c>
      <c r="AB350" s="1755"/>
      <c r="AC350" s="1755"/>
      <c r="AD350" s="1755"/>
      <c r="AE350" s="1755"/>
      <c r="AF350" s="1755"/>
      <c r="AG350" s="1755"/>
      <c r="AH350" s="1755"/>
      <c r="AI350" s="1755">
        <v>1</v>
      </c>
      <c r="AJ350" s="1755"/>
      <c r="AK350" s="1755"/>
      <c r="AL350" s="1755"/>
      <c r="AM350" s="1755"/>
    </row>
    <row r="351" spans="1:39" s="18" customFormat="1" ht="21" customHeight="1" thickBot="1" x14ac:dyDescent="0.25">
      <c r="A351" s="448"/>
      <c r="B351" s="388" t="s">
        <v>579</v>
      </c>
      <c r="C351" s="389"/>
      <c r="D351" s="389"/>
      <c r="E351" s="389"/>
      <c r="F351" s="390"/>
      <c r="G351" s="391">
        <f>G332+G350</f>
        <v>72</v>
      </c>
      <c r="H351" s="137">
        <f t="shared" ref="H351:Y351" si="105">H332+H350</f>
        <v>2160</v>
      </c>
      <c r="I351" s="137">
        <f t="shared" si="105"/>
        <v>984</v>
      </c>
      <c r="J351" s="137">
        <f t="shared" si="105"/>
        <v>562</v>
      </c>
      <c r="K351" s="137">
        <f t="shared" si="105"/>
        <v>156</v>
      </c>
      <c r="L351" s="137">
        <f t="shared" si="105"/>
        <v>266</v>
      </c>
      <c r="M351" s="137">
        <f t="shared" si="105"/>
        <v>1176</v>
      </c>
      <c r="N351" s="136">
        <f t="shared" si="105"/>
        <v>0</v>
      </c>
      <c r="O351" s="136">
        <f t="shared" si="105"/>
        <v>0</v>
      </c>
      <c r="P351" s="136">
        <f t="shared" si="105"/>
        <v>0</v>
      </c>
      <c r="Q351" s="136">
        <f t="shared" si="105"/>
        <v>0</v>
      </c>
      <c r="R351" s="136">
        <f t="shared" si="105"/>
        <v>0</v>
      </c>
      <c r="S351" s="136">
        <f t="shared" si="105"/>
        <v>3</v>
      </c>
      <c r="T351" s="136">
        <f>T332+T350</f>
        <v>6</v>
      </c>
      <c r="U351" s="136">
        <f>U332+U350</f>
        <v>12</v>
      </c>
      <c r="V351" s="136">
        <f t="shared" si="105"/>
        <v>21</v>
      </c>
      <c r="W351" s="136">
        <f t="shared" si="105"/>
        <v>18</v>
      </c>
      <c r="X351" s="136">
        <f t="shared" si="105"/>
        <v>20</v>
      </c>
      <c r="Y351" s="444">
        <f t="shared" si="105"/>
        <v>13</v>
      </c>
    </row>
    <row r="352" spans="1:39" s="18" customFormat="1" ht="21" customHeight="1" thickBot="1" x14ac:dyDescent="0.25">
      <c r="A352" s="451"/>
      <c r="B352" s="396"/>
      <c r="C352" s="162"/>
      <c r="D352" s="162"/>
      <c r="E352" s="162"/>
      <c r="F352" s="397"/>
      <c r="G352" s="398"/>
      <c r="H352" s="399"/>
      <c r="I352" s="399"/>
      <c r="J352" s="399"/>
      <c r="K352" s="399"/>
      <c r="L352" s="399"/>
      <c r="M352" s="399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452"/>
    </row>
    <row r="353" spans="1:39" s="18" customFormat="1" ht="21" customHeight="1" thickBot="1" x14ac:dyDescent="0.25">
      <c r="A353" s="3026" t="s">
        <v>481</v>
      </c>
      <c r="B353" s="3027"/>
      <c r="C353" s="3027"/>
      <c r="D353" s="3027"/>
      <c r="E353" s="3027"/>
      <c r="F353" s="3027"/>
      <c r="G353" s="3027"/>
      <c r="H353" s="3027"/>
      <c r="I353" s="3027"/>
      <c r="J353" s="3027"/>
      <c r="K353" s="3027"/>
      <c r="L353" s="3027"/>
      <c r="M353" s="3027"/>
      <c r="N353" s="3027"/>
      <c r="O353" s="3027"/>
      <c r="P353" s="3027"/>
      <c r="Q353" s="3027"/>
      <c r="R353" s="3027"/>
      <c r="S353" s="3027"/>
      <c r="T353" s="3027"/>
      <c r="U353" s="3027"/>
      <c r="V353" s="3027"/>
      <c r="W353" s="3027"/>
      <c r="X353" s="3027"/>
      <c r="Y353" s="3028"/>
    </row>
    <row r="354" spans="1:39" s="18" customFormat="1" ht="21.75" customHeight="1" thickBot="1" x14ac:dyDescent="0.25">
      <c r="A354" s="668" t="s">
        <v>172</v>
      </c>
      <c r="B354" s="111" t="s">
        <v>516</v>
      </c>
      <c r="C354" s="962"/>
      <c r="D354" s="963" t="s">
        <v>29</v>
      </c>
      <c r="E354" s="964"/>
      <c r="F354" s="965"/>
      <c r="G354" s="1260">
        <v>2</v>
      </c>
      <c r="H354" s="966">
        <f t="shared" ref="H354:H362" si="106">G354*30</f>
        <v>60</v>
      </c>
      <c r="I354" s="142"/>
      <c r="J354" s="967"/>
      <c r="K354" s="968"/>
      <c r="L354" s="968"/>
      <c r="M354" s="278"/>
      <c r="N354" s="969"/>
      <c r="P354" s="970"/>
      <c r="Q354" s="971"/>
      <c r="R354" s="972"/>
      <c r="S354" s="973"/>
      <c r="T354" s="974"/>
      <c r="U354" s="972"/>
      <c r="V354" s="975"/>
      <c r="W354" s="976"/>
      <c r="X354" s="977"/>
      <c r="Y354" s="975"/>
      <c r="AA354" s="1792" t="s">
        <v>724</v>
      </c>
    </row>
    <row r="355" spans="1:39" s="18" customFormat="1" ht="34.5" customHeight="1" x14ac:dyDescent="0.2">
      <c r="A355" s="576" t="s">
        <v>173</v>
      </c>
      <c r="B355" s="112" t="s">
        <v>482</v>
      </c>
      <c r="C355" s="978"/>
      <c r="D355" s="642">
        <v>7</v>
      </c>
      <c r="E355" s="979"/>
      <c r="F355" s="980"/>
      <c r="G355" s="1262">
        <v>4</v>
      </c>
      <c r="H355" s="190">
        <f t="shared" si="106"/>
        <v>120</v>
      </c>
      <c r="I355" s="92"/>
      <c r="J355" s="191"/>
      <c r="K355" s="192"/>
      <c r="L355" s="192"/>
      <c r="M355" s="193"/>
      <c r="N355" s="981"/>
      <c r="O355" s="982"/>
      <c r="P355" s="983"/>
      <c r="Q355" s="984"/>
      <c r="R355" s="982"/>
      <c r="S355" s="985"/>
      <c r="T355" s="986"/>
      <c r="U355" s="982"/>
      <c r="V355" s="985"/>
      <c r="W355" s="984"/>
      <c r="X355" s="982"/>
      <c r="Y355" s="985"/>
      <c r="AA355" s="2291"/>
      <c r="AB355" s="3250" t="s">
        <v>34</v>
      </c>
      <c r="AC355" s="3258"/>
      <c r="AD355" s="3259"/>
      <c r="AE355" s="3250" t="s">
        <v>35</v>
      </c>
      <c r="AF355" s="3251"/>
      <c r="AG355" s="3252"/>
      <c r="AH355" s="3250" t="s">
        <v>36</v>
      </c>
      <c r="AI355" s="3251"/>
      <c r="AJ355" s="3252"/>
      <c r="AK355" s="3250" t="s">
        <v>37</v>
      </c>
      <c r="AL355" s="3251"/>
      <c r="AM355" s="3252"/>
    </row>
    <row r="356" spans="1:39" s="18" customFormat="1" ht="33.75" customHeight="1" thickBot="1" x14ac:dyDescent="0.25">
      <c r="A356" s="576" t="s">
        <v>174</v>
      </c>
      <c r="B356" s="112" t="s">
        <v>61</v>
      </c>
      <c r="C356" s="978"/>
      <c r="D356" s="638" t="s">
        <v>273</v>
      </c>
      <c r="E356" s="979"/>
      <c r="F356" s="980"/>
      <c r="G356" s="1262">
        <v>2</v>
      </c>
      <c r="H356" s="190">
        <f t="shared" si="106"/>
        <v>60</v>
      </c>
      <c r="I356" s="92"/>
      <c r="J356" s="191"/>
      <c r="K356" s="192"/>
      <c r="L356" s="192"/>
      <c r="M356" s="193"/>
      <c r="N356" s="981"/>
      <c r="O356" s="982"/>
      <c r="P356" s="983"/>
      <c r="Q356" s="984"/>
      <c r="R356" s="982"/>
      <c r="S356" s="985"/>
      <c r="T356" s="984"/>
      <c r="U356" s="982"/>
      <c r="V356" s="970"/>
      <c r="W356" s="984"/>
      <c r="X356" s="982"/>
      <c r="Y356" s="985"/>
      <c r="AA356" s="2291"/>
      <c r="AB356" s="3260"/>
      <c r="AC356" s="3261"/>
      <c r="AD356" s="3262"/>
      <c r="AE356" s="3253"/>
      <c r="AF356" s="3254"/>
      <c r="AG356" s="3255"/>
      <c r="AH356" s="3253"/>
      <c r="AI356" s="3254"/>
      <c r="AJ356" s="3255"/>
      <c r="AK356" s="3253"/>
      <c r="AL356" s="3254"/>
      <c r="AM356" s="3255"/>
    </row>
    <row r="357" spans="1:39" s="18" customFormat="1" ht="33.75" customHeight="1" x14ac:dyDescent="0.2">
      <c r="A357" s="576" t="s">
        <v>660</v>
      </c>
      <c r="B357" s="112" t="s">
        <v>664</v>
      </c>
      <c r="C357" s="978"/>
      <c r="D357" s="642">
        <v>12</v>
      </c>
      <c r="E357" s="979"/>
      <c r="F357" s="980"/>
      <c r="G357" s="1262">
        <v>5.5</v>
      </c>
      <c r="H357" s="190">
        <f t="shared" si="106"/>
        <v>165</v>
      </c>
      <c r="I357" s="92"/>
      <c r="J357" s="191"/>
      <c r="K357" s="192"/>
      <c r="L357" s="192"/>
      <c r="M357" s="193"/>
      <c r="N357" s="981"/>
      <c r="O357" s="982"/>
      <c r="P357" s="983"/>
      <c r="Q357" s="984"/>
      <c r="R357" s="982"/>
      <c r="S357" s="985"/>
      <c r="T357" s="984"/>
      <c r="U357" s="982"/>
      <c r="V357" s="970"/>
      <c r="W357" s="981"/>
      <c r="X357" s="982"/>
      <c r="Y357" s="985"/>
      <c r="AA357" s="2291"/>
      <c r="AB357" s="2292">
        <v>1</v>
      </c>
      <c r="AC357" s="2292">
        <v>2</v>
      </c>
      <c r="AD357" s="2292">
        <v>3</v>
      </c>
      <c r="AE357" s="2292">
        <v>4</v>
      </c>
      <c r="AF357" s="2292">
        <v>5</v>
      </c>
      <c r="AG357" s="2292">
        <v>6</v>
      </c>
      <c r="AH357" s="2292">
        <v>7</v>
      </c>
      <c r="AI357" s="2292">
        <v>8</v>
      </c>
      <c r="AJ357" s="2292">
        <v>9</v>
      </c>
      <c r="AK357" s="2292">
        <v>10</v>
      </c>
      <c r="AL357" s="2292">
        <v>11</v>
      </c>
      <c r="AM357" s="2293">
        <v>12</v>
      </c>
    </row>
    <row r="358" spans="1:39" s="18" customFormat="1" ht="29.25" customHeight="1" x14ac:dyDescent="0.2">
      <c r="A358" s="576" t="s">
        <v>661</v>
      </c>
      <c r="B358" s="112" t="s">
        <v>665</v>
      </c>
      <c r="C358" s="978"/>
      <c r="D358" s="642">
        <v>12</v>
      </c>
      <c r="E358" s="979"/>
      <c r="F358" s="980"/>
      <c r="G358" s="1262">
        <v>4.5</v>
      </c>
      <c r="H358" s="190">
        <f t="shared" si="106"/>
        <v>135</v>
      </c>
      <c r="I358" s="92"/>
      <c r="J358" s="191"/>
      <c r="K358" s="192"/>
      <c r="L358" s="192"/>
      <c r="M358" s="193"/>
      <c r="N358" s="981"/>
      <c r="O358" s="982"/>
      <c r="P358" s="983"/>
      <c r="Q358" s="984"/>
      <c r="R358" s="982"/>
      <c r="S358" s="985"/>
      <c r="T358" s="984"/>
      <c r="U358" s="982"/>
      <c r="V358" s="985"/>
      <c r="W358" s="987"/>
      <c r="X358" s="982"/>
      <c r="Y358" s="985"/>
      <c r="AA358" s="2291" t="s">
        <v>698</v>
      </c>
      <c r="AB358" s="2299">
        <f>AB98+AB338+AB310</f>
        <v>3</v>
      </c>
      <c r="AC358" s="2299">
        <f t="shared" ref="AC358:AM358" si="107">AC98+AC338+AC310</f>
        <v>1</v>
      </c>
      <c r="AD358" s="2299">
        <f t="shared" si="107"/>
        <v>3</v>
      </c>
      <c r="AE358" s="2299">
        <f t="shared" si="107"/>
        <v>4</v>
      </c>
      <c r="AF358" s="2299">
        <f t="shared" si="107"/>
        <v>2</v>
      </c>
      <c r="AG358" s="2299">
        <f t="shared" si="107"/>
        <v>3</v>
      </c>
      <c r="AH358" s="2299">
        <f t="shared" si="107"/>
        <v>2</v>
      </c>
      <c r="AI358" s="2299">
        <f t="shared" si="107"/>
        <v>2</v>
      </c>
      <c r="AJ358" s="2299">
        <f t="shared" si="107"/>
        <v>2</v>
      </c>
      <c r="AK358" s="2299">
        <f t="shared" si="107"/>
        <v>3</v>
      </c>
      <c r="AL358" s="2299">
        <f t="shared" si="107"/>
        <v>3</v>
      </c>
      <c r="AM358" s="2299">
        <f t="shared" si="107"/>
        <v>1</v>
      </c>
    </row>
    <row r="359" spans="1:39" s="18" customFormat="1" ht="18.75" customHeight="1" thickBot="1" x14ac:dyDescent="0.25">
      <c r="A359" s="683" t="s">
        <v>176</v>
      </c>
      <c r="B359" s="988" t="s">
        <v>24</v>
      </c>
      <c r="C359" s="989"/>
      <c r="D359" s="990">
        <v>12</v>
      </c>
      <c r="E359" s="991"/>
      <c r="F359" s="992"/>
      <c r="G359" s="1265">
        <v>6</v>
      </c>
      <c r="H359" s="993">
        <f t="shared" si="106"/>
        <v>180</v>
      </c>
      <c r="I359" s="92"/>
      <c r="J359" s="994"/>
      <c r="K359" s="995"/>
      <c r="L359" s="995"/>
      <c r="M359" s="689"/>
      <c r="N359" s="996"/>
      <c r="O359" s="997"/>
      <c r="P359" s="998"/>
      <c r="Q359" s="999"/>
      <c r="R359" s="997"/>
      <c r="S359" s="1000"/>
      <c r="T359" s="999"/>
      <c r="U359" s="997"/>
      <c r="V359" s="1000"/>
      <c r="W359" s="996"/>
      <c r="X359" s="997"/>
      <c r="Y359" s="1000"/>
      <c r="AA359" s="2294" t="s">
        <v>699</v>
      </c>
      <c r="AB359" s="2299">
        <f>AB99+AB339+AB311</f>
        <v>5</v>
      </c>
      <c r="AC359" s="2299">
        <f>AC99+AC339+AC311</f>
        <v>2</v>
      </c>
      <c r="AD359" s="2299">
        <f>AD99+AD339+AD311</f>
        <v>3</v>
      </c>
      <c r="AE359" s="2299">
        <f>AE99+AE339+AE311</f>
        <v>4</v>
      </c>
      <c r="AF359" s="2299">
        <f>AF99+AF339+AF311</f>
        <v>2</v>
      </c>
      <c r="AG359" s="2299">
        <f>AG99+AG339+AG311+1</f>
        <v>6</v>
      </c>
      <c r="AH359" s="2299">
        <f>AH99+AH339+AH311</f>
        <v>5</v>
      </c>
      <c r="AI359" s="2299">
        <f>AI99+AI339+AI311</f>
        <v>4</v>
      </c>
      <c r="AJ359" s="2299">
        <f>AJ99+AJ339+AJ311+1</f>
        <v>5</v>
      </c>
      <c r="AK359" s="2299">
        <f>AK99+AK339+AK311</f>
        <v>2</v>
      </c>
      <c r="AL359" s="2299">
        <f>AL99+AL339+AL311</f>
        <v>4</v>
      </c>
      <c r="AM359" s="2299">
        <f>AM99+AM339+AM311+1</f>
        <v>5</v>
      </c>
    </row>
    <row r="360" spans="1:39" s="18" customFormat="1" ht="21.75" customHeight="1" thickBot="1" x14ac:dyDescent="0.25">
      <c r="A360" s="3029" t="s">
        <v>401</v>
      </c>
      <c r="B360" s="3030"/>
      <c r="C360" s="3030"/>
      <c r="D360" s="3030"/>
      <c r="E360" s="3030"/>
      <c r="F360" s="3030"/>
      <c r="G360" s="181">
        <f>G354+G355+G356+G357+G359</f>
        <v>19.5</v>
      </c>
      <c r="H360" s="2039">
        <f t="shared" si="106"/>
        <v>585</v>
      </c>
      <c r="I360" s="587"/>
      <c r="J360" s="587"/>
      <c r="K360" s="587"/>
      <c r="L360" s="587"/>
      <c r="M360" s="588"/>
      <c r="N360" s="1001"/>
      <c r="O360" s="1002"/>
      <c r="P360" s="1003"/>
      <c r="Q360" s="1001"/>
      <c r="R360" s="1002"/>
      <c r="S360" s="1003"/>
      <c r="T360" s="1001"/>
      <c r="U360" s="1002"/>
      <c r="V360" s="1004"/>
      <c r="W360" s="1005"/>
      <c r="X360" s="1002"/>
      <c r="Y360" s="1003"/>
      <c r="AA360" s="1755" t="s">
        <v>704</v>
      </c>
      <c r="AB360" s="2301">
        <f>AB100+AB340+AB312</f>
        <v>0</v>
      </c>
      <c r="AC360" s="2301">
        <f t="shared" ref="AC360:AM360" si="108">AC100+AC340+AC312</f>
        <v>0</v>
      </c>
      <c r="AD360" s="2301">
        <f t="shared" si="108"/>
        <v>0</v>
      </c>
      <c r="AE360" s="2301">
        <f t="shared" si="108"/>
        <v>0</v>
      </c>
      <c r="AF360" s="2301">
        <f t="shared" si="108"/>
        <v>0</v>
      </c>
      <c r="AG360" s="2301">
        <f t="shared" si="108"/>
        <v>0</v>
      </c>
      <c r="AH360" s="2301">
        <f t="shared" si="108"/>
        <v>0</v>
      </c>
      <c r="AI360" s="2301">
        <f t="shared" si="108"/>
        <v>0</v>
      </c>
      <c r="AJ360" s="2301">
        <f t="shared" si="108"/>
        <v>1</v>
      </c>
      <c r="AK360" s="2301">
        <f t="shared" si="108"/>
        <v>1</v>
      </c>
      <c r="AL360" s="2301">
        <f t="shared" si="108"/>
        <v>0</v>
      </c>
      <c r="AM360" s="2301">
        <f t="shared" si="108"/>
        <v>0</v>
      </c>
    </row>
    <row r="361" spans="1:39" s="18" customFormat="1" ht="21.75" customHeight="1" thickBot="1" x14ac:dyDescent="0.25">
      <c r="A361" s="3029" t="s">
        <v>662</v>
      </c>
      <c r="B361" s="3030"/>
      <c r="C361" s="3030"/>
      <c r="D361" s="3030"/>
      <c r="E361" s="3030"/>
      <c r="F361" s="3030"/>
      <c r="G361" s="181">
        <f>G354+G356+G358+G359</f>
        <v>14.5</v>
      </c>
      <c r="H361" s="2039">
        <f t="shared" si="106"/>
        <v>435</v>
      </c>
      <c r="I361" s="1007"/>
      <c r="J361" s="1007"/>
      <c r="K361" s="1007"/>
      <c r="L361" s="1007"/>
      <c r="M361" s="1008"/>
      <c r="N361" s="1009"/>
      <c r="O361" s="1010"/>
      <c r="P361" s="1011"/>
      <c r="Q361" s="1009"/>
      <c r="R361" s="1010"/>
      <c r="S361" s="1011"/>
      <c r="T361" s="1009"/>
      <c r="U361" s="1010"/>
      <c r="V361" s="1708"/>
      <c r="W361" s="1709"/>
      <c r="X361" s="1010"/>
      <c r="Y361" s="1011"/>
      <c r="AA361" s="1755" t="s">
        <v>705</v>
      </c>
      <c r="AB361" s="2301">
        <f>AB341</f>
        <v>0</v>
      </c>
      <c r="AC361" s="2301">
        <f t="shared" ref="AC361:AM361" si="109">AC341</f>
        <v>0</v>
      </c>
      <c r="AD361" s="2301">
        <f t="shared" si="109"/>
        <v>0</v>
      </c>
      <c r="AE361" s="2301">
        <f t="shared" si="109"/>
        <v>0</v>
      </c>
      <c r="AF361" s="2301">
        <f t="shared" si="109"/>
        <v>0</v>
      </c>
      <c r="AG361" s="2301">
        <f t="shared" si="109"/>
        <v>0</v>
      </c>
      <c r="AH361" s="2301">
        <f t="shared" si="109"/>
        <v>0</v>
      </c>
      <c r="AI361" s="2301">
        <f t="shared" si="109"/>
        <v>0</v>
      </c>
      <c r="AJ361" s="2301">
        <f t="shared" si="109"/>
        <v>1</v>
      </c>
      <c r="AK361" s="2301">
        <f t="shared" si="109"/>
        <v>0</v>
      </c>
      <c r="AL361" s="2301">
        <f t="shared" si="109"/>
        <v>0</v>
      </c>
      <c r="AM361" s="2301">
        <f t="shared" si="109"/>
        <v>0</v>
      </c>
    </row>
    <row r="362" spans="1:39" s="18" customFormat="1" ht="21.75" customHeight="1" thickBot="1" x14ac:dyDescent="0.25">
      <c r="A362" s="3029" t="s">
        <v>663</v>
      </c>
      <c r="B362" s="3030"/>
      <c r="C362" s="3030"/>
      <c r="D362" s="3030"/>
      <c r="E362" s="3030"/>
      <c r="F362" s="3030"/>
      <c r="G362" s="181">
        <f>G354+G356+G357+G359</f>
        <v>15.5</v>
      </c>
      <c r="H362" s="2039">
        <f t="shared" si="106"/>
        <v>465</v>
      </c>
      <c r="I362" s="1007"/>
      <c r="J362" s="1007"/>
      <c r="K362" s="1007"/>
      <c r="L362" s="1007"/>
      <c r="M362" s="1008"/>
      <c r="N362" s="1009"/>
      <c r="O362" s="1010"/>
      <c r="P362" s="1011"/>
      <c r="Q362" s="1009"/>
      <c r="R362" s="1010"/>
      <c r="S362" s="1011"/>
      <c r="T362" s="1009"/>
      <c r="U362" s="1010"/>
      <c r="V362" s="1011"/>
      <c r="W362" s="1009"/>
      <c r="X362" s="1010"/>
      <c r="Y362" s="1011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</row>
    <row r="363" spans="1:39" s="18" customFormat="1" ht="21.75" customHeight="1" thickBot="1" x14ac:dyDescent="0.25">
      <c r="A363" s="3026" t="s">
        <v>483</v>
      </c>
      <c r="B363" s="3027"/>
      <c r="C363" s="3027"/>
      <c r="D363" s="3027"/>
      <c r="E363" s="3027"/>
      <c r="F363" s="3027"/>
      <c r="G363" s="3241"/>
      <c r="H363" s="3027"/>
      <c r="I363" s="3027"/>
      <c r="J363" s="3027"/>
      <c r="K363" s="3027"/>
      <c r="L363" s="3027"/>
      <c r="M363" s="3027"/>
      <c r="N363" s="3027"/>
      <c r="O363" s="3027"/>
      <c r="P363" s="3027"/>
      <c r="Q363" s="3027"/>
      <c r="R363" s="3027"/>
      <c r="S363" s="3027"/>
      <c r="T363" s="3027"/>
      <c r="U363" s="3027"/>
      <c r="V363" s="3027"/>
      <c r="W363" s="3027"/>
      <c r="X363" s="3027"/>
      <c r="Y363" s="3028"/>
    </row>
    <row r="364" spans="1:39" s="18" customFormat="1" ht="36" customHeight="1" thickBot="1" x14ac:dyDescent="0.25">
      <c r="A364" s="1012" t="s">
        <v>177</v>
      </c>
      <c r="B364" s="1013" t="s">
        <v>28</v>
      </c>
      <c r="C364" s="1014">
        <v>12</v>
      </c>
      <c r="D364" s="1015"/>
      <c r="E364" s="1015"/>
      <c r="F364" s="1016"/>
      <c r="G364" s="134">
        <v>1.5</v>
      </c>
      <c r="H364" s="1017">
        <f>G364*30</f>
        <v>45</v>
      </c>
      <c r="I364" s="1018"/>
      <c r="J364" s="1019"/>
      <c r="K364" s="1020"/>
      <c r="L364" s="1020"/>
      <c r="M364" s="151"/>
      <c r="N364" s="1021"/>
      <c r="O364" s="1022"/>
      <c r="P364" s="1023"/>
      <c r="Q364" s="1024"/>
      <c r="R364" s="1022"/>
      <c r="S364" s="1025"/>
      <c r="T364" s="1024"/>
      <c r="U364" s="1022"/>
      <c r="V364" s="1025"/>
      <c r="W364" s="1021"/>
      <c r="X364" s="1022"/>
      <c r="Y364" s="1025"/>
      <c r="AA364" s="1792" t="s">
        <v>725</v>
      </c>
    </row>
    <row r="365" spans="1:39" s="18" customFormat="1" ht="21" customHeight="1" thickBot="1" x14ac:dyDescent="0.25">
      <c r="A365" s="3015" t="s">
        <v>199</v>
      </c>
      <c r="B365" s="3016"/>
      <c r="C365" s="3016"/>
      <c r="D365" s="3016"/>
      <c r="E365" s="3016"/>
      <c r="F365" s="3017"/>
      <c r="G365" s="585">
        <f>G364</f>
        <v>1.5</v>
      </c>
      <c r="H365" s="1026">
        <f>H364</f>
        <v>45</v>
      </c>
      <c r="I365" s="1027"/>
      <c r="J365" s="1028"/>
      <c r="K365" s="1028"/>
      <c r="L365" s="1028"/>
      <c r="M365" s="1029"/>
      <c r="N365" s="586"/>
      <c r="O365" s="587"/>
      <c r="P365" s="588"/>
      <c r="Q365" s="586"/>
      <c r="R365" s="587"/>
      <c r="S365" s="588"/>
      <c r="T365" s="586"/>
      <c r="U365" s="587"/>
      <c r="V365" s="588"/>
      <c r="W365" s="586"/>
      <c r="X365" s="587"/>
      <c r="Y365" s="588"/>
      <c r="AA365" s="2291"/>
      <c r="AB365" s="3250" t="s">
        <v>34</v>
      </c>
      <c r="AC365" s="3258"/>
      <c r="AD365" s="3259"/>
      <c r="AE365" s="3250" t="s">
        <v>35</v>
      </c>
      <c r="AF365" s="3251"/>
      <c r="AG365" s="3252"/>
      <c r="AH365" s="3250" t="s">
        <v>36</v>
      </c>
      <c r="AI365" s="3251"/>
      <c r="AJ365" s="3252"/>
      <c r="AK365" s="3250" t="s">
        <v>37</v>
      </c>
      <c r="AL365" s="3251"/>
      <c r="AM365" s="3252"/>
    </row>
    <row r="366" spans="1:39" s="18" customFormat="1" ht="16.5" thickBot="1" x14ac:dyDescent="0.25">
      <c r="A366" s="53"/>
      <c r="B366" s="53"/>
      <c r="C366" s="53"/>
      <c r="D366" s="53"/>
      <c r="E366" s="53"/>
      <c r="F366" s="53"/>
      <c r="G366" s="52"/>
      <c r="H366" s="55"/>
      <c r="I366" s="52"/>
      <c r="J366" s="52"/>
      <c r="K366" s="52"/>
      <c r="L366" s="52"/>
      <c r="M366" s="52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AA366" s="2291"/>
      <c r="AB366" s="3260"/>
      <c r="AC366" s="3261"/>
      <c r="AD366" s="3262"/>
      <c r="AE366" s="3253"/>
      <c r="AF366" s="3254"/>
      <c r="AG366" s="3255"/>
      <c r="AH366" s="3253"/>
      <c r="AI366" s="3254"/>
      <c r="AJ366" s="3255"/>
      <c r="AK366" s="3253"/>
      <c r="AL366" s="3254"/>
      <c r="AM366" s="3255"/>
    </row>
    <row r="367" spans="1:39" s="18" customFormat="1" ht="19.5" customHeight="1" thickBot="1" x14ac:dyDescent="0.25">
      <c r="A367" s="3212" t="s">
        <v>594</v>
      </c>
      <c r="B367" s="3413"/>
      <c r="C367" s="3413"/>
      <c r="D367" s="3413"/>
      <c r="E367" s="3413"/>
      <c r="F367" s="3413"/>
      <c r="G367" s="3413"/>
      <c r="H367" s="3413"/>
      <c r="I367" s="3413"/>
      <c r="J367" s="3413"/>
      <c r="K367" s="3413"/>
      <c r="L367" s="3413"/>
      <c r="M367" s="3413"/>
      <c r="N367" s="3413"/>
      <c r="O367" s="3413"/>
      <c r="P367" s="3413"/>
      <c r="Q367" s="3413"/>
      <c r="R367" s="3413"/>
      <c r="S367" s="3413"/>
      <c r="T367" s="3413"/>
      <c r="U367" s="3413"/>
      <c r="V367" s="3413"/>
      <c r="W367" s="3413"/>
      <c r="X367" s="3413"/>
      <c r="Y367" s="3414"/>
      <c r="AA367" s="2291"/>
      <c r="AB367" s="2292">
        <v>1</v>
      </c>
      <c r="AC367" s="2292">
        <v>2</v>
      </c>
      <c r="AD367" s="2292">
        <v>3</v>
      </c>
      <c r="AE367" s="2292">
        <v>4</v>
      </c>
      <c r="AF367" s="2292">
        <v>5</v>
      </c>
      <c r="AG367" s="2292">
        <v>6</v>
      </c>
      <c r="AH367" s="2292">
        <v>7</v>
      </c>
      <c r="AI367" s="2292">
        <v>8</v>
      </c>
      <c r="AJ367" s="2292">
        <v>9</v>
      </c>
      <c r="AK367" s="2292">
        <v>10</v>
      </c>
      <c r="AL367" s="2292">
        <v>11</v>
      </c>
      <c r="AM367" s="2293">
        <v>12</v>
      </c>
    </row>
    <row r="368" spans="1:39" s="18" customFormat="1" ht="24.75" customHeight="1" thickBot="1" x14ac:dyDescent="0.25">
      <c r="A368" s="3223" t="s">
        <v>403</v>
      </c>
      <c r="B368" s="3223"/>
      <c r="C368" s="3223"/>
      <c r="D368" s="3223"/>
      <c r="E368" s="3223"/>
      <c r="F368" s="3223"/>
      <c r="G368" s="1030">
        <f>N377</f>
        <v>240</v>
      </c>
      <c r="H368" s="1030">
        <f>H83+H149+H153+H182+H360+H365+H93</f>
        <v>7200</v>
      </c>
      <c r="I368" s="1030">
        <f t="shared" ref="I368:V368" si="110">I83+I149+I153+I182+I360+I365+I93</f>
        <v>3267</v>
      </c>
      <c r="J368" s="1030">
        <f t="shared" si="110"/>
        <v>1552</v>
      </c>
      <c r="K368" s="1030">
        <f t="shared" si="110"/>
        <v>532</v>
      </c>
      <c r="L368" s="1030">
        <f t="shared" si="110"/>
        <v>1183</v>
      </c>
      <c r="M368" s="1030">
        <f t="shared" si="110"/>
        <v>3303</v>
      </c>
      <c r="N368" s="1030">
        <f t="shared" si="110"/>
        <v>29</v>
      </c>
      <c r="O368" s="1030">
        <f t="shared" si="110"/>
        <v>27</v>
      </c>
      <c r="P368" s="1030">
        <f t="shared" si="110"/>
        <v>27</v>
      </c>
      <c r="Q368" s="1030">
        <f>Q83+Q149+Q153+Q182+Q360+Q365+Q93</f>
        <v>28</v>
      </c>
      <c r="R368" s="1030">
        <f t="shared" si="110"/>
        <v>28</v>
      </c>
      <c r="S368" s="1030">
        <f t="shared" si="110"/>
        <v>29</v>
      </c>
      <c r="T368" s="1030">
        <f t="shared" si="110"/>
        <v>24</v>
      </c>
      <c r="U368" s="1030">
        <f t="shared" si="110"/>
        <v>24</v>
      </c>
      <c r="V368" s="1030">
        <f t="shared" si="110"/>
        <v>24</v>
      </c>
      <c r="W368" s="1031">
        <f>W83+W149+W153+W182+W360+W365</f>
        <v>22</v>
      </c>
      <c r="X368" s="1032">
        <f>X83+X149+X153+X182+X360+X365</f>
        <v>20</v>
      </c>
      <c r="Y368" s="1033">
        <f>Y83+Y149+Y153+Y182+Y360+Y365</f>
        <v>15</v>
      </c>
      <c r="AA368" s="2291" t="s">
        <v>698</v>
      </c>
      <c r="AB368" s="2299">
        <f>AB98+AB347+AB310</f>
        <v>3</v>
      </c>
      <c r="AC368" s="2299">
        <f t="shared" ref="AC368:AM368" si="111">AC98+AC347+AC310</f>
        <v>1</v>
      </c>
      <c r="AD368" s="2299">
        <f t="shared" si="111"/>
        <v>3</v>
      </c>
      <c r="AE368" s="2299">
        <f t="shared" si="111"/>
        <v>4</v>
      </c>
      <c r="AF368" s="2299">
        <f t="shared" si="111"/>
        <v>2</v>
      </c>
      <c r="AG368" s="2299">
        <f t="shared" si="111"/>
        <v>3</v>
      </c>
      <c r="AH368" s="2299">
        <f t="shared" si="111"/>
        <v>2</v>
      </c>
      <c r="AI368" s="2299">
        <f t="shared" si="111"/>
        <v>2</v>
      </c>
      <c r="AJ368" s="2299">
        <f t="shared" si="111"/>
        <v>2</v>
      </c>
      <c r="AK368" s="2299">
        <f t="shared" si="111"/>
        <v>3</v>
      </c>
      <c r="AL368" s="2299">
        <f t="shared" si="111"/>
        <v>3</v>
      </c>
      <c r="AM368" s="2299">
        <f t="shared" si="111"/>
        <v>1</v>
      </c>
    </row>
    <row r="369" spans="1:39" s="18" customFormat="1" ht="37.5" customHeight="1" thickBot="1" x14ac:dyDescent="0.25">
      <c r="A369" s="3054" t="s">
        <v>404</v>
      </c>
      <c r="B369" s="3055"/>
      <c r="C369" s="3055"/>
      <c r="D369" s="3055"/>
      <c r="E369" s="3055"/>
      <c r="F369" s="3056"/>
      <c r="G369" s="1030">
        <f>N377</f>
        <v>240</v>
      </c>
      <c r="H369" s="1030">
        <f t="shared" ref="H369:V369" si="112">H83+H150+H153+H183+H360+H365+H93</f>
        <v>7200</v>
      </c>
      <c r="I369" s="1030">
        <f t="shared" si="112"/>
        <v>3267</v>
      </c>
      <c r="J369" s="1030">
        <f t="shared" si="112"/>
        <v>1489</v>
      </c>
      <c r="K369" s="1030">
        <f t="shared" si="112"/>
        <v>466</v>
      </c>
      <c r="L369" s="1030">
        <f t="shared" si="112"/>
        <v>1312</v>
      </c>
      <c r="M369" s="1030">
        <f t="shared" si="112"/>
        <v>3303</v>
      </c>
      <c r="N369" s="1030">
        <f t="shared" si="112"/>
        <v>29</v>
      </c>
      <c r="O369" s="1030">
        <f t="shared" si="112"/>
        <v>27</v>
      </c>
      <c r="P369" s="1030">
        <f t="shared" si="112"/>
        <v>27</v>
      </c>
      <c r="Q369" s="1030">
        <f t="shared" si="112"/>
        <v>28</v>
      </c>
      <c r="R369" s="1030">
        <f t="shared" si="112"/>
        <v>28</v>
      </c>
      <c r="S369" s="1030">
        <f t="shared" si="112"/>
        <v>29</v>
      </c>
      <c r="T369" s="1030">
        <f t="shared" si="112"/>
        <v>24</v>
      </c>
      <c r="U369" s="1030">
        <f t="shared" si="112"/>
        <v>24</v>
      </c>
      <c r="V369" s="1030">
        <f t="shared" si="112"/>
        <v>24</v>
      </c>
      <c r="W369" s="1031">
        <f>W83+W150+W153+W183+W360+W365</f>
        <v>22</v>
      </c>
      <c r="X369" s="1032">
        <f>X83+X150+X153+X183+X360+X365</f>
        <v>20</v>
      </c>
      <c r="Y369" s="1033">
        <f>Y83+Y150+Y153+Y183+Y360+Y365</f>
        <v>15</v>
      </c>
      <c r="AA369" s="2294" t="s">
        <v>699</v>
      </c>
      <c r="AB369" s="2299">
        <f>AB99+AB348+AB311</f>
        <v>5</v>
      </c>
      <c r="AC369" s="2299">
        <f t="shared" ref="AC369:AL369" si="113">AC99+AC348+AC311</f>
        <v>2</v>
      </c>
      <c r="AD369" s="2299">
        <f t="shared" si="113"/>
        <v>3</v>
      </c>
      <c r="AE369" s="2299">
        <f t="shared" si="113"/>
        <v>4</v>
      </c>
      <c r="AF369" s="2299">
        <f t="shared" si="113"/>
        <v>2</v>
      </c>
      <c r="AG369" s="2299">
        <f>AG99+AG348+AG311+1</f>
        <v>6</v>
      </c>
      <c r="AH369" s="2299">
        <f t="shared" si="113"/>
        <v>5</v>
      </c>
      <c r="AI369" s="2299">
        <f t="shared" si="113"/>
        <v>4</v>
      </c>
      <c r="AJ369" s="2299">
        <f>AJ99+AJ348+AJ311+1</f>
        <v>5</v>
      </c>
      <c r="AK369" s="2299">
        <f t="shared" si="113"/>
        <v>2</v>
      </c>
      <c r="AL369" s="2299">
        <f t="shared" si="113"/>
        <v>4</v>
      </c>
      <c r="AM369" s="2299">
        <f>AM99+AM348+AM311+1</f>
        <v>5</v>
      </c>
    </row>
    <row r="370" spans="1:39" s="18" customFormat="1" ht="21.75" customHeight="1" x14ac:dyDescent="0.2">
      <c r="A370" s="3202" t="s">
        <v>74</v>
      </c>
      <c r="B370" s="3203"/>
      <c r="C370" s="3203"/>
      <c r="D370" s="3203"/>
      <c r="E370" s="3203"/>
      <c r="F370" s="3203"/>
      <c r="G370" s="3203"/>
      <c r="H370" s="3203"/>
      <c r="I370" s="3203"/>
      <c r="J370" s="3203"/>
      <c r="K370" s="3203"/>
      <c r="L370" s="3203"/>
      <c r="M370" s="3204"/>
      <c r="N370" s="1034">
        <f>N368</f>
        <v>29</v>
      </c>
      <c r="O370" s="1035">
        <f t="shared" ref="O370:Y370" si="114">O368</f>
        <v>27</v>
      </c>
      <c r="P370" s="1036">
        <f t="shared" si="114"/>
        <v>27</v>
      </c>
      <c r="Q370" s="1034">
        <f t="shared" si="114"/>
        <v>28</v>
      </c>
      <c r="R370" s="1035">
        <f t="shared" si="114"/>
        <v>28</v>
      </c>
      <c r="S370" s="1036">
        <f t="shared" si="114"/>
        <v>29</v>
      </c>
      <c r="T370" s="1034">
        <f t="shared" si="114"/>
        <v>24</v>
      </c>
      <c r="U370" s="1035">
        <f t="shared" si="114"/>
        <v>24</v>
      </c>
      <c r="V370" s="1036">
        <f t="shared" si="114"/>
        <v>24</v>
      </c>
      <c r="W370" s="1034">
        <f t="shared" si="114"/>
        <v>22</v>
      </c>
      <c r="X370" s="1035">
        <f t="shared" si="114"/>
        <v>20</v>
      </c>
      <c r="Y370" s="1036">
        <f t="shared" si="114"/>
        <v>15</v>
      </c>
      <c r="AA370" s="1755" t="s">
        <v>704</v>
      </c>
      <c r="AB370" s="2301">
        <f>AB100+AB312+AB349</f>
        <v>0</v>
      </c>
      <c r="AC370" s="2301">
        <f t="shared" ref="AC370:AM370" si="115">AC100+AC312+AC349</f>
        <v>0</v>
      </c>
      <c r="AD370" s="2301">
        <f t="shared" si="115"/>
        <v>0</v>
      </c>
      <c r="AE370" s="2301">
        <f t="shared" si="115"/>
        <v>0</v>
      </c>
      <c r="AF370" s="2301">
        <f t="shared" si="115"/>
        <v>0</v>
      </c>
      <c r="AG370" s="2301">
        <f t="shared" si="115"/>
        <v>0</v>
      </c>
      <c r="AH370" s="2301">
        <f t="shared" si="115"/>
        <v>0</v>
      </c>
      <c r="AI370" s="2301">
        <f t="shared" si="115"/>
        <v>0</v>
      </c>
      <c r="AJ370" s="2301">
        <f t="shared" si="115"/>
        <v>1</v>
      </c>
      <c r="AK370" s="2301">
        <f t="shared" si="115"/>
        <v>1</v>
      </c>
      <c r="AL370" s="2301">
        <f t="shared" si="115"/>
        <v>0</v>
      </c>
      <c r="AM370" s="2301">
        <f t="shared" si="115"/>
        <v>0</v>
      </c>
    </row>
    <row r="371" spans="1:39" s="16" customFormat="1" ht="18.75" customHeight="1" x14ac:dyDescent="0.2">
      <c r="A371" s="3185" t="s">
        <v>62</v>
      </c>
      <c r="B371" s="3186"/>
      <c r="C371" s="3186"/>
      <c r="D371" s="3186"/>
      <c r="E371" s="3186"/>
      <c r="F371" s="3186"/>
      <c r="G371" s="3186"/>
      <c r="H371" s="3186"/>
      <c r="I371" s="3186"/>
      <c r="J371" s="3186"/>
      <c r="K371" s="3186"/>
      <c r="L371" s="3186"/>
      <c r="M371" s="3187"/>
      <c r="N371" s="160">
        <v>3</v>
      </c>
      <c r="O371" s="786">
        <v>1</v>
      </c>
      <c r="P371" s="639">
        <v>3</v>
      </c>
      <c r="Q371" s="1037">
        <v>4</v>
      </c>
      <c r="R371" s="786">
        <v>2</v>
      </c>
      <c r="S371" s="639">
        <v>3</v>
      </c>
      <c r="T371" s="1037">
        <v>3</v>
      </c>
      <c r="U371" s="786">
        <v>2</v>
      </c>
      <c r="V371" s="639">
        <v>3</v>
      </c>
      <c r="W371" s="1037">
        <v>3</v>
      </c>
      <c r="X371" s="786">
        <v>1</v>
      </c>
      <c r="Y371" s="639">
        <v>2</v>
      </c>
      <c r="AA371" s="1755" t="s">
        <v>705</v>
      </c>
      <c r="AB371" s="2301">
        <f>AB101+AB350</f>
        <v>0</v>
      </c>
      <c r="AC371" s="2301">
        <f t="shared" ref="AC371:AM371" si="116">AC101+AC350</f>
        <v>0</v>
      </c>
      <c r="AD371" s="2301">
        <f t="shared" si="116"/>
        <v>0</v>
      </c>
      <c r="AE371" s="2301">
        <f t="shared" si="116"/>
        <v>0</v>
      </c>
      <c r="AF371" s="2301">
        <f t="shared" si="116"/>
        <v>0</v>
      </c>
      <c r="AG371" s="2301">
        <f t="shared" si="116"/>
        <v>0</v>
      </c>
      <c r="AH371" s="2301">
        <f t="shared" si="116"/>
        <v>0</v>
      </c>
      <c r="AI371" s="2301">
        <f t="shared" si="116"/>
        <v>1</v>
      </c>
      <c r="AJ371" s="2301">
        <f t="shared" si="116"/>
        <v>0</v>
      </c>
      <c r="AK371" s="2301">
        <f t="shared" si="116"/>
        <v>0</v>
      </c>
      <c r="AL371" s="2301">
        <f t="shared" si="116"/>
        <v>0</v>
      </c>
      <c r="AM371" s="2301">
        <f t="shared" si="116"/>
        <v>0</v>
      </c>
    </row>
    <row r="372" spans="1:39" s="16" customFormat="1" ht="18.75" customHeight="1" x14ac:dyDescent="0.2">
      <c r="A372" s="3322" t="s">
        <v>408</v>
      </c>
      <c r="B372" s="3323"/>
      <c r="C372" s="3323"/>
      <c r="D372" s="3323"/>
      <c r="E372" s="3323"/>
      <c r="F372" s="3323"/>
      <c r="G372" s="3323"/>
      <c r="H372" s="3323"/>
      <c r="I372" s="3323"/>
      <c r="J372" s="3323"/>
      <c r="K372" s="3323"/>
      <c r="L372" s="3323"/>
      <c r="M372" s="3324"/>
      <c r="N372" s="160">
        <v>5</v>
      </c>
      <c r="O372" s="786">
        <v>2</v>
      </c>
      <c r="P372" s="639" t="s">
        <v>411</v>
      </c>
      <c r="Q372" s="1037">
        <v>3</v>
      </c>
      <c r="R372" s="786">
        <v>1</v>
      </c>
      <c r="S372" s="639" t="s">
        <v>599</v>
      </c>
      <c r="T372" s="1037" t="s">
        <v>202</v>
      </c>
      <c r="U372" s="786"/>
      <c r="V372" s="639" t="s">
        <v>598</v>
      </c>
      <c r="W372" s="1037">
        <v>4</v>
      </c>
      <c r="X372" s="786" t="s">
        <v>484</v>
      </c>
      <c r="Y372" s="639">
        <v>3</v>
      </c>
    </row>
    <row r="373" spans="1:39" s="16" customFormat="1" ht="18.75" customHeight="1" x14ac:dyDescent="0.2">
      <c r="A373" s="3322" t="s">
        <v>409</v>
      </c>
      <c r="B373" s="3323"/>
      <c r="C373" s="3323"/>
      <c r="D373" s="3323"/>
      <c r="E373" s="3323"/>
      <c r="F373" s="3323"/>
      <c r="G373" s="3323"/>
      <c r="H373" s="3323"/>
      <c r="I373" s="3323"/>
      <c r="J373" s="3323"/>
      <c r="K373" s="3323"/>
      <c r="L373" s="3323"/>
      <c r="M373" s="3324"/>
      <c r="N373" s="160">
        <v>5</v>
      </c>
      <c r="O373" s="786">
        <v>2</v>
      </c>
      <c r="P373" s="639" t="s">
        <v>411</v>
      </c>
      <c r="Q373" s="1037">
        <v>3</v>
      </c>
      <c r="R373" s="786">
        <v>1</v>
      </c>
      <c r="S373" s="639" t="s">
        <v>599</v>
      </c>
      <c r="T373" s="1037" t="s">
        <v>202</v>
      </c>
      <c r="U373" s="786"/>
      <c r="V373" s="639" t="s">
        <v>598</v>
      </c>
      <c r="W373" s="1037">
        <v>3</v>
      </c>
      <c r="X373" s="786" t="s">
        <v>484</v>
      </c>
      <c r="Y373" s="639">
        <v>3</v>
      </c>
    </row>
    <row r="374" spans="1:39" s="16" customFormat="1" ht="18.75" customHeight="1" x14ac:dyDescent="0.2">
      <c r="A374" s="3185" t="s">
        <v>77</v>
      </c>
      <c r="B374" s="3186"/>
      <c r="C374" s="3186"/>
      <c r="D374" s="3186"/>
      <c r="E374" s="3186"/>
      <c r="F374" s="3186"/>
      <c r="G374" s="3186"/>
      <c r="H374" s="3186"/>
      <c r="I374" s="3186"/>
      <c r="J374" s="3186"/>
      <c r="K374" s="3186"/>
      <c r="L374" s="3186"/>
      <c r="M374" s="3187"/>
      <c r="N374" s="1037"/>
      <c r="O374" s="786"/>
      <c r="P374" s="639"/>
      <c r="Q374" s="1037"/>
      <c r="R374" s="786"/>
      <c r="S374" s="639"/>
      <c r="T374" s="1037"/>
      <c r="U374" s="786"/>
      <c r="V374" s="639">
        <v>1</v>
      </c>
      <c r="W374" s="1037">
        <v>1</v>
      </c>
      <c r="X374" s="786"/>
      <c r="Y374" s="639"/>
    </row>
    <row r="375" spans="1:39" s="16" customFormat="1" ht="19.5" customHeight="1" thickBot="1" x14ac:dyDescent="0.25">
      <c r="A375" s="3245" t="s">
        <v>76</v>
      </c>
      <c r="B375" s="3246"/>
      <c r="C375" s="3246"/>
      <c r="D375" s="3246"/>
      <c r="E375" s="3246"/>
      <c r="F375" s="3246"/>
      <c r="G375" s="3246"/>
      <c r="H375" s="3246"/>
      <c r="I375" s="3246"/>
      <c r="J375" s="3246"/>
      <c r="K375" s="3246"/>
      <c r="L375" s="3246"/>
      <c r="M375" s="3247"/>
      <c r="N375" s="936"/>
      <c r="O375" s="937"/>
      <c r="P375" s="686"/>
      <c r="Q375" s="936"/>
      <c r="R375" s="937"/>
      <c r="S375" s="686"/>
      <c r="T375" s="936">
        <v>1</v>
      </c>
      <c r="U375" s="937"/>
      <c r="V375" s="686">
        <v>1</v>
      </c>
      <c r="W375" s="936"/>
      <c r="X375" s="937">
        <v>1</v>
      </c>
      <c r="Y375" s="686"/>
    </row>
    <row r="376" spans="1:39" s="16" customFormat="1" ht="19.5" customHeight="1" thickBot="1" x14ac:dyDescent="0.25">
      <c r="A376" s="3227"/>
      <c r="B376" s="3321"/>
      <c r="C376" s="3321"/>
      <c r="D376" s="3321"/>
      <c r="E376" s="3321"/>
      <c r="F376" s="3321"/>
      <c r="G376" s="3321"/>
      <c r="H376" s="3321"/>
      <c r="I376" s="3321"/>
      <c r="J376" s="3321"/>
      <c r="K376" s="3321"/>
      <c r="L376" s="3321"/>
      <c r="M376" s="3321"/>
      <c r="N376" s="3207">
        <f>G12+G13+G14+G17+G23+G24+G25+G36+G37+G38+G40+G51+G52+G53+G57+G58+G59+G65+G69+G78+G79+G81</f>
        <v>60</v>
      </c>
      <c r="O376" s="3208"/>
      <c r="P376" s="3208"/>
      <c r="Q376" s="3207">
        <f>G18+G19+G20+G26+G27+G28+G39+G46+G54+G61+G62+G63+G70+G71+G73+G74+G75+G76+G80+G152+G354+G87+G88+G89</f>
        <v>60</v>
      </c>
      <c r="R376" s="3208"/>
      <c r="S376" s="3208"/>
      <c r="T376" s="3207">
        <f>G34+G41+G43+G44+G45+G48+G49+G129+G130+G131+G134+G135+G136+G141+G142+G171+G355+G356+G90+G91+G92</f>
        <v>60</v>
      </c>
      <c r="U376" s="3208"/>
      <c r="V376" s="3208"/>
      <c r="W376" s="3207">
        <f>G16+G55+G66+G67+G132+G138+G139+G143+G167+G168+G169+G172+G173+G175+G176+G177+G357+G359+G364</f>
        <v>60</v>
      </c>
      <c r="X376" s="3208"/>
      <c r="Y376" s="3208"/>
      <c r="Z376" s="3225"/>
      <c r="AA376" s="3226"/>
    </row>
    <row r="377" spans="1:39" s="16" customFormat="1" ht="19.5" customHeight="1" thickBot="1" x14ac:dyDescent="0.25">
      <c r="A377" s="3224"/>
      <c r="B377" s="3224"/>
      <c r="C377" s="3224"/>
      <c r="D377" s="3224"/>
      <c r="E377" s="3224"/>
      <c r="F377" s="3224"/>
      <c r="G377" s="3224"/>
      <c r="H377" s="3224"/>
      <c r="I377" s="3224"/>
      <c r="J377" s="3224"/>
      <c r="K377" s="3224"/>
      <c r="L377" s="3224"/>
      <c r="M377" s="3224"/>
      <c r="N377" s="3176">
        <f>N376+Q376+T376+W376</f>
        <v>240</v>
      </c>
      <c r="O377" s="3197"/>
      <c r="P377" s="3197"/>
      <c r="Q377" s="3197"/>
      <c r="R377" s="3197"/>
      <c r="S377" s="3197"/>
      <c r="T377" s="3197"/>
      <c r="U377" s="3197"/>
      <c r="V377" s="3197"/>
      <c r="W377" s="3197"/>
      <c r="X377" s="3197"/>
      <c r="Y377" s="3222"/>
      <c r="Z377" s="69"/>
      <c r="AA377" s="453"/>
    </row>
    <row r="378" spans="1:39" s="16" customFormat="1" ht="19.5" hidden="1" customHeight="1" thickBot="1" x14ac:dyDescent="0.25">
      <c r="A378" s="400"/>
      <c r="B378" s="400"/>
      <c r="C378" s="400"/>
      <c r="D378" s="400"/>
      <c r="E378" s="400"/>
      <c r="F378" s="400"/>
      <c r="G378" s="400"/>
      <c r="H378" s="400"/>
      <c r="I378" s="400"/>
      <c r="J378" s="400"/>
      <c r="K378" s="400"/>
      <c r="L378" s="400"/>
      <c r="M378" s="400"/>
      <c r="N378" s="401"/>
      <c r="O378" s="401"/>
      <c r="P378" s="402"/>
      <c r="Q378" s="401"/>
      <c r="R378" s="401"/>
      <c r="S378" s="401"/>
      <c r="T378" s="401"/>
      <c r="U378" s="401"/>
      <c r="V378" s="402"/>
      <c r="W378" s="401"/>
      <c r="X378" s="401"/>
      <c r="Y378" s="402"/>
    </row>
    <row r="379" spans="1:39" s="16" customFormat="1" ht="19.5" hidden="1" customHeight="1" thickBot="1" x14ac:dyDescent="0.25">
      <c r="A379" s="3334" t="s">
        <v>406</v>
      </c>
      <c r="B379" s="3335"/>
      <c r="C379" s="3335"/>
      <c r="D379" s="3335"/>
      <c r="E379" s="3335"/>
      <c r="F379" s="3335"/>
      <c r="G379" s="3335"/>
      <c r="H379" s="3335"/>
      <c r="I379" s="3335"/>
      <c r="J379" s="3335"/>
      <c r="K379" s="3335"/>
      <c r="L379" s="3335"/>
      <c r="M379" s="3335"/>
      <c r="N379" s="3335"/>
      <c r="O379" s="3335"/>
      <c r="P379" s="3335"/>
      <c r="Q379" s="3335"/>
      <c r="R379" s="3335"/>
      <c r="S379" s="3335"/>
      <c r="T379" s="3335"/>
      <c r="U379" s="3335"/>
      <c r="V379" s="3335"/>
      <c r="W379" s="3335"/>
      <c r="X379" s="3335"/>
      <c r="Y379" s="3336"/>
    </row>
    <row r="380" spans="1:39" s="16" customFormat="1" ht="19.5" hidden="1" customHeight="1" thickBot="1" x14ac:dyDescent="0.25">
      <c r="A380" s="3337" t="s">
        <v>403</v>
      </c>
      <c r="B380" s="3337"/>
      <c r="C380" s="3337"/>
      <c r="D380" s="3337"/>
      <c r="E380" s="3337"/>
      <c r="F380" s="3337"/>
      <c r="G380" s="1644">
        <f>N389</f>
        <v>239</v>
      </c>
      <c r="H380" s="1644">
        <f t="shared" ref="H380:V380" si="117">H83+H149+H153+H158+H164+H194+H360+H365+H93</f>
        <v>7200</v>
      </c>
      <c r="I380" s="1644">
        <f t="shared" si="117"/>
        <v>3267</v>
      </c>
      <c r="J380" s="1644">
        <f t="shared" si="117"/>
        <v>1579</v>
      </c>
      <c r="K380" s="1644">
        <f t="shared" si="117"/>
        <v>481</v>
      </c>
      <c r="L380" s="1644">
        <f t="shared" si="117"/>
        <v>1207</v>
      </c>
      <c r="M380" s="1644">
        <f t="shared" si="117"/>
        <v>3303</v>
      </c>
      <c r="N380" s="1644">
        <f t="shared" si="117"/>
        <v>29</v>
      </c>
      <c r="O380" s="1644">
        <f t="shared" si="117"/>
        <v>27</v>
      </c>
      <c r="P380" s="1644">
        <f t="shared" si="117"/>
        <v>27</v>
      </c>
      <c r="Q380" s="1644">
        <f t="shared" si="117"/>
        <v>28</v>
      </c>
      <c r="R380" s="1644">
        <f t="shared" si="117"/>
        <v>28</v>
      </c>
      <c r="S380" s="1644">
        <f t="shared" si="117"/>
        <v>29</v>
      </c>
      <c r="T380" s="1644">
        <f t="shared" si="117"/>
        <v>24</v>
      </c>
      <c r="U380" s="1644">
        <f t="shared" si="117"/>
        <v>24</v>
      </c>
      <c r="V380" s="1644">
        <f t="shared" si="117"/>
        <v>24</v>
      </c>
      <c r="W380" s="1645">
        <f>W83+W149+W153+W158+W164+W194+W360+W365</f>
        <v>22</v>
      </c>
      <c r="X380" s="1646">
        <f>X83+X149+X153+X158+X164+X194+X360+X365</f>
        <v>20</v>
      </c>
      <c r="Y380" s="1647">
        <f>Y83+Y149+Y153+Y158+Y164+Y194+Y360+Y365</f>
        <v>15</v>
      </c>
    </row>
    <row r="381" spans="1:39" s="16" customFormat="1" ht="36.75" hidden="1" customHeight="1" thickBot="1" x14ac:dyDescent="0.25">
      <c r="A381" s="3338" t="s">
        <v>404</v>
      </c>
      <c r="B381" s="3339"/>
      <c r="C381" s="3339"/>
      <c r="D381" s="3339"/>
      <c r="E381" s="3339"/>
      <c r="F381" s="3340"/>
      <c r="G381" s="1644">
        <f>N389</f>
        <v>239</v>
      </c>
      <c r="H381" s="1644">
        <f t="shared" ref="H381:V381" si="118">H83+H150+H153+H158+H164+H195+H360+H365+H93</f>
        <v>7200</v>
      </c>
      <c r="I381" s="1644">
        <f t="shared" si="118"/>
        <v>3267</v>
      </c>
      <c r="J381" s="1644">
        <f t="shared" si="118"/>
        <v>1498</v>
      </c>
      <c r="K381" s="1644">
        <f t="shared" si="118"/>
        <v>442</v>
      </c>
      <c r="L381" s="1644">
        <f t="shared" si="118"/>
        <v>1327</v>
      </c>
      <c r="M381" s="1644">
        <f t="shared" si="118"/>
        <v>3303</v>
      </c>
      <c r="N381" s="1644">
        <f t="shared" si="118"/>
        <v>29</v>
      </c>
      <c r="O381" s="1644">
        <f t="shared" si="118"/>
        <v>27</v>
      </c>
      <c r="P381" s="1644">
        <f t="shared" si="118"/>
        <v>27</v>
      </c>
      <c r="Q381" s="1644">
        <f t="shared" si="118"/>
        <v>28</v>
      </c>
      <c r="R381" s="1644">
        <f t="shared" si="118"/>
        <v>28</v>
      </c>
      <c r="S381" s="1644">
        <f t="shared" si="118"/>
        <v>29</v>
      </c>
      <c r="T381" s="1644">
        <f t="shared" si="118"/>
        <v>24</v>
      </c>
      <c r="U381" s="1644">
        <f t="shared" si="118"/>
        <v>24</v>
      </c>
      <c r="V381" s="1644">
        <f t="shared" si="118"/>
        <v>24</v>
      </c>
      <c r="W381" s="1645">
        <f>W83+W150+W153+W158+W164+W195+W360+W365</f>
        <v>22</v>
      </c>
      <c r="X381" s="1646">
        <f>X83+X150+X153+X158+X164+X195+X360+X365</f>
        <v>20</v>
      </c>
      <c r="Y381" s="1647">
        <f>Y83+Y150+Y153+Y158+Y164+Y195+Y360+Y365</f>
        <v>15</v>
      </c>
    </row>
    <row r="382" spans="1:39" s="16" customFormat="1" ht="19.5" hidden="1" customHeight="1" x14ac:dyDescent="0.2">
      <c r="A382" s="3325" t="s">
        <v>74</v>
      </c>
      <c r="B382" s="3326"/>
      <c r="C382" s="3326"/>
      <c r="D382" s="3326"/>
      <c r="E382" s="3326"/>
      <c r="F382" s="3326"/>
      <c r="G382" s="3326"/>
      <c r="H382" s="3326"/>
      <c r="I382" s="3326"/>
      <c r="J382" s="3326"/>
      <c r="K382" s="3326"/>
      <c r="L382" s="3326"/>
      <c r="M382" s="3327"/>
      <c r="N382" s="1648">
        <f>N380</f>
        <v>29</v>
      </c>
      <c r="O382" s="1649">
        <f t="shared" ref="O382:W382" si="119">O380</f>
        <v>27</v>
      </c>
      <c r="P382" s="1650">
        <f t="shared" si="119"/>
        <v>27</v>
      </c>
      <c r="Q382" s="1648">
        <f t="shared" si="119"/>
        <v>28</v>
      </c>
      <c r="R382" s="1649">
        <f t="shared" si="119"/>
        <v>28</v>
      </c>
      <c r="S382" s="1650">
        <f t="shared" si="119"/>
        <v>29</v>
      </c>
      <c r="T382" s="1648">
        <f t="shared" si="119"/>
        <v>24</v>
      </c>
      <c r="U382" s="1649">
        <f t="shared" si="119"/>
        <v>24</v>
      </c>
      <c r="V382" s="1650">
        <f t="shared" si="119"/>
        <v>24</v>
      </c>
      <c r="W382" s="1648">
        <f t="shared" si="119"/>
        <v>22</v>
      </c>
      <c r="X382" s="1649">
        <f>X380</f>
        <v>20</v>
      </c>
      <c r="Y382" s="1650">
        <f>Y380</f>
        <v>15</v>
      </c>
    </row>
    <row r="383" spans="1:39" s="16" customFormat="1" ht="19.5" hidden="1" customHeight="1" x14ac:dyDescent="0.2">
      <c r="A383" s="3328" t="s">
        <v>62</v>
      </c>
      <c r="B383" s="3329"/>
      <c r="C383" s="3329"/>
      <c r="D383" s="3329"/>
      <c r="E383" s="3329"/>
      <c r="F383" s="3329"/>
      <c r="G383" s="3329"/>
      <c r="H383" s="3329"/>
      <c r="I383" s="3329"/>
      <c r="J383" s="3329"/>
      <c r="K383" s="3329"/>
      <c r="L383" s="3329"/>
      <c r="M383" s="3330"/>
      <c r="N383" s="1651">
        <v>3</v>
      </c>
      <c r="O383" s="1652">
        <v>1</v>
      </c>
      <c r="P383" s="1653">
        <v>3</v>
      </c>
      <c r="Q383" s="1654">
        <v>4</v>
      </c>
      <c r="R383" s="1652">
        <v>2</v>
      </c>
      <c r="S383" s="1653">
        <v>3</v>
      </c>
      <c r="T383" s="1654">
        <v>3</v>
      </c>
      <c r="U383" s="1652">
        <v>2</v>
      </c>
      <c r="V383" s="1653">
        <v>3</v>
      </c>
      <c r="W383" s="1655">
        <v>3</v>
      </c>
      <c r="X383" s="1656">
        <v>1</v>
      </c>
      <c r="Y383" s="1657">
        <v>2</v>
      </c>
    </row>
    <row r="384" spans="1:39" s="16" customFormat="1" ht="19.5" hidden="1" customHeight="1" x14ac:dyDescent="0.2">
      <c r="A384" s="3328" t="s">
        <v>408</v>
      </c>
      <c r="B384" s="3329"/>
      <c r="C384" s="3329"/>
      <c r="D384" s="3329"/>
      <c r="E384" s="3329"/>
      <c r="F384" s="3329"/>
      <c r="G384" s="3329"/>
      <c r="H384" s="3329"/>
      <c r="I384" s="3329"/>
      <c r="J384" s="3329"/>
      <c r="K384" s="3329"/>
      <c r="L384" s="3329"/>
      <c r="M384" s="3330"/>
      <c r="N384" s="1651">
        <v>5</v>
      </c>
      <c r="O384" s="1652">
        <v>2</v>
      </c>
      <c r="P384" s="1653" t="s">
        <v>411</v>
      </c>
      <c r="Q384" s="1654">
        <v>3</v>
      </c>
      <c r="R384" s="1652">
        <v>1</v>
      </c>
      <c r="S384" s="1653" t="s">
        <v>599</v>
      </c>
      <c r="T384" s="1654" t="s">
        <v>202</v>
      </c>
      <c r="U384" s="1652"/>
      <c r="V384" s="1653" t="s">
        <v>598</v>
      </c>
      <c r="W384" s="1654">
        <v>4</v>
      </c>
      <c r="X384" s="1652" t="s">
        <v>484</v>
      </c>
      <c r="Y384" s="1653">
        <v>3</v>
      </c>
    </row>
    <row r="385" spans="1:27" s="16" customFormat="1" ht="19.5" hidden="1" customHeight="1" x14ac:dyDescent="0.2">
      <c r="A385" s="3328" t="s">
        <v>409</v>
      </c>
      <c r="B385" s="3329"/>
      <c r="C385" s="3329"/>
      <c r="D385" s="3329"/>
      <c r="E385" s="3329"/>
      <c r="F385" s="3329"/>
      <c r="G385" s="3329"/>
      <c r="H385" s="3329"/>
      <c r="I385" s="3329"/>
      <c r="J385" s="3329"/>
      <c r="K385" s="3329"/>
      <c r="L385" s="3329"/>
      <c r="M385" s="3330"/>
      <c r="N385" s="1651">
        <v>5</v>
      </c>
      <c r="O385" s="1652">
        <v>2</v>
      </c>
      <c r="P385" s="1653" t="s">
        <v>411</v>
      </c>
      <c r="Q385" s="1654">
        <v>3</v>
      </c>
      <c r="R385" s="1652">
        <v>1</v>
      </c>
      <c r="S385" s="1653" t="s">
        <v>599</v>
      </c>
      <c r="T385" s="1654" t="s">
        <v>202</v>
      </c>
      <c r="U385" s="1652"/>
      <c r="V385" s="1653" t="s">
        <v>598</v>
      </c>
      <c r="W385" s="1654">
        <v>3</v>
      </c>
      <c r="X385" s="1652" t="s">
        <v>484</v>
      </c>
      <c r="Y385" s="1653">
        <v>3</v>
      </c>
    </row>
    <row r="386" spans="1:27" s="16" customFormat="1" ht="19.5" hidden="1" customHeight="1" x14ac:dyDescent="0.2">
      <c r="A386" s="3328" t="s">
        <v>77</v>
      </c>
      <c r="B386" s="3329"/>
      <c r="C386" s="3329"/>
      <c r="D386" s="3329"/>
      <c r="E386" s="3329"/>
      <c r="F386" s="3329"/>
      <c r="G386" s="3329"/>
      <c r="H386" s="3329"/>
      <c r="I386" s="3329"/>
      <c r="J386" s="3329"/>
      <c r="K386" s="3329"/>
      <c r="L386" s="3329"/>
      <c r="M386" s="3330"/>
      <c r="N386" s="1654"/>
      <c r="O386" s="1652"/>
      <c r="P386" s="1653"/>
      <c r="Q386" s="1654"/>
      <c r="R386" s="1652"/>
      <c r="S386" s="1653"/>
      <c r="T386" s="1654"/>
      <c r="U386" s="1652"/>
      <c r="V386" s="1653">
        <v>1</v>
      </c>
      <c r="W386" s="1654">
        <v>1</v>
      </c>
      <c r="X386" s="1652"/>
      <c r="Y386" s="1653"/>
    </row>
    <row r="387" spans="1:27" s="16" customFormat="1" ht="18.75" hidden="1" customHeight="1" thickBot="1" x14ac:dyDescent="0.25">
      <c r="A387" s="3331" t="s">
        <v>76</v>
      </c>
      <c r="B387" s="3332"/>
      <c r="C387" s="3332"/>
      <c r="D387" s="3332"/>
      <c r="E387" s="3332"/>
      <c r="F387" s="3332"/>
      <c r="G387" s="3332"/>
      <c r="H387" s="3332"/>
      <c r="I387" s="3332"/>
      <c r="J387" s="3332"/>
      <c r="K387" s="3332"/>
      <c r="L387" s="3332"/>
      <c r="M387" s="3333"/>
      <c r="N387" s="1658"/>
      <c r="O387" s="1659"/>
      <c r="P387" s="1660"/>
      <c r="Q387" s="1658"/>
      <c r="R387" s="1659"/>
      <c r="S387" s="1660"/>
      <c r="T387" s="1658">
        <v>1</v>
      </c>
      <c r="U387" s="1659"/>
      <c r="V387" s="1660">
        <v>1</v>
      </c>
      <c r="W387" s="1658"/>
      <c r="X387" s="1659">
        <v>1</v>
      </c>
      <c r="Y387" s="1660"/>
    </row>
    <row r="388" spans="1:27" s="16" customFormat="1" ht="18.75" hidden="1" customHeight="1" thickBot="1" x14ac:dyDescent="0.25">
      <c r="A388" s="1661"/>
      <c r="B388" s="1662"/>
      <c r="C388" s="1662"/>
      <c r="D388" s="1662"/>
      <c r="E388" s="1662"/>
      <c r="F388" s="1662"/>
      <c r="G388" s="1662"/>
      <c r="H388" s="1662"/>
      <c r="I388" s="1662"/>
      <c r="J388" s="1662"/>
      <c r="K388" s="1662"/>
      <c r="L388" s="1662"/>
      <c r="M388" s="1662"/>
      <c r="N388" s="3407">
        <f>G12+G13+G14+G17+G23+G24+G25+G36+G37+G38+G40+G51+G52+G53+G57+G58+G59+G65+G69+G78+G79+G81</f>
        <v>60</v>
      </c>
      <c r="O388" s="3408"/>
      <c r="P388" s="3408"/>
      <c r="Q388" s="3407">
        <f>G18+G19+G20+G26+G27+G28+G39+G46+G54+G61+G62+G63+G70+G71+G73+G74+G75+G76+G80+G152+G354+4</f>
        <v>60</v>
      </c>
      <c r="R388" s="3408"/>
      <c r="S388" s="3408"/>
      <c r="T388" s="3409">
        <f>G34+G41+G43+G44+G45+G48+G49+G129+G130+G131+G134+G135+G136+G141+G142+G161+G355+G356+6</f>
        <v>60</v>
      </c>
      <c r="U388" s="3408"/>
      <c r="V388" s="3408"/>
      <c r="W388" s="3409">
        <f>G16+G55+G66+G67+G132+G138+G139+G143+G156+G157+G162+G163+G185+G187+G188+G189+G358+G359+G364</f>
        <v>59</v>
      </c>
      <c r="X388" s="3408"/>
      <c r="Y388" s="3408"/>
      <c r="Z388" s="3205"/>
      <c r="AA388" s="3206"/>
    </row>
    <row r="389" spans="1:27" s="16" customFormat="1" ht="18.75" hidden="1" customHeight="1" thickBot="1" x14ac:dyDescent="0.25">
      <c r="A389" s="1662"/>
      <c r="B389" s="1662"/>
      <c r="C389" s="1662"/>
      <c r="D389" s="1662"/>
      <c r="E389" s="1662"/>
      <c r="F389" s="1662"/>
      <c r="G389" s="1662"/>
      <c r="H389" s="1662"/>
      <c r="I389" s="1662"/>
      <c r="J389" s="1662"/>
      <c r="K389" s="1662"/>
      <c r="L389" s="1662"/>
      <c r="M389" s="1662"/>
      <c r="N389" s="3410">
        <f>N388+Q388+T388+W388</f>
        <v>239</v>
      </c>
      <c r="O389" s="3411"/>
      <c r="P389" s="3411"/>
      <c r="Q389" s="3411"/>
      <c r="R389" s="3411"/>
      <c r="S389" s="3411"/>
      <c r="T389" s="3411"/>
      <c r="U389" s="3411"/>
      <c r="V389" s="3411"/>
      <c r="W389" s="3411"/>
      <c r="X389" s="3411"/>
      <c r="Y389" s="3412"/>
      <c r="Z389" s="46"/>
      <c r="AA389" s="454"/>
    </row>
    <row r="390" spans="1:27" s="16" customFormat="1" ht="18.75" hidden="1" customHeight="1" thickBot="1" x14ac:dyDescent="0.25">
      <c r="A390" s="405"/>
      <c r="B390" s="405"/>
      <c r="C390" s="405"/>
      <c r="D390" s="405"/>
      <c r="E390" s="405"/>
      <c r="F390" s="405"/>
      <c r="G390" s="405"/>
      <c r="H390" s="405"/>
      <c r="I390" s="405"/>
      <c r="J390" s="405"/>
      <c r="K390" s="405"/>
      <c r="L390" s="405"/>
      <c r="M390" s="405"/>
      <c r="N390" s="406"/>
      <c r="O390" s="407"/>
      <c r="P390" s="408"/>
      <c r="Q390" s="406"/>
      <c r="R390" s="407"/>
      <c r="S390" s="407"/>
      <c r="T390" s="70"/>
      <c r="U390" s="71"/>
      <c r="V390" s="72"/>
      <c r="W390" s="70"/>
      <c r="X390" s="71"/>
      <c r="Y390" s="72"/>
      <c r="Z390" s="46"/>
      <c r="AA390" s="454"/>
    </row>
    <row r="391" spans="1:27" s="16" customFormat="1" ht="18.75" hidden="1" customHeight="1" thickBot="1" x14ac:dyDescent="0.25">
      <c r="A391" s="3345" t="s">
        <v>407</v>
      </c>
      <c r="B391" s="3346"/>
      <c r="C391" s="3346"/>
      <c r="D391" s="3346"/>
      <c r="E391" s="3346"/>
      <c r="F391" s="3346"/>
      <c r="G391" s="3346"/>
      <c r="H391" s="3346"/>
      <c r="I391" s="3346"/>
      <c r="J391" s="3346"/>
      <c r="K391" s="3346"/>
      <c r="L391" s="3346"/>
      <c r="M391" s="3346"/>
      <c r="N391" s="3346"/>
      <c r="O391" s="3346"/>
      <c r="P391" s="3346"/>
      <c r="Q391" s="3346"/>
      <c r="R391" s="3346"/>
      <c r="S391" s="3346"/>
      <c r="T391" s="3346"/>
      <c r="U391" s="3346"/>
      <c r="V391" s="3346"/>
      <c r="W391" s="3346"/>
      <c r="X391" s="3346"/>
      <c r="Y391" s="3347"/>
      <c r="Z391" s="46"/>
      <c r="AA391" s="454"/>
    </row>
    <row r="392" spans="1:27" s="16" customFormat="1" ht="24.75" hidden="1" customHeight="1" thickBot="1" x14ac:dyDescent="0.25">
      <c r="A392" s="3348" t="s">
        <v>403</v>
      </c>
      <c r="B392" s="3348"/>
      <c r="C392" s="3348"/>
      <c r="D392" s="3348"/>
      <c r="E392" s="3348"/>
      <c r="F392" s="3348"/>
      <c r="G392" s="1693">
        <f>N401</f>
        <v>240</v>
      </c>
      <c r="H392" s="1693">
        <f t="shared" ref="H392:V392" si="120">H83+H149+H158+H213+H360+H365+H93</f>
        <v>7200</v>
      </c>
      <c r="I392" s="1693">
        <f t="shared" si="120"/>
        <v>3277</v>
      </c>
      <c r="J392" s="1693">
        <f t="shared" si="120"/>
        <v>1589</v>
      </c>
      <c r="K392" s="1693">
        <f t="shared" si="120"/>
        <v>461</v>
      </c>
      <c r="L392" s="1693">
        <f t="shared" si="120"/>
        <v>1227</v>
      </c>
      <c r="M392" s="1693">
        <f t="shared" si="120"/>
        <v>3293</v>
      </c>
      <c r="N392" s="1693">
        <f t="shared" si="120"/>
        <v>29</v>
      </c>
      <c r="O392" s="1693">
        <f t="shared" si="120"/>
        <v>27</v>
      </c>
      <c r="P392" s="1693">
        <f t="shared" si="120"/>
        <v>27</v>
      </c>
      <c r="Q392" s="1693">
        <f t="shared" si="120"/>
        <v>28</v>
      </c>
      <c r="R392" s="1693">
        <f t="shared" si="120"/>
        <v>28</v>
      </c>
      <c r="S392" s="1693">
        <f t="shared" si="120"/>
        <v>30</v>
      </c>
      <c r="T392" s="1693">
        <f t="shared" si="120"/>
        <v>24</v>
      </c>
      <c r="U392" s="1693">
        <f t="shared" si="120"/>
        <v>24</v>
      </c>
      <c r="V392" s="1693">
        <f t="shared" si="120"/>
        <v>24</v>
      </c>
      <c r="W392" s="1694">
        <f>W83+W149+W158+W213+W360+W365</f>
        <v>22</v>
      </c>
      <c r="X392" s="1695">
        <f>X83+X149+X158+X213+X360+X365</f>
        <v>20</v>
      </c>
      <c r="Y392" s="1696">
        <f>Y83+Y149+Y158+Y213+Y360+Y365</f>
        <v>15</v>
      </c>
      <c r="Z392" s="46"/>
      <c r="AA392" s="454"/>
    </row>
    <row r="393" spans="1:27" s="16" customFormat="1" ht="36" hidden="1" customHeight="1" thickBot="1" x14ac:dyDescent="0.25">
      <c r="A393" s="3349" t="s">
        <v>404</v>
      </c>
      <c r="B393" s="3350"/>
      <c r="C393" s="3350"/>
      <c r="D393" s="3350"/>
      <c r="E393" s="3350"/>
      <c r="F393" s="3351"/>
      <c r="G393" s="1697">
        <f>N401</f>
        <v>240</v>
      </c>
      <c r="H393" s="1697">
        <f t="shared" ref="H393:V393" si="121">H83+H150+H158+H214+H360+H365+H93</f>
        <v>7200</v>
      </c>
      <c r="I393" s="1697">
        <f t="shared" si="121"/>
        <v>3277</v>
      </c>
      <c r="J393" s="1697">
        <f t="shared" si="121"/>
        <v>1508</v>
      </c>
      <c r="K393" s="1697">
        <f t="shared" si="121"/>
        <v>422</v>
      </c>
      <c r="L393" s="1697">
        <f t="shared" si="121"/>
        <v>1347</v>
      </c>
      <c r="M393" s="1697">
        <f t="shared" si="121"/>
        <v>3293</v>
      </c>
      <c r="N393" s="1697">
        <f t="shared" si="121"/>
        <v>29</v>
      </c>
      <c r="O393" s="1697">
        <f t="shared" si="121"/>
        <v>27</v>
      </c>
      <c r="P393" s="1697">
        <f t="shared" si="121"/>
        <v>27</v>
      </c>
      <c r="Q393" s="1697">
        <f t="shared" si="121"/>
        <v>28</v>
      </c>
      <c r="R393" s="1697">
        <f t="shared" si="121"/>
        <v>28</v>
      </c>
      <c r="S393" s="1697">
        <f t="shared" si="121"/>
        <v>30</v>
      </c>
      <c r="T393" s="1697">
        <f t="shared" si="121"/>
        <v>24</v>
      </c>
      <c r="U393" s="1697">
        <f t="shared" si="121"/>
        <v>24</v>
      </c>
      <c r="V393" s="1697">
        <f t="shared" si="121"/>
        <v>24</v>
      </c>
      <c r="W393" s="1694">
        <f>W83+W150+W158+W214+W360+W365</f>
        <v>22</v>
      </c>
      <c r="X393" s="1695">
        <f>X83+X150+X158+X214+X360+X365</f>
        <v>20</v>
      </c>
      <c r="Y393" s="1696">
        <f>Y83+Y150+Y158+Y214+Y360+Y365</f>
        <v>15</v>
      </c>
      <c r="Z393" s="46"/>
      <c r="AA393" s="454"/>
    </row>
    <row r="394" spans="1:27" s="16" customFormat="1" ht="18.75" hidden="1" customHeight="1" x14ac:dyDescent="0.2">
      <c r="A394" s="3352" t="s">
        <v>74</v>
      </c>
      <c r="B394" s="3353"/>
      <c r="C394" s="3353"/>
      <c r="D394" s="3353"/>
      <c r="E394" s="3353"/>
      <c r="F394" s="3353"/>
      <c r="G394" s="3353"/>
      <c r="H394" s="3353"/>
      <c r="I394" s="3353"/>
      <c r="J394" s="3353"/>
      <c r="K394" s="3353"/>
      <c r="L394" s="3353"/>
      <c r="M394" s="3354"/>
      <c r="N394" s="1698">
        <f t="shared" ref="N394:Y394" si="122">N392</f>
        <v>29</v>
      </c>
      <c r="O394" s="1699">
        <f t="shared" si="122"/>
        <v>27</v>
      </c>
      <c r="P394" s="1700">
        <f t="shared" si="122"/>
        <v>27</v>
      </c>
      <c r="Q394" s="1698">
        <f t="shared" si="122"/>
        <v>28</v>
      </c>
      <c r="R394" s="1699">
        <f t="shared" si="122"/>
        <v>28</v>
      </c>
      <c r="S394" s="1700">
        <f t="shared" si="122"/>
        <v>30</v>
      </c>
      <c r="T394" s="1698">
        <f>T392</f>
        <v>24</v>
      </c>
      <c r="U394" s="1701">
        <f t="shared" si="122"/>
        <v>24</v>
      </c>
      <c r="V394" s="1702">
        <f t="shared" si="122"/>
        <v>24</v>
      </c>
      <c r="W394" s="1703">
        <f t="shared" si="122"/>
        <v>22</v>
      </c>
      <c r="X394" s="1701">
        <f t="shared" si="122"/>
        <v>20</v>
      </c>
      <c r="Y394" s="1702">
        <f t="shared" si="122"/>
        <v>15</v>
      </c>
      <c r="Z394" s="46"/>
      <c r="AA394" s="454"/>
    </row>
    <row r="395" spans="1:27" s="16" customFormat="1" ht="18.75" hidden="1" customHeight="1" x14ac:dyDescent="0.2">
      <c r="A395" s="3355" t="s">
        <v>62</v>
      </c>
      <c r="B395" s="3356"/>
      <c r="C395" s="3356"/>
      <c r="D395" s="3356"/>
      <c r="E395" s="3356"/>
      <c r="F395" s="3356"/>
      <c r="G395" s="3356"/>
      <c r="H395" s="3356"/>
      <c r="I395" s="3356"/>
      <c r="J395" s="3356"/>
      <c r="K395" s="3356"/>
      <c r="L395" s="3356"/>
      <c r="M395" s="3357"/>
      <c r="N395" s="1704">
        <v>3</v>
      </c>
      <c r="O395" s="1705">
        <v>1</v>
      </c>
      <c r="P395" s="1706">
        <v>3</v>
      </c>
      <c r="Q395" s="1707">
        <v>4</v>
      </c>
      <c r="R395" s="1705">
        <v>2</v>
      </c>
      <c r="S395" s="1706">
        <v>3</v>
      </c>
      <c r="T395" s="1707">
        <v>3</v>
      </c>
      <c r="U395" s="1705">
        <v>2</v>
      </c>
      <c r="V395" s="1706">
        <v>3</v>
      </c>
      <c r="W395" s="1707">
        <v>3</v>
      </c>
      <c r="X395" s="1705">
        <v>1</v>
      </c>
      <c r="Y395" s="1706">
        <v>2</v>
      </c>
      <c r="Z395" s="46"/>
      <c r="AA395" s="454"/>
    </row>
    <row r="396" spans="1:27" s="16" customFormat="1" ht="18.75" hidden="1" customHeight="1" x14ac:dyDescent="0.2">
      <c r="A396" s="3322" t="s">
        <v>408</v>
      </c>
      <c r="B396" s="3323"/>
      <c r="C396" s="3323"/>
      <c r="D396" s="3323"/>
      <c r="E396" s="3323"/>
      <c r="F396" s="3323"/>
      <c r="G396" s="3323"/>
      <c r="H396" s="3323"/>
      <c r="I396" s="3323"/>
      <c r="J396" s="3323"/>
      <c r="K396" s="3323"/>
      <c r="L396" s="3323"/>
      <c r="M396" s="3324"/>
      <c r="N396" s="160">
        <v>5</v>
      </c>
      <c r="O396" s="786">
        <v>2</v>
      </c>
      <c r="P396" s="639" t="s">
        <v>411</v>
      </c>
      <c r="Q396" s="1037">
        <v>3</v>
      </c>
      <c r="R396" s="786">
        <v>1</v>
      </c>
      <c r="S396" s="639" t="s">
        <v>485</v>
      </c>
      <c r="T396" s="1037" t="s">
        <v>202</v>
      </c>
      <c r="U396" s="786"/>
      <c r="V396" s="639" t="s">
        <v>598</v>
      </c>
      <c r="W396" s="1037">
        <v>4</v>
      </c>
      <c r="X396" s="786" t="s">
        <v>484</v>
      </c>
      <c r="Y396" s="639">
        <v>3</v>
      </c>
      <c r="Z396" s="46"/>
      <c r="AA396" s="454"/>
    </row>
    <row r="397" spans="1:27" s="16" customFormat="1" ht="18.75" hidden="1" customHeight="1" x14ac:dyDescent="0.2">
      <c r="A397" s="3322" t="s">
        <v>409</v>
      </c>
      <c r="B397" s="3323"/>
      <c r="C397" s="3323"/>
      <c r="D397" s="3323"/>
      <c r="E397" s="3323"/>
      <c r="F397" s="3323"/>
      <c r="G397" s="3323"/>
      <c r="H397" s="3323"/>
      <c r="I397" s="3323"/>
      <c r="J397" s="3323"/>
      <c r="K397" s="3323"/>
      <c r="L397" s="3323"/>
      <c r="M397" s="3324"/>
      <c r="N397" s="160">
        <v>5</v>
      </c>
      <c r="O397" s="786">
        <v>2</v>
      </c>
      <c r="P397" s="639" t="s">
        <v>411</v>
      </c>
      <c r="Q397" s="1037">
        <v>3</v>
      </c>
      <c r="R397" s="786">
        <v>1</v>
      </c>
      <c r="S397" s="639" t="s">
        <v>485</v>
      </c>
      <c r="T397" s="1037" t="s">
        <v>202</v>
      </c>
      <c r="U397" s="786"/>
      <c r="V397" s="639" t="s">
        <v>598</v>
      </c>
      <c r="W397" s="1037">
        <v>3</v>
      </c>
      <c r="X397" s="786" t="s">
        <v>484</v>
      </c>
      <c r="Y397" s="639">
        <v>3</v>
      </c>
      <c r="Z397" s="46"/>
      <c r="AA397" s="454"/>
    </row>
    <row r="398" spans="1:27" s="16" customFormat="1" ht="18.75" hidden="1" customHeight="1" x14ac:dyDescent="0.2">
      <c r="A398" s="3322" t="s">
        <v>77</v>
      </c>
      <c r="B398" s="3323"/>
      <c r="C398" s="3323"/>
      <c r="D398" s="3323"/>
      <c r="E398" s="3323"/>
      <c r="F398" s="3323"/>
      <c r="G398" s="3323"/>
      <c r="H398" s="3323"/>
      <c r="I398" s="3323"/>
      <c r="J398" s="3323"/>
      <c r="K398" s="3323"/>
      <c r="L398" s="3323"/>
      <c r="M398" s="3324"/>
      <c r="N398" s="1037"/>
      <c r="O398" s="786"/>
      <c r="P398" s="639"/>
      <c r="Q398" s="1037"/>
      <c r="R398" s="786"/>
      <c r="S398" s="639"/>
      <c r="T398" s="1037"/>
      <c r="U398" s="786"/>
      <c r="V398" s="639">
        <v>1</v>
      </c>
      <c r="W398" s="1037">
        <v>1</v>
      </c>
      <c r="X398" s="786"/>
      <c r="Y398" s="639"/>
      <c r="Z398" s="46"/>
      <c r="AA398" s="454"/>
    </row>
    <row r="399" spans="1:27" s="16" customFormat="1" ht="18.75" hidden="1" customHeight="1" thickBot="1" x14ac:dyDescent="0.25">
      <c r="A399" s="3341" t="s">
        <v>76</v>
      </c>
      <c r="B399" s="3342"/>
      <c r="C399" s="3342"/>
      <c r="D399" s="3342"/>
      <c r="E399" s="3342"/>
      <c r="F399" s="3342"/>
      <c r="G399" s="3342"/>
      <c r="H399" s="3342"/>
      <c r="I399" s="3342"/>
      <c r="J399" s="3342"/>
      <c r="K399" s="3342"/>
      <c r="L399" s="3342"/>
      <c r="M399" s="3343"/>
      <c r="N399" s="936"/>
      <c r="O399" s="937"/>
      <c r="P399" s="686"/>
      <c r="Q399" s="936"/>
      <c r="R399" s="937"/>
      <c r="S399" s="686"/>
      <c r="T399" s="936">
        <v>1</v>
      </c>
      <c r="U399" s="937"/>
      <c r="V399" s="686">
        <v>1</v>
      </c>
      <c r="W399" s="936"/>
      <c r="X399" s="937">
        <v>1</v>
      </c>
      <c r="Y399" s="686"/>
      <c r="Z399" s="46"/>
      <c r="AA399" s="454"/>
    </row>
    <row r="400" spans="1:27" s="16" customFormat="1" ht="18.75" hidden="1" customHeight="1" thickBot="1" x14ac:dyDescent="0.25">
      <c r="A400" s="409"/>
      <c r="B400" s="409"/>
      <c r="C400" s="409"/>
      <c r="D400" s="409"/>
      <c r="E400" s="409"/>
      <c r="F400" s="409"/>
      <c r="G400" s="409"/>
      <c r="H400" s="409"/>
      <c r="I400" s="409"/>
      <c r="J400" s="409"/>
      <c r="K400" s="409"/>
      <c r="L400" s="409"/>
      <c r="M400" s="410"/>
      <c r="N400" s="3344">
        <f>G12+G13+G14+G17+G23+G24+G25+G36+G37+G38+G40+G51+G52+G53+G57+G58+G59+G65+G69+G78+G79+G81</f>
        <v>60</v>
      </c>
      <c r="O400" s="3344"/>
      <c r="P400" s="3344"/>
      <c r="Q400" s="3344">
        <f>G18+G19+G20+G26+G27+G28+G39+G46+G54+G61+G62+G63+G70+G71+G73+G74+G75+G76+G80+G203+G204+G354+G87+G88+G89</f>
        <v>60</v>
      </c>
      <c r="R400" s="3344"/>
      <c r="S400" s="3344"/>
      <c r="T400" s="3018">
        <f>G34+G41+G43+G44+G45+G48+G49+G129+G130+G131+G134+G135+G136+G141+G142+G198+G355+G356+G90+G91+G92</f>
        <v>60</v>
      </c>
      <c r="U400" s="3019"/>
      <c r="V400" s="3019"/>
      <c r="W400" s="3018">
        <f>G16+G55+G66+G67+G132+G138+G139+G143+G156+G157+G199+G200+G201+G206+G207+G208+G357+G359+G364</f>
        <v>60</v>
      </c>
      <c r="X400" s="3019"/>
      <c r="Y400" s="3019"/>
      <c r="Z400" s="46"/>
      <c r="AA400" s="455"/>
    </row>
    <row r="401" spans="1:38" s="16" customFormat="1" ht="18.75" hidden="1" customHeight="1" thickBot="1" x14ac:dyDescent="0.25">
      <c r="A401" s="404"/>
      <c r="B401" s="404"/>
      <c r="C401" s="404"/>
      <c r="D401" s="404"/>
      <c r="E401" s="404"/>
      <c r="F401" s="404"/>
      <c r="G401" s="404"/>
      <c r="H401" s="404"/>
      <c r="I401" s="404"/>
      <c r="J401" s="404"/>
      <c r="K401" s="404"/>
      <c r="L401" s="404"/>
      <c r="M401" s="404"/>
      <c r="N401" s="3360">
        <f>N400+Q400+T400+W400</f>
        <v>240</v>
      </c>
      <c r="O401" s="3361"/>
      <c r="P401" s="3361"/>
      <c r="Q401" s="3361"/>
      <c r="R401" s="3361"/>
      <c r="S401" s="3361"/>
      <c r="T401" s="3361"/>
      <c r="U401" s="3361"/>
      <c r="V401" s="3361"/>
      <c r="W401" s="3361"/>
      <c r="X401" s="3361"/>
      <c r="Y401" s="3362"/>
      <c r="Z401" s="46"/>
      <c r="AA401" s="455"/>
    </row>
    <row r="402" spans="1:38" s="16" customFormat="1" ht="18.75" hidden="1" customHeight="1" thickBot="1" x14ac:dyDescent="0.25">
      <c r="A402" s="411"/>
      <c r="B402" s="411"/>
      <c r="C402" s="411"/>
      <c r="D402" s="411"/>
      <c r="E402" s="411"/>
      <c r="F402" s="411"/>
      <c r="G402" s="411"/>
      <c r="H402" s="411"/>
      <c r="I402" s="411"/>
      <c r="J402" s="411"/>
      <c r="K402" s="411"/>
      <c r="L402" s="411"/>
      <c r="M402" s="411"/>
      <c r="N402" s="411"/>
      <c r="O402" s="411"/>
      <c r="P402" s="412"/>
      <c r="Q402" s="411"/>
      <c r="R402" s="411"/>
      <c r="S402" s="411"/>
      <c r="T402" s="412"/>
      <c r="U402" s="412"/>
      <c r="V402" s="412"/>
      <c r="W402" s="412"/>
      <c r="X402" s="412"/>
      <c r="Y402" s="412"/>
      <c r="Z402" s="46"/>
      <c r="AA402" s="454"/>
    </row>
    <row r="403" spans="1:38" s="16" customFormat="1" ht="18.75" hidden="1" customHeight="1" thickBot="1" x14ac:dyDescent="0.25">
      <c r="A403" s="3363" t="s">
        <v>410</v>
      </c>
      <c r="B403" s="3364"/>
      <c r="C403" s="3364"/>
      <c r="D403" s="3364"/>
      <c r="E403" s="3364"/>
      <c r="F403" s="3364"/>
      <c r="G403" s="3364"/>
      <c r="H403" s="3364"/>
      <c r="I403" s="3364"/>
      <c r="J403" s="3364"/>
      <c r="K403" s="3364"/>
      <c r="L403" s="3364"/>
      <c r="M403" s="3364"/>
      <c r="N403" s="3364"/>
      <c r="O403" s="3364"/>
      <c r="P403" s="3364"/>
      <c r="Q403" s="3364"/>
      <c r="R403" s="3364"/>
      <c r="S403" s="3364"/>
      <c r="T403" s="3364"/>
      <c r="U403" s="3364"/>
      <c r="V403" s="3364"/>
      <c r="W403" s="3364"/>
      <c r="X403" s="3364"/>
      <c r="Y403" s="3365"/>
      <c r="Z403" s="46"/>
      <c r="AA403" s="454"/>
    </row>
    <row r="404" spans="1:38" s="16" customFormat="1" ht="21.75" hidden="1" customHeight="1" thickBot="1" x14ac:dyDescent="0.25">
      <c r="A404" s="3337" t="s">
        <v>403</v>
      </c>
      <c r="B404" s="3337"/>
      <c r="C404" s="3337"/>
      <c r="D404" s="3337"/>
      <c r="E404" s="3337"/>
      <c r="F404" s="3337"/>
      <c r="G404" s="1663">
        <f>N413</f>
        <v>239</v>
      </c>
      <c r="H404" s="1663">
        <f t="shared" ref="H404:V404" si="123">H83+H149+H153+H158+H164+H225+H360+H365+H93</f>
        <v>7200</v>
      </c>
      <c r="I404" s="1663">
        <f t="shared" si="123"/>
        <v>3267</v>
      </c>
      <c r="J404" s="1663">
        <f t="shared" si="123"/>
        <v>1579</v>
      </c>
      <c r="K404" s="1663">
        <f t="shared" si="123"/>
        <v>481</v>
      </c>
      <c r="L404" s="1663">
        <f t="shared" si="123"/>
        <v>1207</v>
      </c>
      <c r="M404" s="1663">
        <f t="shared" si="123"/>
        <v>3303</v>
      </c>
      <c r="N404" s="1663">
        <f t="shared" si="123"/>
        <v>29</v>
      </c>
      <c r="O404" s="1663">
        <f t="shared" si="123"/>
        <v>27</v>
      </c>
      <c r="P404" s="1663">
        <f t="shared" si="123"/>
        <v>27</v>
      </c>
      <c r="Q404" s="1663">
        <f t="shared" si="123"/>
        <v>28</v>
      </c>
      <c r="R404" s="1663">
        <f t="shared" si="123"/>
        <v>28</v>
      </c>
      <c r="S404" s="1663">
        <f t="shared" si="123"/>
        <v>29</v>
      </c>
      <c r="T404" s="1663">
        <f t="shared" si="123"/>
        <v>24</v>
      </c>
      <c r="U404" s="1663">
        <f t="shared" si="123"/>
        <v>24</v>
      </c>
      <c r="V404" s="1663">
        <f t="shared" si="123"/>
        <v>24</v>
      </c>
      <c r="W404" s="1664">
        <f>W83+W149+W153+W158+W164+W225+W360+W365</f>
        <v>22</v>
      </c>
      <c r="X404" s="1665">
        <f>X83+X149+X153+X158+X164+X225+X360+X365</f>
        <v>20</v>
      </c>
      <c r="Y404" s="1666">
        <f>Y83+Y149+Y153+Y158+Y164+Y225+Y360+Y365</f>
        <v>15</v>
      </c>
      <c r="Z404" s="46"/>
      <c r="AA404" s="454"/>
    </row>
    <row r="405" spans="1:38" s="16" customFormat="1" ht="38.25" hidden="1" customHeight="1" thickBot="1" x14ac:dyDescent="0.25">
      <c r="A405" s="3338" t="s">
        <v>404</v>
      </c>
      <c r="B405" s="3339"/>
      <c r="C405" s="3339"/>
      <c r="D405" s="3339"/>
      <c r="E405" s="3339"/>
      <c r="F405" s="3340"/>
      <c r="G405" s="1663">
        <f>N413</f>
        <v>239</v>
      </c>
      <c r="H405" s="1663">
        <f t="shared" ref="H405:V405" si="124">H83+H150+H153+H158+H164+H226+H360+H365+H93</f>
        <v>7200</v>
      </c>
      <c r="I405" s="1663">
        <f t="shared" si="124"/>
        <v>3267</v>
      </c>
      <c r="J405" s="1663">
        <f t="shared" si="124"/>
        <v>1498</v>
      </c>
      <c r="K405" s="1663">
        <f t="shared" si="124"/>
        <v>442</v>
      </c>
      <c r="L405" s="1663">
        <f t="shared" si="124"/>
        <v>1327</v>
      </c>
      <c r="M405" s="1663">
        <f t="shared" si="124"/>
        <v>3303</v>
      </c>
      <c r="N405" s="1663">
        <f t="shared" si="124"/>
        <v>29</v>
      </c>
      <c r="O405" s="1663">
        <f t="shared" si="124"/>
        <v>27</v>
      </c>
      <c r="P405" s="1663">
        <f t="shared" si="124"/>
        <v>27</v>
      </c>
      <c r="Q405" s="1663">
        <f t="shared" si="124"/>
        <v>28</v>
      </c>
      <c r="R405" s="1663">
        <f t="shared" si="124"/>
        <v>28</v>
      </c>
      <c r="S405" s="1663">
        <f t="shared" si="124"/>
        <v>29</v>
      </c>
      <c r="T405" s="1663">
        <f t="shared" si="124"/>
        <v>24</v>
      </c>
      <c r="U405" s="1663">
        <f t="shared" si="124"/>
        <v>24</v>
      </c>
      <c r="V405" s="1663">
        <f t="shared" si="124"/>
        <v>24</v>
      </c>
      <c r="W405" s="1664">
        <f>W83+W150+W153+W158+W164+W226+W360+W365</f>
        <v>22</v>
      </c>
      <c r="X405" s="1665">
        <f>X83+X150+X153+X158+X164+X226+X360+X365</f>
        <v>20</v>
      </c>
      <c r="Y405" s="1666">
        <f>Y83+Y150+Y153+Y158+Y164+Y226+Y360+Y365</f>
        <v>15</v>
      </c>
      <c r="Z405" s="46"/>
      <c r="AA405" s="454"/>
    </row>
    <row r="406" spans="1:38" s="16" customFormat="1" ht="18.75" hidden="1" customHeight="1" x14ac:dyDescent="0.2">
      <c r="A406" s="3366" t="s">
        <v>74</v>
      </c>
      <c r="B406" s="3326"/>
      <c r="C406" s="3326"/>
      <c r="D406" s="3326"/>
      <c r="E406" s="3326"/>
      <c r="F406" s="3326"/>
      <c r="G406" s="3326"/>
      <c r="H406" s="3326"/>
      <c r="I406" s="3326"/>
      <c r="J406" s="3326"/>
      <c r="K406" s="3326"/>
      <c r="L406" s="3326"/>
      <c r="M406" s="3327"/>
      <c r="N406" s="1667">
        <f t="shared" ref="N406:Y406" si="125">N404</f>
        <v>29</v>
      </c>
      <c r="O406" s="1668">
        <f t="shared" si="125"/>
        <v>27</v>
      </c>
      <c r="P406" s="1669">
        <f t="shared" si="125"/>
        <v>27</v>
      </c>
      <c r="Q406" s="1670">
        <f t="shared" si="125"/>
        <v>28</v>
      </c>
      <c r="R406" s="1671">
        <f t="shared" si="125"/>
        <v>28</v>
      </c>
      <c r="S406" s="1672">
        <f t="shared" si="125"/>
        <v>29</v>
      </c>
      <c r="T406" s="1670">
        <f t="shared" si="125"/>
        <v>24</v>
      </c>
      <c r="U406" s="1671">
        <f t="shared" si="125"/>
        <v>24</v>
      </c>
      <c r="V406" s="1672">
        <f t="shared" si="125"/>
        <v>24</v>
      </c>
      <c r="W406" s="1673">
        <f t="shared" si="125"/>
        <v>22</v>
      </c>
      <c r="X406" s="1668">
        <f t="shared" si="125"/>
        <v>20</v>
      </c>
      <c r="Y406" s="1669">
        <f t="shared" si="125"/>
        <v>15</v>
      </c>
      <c r="Z406" s="46"/>
      <c r="AA406" s="454"/>
    </row>
    <row r="407" spans="1:38" s="16" customFormat="1" ht="18.75" hidden="1" customHeight="1" x14ac:dyDescent="0.2">
      <c r="A407" s="3328" t="s">
        <v>62</v>
      </c>
      <c r="B407" s="3329"/>
      <c r="C407" s="3329"/>
      <c r="D407" s="3329"/>
      <c r="E407" s="3329"/>
      <c r="F407" s="3329"/>
      <c r="G407" s="3329"/>
      <c r="H407" s="3329"/>
      <c r="I407" s="3329"/>
      <c r="J407" s="3329"/>
      <c r="K407" s="3329"/>
      <c r="L407" s="3329"/>
      <c r="M407" s="3330"/>
      <c r="N407" s="1651">
        <v>3</v>
      </c>
      <c r="O407" s="1652">
        <v>1</v>
      </c>
      <c r="P407" s="1653">
        <v>3</v>
      </c>
      <c r="Q407" s="1654">
        <v>4</v>
      </c>
      <c r="R407" s="1652">
        <v>2</v>
      </c>
      <c r="S407" s="1653">
        <v>3</v>
      </c>
      <c r="T407" s="1654">
        <v>3</v>
      </c>
      <c r="U407" s="1652">
        <v>2</v>
      </c>
      <c r="V407" s="1653">
        <v>3</v>
      </c>
      <c r="W407" s="1654">
        <v>3</v>
      </c>
      <c r="X407" s="1652">
        <v>1</v>
      </c>
      <c r="Y407" s="1653">
        <v>2</v>
      </c>
      <c r="Z407" s="46"/>
      <c r="AA407" s="454"/>
    </row>
    <row r="408" spans="1:38" s="16" customFormat="1" ht="18.75" hidden="1" customHeight="1" x14ac:dyDescent="0.2">
      <c r="A408" s="3328" t="s">
        <v>408</v>
      </c>
      <c r="B408" s="3329"/>
      <c r="C408" s="3329"/>
      <c r="D408" s="3329"/>
      <c r="E408" s="3329"/>
      <c r="F408" s="3329"/>
      <c r="G408" s="3329"/>
      <c r="H408" s="3329"/>
      <c r="I408" s="3329"/>
      <c r="J408" s="3329"/>
      <c r="K408" s="3329"/>
      <c r="L408" s="3329"/>
      <c r="M408" s="3330"/>
      <c r="N408" s="1651">
        <v>5</v>
      </c>
      <c r="O408" s="1652">
        <v>2</v>
      </c>
      <c r="P408" s="1653" t="s">
        <v>411</v>
      </c>
      <c r="Q408" s="1654">
        <v>3</v>
      </c>
      <c r="R408" s="1652">
        <v>1</v>
      </c>
      <c r="S408" s="1653" t="s">
        <v>599</v>
      </c>
      <c r="T408" s="1654" t="s">
        <v>202</v>
      </c>
      <c r="U408" s="1652"/>
      <c r="V408" s="1653" t="s">
        <v>598</v>
      </c>
      <c r="W408" s="1654">
        <v>4</v>
      </c>
      <c r="X408" s="1652" t="s">
        <v>484</v>
      </c>
      <c r="Y408" s="1653">
        <v>3</v>
      </c>
      <c r="Z408" s="46"/>
      <c r="AA408" s="454"/>
    </row>
    <row r="409" spans="1:38" s="16" customFormat="1" ht="18.75" hidden="1" customHeight="1" x14ac:dyDescent="0.2">
      <c r="A409" s="3328" t="s">
        <v>409</v>
      </c>
      <c r="B409" s="3329"/>
      <c r="C409" s="3329"/>
      <c r="D409" s="3329"/>
      <c r="E409" s="3329"/>
      <c r="F409" s="3329"/>
      <c r="G409" s="3329"/>
      <c r="H409" s="3329"/>
      <c r="I409" s="3329"/>
      <c r="J409" s="3329"/>
      <c r="K409" s="3329"/>
      <c r="L409" s="3329"/>
      <c r="M409" s="3330"/>
      <c r="N409" s="1651">
        <v>5</v>
      </c>
      <c r="O409" s="1652">
        <v>2</v>
      </c>
      <c r="P409" s="1653" t="s">
        <v>411</v>
      </c>
      <c r="Q409" s="1654">
        <v>3</v>
      </c>
      <c r="R409" s="1652">
        <v>1</v>
      </c>
      <c r="S409" s="1653" t="s">
        <v>599</v>
      </c>
      <c r="T409" s="1654" t="s">
        <v>202</v>
      </c>
      <c r="U409" s="1652"/>
      <c r="V409" s="1653" t="s">
        <v>598</v>
      </c>
      <c r="W409" s="1654">
        <v>3</v>
      </c>
      <c r="X409" s="1652" t="s">
        <v>484</v>
      </c>
      <c r="Y409" s="1653">
        <v>3</v>
      </c>
      <c r="Z409" s="46"/>
      <c r="AA409" s="454"/>
    </row>
    <row r="410" spans="1:38" s="16" customFormat="1" ht="18.75" hidden="1" customHeight="1" x14ac:dyDescent="0.2">
      <c r="A410" s="3358" t="s">
        <v>77</v>
      </c>
      <c r="B410" s="3329"/>
      <c r="C410" s="3329"/>
      <c r="D410" s="3329"/>
      <c r="E410" s="3329"/>
      <c r="F410" s="3329"/>
      <c r="G410" s="3329"/>
      <c r="H410" s="3329"/>
      <c r="I410" s="3329"/>
      <c r="J410" s="3329"/>
      <c r="K410" s="3329"/>
      <c r="L410" s="3329"/>
      <c r="M410" s="3330"/>
      <c r="N410" s="1654"/>
      <c r="O410" s="1652"/>
      <c r="P410" s="1653"/>
      <c r="Q410" s="1654"/>
      <c r="R410" s="1652"/>
      <c r="S410" s="1653"/>
      <c r="T410" s="1654"/>
      <c r="U410" s="1652"/>
      <c r="V410" s="1653">
        <v>1</v>
      </c>
      <c r="W410" s="1654">
        <v>1</v>
      </c>
      <c r="X410" s="1652"/>
      <c r="Y410" s="1653"/>
      <c r="Z410" s="46"/>
      <c r="AA410" s="454"/>
    </row>
    <row r="411" spans="1:38" s="16" customFormat="1" ht="18.75" hidden="1" customHeight="1" thickBot="1" x14ac:dyDescent="0.25">
      <c r="A411" s="3331" t="s">
        <v>76</v>
      </c>
      <c r="B411" s="3332"/>
      <c r="C411" s="3332"/>
      <c r="D411" s="3332"/>
      <c r="E411" s="3332"/>
      <c r="F411" s="3332"/>
      <c r="G411" s="3332"/>
      <c r="H411" s="3332"/>
      <c r="I411" s="3332"/>
      <c r="J411" s="3332"/>
      <c r="K411" s="3332"/>
      <c r="L411" s="3332"/>
      <c r="M411" s="3333"/>
      <c r="N411" s="1658"/>
      <c r="O411" s="1659"/>
      <c r="P411" s="1660"/>
      <c r="Q411" s="1658"/>
      <c r="R411" s="1659"/>
      <c r="S411" s="1660"/>
      <c r="T411" s="1658">
        <v>1</v>
      </c>
      <c r="U411" s="1659"/>
      <c r="V411" s="1660">
        <v>1</v>
      </c>
      <c r="W411" s="1658"/>
      <c r="X411" s="1659">
        <v>1</v>
      </c>
      <c r="Y411" s="1660"/>
      <c r="Z411" s="46"/>
      <c r="AA411" s="454"/>
    </row>
    <row r="412" spans="1:38" s="16" customFormat="1" ht="18.75" hidden="1" customHeight="1" thickBot="1" x14ac:dyDescent="0.25">
      <c r="A412" s="1661"/>
      <c r="B412" s="1662"/>
      <c r="C412" s="1662"/>
      <c r="D412" s="1662"/>
      <c r="E412" s="1662"/>
      <c r="F412" s="1662"/>
      <c r="G412" s="1662"/>
      <c r="H412" s="1662"/>
      <c r="I412" s="1662"/>
      <c r="J412" s="1662"/>
      <c r="K412" s="1662"/>
      <c r="L412" s="1662"/>
      <c r="M412" s="1662"/>
      <c r="N412" s="3359">
        <f>G12+G13+G14+G17+G23+G24+G25+G36+G37+G38+G40+G51+G52+G53+G57+G58+G59+G65+G69+G78+G79+G81</f>
        <v>60</v>
      </c>
      <c r="O412" s="3359"/>
      <c r="P412" s="3359"/>
      <c r="Q412" s="3359">
        <f>G18+G19+G20+G26+G27+G28+G39+G46+G54+G61+G62+G63+G70+G71+G73+G74+G75+G76+G80+G152+G354+4</f>
        <v>60</v>
      </c>
      <c r="R412" s="3359"/>
      <c r="S412" s="3359"/>
      <c r="T412" s="3373">
        <f>G34+G41+G43+G44+G45+G48+G49+G129+G130+G131+G134+G135+G136+G141+G142+G161+G355+G356+6</f>
        <v>60</v>
      </c>
      <c r="U412" s="3374"/>
      <c r="V412" s="3374"/>
      <c r="W412" s="3373">
        <f>G16+G55+G66+G67+G132+G138+G139+G143+G156+G157+G162+G163+G216+G218+G219+G220+G358+G359+G364</f>
        <v>59</v>
      </c>
      <c r="X412" s="3374"/>
      <c r="Y412" s="3374"/>
      <c r="Z412" s="46"/>
      <c r="AA412" s="455"/>
      <c r="AB412" s="47"/>
    </row>
    <row r="413" spans="1:38" s="16" customFormat="1" ht="18.75" hidden="1" customHeight="1" thickBot="1" x14ac:dyDescent="0.25">
      <c r="A413" s="1662"/>
      <c r="B413" s="1662"/>
      <c r="C413" s="1662"/>
      <c r="D413" s="1662"/>
      <c r="E413" s="1662"/>
      <c r="F413" s="1662"/>
      <c r="G413" s="1662"/>
      <c r="H413" s="1662"/>
      <c r="I413" s="1662"/>
      <c r="J413" s="1662"/>
      <c r="K413" s="1662"/>
      <c r="L413" s="1662"/>
      <c r="M413" s="1662"/>
      <c r="N413" s="3375">
        <f>N412+Q412+T412+W412</f>
        <v>239</v>
      </c>
      <c r="O413" s="3376"/>
      <c r="P413" s="3376"/>
      <c r="Q413" s="3376"/>
      <c r="R413" s="3376"/>
      <c r="S413" s="3376"/>
      <c r="T413" s="3376"/>
      <c r="U413" s="3376"/>
      <c r="V413" s="3376"/>
      <c r="W413" s="3376"/>
      <c r="X413" s="3376"/>
      <c r="Y413" s="3377"/>
      <c r="Z413" s="46"/>
      <c r="AA413" s="455"/>
      <c r="AB413" s="47"/>
    </row>
    <row r="414" spans="1:38" s="16" customFormat="1" ht="27.75" hidden="1" customHeight="1" thickBot="1" x14ac:dyDescent="0.25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  <c r="L414" s="413"/>
      <c r="M414" s="413"/>
      <c r="N414" s="414"/>
      <c r="O414" s="414"/>
      <c r="P414" s="402"/>
      <c r="Q414" s="401"/>
      <c r="R414" s="401"/>
      <c r="S414" s="401"/>
      <c r="T414" s="401"/>
      <c r="U414" s="401"/>
      <c r="V414" s="415"/>
      <c r="W414" s="401"/>
      <c r="X414" s="401"/>
      <c r="Y414" s="415"/>
      <c r="AC414" s="47"/>
      <c r="AD414" s="47"/>
      <c r="AE414" s="47"/>
      <c r="AF414" s="47"/>
    </row>
    <row r="415" spans="1:38" s="16" customFormat="1" ht="30" customHeight="1" thickBot="1" x14ac:dyDescent="0.25">
      <c r="A415" s="3378" t="s">
        <v>323</v>
      </c>
      <c r="B415" s="3379"/>
      <c r="C415" s="3379"/>
      <c r="D415" s="3379"/>
      <c r="E415" s="3379"/>
      <c r="F415" s="3379"/>
      <c r="G415" s="3379"/>
      <c r="H415" s="3379"/>
      <c r="I415" s="3379"/>
      <c r="J415" s="3379"/>
      <c r="K415" s="3379"/>
      <c r="L415" s="3379"/>
      <c r="M415" s="3379"/>
      <c r="N415" s="3379"/>
      <c r="O415" s="3379"/>
      <c r="P415" s="3379"/>
      <c r="Q415" s="3379"/>
      <c r="R415" s="3379"/>
      <c r="S415" s="3379"/>
      <c r="T415" s="3379"/>
      <c r="U415" s="3379"/>
      <c r="V415" s="3379"/>
      <c r="W415" s="3379"/>
      <c r="X415" s="3379"/>
      <c r="Y415" s="3380"/>
    </row>
    <row r="416" spans="1:38" s="57" customFormat="1" ht="16.5" thickBot="1" x14ac:dyDescent="0.25">
      <c r="A416" s="3215"/>
      <c r="B416" s="3215"/>
      <c r="C416" s="3215"/>
      <c r="D416" s="3215"/>
      <c r="E416" s="3215"/>
      <c r="F416" s="3215"/>
      <c r="G416" s="3215"/>
      <c r="H416" s="3215"/>
      <c r="I416" s="3215"/>
      <c r="J416" s="3215"/>
      <c r="K416" s="3215"/>
      <c r="L416" s="3215"/>
      <c r="M416" s="3215"/>
      <c r="N416" s="3215"/>
      <c r="O416" s="3215"/>
      <c r="P416" s="3215"/>
      <c r="Q416" s="3215"/>
      <c r="R416" s="3215"/>
      <c r="S416" s="3215"/>
      <c r="T416" s="3215"/>
      <c r="U416" s="3215"/>
      <c r="V416" s="3215"/>
      <c r="W416" s="3215"/>
      <c r="X416" s="3215"/>
      <c r="Y416" s="3215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</row>
    <row r="417" spans="1:27" s="1064" customFormat="1" ht="15.75" customHeight="1" thickBot="1" x14ac:dyDescent="0.25">
      <c r="A417" s="3367" t="s">
        <v>75</v>
      </c>
      <c r="B417" s="3367"/>
      <c r="C417" s="3367"/>
      <c r="D417" s="3367"/>
      <c r="E417" s="3367"/>
      <c r="F417" s="3367"/>
      <c r="G417" s="2038">
        <f t="shared" ref="G417:M417" si="126">G83+G124+G272+G362+G365+G118+G93</f>
        <v>240</v>
      </c>
      <c r="H417" s="1710">
        <f>H83+H124+H272+H362+H365+H118+H93</f>
        <v>7200</v>
      </c>
      <c r="I417" s="1710">
        <f t="shared" si="126"/>
        <v>3299</v>
      </c>
      <c r="J417" s="1710">
        <f t="shared" si="126"/>
        <v>1582</v>
      </c>
      <c r="K417" s="1710">
        <f t="shared" si="126"/>
        <v>486</v>
      </c>
      <c r="L417" s="1710">
        <f t="shared" si="126"/>
        <v>1231</v>
      </c>
      <c r="M417" s="1710">
        <f t="shared" si="126"/>
        <v>3391</v>
      </c>
      <c r="N417" s="1710">
        <f t="shared" ref="N417:S417" si="127">N83+N124+N272+N362+N365+N93</f>
        <v>29</v>
      </c>
      <c r="O417" s="1710">
        <f t="shared" si="127"/>
        <v>27</v>
      </c>
      <c r="P417" s="1710">
        <f t="shared" si="127"/>
        <v>27</v>
      </c>
      <c r="Q417" s="1710">
        <f t="shared" si="127"/>
        <v>28</v>
      </c>
      <c r="R417" s="1710">
        <f t="shared" si="127"/>
        <v>28</v>
      </c>
      <c r="S417" s="1710">
        <f t="shared" si="127"/>
        <v>29</v>
      </c>
      <c r="T417" s="1710">
        <f t="shared" ref="T417:Y417" si="128">T83+T124+T272+T362+T365+T93+T118</f>
        <v>25</v>
      </c>
      <c r="U417" s="1710">
        <f t="shared" si="128"/>
        <v>26</v>
      </c>
      <c r="V417" s="1710">
        <f t="shared" si="128"/>
        <v>23</v>
      </c>
      <c r="W417" s="1710">
        <f t="shared" si="128"/>
        <v>28</v>
      </c>
      <c r="X417" s="1710">
        <f t="shared" si="128"/>
        <v>29</v>
      </c>
      <c r="Y417" s="1710">
        <f t="shared" si="128"/>
        <v>19</v>
      </c>
    </row>
    <row r="418" spans="1:27" s="16" customFormat="1" ht="15.75" customHeight="1" x14ac:dyDescent="0.2">
      <c r="A418" s="3368" t="s">
        <v>74</v>
      </c>
      <c r="B418" s="3369"/>
      <c r="C418" s="3369"/>
      <c r="D418" s="3369"/>
      <c r="E418" s="3369"/>
      <c r="F418" s="3369"/>
      <c r="G418" s="3369"/>
      <c r="H418" s="3369"/>
      <c r="I418" s="3369"/>
      <c r="J418" s="3369"/>
      <c r="K418" s="3369"/>
      <c r="L418" s="3369"/>
      <c r="M418" s="3370"/>
      <c r="N418" s="1711">
        <f t="shared" ref="N418:Y418" si="129">N417</f>
        <v>29</v>
      </c>
      <c r="O418" s="1712">
        <f t="shared" si="129"/>
        <v>27</v>
      </c>
      <c r="P418" s="1713">
        <f t="shared" si="129"/>
        <v>27</v>
      </c>
      <c r="Q418" s="1711">
        <f t="shared" si="129"/>
        <v>28</v>
      </c>
      <c r="R418" s="1712">
        <f t="shared" si="129"/>
        <v>28</v>
      </c>
      <c r="S418" s="1713">
        <f t="shared" si="129"/>
        <v>29</v>
      </c>
      <c r="T418" s="1714">
        <f t="shared" si="129"/>
        <v>25</v>
      </c>
      <c r="U418" s="1715">
        <f t="shared" si="129"/>
        <v>26</v>
      </c>
      <c r="V418" s="1716">
        <f t="shared" si="129"/>
        <v>23</v>
      </c>
      <c r="W418" s="1714">
        <f t="shared" si="129"/>
        <v>28</v>
      </c>
      <c r="X418" s="1715">
        <f t="shared" si="129"/>
        <v>29</v>
      </c>
      <c r="Y418" s="1716">
        <f t="shared" si="129"/>
        <v>19</v>
      </c>
    </row>
    <row r="419" spans="1:27" s="16" customFormat="1" ht="15.75" customHeight="1" x14ac:dyDescent="0.2">
      <c r="A419" s="3371" t="s">
        <v>62</v>
      </c>
      <c r="B419" s="3323"/>
      <c r="C419" s="3323"/>
      <c r="D419" s="3323"/>
      <c r="E419" s="3323"/>
      <c r="F419" s="3323"/>
      <c r="G419" s="3323"/>
      <c r="H419" s="3323"/>
      <c r="I419" s="3323"/>
      <c r="J419" s="3323"/>
      <c r="K419" s="3323"/>
      <c r="L419" s="3323"/>
      <c r="M419" s="3324"/>
      <c r="N419" s="1717">
        <v>3</v>
      </c>
      <c r="O419" s="1718">
        <v>1</v>
      </c>
      <c r="P419" s="1719">
        <v>3</v>
      </c>
      <c r="Q419" s="1720">
        <v>4</v>
      </c>
      <c r="R419" s="1718">
        <v>2</v>
      </c>
      <c r="S419" s="1719">
        <v>4</v>
      </c>
      <c r="T419" s="1721">
        <v>2</v>
      </c>
      <c r="U419" s="1722">
        <v>2</v>
      </c>
      <c r="V419" s="1723">
        <v>2</v>
      </c>
      <c r="W419" s="1724">
        <v>2</v>
      </c>
      <c r="X419" s="1722">
        <v>3</v>
      </c>
      <c r="Y419" s="1725">
        <v>2</v>
      </c>
    </row>
    <row r="420" spans="1:27" s="16" customFormat="1" ht="15.75" customHeight="1" x14ac:dyDescent="0.2">
      <c r="A420" s="3371" t="s">
        <v>63</v>
      </c>
      <c r="B420" s="3323"/>
      <c r="C420" s="3323"/>
      <c r="D420" s="3323"/>
      <c r="E420" s="3323"/>
      <c r="F420" s="3323"/>
      <c r="G420" s="3323"/>
      <c r="H420" s="3323"/>
      <c r="I420" s="3323"/>
      <c r="J420" s="3323"/>
      <c r="K420" s="3323"/>
      <c r="L420" s="3323"/>
      <c r="M420" s="3324"/>
      <c r="N420" s="1717">
        <v>5</v>
      </c>
      <c r="O420" s="1726">
        <v>2</v>
      </c>
      <c r="P420" s="1727">
        <v>4</v>
      </c>
      <c r="Q420" s="1728">
        <v>5</v>
      </c>
      <c r="R420" s="1726">
        <v>1</v>
      </c>
      <c r="S420" s="1727">
        <v>6</v>
      </c>
      <c r="T420" s="1721" t="s">
        <v>322</v>
      </c>
      <c r="U420" s="1722">
        <v>1</v>
      </c>
      <c r="V420" s="1723" t="s">
        <v>436</v>
      </c>
      <c r="W420" s="1724">
        <v>2</v>
      </c>
      <c r="X420" s="1722" t="s">
        <v>202</v>
      </c>
      <c r="Y420" s="1725">
        <v>4</v>
      </c>
    </row>
    <row r="421" spans="1:27" s="16" customFormat="1" ht="15.75" customHeight="1" x14ac:dyDescent="0.2">
      <c r="A421" s="3371" t="s">
        <v>77</v>
      </c>
      <c r="B421" s="3323"/>
      <c r="C421" s="3323"/>
      <c r="D421" s="3323"/>
      <c r="E421" s="3323"/>
      <c r="F421" s="3323"/>
      <c r="G421" s="3323"/>
      <c r="H421" s="3323"/>
      <c r="I421" s="3323"/>
      <c r="J421" s="3323"/>
      <c r="K421" s="3323"/>
      <c r="L421" s="3323"/>
      <c r="M421" s="3324"/>
      <c r="N421" s="1728"/>
      <c r="O421" s="1726"/>
      <c r="P421" s="1727"/>
      <c r="Q421" s="1728"/>
      <c r="R421" s="1726"/>
      <c r="S421" s="1727"/>
      <c r="T421" s="1721"/>
      <c r="U421" s="1722"/>
      <c r="V421" s="1723">
        <v>1</v>
      </c>
      <c r="W421" s="1724">
        <v>1</v>
      </c>
      <c r="X421" s="1722"/>
      <c r="Y421" s="1725">
        <v>1</v>
      </c>
    </row>
    <row r="422" spans="1:27" s="16" customFormat="1" ht="15.75" customHeight="1" thickBot="1" x14ac:dyDescent="0.25">
      <c r="A422" s="3372" t="s">
        <v>76</v>
      </c>
      <c r="B422" s="3342"/>
      <c r="C422" s="3342"/>
      <c r="D422" s="3342"/>
      <c r="E422" s="3342"/>
      <c r="F422" s="3342"/>
      <c r="G422" s="3342"/>
      <c r="H422" s="3342"/>
      <c r="I422" s="3342"/>
      <c r="J422" s="3342"/>
      <c r="K422" s="3342"/>
      <c r="L422" s="3342"/>
      <c r="M422" s="3343"/>
      <c r="N422" s="423"/>
      <c r="O422" s="424"/>
      <c r="P422" s="425"/>
      <c r="Q422" s="423"/>
      <c r="R422" s="424"/>
      <c r="S422" s="425"/>
      <c r="T422" s="66">
        <v>1</v>
      </c>
      <c r="U422" s="426">
        <v>1</v>
      </c>
      <c r="V422" s="427"/>
      <c r="W422" s="67"/>
      <c r="X422" s="426">
        <v>1</v>
      </c>
      <c r="Y422" s="428"/>
    </row>
    <row r="423" spans="1:27" s="16" customFormat="1" ht="15.75" customHeight="1" thickBot="1" x14ac:dyDescent="0.25">
      <c r="A423" s="403"/>
      <c r="B423" s="404"/>
      <c r="C423" s="404"/>
      <c r="D423" s="404"/>
      <c r="E423" s="404"/>
      <c r="F423" s="404"/>
      <c r="G423" s="404"/>
      <c r="H423" s="404"/>
      <c r="I423" s="404"/>
      <c r="J423" s="404"/>
      <c r="K423" s="404"/>
      <c r="L423" s="404"/>
      <c r="M423" s="404"/>
      <c r="N423" s="3391">
        <f>G12+G13+G14+G17+G23+G24+G25+G36+G37+G38+G40+G51+G52+G53+G57+G58+G59+G65+G69+G78+G79+G81</f>
        <v>60</v>
      </c>
      <c r="O423" s="3392"/>
      <c r="P423" s="3393"/>
      <c r="Q423" s="3394">
        <f>G354+G18+G19+G20+G26+G27+G28+G39+G46+G54+G61+G62+G63+G70+G71+G73+G74+G75+G76+G80+G248+G87+G88+G89</f>
        <v>60</v>
      </c>
      <c r="R423" s="3177"/>
      <c r="S423" s="3178"/>
      <c r="T423" s="3395">
        <f>G258+G259+G260+G263+G264+G34+G233+G41+G43+G44+G45+G48+G49+G247+G251++G123+G234+G356+G90+G91+G92+G117</f>
        <v>60</v>
      </c>
      <c r="U423" s="3396"/>
      <c r="V423" s="3397"/>
      <c r="W423" s="3395">
        <f>G16+G55+G66+G67+G229+G230+G235+G236+G237+G243+G244+G245+G246+G250+G254+G261+G265+G267+G269+G271+G357+G359+G365</f>
        <v>60</v>
      </c>
      <c r="X423" s="3396"/>
      <c r="Y423" s="3406"/>
      <c r="Z423" s="46"/>
      <c r="AA423" s="453"/>
    </row>
    <row r="424" spans="1:27" s="16" customFormat="1" ht="15.75" customHeight="1" thickBot="1" x14ac:dyDescent="0.25">
      <c r="A424" s="403"/>
      <c r="B424" s="404"/>
      <c r="C424" s="404"/>
      <c r="D424" s="404"/>
      <c r="E424" s="404"/>
      <c r="F424" s="404"/>
      <c r="G424" s="404"/>
      <c r="H424" s="404"/>
      <c r="I424" s="404"/>
      <c r="J424" s="404"/>
      <c r="K424" s="404"/>
      <c r="L424" s="404"/>
      <c r="M424" s="404"/>
      <c r="N424" s="3391">
        <f>N423+Q423+T423+W423</f>
        <v>240</v>
      </c>
      <c r="O424" s="3398"/>
      <c r="P424" s="3398"/>
      <c r="Q424" s="3398"/>
      <c r="R424" s="3398"/>
      <c r="S424" s="3398"/>
      <c r="T424" s="3398"/>
      <c r="U424" s="3398"/>
      <c r="V424" s="3398"/>
      <c r="W424" s="3398"/>
      <c r="X424" s="3398"/>
      <c r="Y424" s="3399"/>
      <c r="Z424" s="46"/>
      <c r="AA424" s="453"/>
    </row>
    <row r="425" spans="1:27" s="16" customFormat="1" ht="15.75" customHeight="1" thickBot="1" x14ac:dyDescent="0.25">
      <c r="A425" s="429"/>
      <c r="B425" s="430"/>
      <c r="C425" s="430"/>
      <c r="D425" s="430"/>
      <c r="E425" s="430"/>
      <c r="F425" s="430"/>
      <c r="G425" s="430"/>
      <c r="H425" s="430"/>
      <c r="I425" s="430"/>
      <c r="J425" s="430"/>
      <c r="K425" s="430"/>
      <c r="L425" s="430"/>
      <c r="M425" s="430"/>
      <c r="N425" s="431"/>
      <c r="O425" s="431"/>
      <c r="P425" s="431"/>
      <c r="Q425" s="431"/>
      <c r="R425" s="431"/>
      <c r="S425" s="431"/>
      <c r="T425" s="431"/>
      <c r="U425" s="431"/>
      <c r="V425" s="431"/>
      <c r="W425" s="431"/>
      <c r="X425" s="431"/>
      <c r="Y425" s="432"/>
    </row>
    <row r="426" spans="1:27" s="16" customFormat="1" ht="27.75" customHeight="1" thickBot="1" x14ac:dyDescent="0.25">
      <c r="A426" s="3400" t="s">
        <v>324</v>
      </c>
      <c r="B426" s="3401"/>
      <c r="C426" s="3401"/>
      <c r="D426" s="3401"/>
      <c r="E426" s="3401"/>
      <c r="F426" s="3401"/>
      <c r="G426" s="3401"/>
      <c r="H426" s="3401"/>
      <c r="I426" s="3401"/>
      <c r="J426" s="3401"/>
      <c r="K426" s="3401"/>
      <c r="L426" s="3401"/>
      <c r="M426" s="3401"/>
      <c r="N426" s="3401"/>
      <c r="O426" s="3401"/>
      <c r="P426" s="3401"/>
      <c r="Q426" s="3401"/>
      <c r="R426" s="3401"/>
      <c r="S426" s="3401"/>
      <c r="T426" s="3401"/>
      <c r="U426" s="3401"/>
      <c r="V426" s="3401"/>
      <c r="W426" s="3401"/>
      <c r="X426" s="3401"/>
      <c r="Y426" s="3402"/>
    </row>
    <row r="427" spans="1:27" s="16" customFormat="1" ht="15.75" customHeight="1" thickBot="1" x14ac:dyDescent="0.25">
      <c r="A427" s="3381" t="s">
        <v>75</v>
      </c>
      <c r="B427" s="3382"/>
      <c r="C427" s="3382"/>
      <c r="D427" s="3382"/>
      <c r="E427" s="3382"/>
      <c r="F427" s="3383"/>
      <c r="G427" s="1729">
        <f>G83+G93+G121+G341+G361+G365</f>
        <v>240</v>
      </c>
      <c r="H427" s="1729">
        <f>H83+H93+H121+H341+H361+H365</f>
        <v>7200</v>
      </c>
      <c r="I427" s="1729">
        <f>I83+I93+I121+I341+I362+I365</f>
        <v>3348</v>
      </c>
      <c r="J427" s="1729">
        <f>J83+J93+J121+J341+J362+J365</f>
        <v>1638</v>
      </c>
      <c r="K427" s="1729">
        <f>K83+K93+K121+K341+K362+K365</f>
        <v>413</v>
      </c>
      <c r="L427" s="1729">
        <f>L83+L93+L121+L341+L362+L365</f>
        <v>1277</v>
      </c>
      <c r="M427" s="1729">
        <f>M83+M93+M121+M341+M362+M365</f>
        <v>3362</v>
      </c>
      <c r="N427" s="1729">
        <f t="shared" ref="N427:Y427" si="130">N83+N93+N118+N121+N341+N362+N365</f>
        <v>29</v>
      </c>
      <c r="O427" s="1729">
        <f t="shared" si="130"/>
        <v>27</v>
      </c>
      <c r="P427" s="1729">
        <f t="shared" si="130"/>
        <v>27</v>
      </c>
      <c r="Q427" s="1729">
        <f>Q83+Q93+Q118+Q121+Q341+Q362+Q365</f>
        <v>28</v>
      </c>
      <c r="R427" s="1729">
        <f t="shared" si="130"/>
        <v>28</v>
      </c>
      <c r="S427" s="1729">
        <f t="shared" si="130"/>
        <v>29</v>
      </c>
      <c r="T427" s="1729">
        <f>T83+T93+T121+T341+T362+T365</f>
        <v>23</v>
      </c>
      <c r="U427" s="1729">
        <f t="shared" si="130"/>
        <v>25</v>
      </c>
      <c r="V427" s="1729">
        <f>V83+V93+V118+V121+V341+V362+V365</f>
        <v>26</v>
      </c>
      <c r="W427" s="1729">
        <f>W83+W93+W118+W121+W341+W362+W365</f>
        <v>22</v>
      </c>
      <c r="X427" s="1729">
        <f t="shared" si="130"/>
        <v>23</v>
      </c>
      <c r="Y427" s="1729">
        <f t="shared" si="130"/>
        <v>18</v>
      </c>
    </row>
    <row r="428" spans="1:27" s="16" customFormat="1" ht="15.75" customHeight="1" thickBot="1" x14ac:dyDescent="0.25">
      <c r="A428" s="3384" t="s">
        <v>74</v>
      </c>
      <c r="B428" s="3385"/>
      <c r="C428" s="3385"/>
      <c r="D428" s="3385"/>
      <c r="E428" s="3385"/>
      <c r="F428" s="3385"/>
      <c r="G428" s="3385"/>
      <c r="H428" s="3385"/>
      <c r="I428" s="3385"/>
      <c r="J428" s="3385"/>
      <c r="K428" s="3385"/>
      <c r="L428" s="3385"/>
      <c r="M428" s="3386"/>
      <c r="N428" s="1729">
        <f t="shared" ref="N428:X428" si="131">N427</f>
        <v>29</v>
      </c>
      <c r="O428" s="1729">
        <f t="shared" si="131"/>
        <v>27</v>
      </c>
      <c r="P428" s="1729">
        <f t="shared" si="131"/>
        <v>27</v>
      </c>
      <c r="Q428" s="1729">
        <f t="shared" si="131"/>
        <v>28</v>
      </c>
      <c r="R428" s="1729">
        <f t="shared" si="131"/>
        <v>28</v>
      </c>
      <c r="S428" s="1729">
        <f t="shared" si="131"/>
        <v>29</v>
      </c>
      <c r="T428" s="1731">
        <f t="shared" si="131"/>
        <v>23</v>
      </c>
      <c r="U428" s="1731">
        <f t="shared" si="131"/>
        <v>25</v>
      </c>
      <c r="V428" s="1731">
        <f t="shared" si="131"/>
        <v>26</v>
      </c>
      <c r="W428" s="1731">
        <f t="shared" si="131"/>
        <v>22</v>
      </c>
      <c r="X428" s="1731">
        <f t="shared" si="131"/>
        <v>23</v>
      </c>
      <c r="Y428" s="1730">
        <v>18</v>
      </c>
    </row>
    <row r="429" spans="1:27" s="16" customFormat="1" ht="15.75" customHeight="1" thickBot="1" x14ac:dyDescent="0.25">
      <c r="A429" s="3322" t="s">
        <v>62</v>
      </c>
      <c r="B429" s="3387"/>
      <c r="C429" s="3387"/>
      <c r="D429" s="3387"/>
      <c r="E429" s="3387"/>
      <c r="F429" s="3387"/>
      <c r="G429" s="3387"/>
      <c r="H429" s="3387"/>
      <c r="I429" s="3387"/>
      <c r="J429" s="3387"/>
      <c r="K429" s="3387"/>
      <c r="L429" s="3387"/>
      <c r="M429" s="3388"/>
      <c r="N429" s="1241">
        <v>3</v>
      </c>
      <c r="O429" s="1242">
        <v>1</v>
      </c>
      <c r="P429" s="1242">
        <v>3</v>
      </c>
      <c r="Q429" s="1242">
        <v>4</v>
      </c>
      <c r="R429" s="1242">
        <v>2</v>
      </c>
      <c r="S429" s="1242">
        <v>3</v>
      </c>
      <c r="T429" s="1242">
        <v>3</v>
      </c>
      <c r="U429" s="1242">
        <v>1</v>
      </c>
      <c r="V429" s="1243">
        <v>2</v>
      </c>
      <c r="W429" s="1241">
        <v>3</v>
      </c>
      <c r="X429" s="1242">
        <v>3</v>
      </c>
      <c r="Y429" s="1242">
        <v>1</v>
      </c>
    </row>
    <row r="430" spans="1:27" s="16" customFormat="1" ht="15.75" customHeight="1" thickBot="1" x14ac:dyDescent="0.25">
      <c r="A430" s="3322" t="s">
        <v>63</v>
      </c>
      <c r="B430" s="3387"/>
      <c r="C430" s="3387"/>
      <c r="D430" s="3387"/>
      <c r="E430" s="3387"/>
      <c r="F430" s="3387"/>
      <c r="G430" s="3387"/>
      <c r="H430" s="3387"/>
      <c r="I430" s="3387"/>
      <c r="J430" s="3387"/>
      <c r="K430" s="3387"/>
      <c r="L430" s="3387"/>
      <c r="M430" s="3388"/>
      <c r="N430" s="1241">
        <v>5</v>
      </c>
      <c r="O430" s="1242">
        <v>2</v>
      </c>
      <c r="P430" s="1242">
        <v>4</v>
      </c>
      <c r="Q430" s="1242">
        <v>4</v>
      </c>
      <c r="R430" s="1242">
        <v>1</v>
      </c>
      <c r="S430" s="1242">
        <v>3</v>
      </c>
      <c r="T430" s="1242" t="s">
        <v>266</v>
      </c>
      <c r="U430" s="1242" t="s">
        <v>260</v>
      </c>
      <c r="V430" s="1243" t="s">
        <v>688</v>
      </c>
      <c r="W430" s="1241">
        <v>2</v>
      </c>
      <c r="X430" s="1242" t="s">
        <v>269</v>
      </c>
      <c r="Y430" s="1242">
        <v>4</v>
      </c>
    </row>
    <row r="431" spans="1:27" s="16" customFormat="1" ht="15.75" customHeight="1" thickBot="1" x14ac:dyDescent="0.25">
      <c r="A431" s="3322" t="s">
        <v>77</v>
      </c>
      <c r="B431" s="3387"/>
      <c r="C431" s="3387"/>
      <c r="D431" s="3387"/>
      <c r="E431" s="3387"/>
      <c r="F431" s="3387"/>
      <c r="G431" s="3387"/>
      <c r="H431" s="3387"/>
      <c r="I431" s="3387"/>
      <c r="J431" s="3387"/>
      <c r="K431" s="3387"/>
      <c r="L431" s="3387"/>
      <c r="M431" s="3388"/>
      <c r="N431" s="1241"/>
      <c r="O431" s="1242"/>
      <c r="P431" s="1242"/>
      <c r="Q431" s="1242"/>
      <c r="R431" s="1242"/>
      <c r="S431" s="1242"/>
      <c r="T431" s="1242"/>
      <c r="U431" s="1242"/>
      <c r="V431" s="1243">
        <v>1</v>
      </c>
      <c r="W431" s="1241">
        <v>1</v>
      </c>
      <c r="X431" s="1242"/>
      <c r="Y431" s="1242"/>
    </row>
    <row r="432" spans="1:27" s="16" customFormat="1" ht="15.75" customHeight="1" thickBot="1" x14ac:dyDescent="0.25">
      <c r="A432" s="3341" t="s">
        <v>76</v>
      </c>
      <c r="B432" s="3389"/>
      <c r="C432" s="3389"/>
      <c r="D432" s="3389"/>
      <c r="E432" s="3389"/>
      <c r="F432" s="3389"/>
      <c r="G432" s="3389"/>
      <c r="H432" s="3389"/>
      <c r="I432" s="3389"/>
      <c r="J432" s="3389"/>
      <c r="K432" s="3389"/>
      <c r="L432" s="3389"/>
      <c r="M432" s="3390"/>
      <c r="N432" s="1244"/>
      <c r="O432" s="1245"/>
      <c r="P432" s="1245"/>
      <c r="Q432" s="1245"/>
      <c r="R432" s="1245"/>
      <c r="S432" s="1245"/>
      <c r="T432" s="1245"/>
      <c r="U432" s="1245"/>
      <c r="V432" s="1246"/>
      <c r="W432" s="1244"/>
      <c r="X432" s="1245"/>
      <c r="Y432" s="1245"/>
    </row>
    <row r="433" spans="1:27" s="16" customFormat="1" ht="15.75" customHeight="1" thickBot="1" x14ac:dyDescent="0.25">
      <c r="A433" s="433"/>
      <c r="B433" s="434"/>
      <c r="C433" s="434"/>
      <c r="D433" s="434"/>
      <c r="E433" s="434"/>
      <c r="F433" s="434"/>
      <c r="G433" s="434"/>
      <c r="H433" s="434"/>
      <c r="I433" s="434"/>
      <c r="J433" s="434"/>
      <c r="K433" s="434"/>
      <c r="L433" s="434"/>
      <c r="M433" s="434"/>
      <c r="N433" s="3176">
        <f>G12+G13+G14+G17+G23+G24+G25+G36+G37+G38+G40+G51+G52+G53+G57+G58+G59+G65+G69+G78+G79+G81</f>
        <v>60</v>
      </c>
      <c r="O433" s="3177"/>
      <c r="P433" s="3178"/>
      <c r="Q433" s="3195">
        <f>G354+G18+G19+G20+G26+G27+G28+G39+G46+G54+G61+G62+G63+G70+G71+G73+G74+G75+G76+G80+4+G325</f>
        <v>60</v>
      </c>
      <c r="R433" s="3177"/>
      <c r="S433" s="3178"/>
      <c r="T433" s="3395">
        <f>G34+G41+G43+G45+G48+G49+G121+G309+G310+G312+G313+G318+G327+G334+G335+G337+G338+G356+6+G44+G331</f>
        <v>60</v>
      </c>
      <c r="U433" s="3396"/>
      <c r="V433" s="3397"/>
      <c r="W433" s="3395">
        <f>G16+G55+G66+G67+G307+G314+G315+G316+G319+G320+G321+G323+G324+G328+G329+G330+G336+G339+G358+G359+G365</f>
        <v>60</v>
      </c>
      <c r="X433" s="3396"/>
      <c r="Y433" s="3406"/>
      <c r="Z433" s="3205"/>
      <c r="AA433" s="3206"/>
    </row>
    <row r="434" spans="1:27" s="16" customFormat="1" ht="15.75" customHeight="1" thickBot="1" x14ac:dyDescent="0.25">
      <c r="A434" s="433"/>
      <c r="B434" s="434"/>
      <c r="C434" s="434"/>
      <c r="D434" s="434"/>
      <c r="E434" s="434"/>
      <c r="F434" s="434"/>
      <c r="G434" s="434"/>
      <c r="H434" s="434"/>
      <c r="I434" s="434"/>
      <c r="J434" s="434"/>
      <c r="K434" s="434"/>
      <c r="L434" s="434"/>
      <c r="M434" s="434"/>
      <c r="N434" s="3176">
        <f>N433+Q433+T433+W433</f>
        <v>240</v>
      </c>
      <c r="O434" s="3177"/>
      <c r="P434" s="3177"/>
      <c r="Q434" s="3177"/>
      <c r="R434" s="3177"/>
      <c r="S434" s="3177"/>
      <c r="T434" s="3177"/>
      <c r="U434" s="3177"/>
      <c r="V434" s="3177"/>
      <c r="W434" s="3177"/>
      <c r="X434" s="3177"/>
      <c r="Y434" s="3196"/>
    </row>
    <row r="435" spans="1:27" s="16" customFormat="1" ht="15.75" customHeight="1" x14ac:dyDescent="0.2">
      <c r="A435" s="433"/>
      <c r="B435" s="434"/>
      <c r="C435" s="434"/>
      <c r="D435" s="434"/>
      <c r="E435" s="434"/>
      <c r="F435" s="434"/>
      <c r="G435" s="434"/>
      <c r="H435" s="434"/>
      <c r="I435" s="434"/>
      <c r="J435" s="434"/>
      <c r="K435" s="434"/>
      <c r="L435" s="434"/>
      <c r="M435" s="434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435"/>
    </row>
    <row r="436" spans="1:27" s="16" customFormat="1" x14ac:dyDescent="0.2">
      <c r="A436" s="436"/>
      <c r="B436" s="437" t="s">
        <v>204</v>
      </c>
      <c r="C436" s="434"/>
      <c r="D436" s="3182" t="s">
        <v>203</v>
      </c>
      <c r="E436" s="3183"/>
      <c r="F436" s="3183"/>
      <c r="G436" s="434"/>
      <c r="H436" s="3193" t="s">
        <v>587</v>
      </c>
      <c r="I436" s="3405"/>
      <c r="J436" s="3405"/>
      <c r="Y436" s="438"/>
    </row>
    <row r="437" spans="1:27" s="16" customFormat="1" x14ac:dyDescent="0.2">
      <c r="A437" s="436"/>
      <c r="B437" s="437"/>
      <c r="C437" s="434"/>
      <c r="D437" s="434"/>
      <c r="E437" s="164"/>
      <c r="F437" s="164"/>
      <c r="G437" s="434"/>
      <c r="H437" s="437"/>
      <c r="I437" s="163"/>
      <c r="J437" s="163"/>
      <c r="Y437" s="438"/>
    </row>
    <row r="438" spans="1:27" s="16" customFormat="1" x14ac:dyDescent="0.2">
      <c r="A438" s="436"/>
      <c r="B438" s="437" t="s">
        <v>487</v>
      </c>
      <c r="C438" s="434"/>
      <c r="D438" s="3182" t="s">
        <v>203</v>
      </c>
      <c r="E438" s="3183"/>
      <c r="F438" s="3183"/>
      <c r="G438" s="434"/>
      <c r="H438" s="3193" t="s">
        <v>489</v>
      </c>
      <c r="I438" s="3405"/>
      <c r="J438" s="3405"/>
      <c r="Y438" s="438"/>
    </row>
    <row r="439" spans="1:27" s="16" customFormat="1" x14ac:dyDescent="0.2">
      <c r="A439" s="436"/>
      <c r="B439" s="437"/>
      <c r="C439" s="434"/>
      <c r="D439" s="434"/>
      <c r="E439" s="164"/>
      <c r="F439" s="164"/>
      <c r="G439" s="434"/>
      <c r="H439" s="437"/>
      <c r="I439" s="163"/>
      <c r="J439" s="163"/>
      <c r="Y439" s="438"/>
    </row>
    <row r="440" spans="1:27" s="16" customFormat="1" x14ac:dyDescent="0.2">
      <c r="A440" s="436"/>
      <c r="B440" s="437" t="s">
        <v>488</v>
      </c>
      <c r="C440" s="434"/>
      <c r="D440" s="3182" t="s">
        <v>203</v>
      </c>
      <c r="E440" s="3183"/>
      <c r="F440" s="3183"/>
      <c r="G440" s="434"/>
      <c r="H440" s="3193" t="s">
        <v>490</v>
      </c>
      <c r="I440" s="3405"/>
      <c r="J440" s="3405"/>
      <c r="Y440" s="438"/>
    </row>
    <row r="441" spans="1:27" s="16" customFormat="1" x14ac:dyDescent="0.2">
      <c r="A441" s="436"/>
      <c r="B441" s="434"/>
      <c r="C441" s="434"/>
      <c r="D441" s="434"/>
      <c r="E441" s="434"/>
      <c r="F441" s="434"/>
      <c r="G441" s="434"/>
      <c r="H441" s="434"/>
      <c r="I441" s="434"/>
      <c r="J441" s="434"/>
      <c r="Y441" s="438"/>
    </row>
    <row r="442" spans="1:27" s="16" customFormat="1" ht="16.5" thickBot="1" x14ac:dyDescent="0.25">
      <c r="A442" s="439"/>
      <c r="B442" s="400" t="s">
        <v>200</v>
      </c>
      <c r="C442" s="400"/>
      <c r="D442" s="3174" t="s">
        <v>203</v>
      </c>
      <c r="E442" s="3403"/>
      <c r="F442" s="3403"/>
      <c r="G442" s="400"/>
      <c r="H442" s="3172" t="s">
        <v>201</v>
      </c>
      <c r="I442" s="3404"/>
      <c r="J442" s="3404"/>
      <c r="K442" s="440"/>
      <c r="L442" s="440"/>
      <c r="M442" s="440"/>
      <c r="N442" s="440"/>
      <c r="O442" s="440"/>
      <c r="P442" s="440"/>
      <c r="Q442" s="440"/>
      <c r="R442" s="440"/>
      <c r="S442" s="440"/>
      <c r="T442" s="440"/>
      <c r="U442" s="440"/>
      <c r="V442" s="440"/>
      <c r="W442" s="440"/>
      <c r="X442" s="440"/>
      <c r="Y442" s="441"/>
    </row>
    <row r="443" spans="1:27" s="16" customFormat="1" x14ac:dyDescent="0.2">
      <c r="A443" s="12"/>
    </row>
    <row r="444" spans="1:27" s="16" customFormat="1" ht="22.5" x14ac:dyDescent="0.2">
      <c r="A444" s="12"/>
      <c r="B444" s="442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</row>
  </sheetData>
  <sheetProtection selectLockedCells="1" selectUnlockedCells="1"/>
  <mergeCells count="263">
    <mergeCell ref="A1:Y1"/>
    <mergeCell ref="A2:A7"/>
    <mergeCell ref="B2:B7"/>
    <mergeCell ref="C2:F3"/>
    <mergeCell ref="G2:G7"/>
    <mergeCell ref="H2:M2"/>
    <mergeCell ref="N2:Y2"/>
    <mergeCell ref="H3:H7"/>
    <mergeCell ref="I3:L3"/>
    <mergeCell ref="M3:M7"/>
    <mergeCell ref="N3:P4"/>
    <mergeCell ref="Q3:S4"/>
    <mergeCell ref="T3:V4"/>
    <mergeCell ref="W3:Y4"/>
    <mergeCell ref="C4:C7"/>
    <mergeCell ref="D4:D7"/>
    <mergeCell ref="E4:F4"/>
    <mergeCell ref="I4:I7"/>
    <mergeCell ref="J4:L4"/>
    <mergeCell ref="E5:E7"/>
    <mergeCell ref="F5:F7"/>
    <mergeCell ref="J5:J7"/>
    <mergeCell ref="K5:K7"/>
    <mergeCell ref="L5:L7"/>
    <mergeCell ref="N6:Y6"/>
    <mergeCell ref="A9:Y9"/>
    <mergeCell ref="A10:Y10"/>
    <mergeCell ref="AB11:AD12"/>
    <mergeCell ref="AE11:AG12"/>
    <mergeCell ref="AH11:AJ12"/>
    <mergeCell ref="AK11:AM12"/>
    <mergeCell ref="A21:F21"/>
    <mergeCell ref="A30:F30"/>
    <mergeCell ref="A31:F31"/>
    <mergeCell ref="A32:Y32"/>
    <mergeCell ref="A33:Y33"/>
    <mergeCell ref="AB34:AD35"/>
    <mergeCell ref="AE34:AG35"/>
    <mergeCell ref="AH34:AJ35"/>
    <mergeCell ref="AK34:AM35"/>
    <mergeCell ref="A82:F82"/>
    <mergeCell ref="A83:F83"/>
    <mergeCell ref="A84:Y84"/>
    <mergeCell ref="A85:Y85"/>
    <mergeCell ref="A86:Y86"/>
    <mergeCell ref="AB87:AD88"/>
    <mergeCell ref="AE87:AG88"/>
    <mergeCell ref="AH87:AJ88"/>
    <mergeCell ref="AK87:AM88"/>
    <mergeCell ref="A93:F93"/>
    <mergeCell ref="AB95:AD96"/>
    <mergeCell ref="AE95:AG96"/>
    <mergeCell ref="AH95:AJ96"/>
    <mergeCell ref="AK95:AM96"/>
    <mergeCell ref="A115:Y115"/>
    <mergeCell ref="A116:Y116"/>
    <mergeCell ref="A118:F118"/>
    <mergeCell ref="AB118:AD119"/>
    <mergeCell ref="AE118:AG119"/>
    <mergeCell ref="AH118:AJ119"/>
    <mergeCell ref="AK118:AM119"/>
    <mergeCell ref="A119:Y119"/>
    <mergeCell ref="A121:F121"/>
    <mergeCell ref="A122:Y122"/>
    <mergeCell ref="A124:F124"/>
    <mergeCell ref="A125:Y125"/>
    <mergeCell ref="A126:Y126"/>
    <mergeCell ref="A127:Y127"/>
    <mergeCell ref="AB129:AD130"/>
    <mergeCell ref="AE129:AG130"/>
    <mergeCell ref="AH129:AJ130"/>
    <mergeCell ref="AK129:AM130"/>
    <mergeCell ref="A144:Y144"/>
    <mergeCell ref="A147:Y147"/>
    <mergeCell ref="AB148:AZ148"/>
    <mergeCell ref="A149:F149"/>
    <mergeCell ref="A150:F150"/>
    <mergeCell ref="AB150:AD151"/>
    <mergeCell ref="AE150:AG151"/>
    <mergeCell ref="AH150:AJ151"/>
    <mergeCell ref="AK150:AM151"/>
    <mergeCell ref="A151:Y151"/>
    <mergeCell ref="A153:F153"/>
    <mergeCell ref="A154:Y154"/>
    <mergeCell ref="AA154:AY154"/>
    <mergeCell ref="AB155:AD156"/>
    <mergeCell ref="AE155:AG156"/>
    <mergeCell ref="AH155:AJ156"/>
    <mergeCell ref="AK155:AM156"/>
    <mergeCell ref="A158:F158"/>
    <mergeCell ref="A159:Y159"/>
    <mergeCell ref="A164:F164"/>
    <mergeCell ref="A165:Y165"/>
    <mergeCell ref="AC166:AE167"/>
    <mergeCell ref="AF166:AH167"/>
    <mergeCell ref="AI166:AK167"/>
    <mergeCell ref="AL166:AN167"/>
    <mergeCell ref="A178:Y178"/>
    <mergeCell ref="A180:Y180"/>
    <mergeCell ref="A182:F182"/>
    <mergeCell ref="A183:F183"/>
    <mergeCell ref="A184:Y184"/>
    <mergeCell ref="A190:Y190"/>
    <mergeCell ref="A192:Y192"/>
    <mergeCell ref="A194:F194"/>
    <mergeCell ref="A195:F195"/>
    <mergeCell ref="A196:Y196"/>
    <mergeCell ref="A209:Y209"/>
    <mergeCell ref="A211:Y211"/>
    <mergeCell ref="A213:F213"/>
    <mergeCell ref="A214:F214"/>
    <mergeCell ref="A215:Y215"/>
    <mergeCell ref="A221:Y221"/>
    <mergeCell ref="A223:Y223"/>
    <mergeCell ref="A225:F225"/>
    <mergeCell ref="A226:F226"/>
    <mergeCell ref="A227:Y227"/>
    <mergeCell ref="A228:Y228"/>
    <mergeCell ref="AC229:AE230"/>
    <mergeCell ref="AF229:AH230"/>
    <mergeCell ref="AI229:AK230"/>
    <mergeCell ref="AL229:AN230"/>
    <mergeCell ref="A252:F252"/>
    <mergeCell ref="A253:Y253"/>
    <mergeCell ref="A255:F255"/>
    <mergeCell ref="A256:Y256"/>
    <mergeCell ref="AC256:AE257"/>
    <mergeCell ref="AF256:AH257"/>
    <mergeCell ref="AI256:AK257"/>
    <mergeCell ref="AL256:AN257"/>
    <mergeCell ref="AC266:AE267"/>
    <mergeCell ref="AF266:AH267"/>
    <mergeCell ref="AI266:AK267"/>
    <mergeCell ref="AL266:AN267"/>
    <mergeCell ref="A272:F272"/>
    <mergeCell ref="A273:Y273"/>
    <mergeCell ref="A289:F289"/>
    <mergeCell ref="A290:Y290"/>
    <mergeCell ref="A304:F304"/>
    <mergeCell ref="A305:Y305"/>
    <mergeCell ref="A306:Y306"/>
    <mergeCell ref="B333:Y333"/>
    <mergeCell ref="A342:Y342"/>
    <mergeCell ref="A353:Y353"/>
    <mergeCell ref="A360:F360"/>
    <mergeCell ref="A361:F361"/>
    <mergeCell ref="A362:F362"/>
    <mergeCell ref="A363:Y363"/>
    <mergeCell ref="A365:F365"/>
    <mergeCell ref="A367:Y367"/>
    <mergeCell ref="A368:F368"/>
    <mergeCell ref="A369:F369"/>
    <mergeCell ref="A370:M370"/>
    <mergeCell ref="A371:M371"/>
    <mergeCell ref="A372:M372"/>
    <mergeCell ref="A373:M373"/>
    <mergeCell ref="A374:M374"/>
    <mergeCell ref="A375:M375"/>
    <mergeCell ref="A376:M376"/>
    <mergeCell ref="N376:P376"/>
    <mergeCell ref="Q376:S376"/>
    <mergeCell ref="T376:V376"/>
    <mergeCell ref="W376:Y376"/>
    <mergeCell ref="Z376:AA376"/>
    <mergeCell ref="A377:M377"/>
    <mergeCell ref="N377:Y377"/>
    <mergeCell ref="A379:Y379"/>
    <mergeCell ref="A380:F380"/>
    <mergeCell ref="A381:F381"/>
    <mergeCell ref="A382:M382"/>
    <mergeCell ref="A383:M383"/>
    <mergeCell ref="A384:M384"/>
    <mergeCell ref="A385:M385"/>
    <mergeCell ref="A386:M386"/>
    <mergeCell ref="A387:M387"/>
    <mergeCell ref="N388:P388"/>
    <mergeCell ref="Q388:S388"/>
    <mergeCell ref="T388:V388"/>
    <mergeCell ref="W388:Y388"/>
    <mergeCell ref="Z388:AA388"/>
    <mergeCell ref="N389:Y389"/>
    <mergeCell ref="A391:Y391"/>
    <mergeCell ref="A392:F392"/>
    <mergeCell ref="A393:F393"/>
    <mergeCell ref="A394:M394"/>
    <mergeCell ref="A395:M395"/>
    <mergeCell ref="A396:M396"/>
    <mergeCell ref="A397:M397"/>
    <mergeCell ref="A398:M398"/>
    <mergeCell ref="A399:M399"/>
    <mergeCell ref="N400:P400"/>
    <mergeCell ref="Q400:S400"/>
    <mergeCell ref="T400:V400"/>
    <mergeCell ref="W400:Y400"/>
    <mergeCell ref="N401:Y401"/>
    <mergeCell ref="A403:Y403"/>
    <mergeCell ref="A404:F404"/>
    <mergeCell ref="A405:F405"/>
    <mergeCell ref="A406:M406"/>
    <mergeCell ref="A407:M407"/>
    <mergeCell ref="A408:M408"/>
    <mergeCell ref="A409:M409"/>
    <mergeCell ref="A410:M410"/>
    <mergeCell ref="A411:M411"/>
    <mergeCell ref="N412:P412"/>
    <mergeCell ref="Q412:S412"/>
    <mergeCell ref="T412:V412"/>
    <mergeCell ref="W412:Y412"/>
    <mergeCell ref="N413:Y413"/>
    <mergeCell ref="A415:Y415"/>
    <mergeCell ref="A416:Y416"/>
    <mergeCell ref="A417:F417"/>
    <mergeCell ref="A418:M418"/>
    <mergeCell ref="A419:M419"/>
    <mergeCell ref="A420:M420"/>
    <mergeCell ref="A421:M421"/>
    <mergeCell ref="A422:M422"/>
    <mergeCell ref="N423:P423"/>
    <mergeCell ref="Q423:S423"/>
    <mergeCell ref="T423:V423"/>
    <mergeCell ref="W423:Y423"/>
    <mergeCell ref="N424:Y424"/>
    <mergeCell ref="A426:Y426"/>
    <mergeCell ref="A427:F427"/>
    <mergeCell ref="A428:M428"/>
    <mergeCell ref="A429:M429"/>
    <mergeCell ref="A430:M430"/>
    <mergeCell ref="A431:M431"/>
    <mergeCell ref="A432:M432"/>
    <mergeCell ref="N433:P433"/>
    <mergeCell ref="Q433:S433"/>
    <mergeCell ref="T433:V433"/>
    <mergeCell ref="W433:Y433"/>
    <mergeCell ref="Z433:AA433"/>
    <mergeCell ref="N434:Y434"/>
    <mergeCell ref="D436:F436"/>
    <mergeCell ref="H436:J436"/>
    <mergeCell ref="D438:F438"/>
    <mergeCell ref="H438:J438"/>
    <mergeCell ref="D440:F440"/>
    <mergeCell ref="H440:J440"/>
    <mergeCell ref="D442:F442"/>
    <mergeCell ref="H442:J442"/>
    <mergeCell ref="AH355:AJ356"/>
    <mergeCell ref="AK355:AM356"/>
    <mergeCell ref="AB307:AD308"/>
    <mergeCell ref="AE307:AG308"/>
    <mergeCell ref="AH307:AJ308"/>
    <mergeCell ref="AK307:AM308"/>
    <mergeCell ref="AB335:AD336"/>
    <mergeCell ref="AE335:AG336"/>
    <mergeCell ref="AH335:AJ336"/>
    <mergeCell ref="AK335:AM336"/>
    <mergeCell ref="AB365:AD366"/>
    <mergeCell ref="AE365:AG366"/>
    <mergeCell ref="AH365:AJ366"/>
    <mergeCell ref="AK365:AM366"/>
    <mergeCell ref="AB344:AD345"/>
    <mergeCell ref="AE344:AG345"/>
    <mergeCell ref="AH344:AJ345"/>
    <mergeCell ref="AK344:AM345"/>
    <mergeCell ref="AB355:AD356"/>
    <mergeCell ref="AE355:AG356"/>
  </mergeCells>
  <conditionalFormatting sqref="C286:F288 B274:F283 C285 F285 C260:C261 D261:E261 D258:E259 C294:C295 D295:E295 D292:E293 B257:E257 B292:B295 F257:F261 B291:F291 B296:E302 F292:F302 C284:F284 C262:F271 B284:B288 B303:F303 B229:F229 B246:F250 B233:F236 B254:F254 B237:E239 B258:B271 B242:E245 C240:E241">
    <cfRule type="cellIs" dxfId="19" priority="5" stopIfTrue="1" operator="lessThan">
      <formula>0</formula>
    </cfRule>
    <cfRule type="cellIs" dxfId="18" priority="6" stopIfTrue="1" operator="equal">
      <formula>0</formula>
    </cfRule>
  </conditionalFormatting>
  <conditionalFormatting sqref="B240">
    <cfRule type="cellIs" dxfId="17" priority="3" stopIfTrue="1" operator="lessThan">
      <formula>0</formula>
    </cfRule>
    <cfRule type="cellIs" dxfId="16" priority="4" stopIfTrue="1" operator="equal">
      <formula>0</formula>
    </cfRule>
  </conditionalFormatting>
  <conditionalFormatting sqref="B241">
    <cfRule type="cellIs" dxfId="15" priority="1" stopIfTrue="1" operator="lessThan">
      <formula>0</formula>
    </cfRule>
    <cfRule type="cellIs" dxfId="14" priority="2" stopIfTrue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paperSize="9" scale="55" firstPageNumber="0" fitToHeight="11" orientation="landscape" r:id="rId1"/>
  <headerFooter alignWithMargins="0"/>
  <rowBreaks count="13" manualBreakCount="13">
    <brk id="32" max="16383" man="1"/>
    <brk id="59" max="16383" man="1"/>
    <brk id="121" max="24" man="1"/>
    <brk id="143" max="16383" man="1"/>
    <brk id="179" max="24" man="1"/>
    <brk id="200" max="24" man="1"/>
    <brk id="214" max="16383" man="1"/>
    <brk id="231" max="24" man="1"/>
    <brk id="272" max="16383" man="1"/>
    <brk id="298" max="24" man="1"/>
    <brk id="318" max="16383" man="1"/>
    <brk id="377" max="16383" man="1"/>
    <brk id="424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Титул</vt:lpstr>
      <vt:lpstr>бюджет</vt:lpstr>
      <vt:lpstr>План 18_19</vt:lpstr>
      <vt:lpstr>План ПТМ</vt:lpstr>
      <vt:lpstr>АММ</vt:lpstr>
      <vt:lpstr>МВ</vt:lpstr>
      <vt:lpstr>вспом</vt:lpstr>
      <vt:lpstr>вспом (2)</vt:lpstr>
      <vt:lpstr>вспом (3)</vt:lpstr>
      <vt:lpstr>План 17_18 (14-04)</vt:lpstr>
      <vt:lpstr>Лист1</vt:lpstr>
      <vt:lpstr>План 17_18 (2)</vt:lpstr>
      <vt:lpstr>подсчет ПТМ</vt:lpstr>
      <vt:lpstr>План 17_18 (3)</vt:lpstr>
      <vt:lpstr>План 17_18 с правками (2)</vt:lpstr>
      <vt:lpstr>АММ!Заголовки_для_печати</vt:lpstr>
      <vt:lpstr>вспом!Заголовки_для_печати</vt:lpstr>
      <vt:lpstr>'вспом (2)'!Заголовки_для_печати</vt:lpstr>
      <vt:lpstr>'вспом (3)'!Заголовки_для_печати</vt:lpstr>
      <vt:lpstr>МВ!Заголовки_для_печати</vt:lpstr>
      <vt:lpstr>'План 17_18 (14-04)'!Заголовки_для_печати</vt:lpstr>
      <vt:lpstr>'План 17_18 (2)'!Заголовки_для_печати</vt:lpstr>
      <vt:lpstr>'План 17_18 (3)'!Заголовки_для_печати</vt:lpstr>
      <vt:lpstr>'План 17_18 с правками (2)'!Заголовки_для_печати</vt:lpstr>
      <vt:lpstr>'План 18_19'!Заголовки_для_печати</vt:lpstr>
      <vt:lpstr>'План ПТМ'!Заголовки_для_печати</vt:lpstr>
      <vt:lpstr>'подсчет ПТМ'!Заголовки_для_печати</vt:lpstr>
      <vt:lpstr>АММ!Область_печати</vt:lpstr>
      <vt:lpstr>бюджет!Область_печати</vt:lpstr>
      <vt:lpstr>вспом!Область_печати</vt:lpstr>
      <vt:lpstr>'вспом (2)'!Область_печати</vt:lpstr>
      <vt:lpstr>'вспом (3)'!Область_печати</vt:lpstr>
      <vt:lpstr>МВ!Область_печати</vt:lpstr>
      <vt:lpstr>'План 17_18 (14-04)'!Область_печати</vt:lpstr>
      <vt:lpstr>'План 17_18 (2)'!Область_печати</vt:lpstr>
      <vt:lpstr>'План 17_18 (3)'!Область_печати</vt:lpstr>
      <vt:lpstr>'План 17_18 с правками (2)'!Область_печати</vt:lpstr>
      <vt:lpstr>'План 18_19'!Область_печати</vt:lpstr>
      <vt:lpstr>'План ПТМ'!Область_печати</vt:lpstr>
      <vt:lpstr>'подсчет ПТМ'!Область_печати</vt:lpstr>
      <vt:lpstr>Титул!Область_печати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3306</dc:creator>
  <cp:lastModifiedBy>Алена Латышева</cp:lastModifiedBy>
  <cp:lastPrinted>2018-03-29T07:54:55Z</cp:lastPrinted>
  <dcterms:created xsi:type="dcterms:W3CDTF">2011-02-06T10:49:14Z</dcterms:created>
  <dcterms:modified xsi:type="dcterms:W3CDTF">2018-09-17T11:41:47Z</dcterms:modified>
</cp:coreProperties>
</file>