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995" windowHeight="10770" activeTab="1"/>
  </bookViews>
  <sheets>
    <sheet name="титулка" sheetId="1" r:id="rId1"/>
    <sheet name="2017-2018" sheetId="4" r:id="rId2"/>
  </sheets>
  <definedNames>
    <definedName name="_xlnm.Print_Area" localSheetId="1">'2017-2018'!$A$1:$S$204</definedName>
  </definedNames>
  <calcPr calcId="152511"/>
</workbook>
</file>

<file path=xl/calcChain.xml><?xml version="1.0" encoding="utf-8"?>
<calcChain xmlns="http://schemas.openxmlformats.org/spreadsheetml/2006/main">
  <c r="J162" i="4" l="1"/>
  <c r="L162" i="4"/>
  <c r="H94" i="4"/>
  <c r="V153" i="4"/>
  <c r="V152" i="4"/>
  <c r="V69" i="4"/>
  <c r="V68" i="4"/>
  <c r="V154" i="4" l="1"/>
  <c r="V70" i="4"/>
  <c r="V43" i="4"/>
  <c r="V42" i="4"/>
  <c r="V44" i="4" s="1"/>
  <c r="V15" i="4"/>
  <c r="V14" i="4"/>
  <c r="G59" i="4"/>
  <c r="G56" i="4"/>
  <c r="G53" i="4"/>
  <c r="G50" i="4"/>
  <c r="G46" i="4"/>
  <c r="G43" i="4"/>
  <c r="G38" i="4"/>
  <c r="L37" i="4"/>
  <c r="K37" i="4"/>
  <c r="J37" i="4"/>
  <c r="I37" i="4"/>
  <c r="G37" i="4"/>
  <c r="H31" i="4"/>
  <c r="H30" i="4"/>
  <c r="H29" i="4"/>
  <c r="H28" i="4"/>
  <c r="H27" i="4"/>
  <c r="H26" i="4"/>
  <c r="H25" i="4"/>
  <c r="M25" i="4" s="1"/>
  <c r="H24" i="4"/>
  <c r="H23" i="4"/>
  <c r="V16" i="4" l="1"/>
  <c r="U191" i="4"/>
  <c r="G80" i="4"/>
  <c r="N199" i="4" l="1"/>
  <c r="G134" i="4"/>
  <c r="U134" i="4" s="1"/>
  <c r="G135" i="4"/>
  <c r="U135" i="4" s="1"/>
  <c r="G133" i="4" l="1"/>
  <c r="U133" i="4" s="1"/>
  <c r="H167" i="4"/>
  <c r="I167" i="4"/>
  <c r="S134" i="4"/>
  <c r="M167" i="4" l="1"/>
  <c r="H32" i="4"/>
  <c r="M32" i="4" s="1"/>
  <c r="J63" i="4"/>
  <c r="K63" i="4"/>
  <c r="L63" i="4"/>
  <c r="G64" i="4"/>
  <c r="G63" i="4"/>
  <c r="I42" i="4"/>
  <c r="H42" i="4"/>
  <c r="H41" i="4"/>
  <c r="H40" i="4"/>
  <c r="M14" i="4"/>
  <c r="G11" i="4"/>
  <c r="G183" i="4"/>
  <c r="G163" i="4"/>
  <c r="G162" i="4"/>
  <c r="G172" i="4" s="1"/>
  <c r="H12" i="4"/>
  <c r="O37" i="4"/>
  <c r="N37" i="4"/>
  <c r="J134" i="4"/>
  <c r="J137" i="4" s="1"/>
  <c r="K134" i="4"/>
  <c r="L134" i="4"/>
  <c r="L137" i="4" s="1"/>
  <c r="I95" i="4"/>
  <c r="H95" i="4"/>
  <c r="M95" i="4" s="1"/>
  <c r="G122" i="4"/>
  <c r="H125" i="4"/>
  <c r="M125" i="4" s="1"/>
  <c r="I124" i="4"/>
  <c r="H124" i="4"/>
  <c r="H123" i="4"/>
  <c r="G188" i="4"/>
  <c r="U192" i="4" s="1"/>
  <c r="G187" i="4"/>
  <c r="J71" i="4"/>
  <c r="L71" i="4"/>
  <c r="W33" i="1"/>
  <c r="T207" i="4"/>
  <c r="T206" i="4"/>
  <c r="S207" i="4"/>
  <c r="S206" i="4"/>
  <c r="R207" i="4"/>
  <c r="R206" i="4"/>
  <c r="Q207" i="4"/>
  <c r="Q206" i="4"/>
  <c r="P207" i="4"/>
  <c r="P206" i="4"/>
  <c r="O207" i="4"/>
  <c r="O206" i="4"/>
  <c r="Q162" i="4"/>
  <c r="Q172" i="4" s="1"/>
  <c r="P162" i="4"/>
  <c r="P172" i="4" s="1"/>
  <c r="H155" i="4"/>
  <c r="I155" i="4"/>
  <c r="H154" i="4"/>
  <c r="G153" i="4"/>
  <c r="H153" i="4" s="1"/>
  <c r="N49" i="4"/>
  <c r="H49" i="4"/>
  <c r="M49" i="4" s="1"/>
  <c r="J172" i="4"/>
  <c r="K172" i="4"/>
  <c r="L172" i="4"/>
  <c r="H169" i="4"/>
  <c r="S162" i="4"/>
  <c r="S172" i="4" s="1"/>
  <c r="H152" i="4"/>
  <c r="H158" i="4"/>
  <c r="H159" i="4"/>
  <c r="H160" i="4"/>
  <c r="G150" i="4"/>
  <c r="G156" i="4"/>
  <c r="H156" i="4" s="1"/>
  <c r="G173" i="4"/>
  <c r="H67" i="4"/>
  <c r="H72" i="4"/>
  <c r="H84" i="4"/>
  <c r="H87" i="4"/>
  <c r="H77" i="4"/>
  <c r="H81" i="4"/>
  <c r="H91" i="4"/>
  <c r="H97" i="4"/>
  <c r="H100" i="4"/>
  <c r="H103" i="4"/>
  <c r="H106" i="4"/>
  <c r="H108" i="4"/>
  <c r="H111" i="4"/>
  <c r="H114" i="4"/>
  <c r="H117" i="4"/>
  <c r="H120" i="4"/>
  <c r="H127" i="4"/>
  <c r="H130" i="4"/>
  <c r="H15" i="4"/>
  <c r="G16" i="4"/>
  <c r="H19" i="4"/>
  <c r="G20" i="4"/>
  <c r="H20" i="4" s="1"/>
  <c r="H45" i="4"/>
  <c r="H44" i="4"/>
  <c r="H47" i="4"/>
  <c r="H48" i="4"/>
  <c r="H52" i="4"/>
  <c r="H51" i="4"/>
  <c r="H54" i="4"/>
  <c r="H55" i="4"/>
  <c r="H57" i="4"/>
  <c r="H58" i="4"/>
  <c r="M58" i="4" s="1"/>
  <c r="H60" i="4"/>
  <c r="H61" i="4"/>
  <c r="M61" i="4" s="1"/>
  <c r="G66" i="4"/>
  <c r="H66" i="4" s="1"/>
  <c r="G71" i="4"/>
  <c r="H71" i="4" s="1"/>
  <c r="G76" i="4"/>
  <c r="H76" i="4" s="1"/>
  <c r="H80" i="4"/>
  <c r="G83" i="4"/>
  <c r="H83" i="4" s="1"/>
  <c r="G86" i="4"/>
  <c r="H86" i="4" s="1"/>
  <c r="H89" i="4"/>
  <c r="G90" i="4"/>
  <c r="H90" i="4" s="1"/>
  <c r="H93" i="4"/>
  <c r="G96" i="4"/>
  <c r="H96" i="4" s="1"/>
  <c r="G99" i="4"/>
  <c r="H99" i="4" s="1"/>
  <c r="G102" i="4"/>
  <c r="H102" i="4" s="1"/>
  <c r="H109" i="4"/>
  <c r="H112" i="4"/>
  <c r="H115" i="4"/>
  <c r="H118" i="4"/>
  <c r="G119" i="4"/>
  <c r="H119" i="4" s="1"/>
  <c r="H122" i="4"/>
  <c r="G126" i="4"/>
  <c r="H126" i="4" s="1"/>
  <c r="G129" i="4"/>
  <c r="H129" i="4" s="1"/>
  <c r="H18" i="4"/>
  <c r="H22" i="4"/>
  <c r="M22" i="4" s="1"/>
  <c r="H68" i="4"/>
  <c r="H69" i="4"/>
  <c r="H70" i="4"/>
  <c r="H73" i="4"/>
  <c r="H74" i="4"/>
  <c r="H75" i="4"/>
  <c r="H85" i="4"/>
  <c r="H88" i="4"/>
  <c r="H78" i="4"/>
  <c r="H79" i="4"/>
  <c r="M79" i="4" s="1"/>
  <c r="H82" i="4"/>
  <c r="H92" i="4"/>
  <c r="H98" i="4"/>
  <c r="H101" i="4"/>
  <c r="H104" i="4"/>
  <c r="H121" i="4"/>
  <c r="H128" i="4"/>
  <c r="H131" i="4"/>
  <c r="H132" i="4"/>
  <c r="M132" i="4" s="1"/>
  <c r="I45" i="4"/>
  <c r="O45" i="4" s="1"/>
  <c r="O63" i="4" s="1"/>
  <c r="I48" i="4"/>
  <c r="N48" i="4" s="1"/>
  <c r="I52" i="4"/>
  <c r="I55" i="4"/>
  <c r="N55" i="4" s="1"/>
  <c r="I68" i="4"/>
  <c r="I69" i="4"/>
  <c r="I70" i="4"/>
  <c r="I73" i="4"/>
  <c r="I74" i="4"/>
  <c r="I75" i="4"/>
  <c r="I85" i="4"/>
  <c r="I88" i="4"/>
  <c r="I78" i="4"/>
  <c r="I82" i="4"/>
  <c r="I89" i="4"/>
  <c r="I92" i="4"/>
  <c r="I98" i="4"/>
  <c r="I101" i="4"/>
  <c r="I104" i="4"/>
  <c r="I109" i="4"/>
  <c r="I112" i="4"/>
  <c r="I115" i="4"/>
  <c r="I118" i="4"/>
  <c r="I121" i="4"/>
  <c r="I128" i="4"/>
  <c r="I131" i="4"/>
  <c r="N61" i="4"/>
  <c r="N134" i="4"/>
  <c r="O134" i="4"/>
  <c r="P63" i="4"/>
  <c r="P134" i="4"/>
  <c r="Q37" i="4"/>
  <c r="Q63" i="4"/>
  <c r="Q134" i="4"/>
  <c r="R37" i="4"/>
  <c r="R63" i="4"/>
  <c r="R134" i="4"/>
  <c r="S37" i="4"/>
  <c r="S63" i="4"/>
  <c r="G107" i="4"/>
  <c r="G105" i="4" s="1"/>
  <c r="G110" i="4"/>
  <c r="G113" i="4"/>
  <c r="G116" i="4"/>
  <c r="O162" i="4"/>
  <c r="O172" i="4" s="1"/>
  <c r="R162" i="4"/>
  <c r="R172" i="4" s="1"/>
  <c r="N162" i="4"/>
  <c r="N172" i="4" s="1"/>
  <c r="P62" i="4"/>
  <c r="Q62" i="4"/>
  <c r="R62" i="4"/>
  <c r="S62" i="4"/>
  <c r="H151" i="4"/>
  <c r="H163" i="4" s="1"/>
  <c r="H157" i="4"/>
  <c r="H177" i="4"/>
  <c r="H179" i="4"/>
  <c r="G176" i="4"/>
  <c r="G182" i="4" s="1"/>
  <c r="H181" i="4"/>
  <c r="H180" i="4"/>
  <c r="H178" i="4"/>
  <c r="H186" i="4"/>
  <c r="H188" i="4" s="1"/>
  <c r="G184" i="4"/>
  <c r="H170" i="4"/>
  <c r="H168" i="4"/>
  <c r="H166" i="4"/>
  <c r="H165" i="4"/>
  <c r="H164" i="4"/>
  <c r="I152" i="4"/>
  <c r="I158" i="4"/>
  <c r="H21" i="4"/>
  <c r="H17" i="4"/>
  <c r="N163" i="4"/>
  <c r="O163" i="4"/>
  <c r="P163" i="4"/>
  <c r="I159" i="4"/>
  <c r="I170" i="4"/>
  <c r="I169" i="4"/>
  <c r="M169" i="4" s="1"/>
  <c r="I168" i="4"/>
  <c r="I166" i="4"/>
  <c r="I165" i="4"/>
  <c r="I164" i="4"/>
  <c r="H16" i="4"/>
  <c r="H63" i="4"/>
  <c r="M55" i="4"/>
  <c r="H187" i="4" l="1"/>
  <c r="I162" i="4"/>
  <c r="I172" i="4" s="1"/>
  <c r="M89" i="4"/>
  <c r="M70" i="4"/>
  <c r="M131" i="4"/>
  <c r="M101" i="4"/>
  <c r="H56" i="4"/>
  <c r="H150" i="4"/>
  <c r="H161" i="4" s="1"/>
  <c r="G161" i="4"/>
  <c r="M152" i="4"/>
  <c r="H162" i="4"/>
  <c r="G36" i="4"/>
  <c r="H135" i="4"/>
  <c r="M165" i="4"/>
  <c r="H38" i="4"/>
  <c r="Q199" i="4"/>
  <c r="U193" i="4"/>
  <c r="M121" i="4"/>
  <c r="H37" i="4"/>
  <c r="H11" i="4"/>
  <c r="H36" i="4" s="1"/>
  <c r="H64" i="4"/>
  <c r="H184" i="4"/>
  <c r="H171" i="4"/>
  <c r="H53" i="4"/>
  <c r="G137" i="4"/>
  <c r="G192" i="4" s="1"/>
  <c r="V194" i="4" s="1"/>
  <c r="M112" i="4"/>
  <c r="M88" i="4"/>
  <c r="M78" i="4"/>
  <c r="M85" i="4"/>
  <c r="M74" i="4"/>
  <c r="M68" i="4"/>
  <c r="M109" i="4"/>
  <c r="M124" i="4"/>
  <c r="M52" i="4"/>
  <c r="H113" i="4"/>
  <c r="Q137" i="4"/>
  <c r="Q192" i="4" s="1"/>
  <c r="Q195" i="4" s="1"/>
  <c r="M128" i="4"/>
  <c r="M104" i="4"/>
  <c r="H107" i="4"/>
  <c r="N63" i="4"/>
  <c r="H59" i="4"/>
  <c r="M18" i="4"/>
  <c r="M37" i="4" s="1"/>
  <c r="M158" i="4"/>
  <c r="M168" i="4"/>
  <c r="H183" i="4"/>
  <c r="G62" i="4"/>
  <c r="R137" i="4"/>
  <c r="R192" i="4" s="1"/>
  <c r="R195" i="4" s="1"/>
  <c r="M115" i="4"/>
  <c r="I71" i="4"/>
  <c r="M71" i="4" s="1"/>
  <c r="H116" i="4"/>
  <c r="H46" i="4"/>
  <c r="H43" i="4"/>
  <c r="H110" i="4"/>
  <c r="M110" i="4" s="1"/>
  <c r="H173" i="4"/>
  <c r="M159" i="4"/>
  <c r="L192" i="4"/>
  <c r="J192" i="4"/>
  <c r="G138" i="4"/>
  <c r="G193" i="4" s="1"/>
  <c r="V195" i="4" s="1"/>
  <c r="M42" i="4"/>
  <c r="N137" i="4"/>
  <c r="N192" i="4" s="1"/>
  <c r="N195" i="4" s="1"/>
  <c r="M98" i="4"/>
  <c r="M82" i="4"/>
  <c r="H172" i="4"/>
  <c r="I63" i="4"/>
  <c r="M48" i="4"/>
  <c r="H176" i="4"/>
  <c r="H182" i="4" s="1"/>
  <c r="M164" i="4"/>
  <c r="S137" i="4"/>
  <c r="P137" i="4"/>
  <c r="P192" i="4" s="1"/>
  <c r="P195" i="4" s="1"/>
  <c r="O137" i="4"/>
  <c r="O192" i="4" s="1"/>
  <c r="O195" i="4" s="1"/>
  <c r="M45" i="4"/>
  <c r="M92" i="4"/>
  <c r="M75" i="4"/>
  <c r="H50" i="4"/>
  <c r="H105" i="4"/>
  <c r="K137" i="4"/>
  <c r="K192" i="4" s="1"/>
  <c r="M170" i="4"/>
  <c r="M160" i="4"/>
  <c r="M155" i="4"/>
  <c r="G171" i="4"/>
  <c r="M118" i="4"/>
  <c r="S192" i="4"/>
  <c r="S195" i="4" s="1"/>
  <c r="M166" i="4"/>
  <c r="M69" i="4"/>
  <c r="H134" i="4"/>
  <c r="M73" i="4"/>
  <c r="I134" i="4"/>
  <c r="I137" i="4" s="1"/>
  <c r="I192" i="4" s="1"/>
  <c r="M162" i="4" l="1"/>
  <c r="M172" i="4" s="1"/>
  <c r="H138" i="4"/>
  <c r="T199" i="4"/>
  <c r="N200" i="4"/>
  <c r="H137" i="4"/>
  <c r="H192" i="4" s="1"/>
  <c r="H62" i="4"/>
  <c r="M63" i="4"/>
  <c r="M134" i="4"/>
  <c r="H193" i="4"/>
  <c r="G136" i="4"/>
  <c r="G191" i="4" s="1"/>
  <c r="V193" i="4" s="1"/>
  <c r="H133" i="4"/>
  <c r="H136" i="4" s="1"/>
  <c r="H191" i="4" s="1"/>
  <c r="M137" i="4" l="1"/>
  <c r="M192" i="4" s="1"/>
</calcChain>
</file>

<file path=xl/sharedStrings.xml><?xml version="1.0" encoding="utf-8"?>
<sst xmlns="http://schemas.openxmlformats.org/spreadsheetml/2006/main" count="555" uniqueCount="314">
  <si>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</si>
  <si>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</si>
  <si>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</si>
  <si>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</si>
  <si>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</si>
  <si>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</si>
  <si>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</si>
  <si>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</si>
  <si>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</si>
  <si>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</si>
  <si>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</si>
  <si>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</si>
  <si>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</si>
  <si>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</si>
  <si>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</si>
  <si>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</si>
  <si>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</si>
  <si>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</si>
  <si>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</si>
  <si>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</si>
  <si>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</si>
  <si>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Всього</t>
  </si>
  <si>
    <t>2</t>
  </si>
  <si>
    <t>НАЗВА ДИСЦИПЛІН</t>
  </si>
  <si>
    <t>Кількість аудиторних годин по курсах і семестрах</t>
  </si>
  <si>
    <t>Загальний обсяг</t>
  </si>
  <si>
    <t>Аудиторні</t>
  </si>
  <si>
    <t>екзаменів</t>
  </si>
  <si>
    <t>заліків</t>
  </si>
  <si>
    <t>лекції</t>
  </si>
  <si>
    <t xml:space="preserve">лаборат. </t>
  </si>
  <si>
    <t>практич</t>
  </si>
  <si>
    <t>3</t>
  </si>
  <si>
    <t>6</t>
  </si>
  <si>
    <t xml:space="preserve"> </t>
  </si>
  <si>
    <t>І . ГРАФІК НАВЧАЛЬНОГО ПРОЦЕСУ</t>
  </si>
  <si>
    <t>Т/П/Д</t>
  </si>
  <si>
    <t>Міністерство освіти і науки України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</si>
  <si>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</si>
  <si>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</si>
  <si>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</si>
  <si>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</si>
  <si>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</si>
  <si>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</si>
  <si>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Кані-кули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</si>
  <si>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IV. ДЕРЖАВНА АТЕСТАЦІЯ</t>
  </si>
  <si>
    <t>Виконання дипломн. проекту</t>
  </si>
  <si>
    <t xml:space="preserve">ІНТЕГРОВАННИЙ  НАВЧАЛЬНИЙ ПЛАН </t>
  </si>
  <si>
    <t>Т</t>
  </si>
  <si>
    <t>95</t>
  </si>
  <si>
    <t>Срок навчання - 2 роки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</si>
  <si>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</si>
  <si>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-</t>
  </si>
  <si>
    <t>11</t>
  </si>
  <si>
    <t>Держ. Атест</t>
  </si>
  <si>
    <t>Захист дипломної роботи</t>
  </si>
  <si>
    <t>14</t>
  </si>
  <si>
    <t>ЗД</t>
  </si>
  <si>
    <t>Кількість кредитів ECTS</t>
  </si>
  <si>
    <t xml:space="preserve">Кількість годин </t>
  </si>
  <si>
    <t>Самостійна робота</t>
  </si>
  <si>
    <t xml:space="preserve">1.1.  Гуманітарні та соціально-економічні дисципліни  </t>
  </si>
  <si>
    <t>на базі ВНЗ 1 рівня</t>
  </si>
  <si>
    <t>на базі академії</t>
  </si>
  <si>
    <t>4</t>
  </si>
  <si>
    <t xml:space="preserve">Інформатика </t>
  </si>
  <si>
    <t>Історія економіки та економічної думки</t>
  </si>
  <si>
    <t>Макроекономіка</t>
  </si>
  <si>
    <t>Математика для економістів</t>
  </si>
  <si>
    <t>Мікроекономіка</t>
  </si>
  <si>
    <t>Політична економія</t>
  </si>
  <si>
    <t>Бухгалтерський облік</t>
  </si>
  <si>
    <t>Бухгалтерський облік (курсова робота)</t>
  </si>
  <si>
    <t>Економіка підприємства</t>
  </si>
  <si>
    <t>Економіка підприємства (курсова робота)</t>
  </si>
  <si>
    <t>Маркетинг</t>
  </si>
  <si>
    <t>Менеджмент</t>
  </si>
  <si>
    <t>Міжнародна економіка</t>
  </si>
  <si>
    <t>Регіональна економіка</t>
  </si>
  <si>
    <t>Соціологія</t>
  </si>
  <si>
    <t>Статистика</t>
  </si>
  <si>
    <t>Переддипломна практика</t>
  </si>
  <si>
    <t>Контроль і ревізія</t>
  </si>
  <si>
    <t>Логістика</t>
  </si>
  <si>
    <t xml:space="preserve"> Кількість екзаменів</t>
  </si>
  <si>
    <t>Кількість заліків</t>
  </si>
  <si>
    <t xml:space="preserve"> Кількість курсових проектів і робіт</t>
  </si>
  <si>
    <t>Аналіз господарської діяльності</t>
  </si>
  <si>
    <t>Аналіз господарської діяльності (курсова робота)</t>
  </si>
  <si>
    <t>Звітність підприємств</t>
  </si>
  <si>
    <t>Інформаційні системи і технологіі в обліку та аудиті</t>
  </si>
  <si>
    <t>Економіка праці і соціально-трудові відносини</t>
  </si>
  <si>
    <t>Облік і звітність в оподаткуванні</t>
  </si>
  <si>
    <t>Облік у банках</t>
  </si>
  <si>
    <t>Облік у бюджетних установах</t>
  </si>
  <si>
    <t>Управлінський облік</t>
  </si>
  <si>
    <t>Фінансовий облік I</t>
  </si>
  <si>
    <t>Фінансовий облік II</t>
  </si>
  <si>
    <t>Фінансовий облік II(курсова робота)</t>
  </si>
  <si>
    <t>Державний фінансовий контроль</t>
  </si>
  <si>
    <t>Бухгалтерський облік у галузях народного господарства</t>
  </si>
  <si>
    <t xml:space="preserve">Зовнішньоекономічна діяльність                    </t>
  </si>
  <si>
    <t>Облік і аудит</t>
  </si>
  <si>
    <t>1 уск</t>
  </si>
  <si>
    <t>2 уск</t>
  </si>
  <si>
    <t>7</t>
  </si>
  <si>
    <t>Зав.кафедри ОіА</t>
  </si>
  <si>
    <t>Декан факультету ФЕМ</t>
  </si>
  <si>
    <t>Є.В. Мироненко</t>
  </si>
  <si>
    <t xml:space="preserve">проекти </t>
  </si>
  <si>
    <t>роботи</t>
  </si>
  <si>
    <t>курсові</t>
  </si>
  <si>
    <t>5</t>
  </si>
  <si>
    <t>8</t>
  </si>
  <si>
    <t>9</t>
  </si>
  <si>
    <t>10</t>
  </si>
  <si>
    <t>12</t>
  </si>
  <si>
    <t>13</t>
  </si>
  <si>
    <t>15</t>
  </si>
  <si>
    <t>16</t>
  </si>
  <si>
    <t>17</t>
  </si>
  <si>
    <t>18</t>
  </si>
  <si>
    <t>19</t>
  </si>
  <si>
    <t>1.1.1</t>
  </si>
  <si>
    <t>Іноземна мова (за проф.спр.) на базі ВНЗ 1 рівня</t>
  </si>
  <si>
    <t>ісп.</t>
  </si>
  <si>
    <t>1.1.2</t>
  </si>
  <si>
    <t>Історія України на базі ВНЗ 1 рівня</t>
  </si>
  <si>
    <t>1.1.3</t>
  </si>
  <si>
    <t>Історія української культури</t>
  </si>
  <si>
    <t xml:space="preserve">                  на базі ВНЗ 1 рівня</t>
  </si>
  <si>
    <t>1.1.3.1</t>
  </si>
  <si>
    <t xml:space="preserve">                  на базі академії</t>
  </si>
  <si>
    <t>1.1.4</t>
  </si>
  <si>
    <t>Українська мова (за проф.спр.) на базі ВНЗ 1 рівня</t>
  </si>
  <si>
    <t>1.1.5</t>
  </si>
  <si>
    <t>Філософія</t>
  </si>
  <si>
    <t>1.1.5.1</t>
  </si>
  <si>
    <t>1.1.6</t>
  </si>
  <si>
    <t>Фізичне виховання</t>
  </si>
  <si>
    <t>№ дисципл.</t>
  </si>
  <si>
    <t>с*</t>
  </si>
  <si>
    <t>Разом п 1.1:</t>
  </si>
  <si>
    <t>На базі академії</t>
  </si>
  <si>
    <t>На базі ВНЗ 1 рівня</t>
  </si>
  <si>
    <t>1.2. Дисципліни природничо-наукової (фундаментальної) підготовки</t>
  </si>
  <si>
    <t>1.2.1</t>
  </si>
  <si>
    <t>1.2.1.1</t>
  </si>
  <si>
    <t>1.2.2</t>
  </si>
  <si>
    <t>1.2.2.1</t>
  </si>
  <si>
    <t>1.2.3</t>
  </si>
  <si>
    <t>1.2.4</t>
  </si>
  <si>
    <t>1.2.4.1</t>
  </si>
  <si>
    <t>1.2.5</t>
  </si>
  <si>
    <t>1.2.5.1</t>
  </si>
  <si>
    <t>1.2.6</t>
  </si>
  <si>
    <t>1.2.7</t>
  </si>
  <si>
    <t>1.2.7.1</t>
  </si>
  <si>
    <t>Разом п.1.2:</t>
  </si>
  <si>
    <t xml:space="preserve"> на базі академії</t>
  </si>
  <si>
    <t>1.3.1</t>
  </si>
  <si>
    <t>1.3.3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</si>
  <si>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</si>
  <si>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</si>
  <si>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</si>
  <si>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</si>
  <si>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</si>
  <si>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</si>
  <si>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</si>
  <si>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</si>
  <si>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</si>
  <si>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</si>
  <si>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</si>
  <si>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</si>
  <si>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</si>
  <si>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</si>
  <si>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</si>
  <si>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</si>
  <si>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</si>
  <si>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</si>
  <si>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1.3.1.1</t>
  </si>
  <si>
    <t>1.3.1.2</t>
  </si>
  <si>
    <t>1.3.2.1</t>
  </si>
  <si>
    <t>1.3.3.1</t>
  </si>
  <si>
    <t>1.3.3.2</t>
  </si>
  <si>
    <t>1.3.3.3</t>
  </si>
  <si>
    <t>1.3.5.1</t>
  </si>
  <si>
    <t>1.3.6.1</t>
  </si>
  <si>
    <t>1.3.7.1</t>
  </si>
  <si>
    <t>1.3.8.1</t>
  </si>
  <si>
    <t>1.3.10.1</t>
  </si>
  <si>
    <t>1.3.12.1</t>
  </si>
  <si>
    <t>1.3.13.1</t>
  </si>
  <si>
    <t>1.3.14.1</t>
  </si>
  <si>
    <t>1.3.15.1</t>
  </si>
  <si>
    <t>1.3.16.1</t>
  </si>
  <si>
    <t>1.3.17.1</t>
  </si>
  <si>
    <t>1.3.18.1</t>
  </si>
  <si>
    <t>1.3.19.1</t>
  </si>
  <si>
    <t>1.3.21.1</t>
  </si>
  <si>
    <t>1.3.22.1</t>
  </si>
  <si>
    <t>1.3.22.2</t>
  </si>
  <si>
    <t>Разом п.1.3:</t>
  </si>
  <si>
    <t>2.2.1.1</t>
  </si>
  <si>
    <t>Програмне забезпечення обробки фінансово-економічної інформації (1С)</t>
  </si>
  <si>
    <t>Оподаткування підприємств</t>
  </si>
  <si>
    <t>Разом п.2 (Вибіркові дисципліни):</t>
  </si>
  <si>
    <t>3.1</t>
  </si>
  <si>
    <t>Ознайомча практика</t>
  </si>
  <si>
    <t>3.2</t>
  </si>
  <si>
    <t>Технологічна практика</t>
  </si>
  <si>
    <t>3.3</t>
  </si>
  <si>
    <t>3.4</t>
  </si>
  <si>
    <t>Разом п.3:</t>
  </si>
  <si>
    <t>4.1</t>
  </si>
  <si>
    <t>Разом п.4:</t>
  </si>
  <si>
    <t xml:space="preserve">        КІЛЬКІСТЬ ГОДИН НА ТИЖДЕНЬ (факт)</t>
  </si>
  <si>
    <t>РАЗОМ за рівень "Бакалавр":</t>
  </si>
  <si>
    <t>1.1.1.1</t>
  </si>
  <si>
    <t>1.1.1.2</t>
  </si>
  <si>
    <t>1.2.6.1</t>
  </si>
  <si>
    <t>1.3.5.2</t>
  </si>
  <si>
    <t xml:space="preserve">Основи охорони праці та безпека життєдіяльності </t>
  </si>
  <si>
    <t xml:space="preserve"> Безпека життєдіяльності -на базі ВНЗ 1 рівня </t>
  </si>
  <si>
    <t xml:space="preserve">Основи охорони праці </t>
  </si>
  <si>
    <t xml:space="preserve">на базі ВНЗ 1 рівня - </t>
  </si>
  <si>
    <t>Разом обов'язкова частина:</t>
  </si>
  <si>
    <t>2.2.1</t>
  </si>
  <si>
    <t>2.2.2</t>
  </si>
  <si>
    <t>2.2.3</t>
  </si>
  <si>
    <t>2.2.2.1</t>
  </si>
  <si>
    <t>Разом п.2.2:</t>
  </si>
  <si>
    <t>2.2.5</t>
  </si>
  <si>
    <t>2.2.6</t>
  </si>
  <si>
    <t>Внутрішньогосподарський контроль</t>
  </si>
  <si>
    <t>Г.В. Веріга</t>
  </si>
  <si>
    <t>2. ДИСЦИПЛІНИ ВІЛЬНОГО ВИБОРУ</t>
  </si>
  <si>
    <t xml:space="preserve">2.1. Соціально-гуманітарні (факультативні) дисципліни </t>
  </si>
  <si>
    <t xml:space="preserve"> Кількість кредитів на базі академії</t>
  </si>
  <si>
    <t>2.2.3.1</t>
  </si>
  <si>
    <t>2.2.5.1</t>
  </si>
  <si>
    <t>2.2.5.2</t>
  </si>
  <si>
    <t>2.2.5.3</t>
  </si>
  <si>
    <t>2.2.6.1</t>
  </si>
  <si>
    <t>2.2.6.2</t>
  </si>
  <si>
    <t>2.2.6.3</t>
  </si>
  <si>
    <t>Економічний аналіз</t>
  </si>
  <si>
    <t>1.ОБОВ'ЯЗКОВІ НАВЧАЛЬНІ ДИСЦИПЛІНИ</t>
  </si>
  <si>
    <t xml:space="preserve">Економіко-математичні методи та  моделі </t>
  </si>
  <si>
    <t>без ФВ</t>
  </si>
  <si>
    <t>24+8 по 18 год</t>
  </si>
  <si>
    <t>57+8 по 18 год</t>
  </si>
  <si>
    <t>43</t>
  </si>
  <si>
    <t>8 по 12 год. + 3</t>
  </si>
  <si>
    <t>1+48 год*</t>
  </si>
  <si>
    <t>1+48год*</t>
  </si>
  <si>
    <t>1</t>
  </si>
  <si>
    <t>Фінанси, гроші і кредит</t>
  </si>
  <si>
    <r>
      <t xml:space="preserve">з галузі знань: </t>
    </r>
    <r>
      <rPr>
        <b/>
        <sz val="20"/>
        <rFont val="Times New Roman"/>
        <family val="1"/>
        <charset val="204"/>
      </rPr>
      <t>07 Управління та 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</si>
  <si>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</si>
  <si>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2+с*</t>
  </si>
  <si>
    <t>ф*</t>
  </si>
  <si>
    <t>Вступ до навчального  процесу</t>
  </si>
  <si>
    <t xml:space="preserve">      Примітка:  ф* / с* - секційні заняття (факультатив),               ** - щорічне оцінювання фізичної підготовки студентів</t>
  </si>
  <si>
    <t>1.2.8</t>
  </si>
  <si>
    <t>1.2.8.1</t>
  </si>
  <si>
    <t>1.3.20.1</t>
  </si>
  <si>
    <t>1.3.20.2</t>
  </si>
  <si>
    <t>1.3 Дисципліни професійної підготовки</t>
  </si>
  <si>
    <t xml:space="preserve">2.3 Дисципліни професійної підготовки </t>
  </si>
  <si>
    <t>3.  ПРАКТИЧНА ПІДГОТОВКА</t>
  </si>
  <si>
    <t>4. ДЕРЖАВНА АТЕСТАЦІЯ</t>
  </si>
  <si>
    <t xml:space="preserve">V. План навчального процесу на 2017/2018 навчальний рік </t>
  </si>
  <si>
    <t>2.2.6.4</t>
  </si>
  <si>
    <t>Організація обліку</t>
  </si>
  <si>
    <t>Аудит</t>
  </si>
  <si>
    <t>ЗАТВЕРДЖЕНО:</t>
  </si>
  <si>
    <t>на засіданні Вченої ради</t>
  </si>
  <si>
    <t>Ректор ________________________</t>
  </si>
  <si>
    <t>(Ковальов В.Д.)</t>
  </si>
  <si>
    <t xml:space="preserve">На основі ОПП підготовки молодшого спеціаліста </t>
  </si>
  <si>
    <t xml:space="preserve">Кваліфікація:   бакалавр з обліку і оподаткування </t>
  </si>
  <si>
    <r>
      <t xml:space="preserve">протокол № </t>
    </r>
    <r>
      <rPr>
        <u/>
        <sz val="22"/>
        <rFont val="Times New Roman"/>
        <family val="1"/>
        <charset val="204"/>
      </rPr>
      <t xml:space="preserve"> 7  </t>
    </r>
  </si>
  <si>
    <t>" 30  " березня  2017 р.</t>
  </si>
  <si>
    <t>Правознавство та господарське законодавство</t>
  </si>
  <si>
    <t>1.1.6.1</t>
  </si>
  <si>
    <t>1.1.7</t>
  </si>
  <si>
    <t>Екологія</t>
  </si>
  <si>
    <t>1.1.7.1</t>
  </si>
  <si>
    <t>1.1.8</t>
  </si>
  <si>
    <t>Політологія</t>
  </si>
  <si>
    <t>1 курс</t>
  </si>
  <si>
    <t>2 курс</t>
  </si>
  <si>
    <r>
      <t xml:space="preserve">форма навчання:        </t>
    </r>
    <r>
      <rPr>
        <b/>
        <sz val="20"/>
        <rFont val="Times New Roman"/>
        <family val="1"/>
        <charset val="204"/>
      </rPr>
      <t>денна зі скороченим терміном навчання</t>
    </r>
  </si>
  <si>
    <t>3 часа</t>
  </si>
  <si>
    <t>Розподіл за семестрами</t>
  </si>
  <si>
    <t>2а</t>
  </si>
  <si>
    <t>2б</t>
  </si>
  <si>
    <t>4а</t>
  </si>
  <si>
    <t>4б</t>
  </si>
  <si>
    <t>2б д 2б**</t>
  </si>
  <si>
    <t>4а фд*4б**</t>
  </si>
  <si>
    <t>3,3</t>
  </si>
  <si>
    <t>4б, 4б</t>
  </si>
  <si>
    <t>Семестр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</si>
  <si>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</si>
  <si>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ЗД – захист дипломного проекту </t>
  </si>
  <si>
    <t>C/K</t>
  </si>
  <si>
    <t>K</t>
  </si>
  <si>
    <t>C/П</t>
  </si>
  <si>
    <t>П</t>
  </si>
  <si>
    <t>кількість тижнів у семестрі</t>
  </si>
  <si>
    <t>3 семестр</t>
  </si>
  <si>
    <t>4б 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</si>
</sst>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.0_-;\-* #,##0.0_-;\ &quot;&quot;_-;_-@_-"/>
    <numFmt numFmtId="171" formatCode="#,##0.0;\-* #,##0.0_-;\ &quot;&quot;_-;_-@_-"/>
    <numFmt numFmtId="172" formatCode="#,##0_ ;\-#,##0\ "/>
    <numFmt numFmtId="173" formatCode="#,##0.00_ ;\-#,##0.00\ "/>
  </numFmts>
  <fonts count="54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Arial Cyr"/>
      <family val="2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 Cyr"/>
      <charset val="204"/>
    </font>
    <font>
      <sz val="20"/>
      <name val="Times New Roman"/>
      <family val="1"/>
      <charset val="204"/>
    </font>
    <font>
      <sz val="16"/>
      <name val="Arial Cyr"/>
      <family val="2"/>
      <charset val="204"/>
    </font>
    <font>
      <b/>
      <sz val="14"/>
      <name val="Times New Roman Cyr"/>
      <charset val="204"/>
    </font>
    <font>
      <b/>
      <sz val="14"/>
      <name val="Arial Cyr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name val="Arial Cyr"/>
      <charset val="204"/>
    </font>
    <font>
      <sz val="14"/>
      <name val="Arial Cyr"/>
      <charset val="204"/>
    </font>
    <font>
      <i/>
      <sz val="14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3"/>
      <name val="Times New Roman"/>
      <family val="1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"/>
      <family val="2"/>
    </font>
    <font>
      <sz val="10"/>
      <name val="Arial Cyr"/>
      <family val="2"/>
      <charset val="204"/>
    </font>
    <font>
      <b/>
      <i/>
      <sz val="12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  <charset val="204"/>
    </font>
    <font>
      <sz val="11"/>
      <name val="Times New Roman"/>
      <family val="1"/>
    </font>
    <font>
      <sz val="1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9" fillId="0" borderId="0"/>
    <xf numFmtId="0" fontId="19" fillId="0" borderId="0"/>
    <xf numFmtId="0" fontId="19" fillId="0" borderId="0"/>
  </cellStyleXfs>
  <cellXfs count="10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18" fillId="0" borderId="0" xfId="0" applyFont="1" applyAlignment="1"/>
    <xf numFmtId="0" fontId="1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8" fontId="1" fillId="0" borderId="0" xfId="2" applyNumberFormat="1" applyFont="1" applyFill="1" applyBorder="1" applyAlignment="1" applyProtection="1">
      <alignment vertical="center"/>
    </xf>
    <xf numFmtId="0" fontId="1" fillId="0" borderId="5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 applyProtection="1">
      <alignment horizontal="center" vertical="center"/>
    </xf>
    <xf numFmtId="0" fontId="1" fillId="0" borderId="7" xfId="2" applyNumberFormat="1" applyFont="1" applyFill="1" applyBorder="1" applyAlignment="1" applyProtection="1">
      <alignment horizontal="center" vertical="center"/>
    </xf>
    <xf numFmtId="49" fontId="1" fillId="0" borderId="9" xfId="2" applyNumberFormat="1" applyFont="1" applyFill="1" applyBorder="1" applyAlignment="1" applyProtection="1">
      <alignment horizontal="center" vertical="center"/>
    </xf>
    <xf numFmtId="168" fontId="2" fillId="0" borderId="0" xfId="2" applyNumberFormat="1" applyFont="1" applyFill="1" applyBorder="1" applyAlignment="1" applyProtection="1">
      <alignment vertical="center"/>
    </xf>
    <xf numFmtId="168" fontId="32" fillId="0" borderId="0" xfId="2" applyNumberFormat="1" applyFont="1" applyFill="1" applyBorder="1" applyAlignment="1" applyProtection="1">
      <alignment vertical="center"/>
    </xf>
    <xf numFmtId="0" fontId="32" fillId="0" borderId="1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8" fontId="5" fillId="0" borderId="0" xfId="2" applyNumberFormat="1" applyFont="1" applyFill="1" applyBorder="1" applyAlignment="1" applyProtection="1">
      <alignment vertical="center"/>
    </xf>
    <xf numFmtId="168" fontId="32" fillId="0" borderId="10" xfId="2" applyNumberFormat="1" applyFont="1" applyFill="1" applyBorder="1" applyAlignment="1" applyProtection="1">
      <alignment vertical="center"/>
    </xf>
    <xf numFmtId="168" fontId="32" fillId="2" borderId="0" xfId="2" applyNumberFormat="1" applyFont="1" applyFill="1" applyBorder="1" applyAlignment="1" applyProtection="1">
      <alignment vertical="center"/>
    </xf>
    <xf numFmtId="168" fontId="1" fillId="3" borderId="0" xfId="2" applyNumberFormat="1" applyFont="1" applyFill="1" applyBorder="1" applyAlignment="1" applyProtection="1">
      <alignment vertical="center"/>
    </xf>
    <xf numFmtId="168" fontId="32" fillId="3" borderId="0" xfId="2" applyNumberFormat="1" applyFont="1" applyFill="1" applyBorder="1" applyAlignment="1" applyProtection="1">
      <alignment vertical="center"/>
    </xf>
    <xf numFmtId="171" fontId="5" fillId="2" borderId="1" xfId="2" applyNumberFormat="1" applyFont="1" applyFill="1" applyBorder="1" applyAlignment="1" applyProtection="1">
      <alignment horizontal="center" vertical="center"/>
    </xf>
    <xf numFmtId="0" fontId="32" fillId="0" borderId="1" xfId="2" applyNumberFormat="1" applyFont="1" applyFill="1" applyBorder="1" applyAlignment="1">
      <alignment horizontal="center" vertical="center"/>
    </xf>
    <xf numFmtId="1" fontId="32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/>
    <xf numFmtId="49" fontId="32" fillId="0" borderId="1" xfId="2" applyNumberFormat="1" applyFont="1" applyFill="1" applyBorder="1" applyAlignment="1">
      <alignment horizontal="center" vertical="center"/>
    </xf>
    <xf numFmtId="0" fontId="32" fillId="0" borderId="11" xfId="2" applyFont="1" applyFill="1" applyBorder="1" applyAlignment="1">
      <alignment horizontal="center" vertical="center" wrapText="1"/>
    </xf>
    <xf numFmtId="0" fontId="32" fillId="0" borderId="12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71" fontId="1" fillId="0" borderId="1" xfId="2" applyNumberFormat="1" applyFont="1" applyFill="1" applyBorder="1" applyAlignment="1" applyProtection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168" fontId="1" fillId="0" borderId="1" xfId="2" applyNumberFormat="1" applyFont="1" applyFill="1" applyBorder="1" applyAlignment="1" applyProtection="1">
      <alignment vertical="center"/>
    </xf>
    <xf numFmtId="49" fontId="1" fillId="0" borderId="1" xfId="2" applyNumberFormat="1" applyFont="1" applyFill="1" applyBorder="1" applyAlignment="1">
      <alignment horizontal="center" vertical="center"/>
    </xf>
    <xf numFmtId="1" fontId="5" fillId="0" borderId="9" xfId="2" applyNumberFormat="1" applyFont="1" applyFill="1" applyBorder="1" applyAlignment="1">
      <alignment horizontal="center" vertical="center"/>
    </xf>
    <xf numFmtId="1" fontId="5" fillId="0" borderId="8" xfId="2" applyNumberFormat="1" applyFont="1" applyFill="1" applyBorder="1" applyAlignment="1">
      <alignment horizontal="center" vertical="center"/>
    </xf>
    <xf numFmtId="1" fontId="5" fillId="0" borderId="13" xfId="2" applyNumberFormat="1" applyFont="1" applyFill="1" applyBorder="1" applyAlignment="1">
      <alignment horizontal="center" vertical="center"/>
    </xf>
    <xf numFmtId="1" fontId="5" fillId="0" borderId="14" xfId="2" applyNumberFormat="1" applyFont="1" applyFill="1" applyBorder="1" applyAlignment="1">
      <alignment horizontal="center" vertical="center"/>
    </xf>
    <xf numFmtId="0" fontId="32" fillId="4" borderId="9" xfId="2" applyFont="1" applyFill="1" applyBorder="1" applyAlignment="1">
      <alignment horizontal="center" vertical="center" wrapText="1"/>
    </xf>
    <xf numFmtId="1" fontId="32" fillId="0" borderId="15" xfId="2" applyNumberFormat="1" applyFont="1" applyFill="1" applyBorder="1" applyAlignment="1">
      <alignment horizontal="center" vertical="center"/>
    </xf>
    <xf numFmtId="1" fontId="32" fillId="0" borderId="16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/>
    <xf numFmtId="0" fontId="35" fillId="0" borderId="17" xfId="2" applyFont="1" applyFill="1" applyBorder="1"/>
    <xf numFmtId="166" fontId="32" fillId="4" borderId="9" xfId="2" applyNumberFormat="1" applyFont="1" applyFill="1" applyBorder="1" applyAlignment="1">
      <alignment horizontal="center" vertical="center"/>
    </xf>
    <xf numFmtId="169" fontId="3" fillId="3" borderId="18" xfId="2" applyNumberFormat="1" applyFont="1" applyFill="1" applyBorder="1" applyAlignment="1" applyProtection="1">
      <alignment vertical="center"/>
    </xf>
    <xf numFmtId="0" fontId="33" fillId="3" borderId="9" xfId="2" applyFont="1" applyFill="1" applyBorder="1" applyAlignment="1">
      <alignment horizontal="center" vertical="center" wrapText="1"/>
    </xf>
    <xf numFmtId="166" fontId="33" fillId="3" borderId="9" xfId="2" applyNumberFormat="1" applyFont="1" applyFill="1" applyBorder="1" applyAlignment="1">
      <alignment horizontal="center" vertical="center" wrapText="1"/>
    </xf>
    <xf numFmtId="166" fontId="33" fillId="3" borderId="13" xfId="2" applyNumberFormat="1" applyFont="1" applyFill="1" applyBorder="1" applyAlignment="1">
      <alignment horizontal="center" vertical="center" wrapText="1"/>
    </xf>
    <xf numFmtId="0" fontId="33" fillId="0" borderId="19" xfId="2" applyFont="1" applyFill="1" applyBorder="1" applyAlignment="1">
      <alignment horizontal="right" vertical="center" wrapText="1"/>
    </xf>
    <xf numFmtId="0" fontId="33" fillId="0" borderId="19" xfId="2" applyFont="1" applyFill="1" applyBorder="1" applyAlignment="1">
      <alignment horizontal="center" vertical="center" wrapText="1"/>
    </xf>
    <xf numFmtId="166" fontId="33" fillId="0" borderId="19" xfId="2" applyNumberFormat="1" applyFont="1" applyFill="1" applyBorder="1" applyAlignment="1">
      <alignment horizontal="center" vertical="center" wrapText="1"/>
    </xf>
    <xf numFmtId="166" fontId="34" fillId="0" borderId="20" xfId="2" applyNumberFormat="1" applyFont="1" applyFill="1" applyBorder="1" applyAlignment="1">
      <alignment horizontal="center" vertical="center" wrapText="1"/>
    </xf>
    <xf numFmtId="166" fontId="34" fillId="0" borderId="21" xfId="2" applyNumberFormat="1" applyFont="1" applyFill="1" applyBorder="1" applyAlignment="1">
      <alignment horizontal="center" vertical="center" wrapText="1"/>
    </xf>
    <xf numFmtId="168" fontId="1" fillId="0" borderId="0" xfId="2" applyNumberFormat="1" applyFont="1" applyFill="1" applyBorder="1" applyAlignment="1" applyProtection="1">
      <alignment horizontal="left" vertical="top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center" wrapText="1"/>
    </xf>
    <xf numFmtId="0" fontId="1" fillId="0" borderId="0" xfId="2" applyNumberFormat="1" applyFont="1" applyFill="1" applyBorder="1" applyAlignment="1" applyProtection="1">
      <alignment horizontal="left" vertical="center" wrapText="1"/>
    </xf>
    <xf numFmtId="168" fontId="36" fillId="0" borderId="0" xfId="2" applyNumberFormat="1" applyFont="1" applyFill="1" applyBorder="1" applyAlignment="1" applyProtection="1">
      <alignment vertical="center"/>
    </xf>
    <xf numFmtId="0" fontId="32" fillId="0" borderId="0" xfId="2" applyNumberFormat="1" applyFont="1" applyFill="1" applyBorder="1" applyAlignment="1" applyProtection="1">
      <alignment horizontal="center" vertical="center"/>
    </xf>
    <xf numFmtId="168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 wrapText="1"/>
    </xf>
    <xf numFmtId="168" fontId="36" fillId="2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vertical="center"/>
    </xf>
    <xf numFmtId="49" fontId="32" fillId="0" borderId="22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168" fontId="32" fillId="0" borderId="1" xfId="0" applyNumberFormat="1" applyFont="1" applyFill="1" applyBorder="1" applyAlignment="1" applyProtection="1">
      <alignment vertical="center"/>
    </xf>
    <xf numFmtId="168" fontId="32" fillId="0" borderId="23" xfId="0" applyNumberFormat="1" applyFont="1" applyFill="1" applyBorder="1" applyAlignment="1" applyProtection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32" fillId="0" borderId="22" xfId="0" applyNumberFormat="1" applyFont="1" applyFill="1" applyBorder="1" applyAlignment="1">
      <alignment vertical="center" wrapText="1"/>
    </xf>
    <xf numFmtId="49" fontId="32" fillId="0" borderId="24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49" fontId="32" fillId="0" borderId="24" xfId="0" applyNumberFormat="1" applyFont="1" applyFill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49" fontId="32" fillId="0" borderId="23" xfId="2" applyNumberFormat="1" applyFont="1" applyFill="1" applyBorder="1" applyAlignment="1">
      <alignment horizontal="left" vertical="center" wrapText="1"/>
    </xf>
    <xf numFmtId="49" fontId="5" fillId="0" borderId="23" xfId="2" applyNumberFormat="1" applyFont="1" applyFill="1" applyBorder="1" applyAlignment="1">
      <alignment vertical="center" wrapText="1"/>
    </xf>
    <xf numFmtId="49" fontId="5" fillId="0" borderId="23" xfId="2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8" fontId="32" fillId="0" borderId="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168" fontId="1" fillId="0" borderId="15" xfId="0" applyNumberFormat="1" applyFont="1" applyFill="1" applyBorder="1" applyAlignment="1" applyProtection="1">
      <alignment horizontal="center" vertical="center"/>
    </xf>
    <xf numFmtId="1" fontId="1" fillId="0" borderId="21" xfId="0" applyNumberFormat="1" applyFont="1" applyFill="1" applyBorder="1" applyAlignment="1" applyProtection="1">
      <alignment horizontal="center" vertical="center"/>
    </xf>
    <xf numFmtId="49" fontId="32" fillId="0" borderId="23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1" fontId="5" fillId="0" borderId="21" xfId="0" applyNumberFormat="1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>
      <alignment vertical="center" wrapText="1"/>
    </xf>
    <xf numFmtId="1" fontId="5" fillId="0" borderId="17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 applyProtection="1">
      <alignment horizontal="center" vertical="center"/>
    </xf>
    <xf numFmtId="168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168" fontId="5" fillId="0" borderId="1" xfId="0" applyNumberFormat="1" applyFont="1" applyFill="1" applyBorder="1" applyAlignment="1" applyProtection="1">
      <alignment vertical="center"/>
    </xf>
    <xf numFmtId="1" fontId="5" fillId="0" borderId="1" xfId="0" applyNumberFormat="1" applyFont="1" applyFill="1" applyBorder="1" applyAlignment="1" applyProtection="1">
      <alignment vertical="center"/>
    </xf>
    <xf numFmtId="168" fontId="5" fillId="0" borderId="1" xfId="2" applyNumberFormat="1" applyFont="1" applyFill="1" applyBorder="1" applyAlignment="1" applyProtection="1">
      <alignment vertical="center"/>
    </xf>
    <xf numFmtId="168" fontId="32" fillId="0" borderId="28" xfId="0" applyNumberFormat="1" applyFont="1" applyFill="1" applyBorder="1" applyAlignment="1" applyProtection="1">
      <alignment vertical="center"/>
    </xf>
    <xf numFmtId="49" fontId="32" fillId="0" borderId="29" xfId="0" applyNumberFormat="1" applyFont="1" applyFill="1" applyBorder="1" applyAlignment="1" applyProtection="1">
      <alignment horizontal="center" vertical="center"/>
    </xf>
    <xf numFmtId="49" fontId="32" fillId="0" borderId="30" xfId="0" applyNumberFormat="1" applyFont="1" applyFill="1" applyBorder="1" applyAlignment="1" applyProtection="1">
      <alignment horizontal="center" vertical="center"/>
    </xf>
    <xf numFmtId="0" fontId="32" fillId="0" borderId="31" xfId="0" applyFont="1" applyFill="1" applyBorder="1" applyAlignment="1">
      <alignment horizontal="left" vertical="center" wrapText="1"/>
    </xf>
    <xf numFmtId="49" fontId="32" fillId="0" borderId="32" xfId="0" applyNumberFormat="1" applyFont="1" applyFill="1" applyBorder="1" applyAlignment="1" applyProtection="1">
      <alignment horizontal="center" vertical="center"/>
    </xf>
    <xf numFmtId="49" fontId="32" fillId="0" borderId="28" xfId="0" applyNumberFormat="1" applyFont="1" applyFill="1" applyBorder="1" applyAlignment="1">
      <alignment horizontal="left" vertical="center" wrapText="1"/>
    </xf>
    <xf numFmtId="49" fontId="32" fillId="0" borderId="33" xfId="0" applyNumberFormat="1" applyFont="1" applyFill="1" applyBorder="1" applyAlignment="1" applyProtection="1">
      <alignment horizontal="center" vertical="center"/>
    </xf>
    <xf numFmtId="49" fontId="5" fillId="0" borderId="34" xfId="0" applyNumberFormat="1" applyFont="1" applyFill="1" applyBorder="1" applyAlignment="1">
      <alignment horizontal="left" vertical="center" wrapText="1"/>
    </xf>
    <xf numFmtId="49" fontId="32" fillId="0" borderId="35" xfId="0" applyNumberFormat="1" applyFont="1" applyFill="1" applyBorder="1" applyAlignment="1" applyProtection="1">
      <alignment horizontal="center" vertical="center"/>
    </xf>
    <xf numFmtId="49" fontId="1" fillId="0" borderId="36" xfId="0" applyNumberFormat="1" applyFont="1" applyFill="1" applyBorder="1" applyAlignment="1">
      <alignment horizontal="left" vertical="center" wrapText="1"/>
    </xf>
    <xf numFmtId="49" fontId="32" fillId="0" borderId="20" xfId="0" applyNumberFormat="1" applyFont="1" applyFill="1" applyBorder="1" applyAlignment="1" applyProtection="1">
      <alignment horizontal="center" vertical="center"/>
    </xf>
    <xf numFmtId="0" fontId="32" fillId="0" borderId="28" xfId="0" applyFont="1" applyFill="1" applyBorder="1" applyAlignment="1">
      <alignment horizontal="left" vertical="center" wrapText="1"/>
    </xf>
    <xf numFmtId="49" fontId="5" fillId="0" borderId="28" xfId="0" applyNumberFormat="1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5" xfId="0" applyNumberFormat="1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172" fontId="5" fillId="0" borderId="2" xfId="0" applyNumberFormat="1" applyFont="1" applyFill="1" applyBorder="1" applyAlignment="1" applyProtection="1">
      <alignment horizontal="center" vertical="center"/>
    </xf>
    <xf numFmtId="172" fontId="5" fillId="0" borderId="3" xfId="0" applyNumberFormat="1" applyFont="1" applyFill="1" applyBorder="1" applyAlignment="1" applyProtection="1">
      <alignment horizontal="center" vertical="center"/>
    </xf>
    <xf numFmtId="168" fontId="36" fillId="0" borderId="4" xfId="0" applyNumberFormat="1" applyFont="1" applyFill="1" applyBorder="1" applyAlignment="1" applyProtection="1">
      <alignment vertical="center"/>
    </xf>
    <xf numFmtId="168" fontId="36" fillId="0" borderId="3" xfId="0" applyNumberFormat="1" applyFont="1" applyFill="1" applyBorder="1" applyAlignment="1" applyProtection="1">
      <alignment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6" fontId="1" fillId="0" borderId="20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68" fontId="36" fillId="0" borderId="16" xfId="0" applyNumberFormat="1" applyFont="1" applyFill="1" applyBorder="1" applyAlignment="1" applyProtection="1">
      <alignment vertical="center"/>
    </xf>
    <xf numFmtId="168" fontId="36" fillId="0" borderId="15" xfId="0" applyNumberFormat="1" applyFont="1" applyFill="1" applyBorder="1" applyAlignment="1" applyProtection="1">
      <alignment vertical="center"/>
    </xf>
    <xf numFmtId="168" fontId="36" fillId="0" borderId="1" xfId="0" applyNumberFormat="1" applyFont="1" applyFill="1" applyBorder="1" applyAlignment="1" applyProtection="1">
      <alignment vertical="center"/>
    </xf>
    <xf numFmtId="166" fontId="5" fillId="0" borderId="33" xfId="0" applyNumberFormat="1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8" fontId="5" fillId="0" borderId="5" xfId="0" applyNumberFormat="1" applyFont="1" applyFill="1" applyBorder="1" applyAlignment="1" applyProtection="1">
      <alignment horizontal="center" vertical="center"/>
    </xf>
    <xf numFmtId="168" fontId="5" fillId="0" borderId="6" xfId="0" applyNumberFormat="1" applyFont="1" applyFill="1" applyBorder="1" applyAlignment="1" applyProtection="1">
      <alignment horizontal="center" vertical="center"/>
    </xf>
    <xf numFmtId="168" fontId="36" fillId="0" borderId="6" xfId="0" applyNumberFormat="1" applyFont="1" applyFill="1" applyBorder="1" applyAlignment="1" applyProtection="1">
      <alignment vertical="center"/>
    </xf>
    <xf numFmtId="168" fontId="36" fillId="0" borderId="7" xfId="0" applyNumberFormat="1" applyFont="1" applyFill="1" applyBorder="1" applyAlignment="1" applyProtection="1">
      <alignment vertical="center"/>
    </xf>
    <xf numFmtId="168" fontId="36" fillId="0" borderId="5" xfId="0" applyNumberFormat="1" applyFont="1" applyFill="1" applyBorder="1" applyAlignment="1" applyProtection="1">
      <alignment vertical="center"/>
    </xf>
    <xf numFmtId="0" fontId="1" fillId="0" borderId="35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168" fontId="36" fillId="0" borderId="39" xfId="0" applyNumberFormat="1" applyFont="1" applyFill="1" applyBorder="1" applyAlignment="1" applyProtection="1">
      <alignment vertical="center"/>
    </xf>
    <xf numFmtId="168" fontId="36" fillId="0" borderId="26" xfId="0" applyNumberFormat="1" applyFont="1" applyFill="1" applyBorder="1" applyAlignment="1" applyProtection="1">
      <alignment vertical="center"/>
    </xf>
    <xf numFmtId="168" fontId="36" fillId="0" borderId="19" xfId="0" applyNumberFormat="1" applyFont="1" applyFill="1" applyBorder="1" applyAlignment="1" applyProtection="1">
      <alignment vertical="center"/>
    </xf>
    <xf numFmtId="166" fontId="1" fillId="0" borderId="20" xfId="0" applyNumberFormat="1" applyFont="1" applyFill="1" applyBorder="1" applyAlignment="1" applyProtection="1">
      <alignment horizontal="center" vertical="center"/>
    </xf>
    <xf numFmtId="172" fontId="5" fillId="0" borderId="1" xfId="0" applyNumberFormat="1" applyFont="1" applyFill="1" applyBorder="1" applyAlignment="1" applyProtection="1">
      <alignment horizontal="center" vertical="center"/>
    </xf>
    <xf numFmtId="172" fontId="5" fillId="0" borderId="16" xfId="0" applyNumberFormat="1" applyFont="1" applyFill="1" applyBorder="1" applyAlignment="1" applyProtection="1">
      <alignment horizontal="center" vertical="center"/>
    </xf>
    <xf numFmtId="166" fontId="1" fillId="0" borderId="30" xfId="0" applyNumberFormat="1" applyFont="1" applyFill="1" applyBorder="1" applyAlignment="1" applyProtection="1">
      <alignment horizontal="center" vertical="center"/>
    </xf>
    <xf numFmtId="172" fontId="5" fillId="0" borderId="17" xfId="0" applyNumberFormat="1" applyFont="1" applyFill="1" applyBorder="1" applyAlignment="1" applyProtection="1">
      <alignment horizontal="center" vertical="center"/>
    </xf>
    <xf numFmtId="172" fontId="5" fillId="0" borderId="38" xfId="0" applyNumberFormat="1" applyFont="1" applyFill="1" applyBorder="1" applyAlignment="1" applyProtection="1">
      <alignment horizontal="center" vertical="center"/>
    </xf>
    <xf numFmtId="171" fontId="5" fillId="0" borderId="20" xfId="0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32" fillId="0" borderId="16" xfId="0" applyNumberFormat="1" applyFont="1" applyFill="1" applyBorder="1" applyAlignment="1">
      <alignment horizontal="center" vertical="center" wrapText="1"/>
    </xf>
    <xf numFmtId="0" fontId="32" fillId="0" borderId="6" xfId="0" applyNumberFormat="1" applyFont="1" applyFill="1" applyBorder="1" applyAlignment="1">
      <alignment horizontal="center" vertical="center" wrapText="1"/>
    </xf>
    <xf numFmtId="0" fontId="32" fillId="0" borderId="33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 applyProtection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/>
    <xf numFmtId="0" fontId="9" fillId="0" borderId="16" xfId="0" applyFont="1" applyFill="1" applyBorder="1"/>
    <xf numFmtId="1" fontId="5" fillId="0" borderId="7" xfId="0" applyNumberFormat="1" applyFont="1" applyFill="1" applyBorder="1" applyAlignment="1">
      <alignment horizontal="center" vertical="center" wrapText="1"/>
    </xf>
    <xf numFmtId="1" fontId="32" fillId="0" borderId="5" xfId="0" applyNumberFormat="1" applyFont="1" applyFill="1" applyBorder="1" applyAlignment="1">
      <alignment horizontal="center" vertical="center" wrapText="1"/>
    </xf>
    <xf numFmtId="1" fontId="32" fillId="0" borderId="6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" fontId="32" fillId="0" borderId="16" xfId="0" applyNumberFormat="1" applyFont="1" applyFill="1" applyBorder="1" applyAlignment="1">
      <alignment horizontal="center" vertical="center" wrapText="1"/>
    </xf>
    <xf numFmtId="1" fontId="32" fillId="0" borderId="17" xfId="0" applyNumberFormat="1" applyFont="1" applyFill="1" applyBorder="1" applyAlignment="1">
      <alignment horizontal="center" vertical="center" wrapText="1"/>
    </xf>
    <xf numFmtId="1" fontId="32" fillId="0" borderId="38" xfId="0" applyNumberFormat="1" applyFont="1" applyFill="1" applyBorder="1" applyAlignment="1">
      <alignment horizontal="center" vertical="center" wrapText="1"/>
    </xf>
    <xf numFmtId="0" fontId="32" fillId="0" borderId="19" xfId="0" applyNumberFormat="1" applyFont="1" applyFill="1" applyBorder="1" applyAlignment="1">
      <alignment horizontal="center" vertical="center" wrapText="1"/>
    </xf>
    <xf numFmtId="0" fontId="32" fillId="0" borderId="39" xfId="0" applyNumberFormat="1" applyFont="1" applyFill="1" applyBorder="1" applyAlignment="1">
      <alignment horizontal="center" vertical="center" wrapText="1"/>
    </xf>
    <xf numFmtId="171" fontId="5" fillId="0" borderId="1" xfId="0" applyNumberFormat="1" applyFont="1" applyFill="1" applyBorder="1" applyAlignment="1">
      <alignment horizontal="center" vertical="center" wrapText="1"/>
    </xf>
    <xf numFmtId="49" fontId="1" fillId="5" borderId="28" xfId="0" applyNumberFormat="1" applyFont="1" applyFill="1" applyBorder="1" applyAlignment="1">
      <alignment horizontal="center" vertical="center" wrapText="1"/>
    </xf>
    <xf numFmtId="49" fontId="32" fillId="5" borderId="28" xfId="0" applyNumberFormat="1" applyFont="1" applyFill="1" applyBorder="1" applyAlignment="1">
      <alignment horizontal="center" vertical="center" wrapText="1"/>
    </xf>
    <xf numFmtId="49" fontId="1" fillId="5" borderId="3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166" fontId="5" fillId="2" borderId="2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4" xfId="0" applyNumberFormat="1" applyFont="1" applyFill="1" applyBorder="1" applyAlignment="1">
      <alignment horizontal="center" vertical="center" wrapText="1"/>
    </xf>
    <xf numFmtId="0" fontId="6" fillId="0" borderId="63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166" fontId="1" fillId="2" borderId="24" xfId="0" applyNumberFormat="1" applyFont="1" applyFill="1" applyBorder="1" applyAlignment="1">
      <alignment horizontal="center" vertical="center" wrapText="1"/>
    </xf>
    <xf numFmtId="0" fontId="32" fillId="0" borderId="2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7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166" fontId="1" fillId="2" borderId="58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32" fillId="0" borderId="53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 applyProtection="1">
      <alignment horizontal="center" vertical="center"/>
    </xf>
    <xf numFmtId="0" fontId="3" fillId="0" borderId="45" xfId="0" applyNumberFormat="1" applyFont="1" applyFill="1" applyBorder="1" applyAlignment="1" applyProtection="1">
      <alignment horizontal="center" vertical="center"/>
    </xf>
    <xf numFmtId="166" fontId="3" fillId="0" borderId="43" xfId="0" applyNumberFormat="1" applyFont="1" applyFill="1" applyBorder="1" applyAlignment="1" applyProtection="1">
      <alignment horizontal="center" vertical="center"/>
    </xf>
    <xf numFmtId="1" fontId="3" fillId="0" borderId="46" xfId="0" applyNumberFormat="1" applyFont="1" applyFill="1" applyBorder="1" applyAlignment="1" applyProtection="1">
      <alignment horizontal="center" vertical="center"/>
    </xf>
    <xf numFmtId="1" fontId="3" fillId="0" borderId="41" xfId="0" applyNumberFormat="1" applyFont="1" applyFill="1" applyBorder="1" applyAlignment="1" applyProtection="1">
      <alignment horizontal="center" vertical="center"/>
    </xf>
    <xf numFmtId="1" fontId="3" fillId="0" borderId="44" xfId="0" applyNumberFormat="1" applyFont="1" applyFill="1" applyBorder="1" applyAlignment="1" applyProtection="1">
      <alignment horizontal="center" vertical="center"/>
    </xf>
    <xf numFmtId="1" fontId="3" fillId="0" borderId="48" xfId="0" applyNumberFormat="1" applyFont="1" applyFill="1" applyBorder="1" applyAlignment="1" applyProtection="1">
      <alignment horizontal="center" vertical="center"/>
    </xf>
    <xf numFmtId="1" fontId="3" fillId="0" borderId="43" xfId="0" applyNumberFormat="1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 applyProtection="1">
      <alignment horizontal="center" vertical="center" wrapText="1"/>
    </xf>
    <xf numFmtId="166" fontId="3" fillId="0" borderId="43" xfId="0" applyNumberFormat="1" applyFont="1" applyFill="1" applyBorder="1" applyAlignment="1" applyProtection="1">
      <alignment horizontal="center" vertical="center" wrapText="1"/>
    </xf>
    <xf numFmtId="166" fontId="3" fillId="0" borderId="44" xfId="0" applyNumberFormat="1" applyFont="1" applyFill="1" applyBorder="1" applyAlignment="1" applyProtection="1">
      <alignment horizontal="center" vertical="center" wrapText="1"/>
    </xf>
    <xf numFmtId="166" fontId="3" fillId="0" borderId="48" xfId="0" applyNumberFormat="1" applyFont="1" applyFill="1" applyBorder="1" applyAlignment="1" applyProtection="1">
      <alignment horizontal="center" vertical="center" wrapText="1"/>
    </xf>
    <xf numFmtId="0" fontId="1" fillId="0" borderId="28" xfId="2" applyNumberFormat="1" applyFont="1" applyFill="1" applyBorder="1" applyAlignment="1" applyProtection="1">
      <alignment vertical="center"/>
    </xf>
    <xf numFmtId="0" fontId="32" fillId="2" borderId="51" xfId="2" applyFont="1" applyFill="1" applyBorder="1" applyAlignment="1">
      <alignment horizontal="center" vertical="center" wrapText="1"/>
    </xf>
    <xf numFmtId="166" fontId="32" fillId="2" borderId="51" xfId="2" applyNumberFormat="1" applyFont="1" applyFill="1" applyBorder="1" applyAlignment="1">
      <alignment horizontal="center" vertical="center"/>
    </xf>
    <xf numFmtId="0" fontId="32" fillId="2" borderId="12" xfId="2" applyFont="1" applyFill="1" applyBorder="1" applyAlignment="1">
      <alignment horizontal="center" vertical="center" wrapText="1"/>
    </xf>
    <xf numFmtId="0" fontId="32" fillId="0" borderId="65" xfId="2" applyFont="1" applyFill="1" applyBorder="1" applyAlignment="1">
      <alignment horizontal="center" vertical="center" wrapText="1"/>
    </xf>
    <xf numFmtId="0" fontId="32" fillId="0" borderId="51" xfId="2" applyFont="1" applyFill="1" applyBorder="1" applyAlignment="1">
      <alignment horizontal="center" vertical="center" wrapText="1"/>
    </xf>
    <xf numFmtId="168" fontId="32" fillId="0" borderId="12" xfId="2" applyNumberFormat="1" applyFont="1" applyFill="1" applyBorder="1" applyAlignment="1" applyProtection="1">
      <alignment vertical="center"/>
    </xf>
    <xf numFmtId="49" fontId="5" fillId="0" borderId="1" xfId="2" applyNumberFormat="1" applyFont="1" applyFill="1" applyBorder="1" applyAlignment="1" applyProtection="1">
      <alignment vertical="center"/>
    </xf>
    <xf numFmtId="166" fontId="5" fillId="0" borderId="1" xfId="2" applyNumberFormat="1" applyFont="1" applyFill="1" applyBorder="1" applyAlignment="1">
      <alignment horizontal="center" vertical="center"/>
    </xf>
    <xf numFmtId="1" fontId="5" fillId="5" borderId="19" xfId="0" applyNumberFormat="1" applyFont="1" applyFill="1" applyBorder="1" applyAlignment="1">
      <alignment horizontal="center" vertical="center" wrapText="1"/>
    </xf>
    <xf numFmtId="1" fontId="5" fillId="5" borderId="39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5" borderId="16" xfId="0" applyNumberFormat="1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 wrapText="1"/>
    </xf>
    <xf numFmtId="1" fontId="32" fillId="5" borderId="16" xfId="0" applyNumberFormat="1" applyFont="1" applyFill="1" applyBorder="1" applyAlignment="1">
      <alignment horizontal="center" vertical="center" wrapText="1"/>
    </xf>
    <xf numFmtId="166" fontId="3" fillId="0" borderId="66" xfId="0" applyNumberFormat="1" applyFont="1" applyFill="1" applyBorder="1" applyAlignment="1" applyProtection="1">
      <alignment horizontal="center" vertical="center"/>
    </xf>
    <xf numFmtId="1" fontId="3" fillId="0" borderId="67" xfId="0" applyNumberFormat="1" applyFont="1" applyFill="1" applyBorder="1" applyAlignment="1" applyProtection="1">
      <alignment horizontal="center" vertical="center"/>
    </xf>
    <xf numFmtId="1" fontId="3" fillId="0" borderId="68" xfId="0" applyNumberFormat="1" applyFont="1" applyFill="1" applyBorder="1" applyAlignment="1" applyProtection="1">
      <alignment horizontal="center" vertical="center"/>
    </xf>
    <xf numFmtId="1" fontId="3" fillId="0" borderId="69" xfId="0" applyNumberFormat="1" applyFont="1" applyFill="1" applyBorder="1" applyAlignment="1" applyProtection="1">
      <alignment horizontal="center" vertical="center"/>
    </xf>
    <xf numFmtId="1" fontId="3" fillId="0" borderId="47" xfId="0" applyNumberFormat="1" applyFont="1" applyFill="1" applyBorder="1" applyAlignment="1" applyProtection="1">
      <alignment horizontal="center" vertical="center"/>
    </xf>
    <xf numFmtId="166" fontId="3" fillId="0" borderId="8" xfId="0" applyNumberFormat="1" applyFont="1" applyFill="1" applyBorder="1" applyAlignment="1" applyProtection="1">
      <alignment horizontal="center" vertical="center"/>
    </xf>
    <xf numFmtId="166" fontId="3" fillId="0" borderId="9" xfId="0" applyNumberFormat="1" applyFont="1" applyFill="1" applyBorder="1" applyAlignment="1" applyProtection="1">
      <alignment horizontal="center" vertical="center"/>
    </xf>
    <xf numFmtId="166" fontId="3" fillId="0" borderId="13" xfId="0" applyNumberFormat="1" applyFont="1" applyFill="1" applyBorder="1" applyAlignment="1" applyProtection="1">
      <alignment horizontal="center" vertical="center"/>
    </xf>
    <xf numFmtId="1" fontId="3" fillId="0" borderId="18" xfId="0" applyNumberFormat="1" applyFont="1" applyFill="1" applyBorder="1" applyAlignment="1" applyProtection="1">
      <alignment horizontal="center" vertical="center"/>
    </xf>
    <xf numFmtId="166" fontId="3" fillId="0" borderId="66" xfId="0" applyNumberFormat="1" applyFont="1" applyFill="1" applyBorder="1" applyAlignment="1" applyProtection="1">
      <alignment horizontal="center" vertical="center" wrapText="1"/>
    </xf>
    <xf numFmtId="166" fontId="3" fillId="0" borderId="46" xfId="0" applyNumberFormat="1" applyFont="1" applyFill="1" applyBorder="1" applyAlignment="1" applyProtection="1">
      <alignment horizontal="center" vertical="center" wrapText="1"/>
    </xf>
    <xf numFmtId="166" fontId="3" fillId="0" borderId="41" xfId="0" applyNumberFormat="1" applyFont="1" applyFill="1" applyBorder="1" applyAlignment="1" applyProtection="1">
      <alignment horizontal="center" vertical="center" wrapText="1"/>
    </xf>
    <xf numFmtId="166" fontId="3" fillId="0" borderId="70" xfId="0" applyNumberFormat="1" applyFont="1" applyFill="1" applyBorder="1" applyAlignment="1" applyProtection="1">
      <alignment horizontal="center" vertical="center" wrapText="1"/>
    </xf>
    <xf numFmtId="166" fontId="3" fillId="0" borderId="47" xfId="0" applyNumberFormat="1" applyFont="1" applyFill="1" applyBorder="1" applyAlignment="1" applyProtection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1" fontId="5" fillId="0" borderId="39" xfId="0" applyNumberFormat="1" applyFont="1" applyFill="1" applyBorder="1" applyAlignment="1">
      <alignment horizontal="center" vertical="center" wrapText="1"/>
    </xf>
    <xf numFmtId="0" fontId="32" fillId="0" borderId="57" xfId="0" applyNumberFormat="1" applyFont="1" applyFill="1" applyBorder="1" applyAlignment="1">
      <alignment horizontal="center" vertical="center" wrapText="1"/>
    </xf>
    <xf numFmtId="172" fontId="32" fillId="0" borderId="1" xfId="0" applyNumberFormat="1" applyFont="1" applyFill="1" applyBorder="1" applyAlignment="1">
      <alignment horizontal="center" vertical="center" wrapText="1"/>
    </xf>
    <xf numFmtId="1" fontId="32" fillId="0" borderId="3" xfId="0" applyNumberFormat="1" applyFont="1" applyFill="1" applyBorder="1" applyAlignment="1">
      <alignment horizontal="center" vertical="center" wrapText="1"/>
    </xf>
    <xf numFmtId="1" fontId="32" fillId="0" borderId="4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0" fontId="5" fillId="0" borderId="63" xfId="3" applyNumberFormat="1" applyFont="1" applyFill="1" applyBorder="1" applyAlignment="1" applyProtection="1">
      <alignment horizontal="left" vertical="center" wrapText="1"/>
    </xf>
    <xf numFmtId="49" fontId="32" fillId="0" borderId="71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8" fontId="33" fillId="0" borderId="1" xfId="0" applyNumberFormat="1" applyFont="1" applyFill="1" applyBorder="1" applyAlignment="1" applyProtection="1">
      <alignment horizontal="center" vertical="center"/>
    </xf>
    <xf numFmtId="49" fontId="32" fillId="0" borderId="23" xfId="0" applyNumberFormat="1" applyFont="1" applyFill="1" applyBorder="1" applyAlignment="1">
      <alignment vertical="center" wrapText="1"/>
    </xf>
    <xf numFmtId="166" fontId="5" fillId="0" borderId="43" xfId="0" applyNumberFormat="1" applyFont="1" applyFill="1" applyBorder="1" applyAlignment="1" applyProtection="1">
      <alignment horizontal="center" vertical="center"/>
    </xf>
    <xf numFmtId="1" fontId="5" fillId="0" borderId="43" xfId="0" applyNumberFormat="1" applyFont="1" applyFill="1" applyBorder="1" applyAlignment="1" applyProtection="1">
      <alignment horizontal="center" vertical="center"/>
    </xf>
    <xf numFmtId="166" fontId="5" fillId="0" borderId="43" xfId="0" applyNumberFormat="1" applyFont="1" applyFill="1" applyBorder="1" applyAlignment="1" applyProtection="1">
      <alignment horizontal="center" vertical="center" wrapText="1"/>
    </xf>
    <xf numFmtId="1" fontId="5" fillId="0" borderId="43" xfId="0" applyNumberFormat="1" applyFont="1" applyFill="1" applyBorder="1" applyAlignment="1" applyProtection="1">
      <alignment horizontal="center" vertical="center" wrapText="1"/>
    </xf>
    <xf numFmtId="0" fontId="33" fillId="0" borderId="1" xfId="2" applyFont="1" applyFill="1" applyBorder="1" applyAlignment="1">
      <alignment horizontal="center" vertical="center" wrapText="1"/>
    </xf>
    <xf numFmtId="171" fontId="5" fillId="0" borderId="1" xfId="2" applyNumberFormat="1" applyFont="1" applyFill="1" applyBorder="1" applyAlignment="1" applyProtection="1">
      <alignment horizontal="center" vertical="center"/>
    </xf>
    <xf numFmtId="171" fontId="32" fillId="0" borderId="1" xfId="2" applyNumberFormat="1" applyFont="1" applyFill="1" applyBorder="1" applyAlignment="1" applyProtection="1">
      <alignment horizontal="center" vertical="center"/>
    </xf>
    <xf numFmtId="0" fontId="33" fillId="0" borderId="17" xfId="2" applyFont="1" applyFill="1" applyBorder="1" applyAlignment="1">
      <alignment horizontal="center" vertical="center" wrapText="1"/>
    </xf>
    <xf numFmtId="171" fontId="5" fillId="0" borderId="17" xfId="2" applyNumberFormat="1" applyFont="1" applyFill="1" applyBorder="1" applyAlignment="1" applyProtection="1">
      <alignment horizontal="center" vertical="center"/>
    </xf>
    <xf numFmtId="166" fontId="1" fillId="0" borderId="35" xfId="0" applyNumberFormat="1" applyFont="1" applyFill="1" applyBorder="1" applyAlignment="1" applyProtection="1">
      <alignment horizontal="center" vertical="center"/>
    </xf>
    <xf numFmtId="172" fontId="5" fillId="0" borderId="19" xfId="0" applyNumberFormat="1" applyFont="1" applyFill="1" applyBorder="1" applyAlignment="1" applyProtection="1">
      <alignment horizontal="center" vertical="center"/>
    </xf>
    <xf numFmtId="172" fontId="5" fillId="0" borderId="39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horizontal="left" vertical="center" wrapText="1"/>
    </xf>
    <xf numFmtId="166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32" fillId="0" borderId="22" xfId="0" applyNumberFormat="1" applyFont="1" applyFill="1" applyBorder="1" applyAlignment="1">
      <alignment horizontal="left" vertical="center" wrapText="1"/>
    </xf>
    <xf numFmtId="49" fontId="5" fillId="0" borderId="56" xfId="0" applyNumberFormat="1" applyFont="1" applyFill="1" applyBorder="1" applyAlignment="1">
      <alignment horizontal="left" vertical="center" wrapText="1"/>
    </xf>
    <xf numFmtId="166" fontId="1" fillId="0" borderId="5" xfId="0" applyNumberFormat="1" applyFont="1" applyFill="1" applyBorder="1" applyAlignment="1" applyProtection="1">
      <alignment horizontal="center" vertical="center"/>
    </xf>
    <xf numFmtId="172" fontId="5" fillId="0" borderId="5" xfId="0" applyNumberFormat="1" applyFont="1" applyFill="1" applyBorder="1" applyAlignment="1" applyProtection="1">
      <alignment horizontal="center" vertical="center"/>
    </xf>
    <xf numFmtId="172" fontId="5" fillId="0" borderId="55" xfId="0" applyNumberFormat="1" applyFont="1" applyFill="1" applyBorder="1" applyAlignment="1" applyProtection="1">
      <alignment horizontal="center" vertical="center"/>
    </xf>
    <xf numFmtId="172" fontId="5" fillId="0" borderId="57" xfId="0" applyNumberFormat="1" applyFont="1" applyFill="1" applyBorder="1" applyAlignment="1" applyProtection="1">
      <alignment horizontal="center" vertical="center"/>
    </xf>
    <xf numFmtId="168" fontId="36" fillId="0" borderId="54" xfId="0" applyNumberFormat="1" applyFont="1" applyFill="1" applyBorder="1" applyAlignment="1" applyProtection="1">
      <alignment vertical="center"/>
    </xf>
    <xf numFmtId="168" fontId="36" fillId="0" borderId="53" xfId="0" applyNumberFormat="1" applyFont="1" applyFill="1" applyBorder="1" applyAlignment="1" applyProtection="1">
      <alignment vertical="center"/>
    </xf>
    <xf numFmtId="168" fontId="36" fillId="0" borderId="16" xfId="0" applyNumberFormat="1" applyFont="1" applyFill="1" applyBorder="1" applyAlignment="1" applyProtection="1">
      <alignment horizontal="center" vertical="center"/>
    </xf>
    <xf numFmtId="168" fontId="36" fillId="0" borderId="5" xfId="0" applyNumberFormat="1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5" fillId="0" borderId="72" xfId="2" applyFont="1" applyFill="1" applyBorder="1" applyAlignment="1">
      <alignment horizontal="center" vertical="center" wrapText="1"/>
    </xf>
    <xf numFmtId="171" fontId="5" fillId="0" borderId="72" xfId="2" applyNumberFormat="1" applyFont="1" applyFill="1" applyBorder="1" applyAlignment="1" applyProtection="1">
      <alignment horizontal="center" vertical="center"/>
    </xf>
    <xf numFmtId="171" fontId="5" fillId="0" borderId="73" xfId="2" applyNumberFormat="1" applyFont="1" applyFill="1" applyBorder="1" applyAlignment="1" applyProtection="1">
      <alignment horizontal="center" vertical="center"/>
    </xf>
    <xf numFmtId="166" fontId="1" fillId="0" borderId="9" xfId="2" applyNumberFormat="1" applyFont="1" applyFill="1" applyBorder="1" applyAlignment="1" applyProtection="1">
      <alignment horizontal="center" vertical="center"/>
    </xf>
    <xf numFmtId="1" fontId="32" fillId="0" borderId="9" xfId="2" applyNumberFormat="1" applyFont="1" applyFill="1" applyBorder="1" applyAlignment="1">
      <alignment horizontal="center" vertical="center"/>
    </xf>
    <xf numFmtId="1" fontId="1" fillId="0" borderId="60" xfId="2" applyNumberFormat="1" applyFont="1" applyFill="1" applyBorder="1" applyAlignment="1">
      <alignment horizontal="center" vertical="center" wrapText="1"/>
    </xf>
    <xf numFmtId="1" fontId="5" fillId="0" borderId="7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 applyProtection="1">
      <alignment vertical="center"/>
    </xf>
    <xf numFmtId="0" fontId="32" fillId="0" borderId="9" xfId="2" applyFont="1" applyFill="1" applyBorder="1" applyAlignment="1">
      <alignment horizontal="center" vertical="center" wrapText="1"/>
    </xf>
    <xf numFmtId="166" fontId="5" fillId="0" borderId="9" xfId="2" applyNumberFormat="1" applyFont="1" applyFill="1" applyBorder="1" applyAlignment="1">
      <alignment horizontal="center" vertical="center"/>
    </xf>
    <xf numFmtId="49" fontId="5" fillId="0" borderId="74" xfId="2" applyNumberFormat="1" applyFont="1" applyFill="1" applyBorder="1" applyAlignment="1" applyProtection="1">
      <alignment vertical="center"/>
    </xf>
    <xf numFmtId="0" fontId="32" fillId="0" borderId="72" xfId="2" applyFont="1" applyFill="1" applyBorder="1" applyAlignment="1">
      <alignment horizontal="center" vertical="center" wrapText="1"/>
    </xf>
    <xf numFmtId="166" fontId="5" fillId="0" borderId="72" xfId="2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vertical="center" wrapText="1"/>
    </xf>
    <xf numFmtId="49" fontId="1" fillId="0" borderId="1" xfId="3" applyNumberFormat="1" applyFont="1" applyFill="1" applyBorder="1" applyAlignment="1">
      <alignment horizontal="left" vertical="center" wrapText="1"/>
    </xf>
    <xf numFmtId="166" fontId="38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0" fontId="5" fillId="0" borderId="17" xfId="2" applyFont="1" applyFill="1" applyBorder="1" applyAlignment="1">
      <alignment horizontal="center"/>
    </xf>
    <xf numFmtId="0" fontId="32" fillId="0" borderId="22" xfId="0" applyFont="1" applyFill="1" applyBorder="1" applyAlignment="1">
      <alignment vertical="center" wrapText="1"/>
    </xf>
    <xf numFmtId="0" fontId="33" fillId="7" borderId="1" xfId="2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7" borderId="28" xfId="0" applyNumberFormat="1" applyFont="1" applyFill="1" applyBorder="1" applyAlignment="1">
      <alignment horizontal="center" vertical="center" wrapText="1"/>
    </xf>
    <xf numFmtId="49" fontId="32" fillId="7" borderId="23" xfId="0" applyNumberFormat="1" applyFont="1" applyFill="1" applyBorder="1" applyAlignment="1">
      <alignment vertical="center" wrapText="1"/>
    </xf>
    <xf numFmtId="168" fontId="1" fillId="7" borderId="15" xfId="0" applyNumberFormat="1" applyFont="1" applyFill="1" applyBorder="1" applyAlignment="1" applyProtection="1">
      <alignment horizontal="center" vertical="center"/>
    </xf>
    <xf numFmtId="168" fontId="32" fillId="7" borderId="1" xfId="0" applyNumberFormat="1" applyFont="1" applyFill="1" applyBorder="1" applyAlignment="1" applyProtection="1">
      <alignment vertical="center"/>
    </xf>
    <xf numFmtId="168" fontId="32" fillId="7" borderId="28" xfId="0" applyNumberFormat="1" applyFont="1" applyFill="1" applyBorder="1" applyAlignment="1" applyProtection="1">
      <alignment vertical="center"/>
    </xf>
    <xf numFmtId="166" fontId="1" fillId="7" borderId="20" xfId="0" applyNumberFormat="1" applyFont="1" applyFill="1" applyBorder="1" applyAlignment="1" applyProtection="1">
      <alignment horizontal="center" vertical="center"/>
    </xf>
    <xf numFmtId="1" fontId="1" fillId="7" borderId="21" xfId="0" applyNumberFormat="1" applyFont="1" applyFill="1" applyBorder="1" applyAlignment="1" applyProtection="1">
      <alignment horizontal="center" vertical="center"/>
    </xf>
    <xf numFmtId="168" fontId="32" fillId="7" borderId="23" xfId="0" applyNumberFormat="1" applyFont="1" applyFill="1" applyBorder="1" applyAlignment="1" applyProtection="1">
      <alignment vertical="center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32" fillId="7" borderId="23" xfId="0" applyNumberFormat="1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horizontal="center" vertical="center" wrapText="1"/>
    </xf>
    <xf numFmtId="166" fontId="1" fillId="7" borderId="20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 wrapText="1"/>
    </xf>
    <xf numFmtId="49" fontId="5" fillId="7" borderId="23" xfId="0" applyNumberFormat="1" applyFont="1" applyFill="1" applyBorder="1" applyAlignment="1">
      <alignment horizontal="left" vertical="center" wrapText="1"/>
    </xf>
    <xf numFmtId="166" fontId="5" fillId="7" borderId="20" xfId="0" applyNumberFormat="1" applyFont="1" applyFill="1" applyBorder="1" applyAlignment="1">
      <alignment horizontal="center" vertical="center" wrapText="1"/>
    </xf>
    <xf numFmtId="1" fontId="5" fillId="7" borderId="21" xfId="0" applyNumberFormat="1" applyFont="1" applyFill="1" applyBorder="1" applyAlignment="1" applyProtection="1">
      <alignment horizontal="center" vertical="center"/>
    </xf>
    <xf numFmtId="0" fontId="37" fillId="0" borderId="49" xfId="0" applyFont="1" applyFill="1" applyBorder="1" applyAlignment="1">
      <alignment vertical="center" wrapText="1"/>
    </xf>
    <xf numFmtId="1" fontId="32" fillId="0" borderId="19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49" fontId="5" fillId="0" borderId="58" xfId="0" applyNumberFormat="1" applyFont="1" applyFill="1" applyBorder="1" applyAlignment="1">
      <alignment horizontal="left" vertical="center" wrapText="1"/>
    </xf>
    <xf numFmtId="1" fontId="32" fillId="0" borderId="17" xfId="0" applyNumberFormat="1" applyFont="1" applyFill="1" applyBorder="1" applyAlignment="1">
      <alignment horizontal="center" vertical="center"/>
    </xf>
    <xf numFmtId="166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vertical="center" wrapText="1"/>
    </xf>
    <xf numFmtId="168" fontId="32" fillId="0" borderId="19" xfId="0" applyNumberFormat="1" applyFont="1" applyFill="1" applyBorder="1" applyAlignment="1" applyProtection="1">
      <alignment vertical="center"/>
    </xf>
    <xf numFmtId="168" fontId="32" fillId="0" borderId="19" xfId="0" applyNumberFormat="1" applyFont="1" applyFill="1" applyBorder="1" applyAlignment="1" applyProtection="1">
      <alignment horizontal="center" vertical="center"/>
    </xf>
    <xf numFmtId="168" fontId="5" fillId="0" borderId="19" xfId="0" applyNumberFormat="1" applyFont="1" applyFill="1" applyBorder="1" applyAlignment="1" applyProtection="1">
      <alignment vertical="center"/>
    </xf>
    <xf numFmtId="1" fontId="5" fillId="0" borderId="19" xfId="0" applyNumberFormat="1" applyFont="1" applyFill="1" applyBorder="1" applyAlignment="1" applyProtection="1">
      <alignment vertical="center"/>
    </xf>
    <xf numFmtId="49" fontId="1" fillId="0" borderId="25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center" wrapText="1"/>
    </xf>
    <xf numFmtId="169" fontId="5" fillId="0" borderId="49" xfId="0" applyNumberFormat="1" applyFont="1" applyFill="1" applyBorder="1" applyAlignment="1" applyProtection="1">
      <alignment horizontal="center" vertical="center"/>
    </xf>
    <xf numFmtId="1" fontId="5" fillId="5" borderId="19" xfId="0" applyNumberFormat="1" applyFont="1" applyFill="1" applyBorder="1" applyAlignment="1" applyProtection="1">
      <alignment horizontal="center" vertical="center"/>
    </xf>
    <xf numFmtId="1" fontId="5" fillId="5" borderId="39" xfId="0" applyNumberFormat="1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>
      <alignment horizontal="center"/>
    </xf>
    <xf numFmtId="0" fontId="9" fillId="0" borderId="19" xfId="0" applyFont="1" applyFill="1" applyBorder="1"/>
    <xf numFmtId="0" fontId="9" fillId="0" borderId="39" xfId="0" applyFont="1" applyFill="1" applyBorder="1"/>
    <xf numFmtId="165" fontId="12" fillId="0" borderId="1" xfId="0" applyNumberFormat="1" applyFont="1" applyFill="1" applyBorder="1" applyAlignment="1" applyProtection="1">
      <alignment horizontal="center" vertical="center"/>
    </xf>
    <xf numFmtId="1" fontId="5" fillId="5" borderId="61" xfId="0" applyNumberFormat="1" applyFont="1" applyFill="1" applyBorder="1" applyAlignment="1" applyProtection="1">
      <alignment horizontal="center" vertical="center"/>
    </xf>
    <xf numFmtId="165" fontId="12" fillId="0" borderId="2" xfId="0" applyNumberFormat="1" applyFont="1" applyFill="1" applyBorder="1" applyAlignment="1" applyProtection="1">
      <alignment horizontal="center" vertical="center"/>
    </xf>
    <xf numFmtId="165" fontId="12" fillId="0" borderId="3" xfId="0" applyNumberFormat="1" applyFont="1" applyFill="1" applyBorder="1" applyAlignment="1" applyProtection="1">
      <alignment horizontal="center" vertical="center"/>
    </xf>
    <xf numFmtId="165" fontId="12" fillId="0" borderId="4" xfId="0" applyNumberFormat="1" applyFont="1" applyFill="1" applyBorder="1" applyAlignment="1" applyProtection="1">
      <alignment horizontal="center" vertical="center"/>
    </xf>
    <xf numFmtId="165" fontId="12" fillId="0" borderId="15" xfId="0" applyNumberFormat="1" applyFont="1" applyFill="1" applyBorder="1" applyAlignment="1" applyProtection="1">
      <alignment horizontal="center" vertical="center"/>
    </xf>
    <xf numFmtId="165" fontId="12" fillId="0" borderId="16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/>
    <xf numFmtId="0" fontId="9" fillId="0" borderId="26" xfId="0" applyFont="1" applyFill="1" applyBorder="1" applyAlignment="1">
      <alignment horizontal="center" vertical="center"/>
    </xf>
    <xf numFmtId="165" fontId="12" fillId="0" borderId="5" xfId="0" applyNumberFormat="1" applyFont="1" applyFill="1" applyBorder="1" applyAlignment="1" applyProtection="1">
      <alignment horizontal="center" vertical="center"/>
    </xf>
    <xf numFmtId="165" fontId="12" fillId="0" borderId="6" xfId="0" applyNumberFormat="1" applyFont="1" applyFill="1" applyBorder="1" applyAlignment="1" applyProtection="1">
      <alignment horizontal="center" vertical="center"/>
    </xf>
    <xf numFmtId="165" fontId="12" fillId="0" borderId="7" xfId="0" applyNumberFormat="1" applyFont="1" applyFill="1" applyBorder="1" applyAlignment="1" applyProtection="1">
      <alignment horizontal="center" vertical="center"/>
    </xf>
    <xf numFmtId="0" fontId="1" fillId="7" borderId="0" xfId="2" applyNumberFormat="1" applyFont="1" applyFill="1" applyBorder="1" applyAlignment="1" applyProtection="1">
      <alignment horizontal="left" vertical="center" wrapText="1"/>
    </xf>
    <xf numFmtId="0" fontId="32" fillId="0" borderId="77" xfId="0" applyNumberFormat="1" applyFont="1" applyFill="1" applyBorder="1" applyAlignment="1">
      <alignment horizontal="center" vertical="center" wrapText="1"/>
    </xf>
    <xf numFmtId="0" fontId="32" fillId="0" borderId="76" xfId="0" applyNumberFormat="1" applyFont="1" applyFill="1" applyBorder="1" applyAlignment="1">
      <alignment horizontal="center" vertical="center" wrapText="1"/>
    </xf>
    <xf numFmtId="49" fontId="32" fillId="0" borderId="25" xfId="0" applyNumberFormat="1" applyFont="1" applyFill="1" applyBorder="1" applyAlignment="1">
      <alignment horizontal="center" vertical="center" wrapText="1"/>
    </xf>
    <xf numFmtId="49" fontId="32" fillId="0" borderId="20" xfId="0" applyNumberFormat="1" applyFont="1" applyFill="1" applyBorder="1" applyAlignment="1">
      <alignment horizontal="left" vertical="center" wrapText="1"/>
    </xf>
    <xf numFmtId="166" fontId="5" fillId="0" borderId="35" xfId="0" applyNumberFormat="1" applyFont="1" applyFill="1" applyBorder="1" applyAlignment="1" applyProtection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1" fontId="32" fillId="0" borderId="39" xfId="0" applyNumberFormat="1" applyFont="1" applyFill="1" applyBorder="1" applyAlignment="1">
      <alignment horizontal="center" vertical="center" wrapText="1"/>
    </xf>
    <xf numFmtId="0" fontId="32" fillId="0" borderId="61" xfId="0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left" vertical="center" wrapText="1"/>
    </xf>
    <xf numFmtId="0" fontId="32" fillId="0" borderId="36" xfId="0" applyNumberFormat="1" applyFont="1" applyFill="1" applyBorder="1" applyAlignment="1">
      <alignment horizontal="left" vertical="center" wrapText="1"/>
    </xf>
    <xf numFmtId="0" fontId="32" fillId="0" borderId="26" xfId="0" applyNumberFormat="1" applyFont="1" applyFill="1" applyBorder="1" applyAlignment="1">
      <alignment horizontal="center" vertical="center" wrapText="1"/>
    </xf>
    <xf numFmtId="0" fontId="32" fillId="0" borderId="35" xfId="0" applyNumberFormat="1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left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center" vertical="center" wrapText="1"/>
    </xf>
    <xf numFmtId="49" fontId="1" fillId="0" borderId="78" xfId="0" applyNumberFormat="1" applyFont="1" applyFill="1" applyBorder="1" applyAlignment="1">
      <alignment horizontal="left" vertical="center" wrapText="1"/>
    </xf>
    <xf numFmtId="49" fontId="5" fillId="0" borderId="79" xfId="0" applyNumberFormat="1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vertical="center" wrapText="1"/>
    </xf>
    <xf numFmtId="49" fontId="5" fillId="0" borderId="25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 applyProtection="1">
      <alignment horizontal="center" vertical="center"/>
    </xf>
    <xf numFmtId="171" fontId="5" fillId="0" borderId="17" xfId="0" applyNumberFormat="1" applyFont="1" applyFill="1" applyBorder="1" applyAlignment="1" applyProtection="1">
      <alignment horizontal="center" vertical="center"/>
    </xf>
    <xf numFmtId="166" fontId="32" fillId="0" borderId="19" xfId="0" applyNumberFormat="1" applyFont="1" applyFill="1" applyBorder="1" applyAlignment="1" applyProtection="1">
      <alignment horizontal="center" vertical="center"/>
    </xf>
    <xf numFmtId="0" fontId="39" fillId="0" borderId="0" xfId="0" applyFont="1" applyBorder="1" applyAlignment="1">
      <alignment horizontal="center"/>
    </xf>
    <xf numFmtId="168" fontId="42" fillId="0" borderId="0" xfId="2" applyNumberFormat="1" applyFont="1" applyFill="1" applyBorder="1" applyAlignment="1" applyProtection="1">
      <alignment vertical="center"/>
    </xf>
    <xf numFmtId="168" fontId="43" fillId="0" borderId="0" xfId="2" applyNumberFormat="1" applyFont="1" applyFill="1" applyBorder="1" applyAlignment="1" applyProtection="1">
      <alignment vertical="center"/>
    </xf>
    <xf numFmtId="168" fontId="42" fillId="3" borderId="0" xfId="2" applyNumberFormat="1" applyFont="1" applyFill="1" applyBorder="1" applyAlignment="1" applyProtection="1">
      <alignment vertical="center"/>
    </xf>
    <xf numFmtId="168" fontId="41" fillId="0" borderId="0" xfId="2" applyNumberFormat="1" applyFont="1" applyFill="1" applyBorder="1" applyAlignment="1" applyProtection="1">
      <alignment vertical="center"/>
    </xf>
    <xf numFmtId="49" fontId="44" fillId="0" borderId="1" xfId="0" applyNumberFormat="1" applyFont="1" applyFill="1" applyBorder="1" applyAlignment="1" applyProtection="1">
      <alignment horizontal="center" vertical="center"/>
    </xf>
    <xf numFmtId="49" fontId="45" fillId="0" borderId="1" xfId="0" applyNumberFormat="1" applyFont="1" applyFill="1" applyBorder="1" applyAlignment="1">
      <alignment horizontal="left" vertical="center" wrapText="1"/>
    </xf>
    <xf numFmtId="171" fontId="45" fillId="0" borderId="1" xfId="0" applyNumberFormat="1" applyFont="1" applyFill="1" applyBorder="1" applyAlignment="1" applyProtection="1">
      <alignment horizontal="center" vertical="center"/>
    </xf>
    <xf numFmtId="0" fontId="45" fillId="0" borderId="37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168" fontId="47" fillId="0" borderId="1" xfId="0" applyNumberFormat="1" applyFont="1" applyFill="1" applyBorder="1" applyAlignment="1" applyProtection="1">
      <alignment vertical="center"/>
    </xf>
    <xf numFmtId="49" fontId="45" fillId="0" borderId="28" xfId="0" applyNumberFormat="1" applyFont="1" applyFill="1" applyBorder="1" applyAlignment="1">
      <alignment horizontal="left" vertical="center" wrapText="1"/>
    </xf>
    <xf numFmtId="49" fontId="46" fillId="0" borderId="10" xfId="0" applyNumberFormat="1" applyFont="1" applyFill="1" applyBorder="1" applyAlignment="1">
      <alignment horizontal="left" vertical="center" wrapText="1"/>
    </xf>
    <xf numFmtId="171" fontId="46" fillId="0" borderId="1" xfId="0" applyNumberFormat="1" applyFont="1" applyFill="1" applyBorder="1" applyAlignment="1" applyProtection="1">
      <alignment horizontal="center" vertical="center"/>
    </xf>
    <xf numFmtId="0" fontId="46" fillId="0" borderId="37" xfId="0" applyFont="1" applyFill="1" applyBorder="1" applyAlignment="1">
      <alignment horizontal="center" vertical="center" wrapText="1"/>
    </xf>
    <xf numFmtId="0" fontId="46" fillId="0" borderId="38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1" xfId="0" applyNumberFormat="1" applyFont="1" applyFill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left" vertical="center" wrapText="1"/>
    </xf>
    <xf numFmtId="171" fontId="46" fillId="0" borderId="23" xfId="0" applyNumberFormat="1" applyFont="1" applyFill="1" applyBorder="1" applyAlignment="1" applyProtection="1">
      <alignment horizontal="center" vertical="center"/>
    </xf>
    <xf numFmtId="168" fontId="47" fillId="0" borderId="0" xfId="0" applyNumberFormat="1" applyFont="1" applyFill="1" applyBorder="1" applyAlignment="1" applyProtection="1">
      <alignment vertical="center"/>
    </xf>
    <xf numFmtId="167" fontId="47" fillId="0" borderId="0" xfId="0" applyNumberFormat="1" applyFont="1" applyFill="1" applyBorder="1" applyAlignment="1" applyProtection="1">
      <alignment vertical="center"/>
    </xf>
    <xf numFmtId="167" fontId="32" fillId="0" borderId="0" xfId="2" applyNumberFormat="1" applyFont="1" applyFill="1" applyBorder="1" applyAlignment="1" applyProtection="1">
      <alignment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7" borderId="64" xfId="0" applyNumberFormat="1" applyFont="1" applyFill="1" applyBorder="1" applyAlignment="1">
      <alignment horizontal="center" vertical="center" wrapText="1"/>
    </xf>
    <xf numFmtId="171" fontId="1" fillId="7" borderId="1" xfId="2" applyNumberFormat="1" applyFont="1" applyFill="1" applyBorder="1" applyAlignment="1" applyProtection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168" fontId="32" fillId="0" borderId="4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vertical="center" wrapText="1"/>
    </xf>
    <xf numFmtId="168" fontId="32" fillId="0" borderId="49" xfId="0" applyNumberFormat="1" applyFont="1" applyFill="1" applyBorder="1" applyAlignment="1" applyProtection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168" fontId="32" fillId="0" borderId="5" xfId="0" applyNumberFormat="1" applyFont="1" applyFill="1" applyBorder="1" applyAlignment="1" applyProtection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vertical="center" wrapText="1"/>
    </xf>
    <xf numFmtId="0" fontId="33" fillId="0" borderId="19" xfId="0" applyFont="1" applyFill="1" applyBorder="1" applyAlignment="1">
      <alignment horizontal="center" vertical="center" wrapText="1"/>
    </xf>
    <xf numFmtId="169" fontId="33" fillId="0" borderId="19" xfId="0" applyNumberFormat="1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>
      <alignment vertical="center" wrapText="1"/>
    </xf>
    <xf numFmtId="49" fontId="32" fillId="0" borderId="19" xfId="0" applyNumberFormat="1" applyFont="1" applyFill="1" applyBorder="1" applyAlignment="1">
      <alignment horizontal="center" vertical="center" wrapText="1"/>
    </xf>
    <xf numFmtId="168" fontId="32" fillId="0" borderId="39" xfId="0" applyNumberFormat="1" applyFont="1" applyFill="1" applyBorder="1" applyAlignment="1" applyProtection="1">
      <alignment horizontal="center" vertical="center"/>
    </xf>
    <xf numFmtId="0" fontId="32" fillId="0" borderId="1" xfId="0" applyNumberFormat="1" applyFont="1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168" fontId="1" fillId="0" borderId="5" xfId="0" applyNumberFormat="1" applyFont="1" applyFill="1" applyBorder="1" applyAlignment="1" applyProtection="1">
      <alignment horizontal="center" vertical="center"/>
    </xf>
    <xf numFmtId="168" fontId="32" fillId="0" borderId="5" xfId="0" applyNumberFormat="1" applyFont="1" applyFill="1" applyBorder="1" applyAlignment="1" applyProtection="1">
      <alignment vertical="center"/>
    </xf>
    <xf numFmtId="168" fontId="32" fillId="0" borderId="6" xfId="0" applyNumberFormat="1" applyFont="1" applyFill="1" applyBorder="1" applyAlignment="1" applyProtection="1">
      <alignment vertical="center"/>
    </xf>
    <xf numFmtId="168" fontId="5" fillId="0" borderId="7" xfId="0" applyNumberFormat="1" applyFont="1" applyFill="1" applyBorder="1" applyAlignment="1" applyProtection="1">
      <alignment vertical="center"/>
    </xf>
    <xf numFmtId="169" fontId="5" fillId="0" borderId="5" xfId="0" applyNumberFormat="1" applyFont="1" applyFill="1" applyBorder="1" applyAlignment="1" applyProtection="1">
      <alignment horizontal="center" vertical="center"/>
    </xf>
    <xf numFmtId="169" fontId="33" fillId="0" borderId="39" xfId="0" applyNumberFormat="1" applyFont="1" applyFill="1" applyBorder="1" applyAlignment="1" applyProtection="1">
      <alignment horizontal="center" vertical="center"/>
    </xf>
    <xf numFmtId="171" fontId="1" fillId="0" borderId="35" xfId="0" applyNumberFormat="1" applyFont="1" applyFill="1" applyBorder="1" applyAlignment="1" applyProtection="1">
      <alignment horizontal="center" vertical="center"/>
    </xf>
    <xf numFmtId="1" fontId="5" fillId="0" borderId="26" xfId="0" applyNumberFormat="1" applyFont="1" applyFill="1" applyBorder="1" applyAlignment="1">
      <alignment horizontal="center" vertical="center" wrapText="1"/>
    </xf>
    <xf numFmtId="169" fontId="5" fillId="0" borderId="19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169" fontId="49" fillId="0" borderId="16" xfId="0" applyNumberFormat="1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horizontal="center" vertical="center" wrapText="1"/>
    </xf>
    <xf numFmtId="169" fontId="49" fillId="0" borderId="38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>
      <alignment horizontal="center" vertical="center" wrapText="1"/>
    </xf>
    <xf numFmtId="169" fontId="33" fillId="0" borderId="1" xfId="0" applyNumberFormat="1" applyFont="1" applyFill="1" applyBorder="1" applyAlignment="1" applyProtection="1">
      <alignment vertical="center"/>
    </xf>
    <xf numFmtId="169" fontId="33" fillId="0" borderId="1" xfId="0" applyNumberFormat="1" applyFont="1" applyFill="1" applyBorder="1" applyAlignment="1" applyProtection="1">
      <alignment horizontal="center" vertical="center"/>
    </xf>
    <xf numFmtId="171" fontId="33" fillId="0" borderId="16" xfId="0" applyNumberFormat="1" applyFont="1" applyFill="1" applyBorder="1" applyAlignment="1" applyProtection="1">
      <alignment horizontal="center" vertical="center"/>
    </xf>
    <xf numFmtId="1" fontId="33" fillId="0" borderId="15" xfId="0" applyNumberFormat="1" applyFont="1" applyFill="1" applyBorder="1" applyAlignment="1">
      <alignment horizontal="center" vertical="center" wrapText="1"/>
    </xf>
    <xf numFmtId="169" fontId="45" fillId="0" borderId="1" xfId="0" applyNumberFormat="1" applyFont="1" applyFill="1" applyBorder="1" applyAlignment="1" applyProtection="1">
      <alignment horizontal="center" vertical="center"/>
    </xf>
    <xf numFmtId="1" fontId="50" fillId="0" borderId="1" xfId="0" applyNumberFormat="1" applyFont="1" applyFill="1" applyBorder="1" applyAlignment="1">
      <alignment horizontal="center" vertical="center" wrapText="1"/>
    </xf>
    <xf numFmtId="0" fontId="44" fillId="0" borderId="1" xfId="0" applyNumberFormat="1" applyFont="1" applyFill="1" applyBorder="1" applyAlignment="1">
      <alignment horizontal="center" vertical="center" wrapText="1"/>
    </xf>
    <xf numFmtId="169" fontId="50" fillId="0" borderId="1" xfId="0" applyNumberFormat="1" applyFont="1" applyFill="1" applyBorder="1" applyAlignment="1" applyProtection="1">
      <alignment horizontal="center" vertical="center"/>
    </xf>
    <xf numFmtId="171" fontId="50" fillId="0" borderId="1" xfId="0" applyNumberFormat="1" applyFont="1" applyFill="1" applyBorder="1" applyAlignment="1" applyProtection="1">
      <alignment horizontal="center" vertical="center"/>
    </xf>
    <xf numFmtId="0" fontId="5" fillId="0" borderId="35" xfId="0" applyNumberFormat="1" applyFont="1" applyFill="1" applyBorder="1" applyAlignment="1">
      <alignment horizontal="center" vertical="center" wrapText="1"/>
    </xf>
    <xf numFmtId="166" fontId="46" fillId="0" borderId="43" xfId="0" applyNumberFormat="1" applyFont="1" applyFill="1" applyBorder="1" applyAlignment="1" applyProtection="1">
      <alignment horizontal="center" vertical="center" wrapText="1"/>
    </xf>
    <xf numFmtId="1" fontId="46" fillId="0" borderId="40" xfId="0" applyNumberFormat="1" applyFont="1" applyFill="1" applyBorder="1" applyAlignment="1" applyProtection="1">
      <alignment horizontal="center" vertical="center" wrapText="1"/>
    </xf>
    <xf numFmtId="1" fontId="46" fillId="0" borderId="41" xfId="0" applyNumberFormat="1" applyFont="1" applyFill="1" applyBorder="1" applyAlignment="1" applyProtection="1">
      <alignment horizontal="center" vertical="center" wrapText="1"/>
    </xf>
    <xf numFmtId="1" fontId="46" fillId="0" borderId="42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46" xfId="0" applyNumberFormat="1" applyFont="1" applyFill="1" applyBorder="1" applyAlignment="1" applyProtection="1">
      <alignment horizontal="center" vertical="center" wrapText="1"/>
    </xf>
    <xf numFmtId="166" fontId="46" fillId="0" borderId="44" xfId="0" applyNumberFormat="1" applyFont="1" applyFill="1" applyBorder="1" applyAlignment="1" applyProtection="1">
      <alignment horizontal="center" vertical="center" wrapText="1"/>
    </xf>
    <xf numFmtId="166" fontId="5" fillId="0" borderId="44" xfId="0" applyNumberFormat="1" applyFont="1" applyFill="1" applyBorder="1" applyAlignment="1" applyProtection="1">
      <alignment horizontal="center" vertical="center" wrapText="1"/>
    </xf>
    <xf numFmtId="166" fontId="5" fillId="0" borderId="48" xfId="0" applyNumberFormat="1" applyFont="1" applyFill="1" applyBorder="1" applyAlignment="1" applyProtection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left" vertical="center"/>
    </xf>
    <xf numFmtId="165" fontId="6" fillId="0" borderId="3" xfId="0" applyNumberFormat="1" applyFont="1" applyFill="1" applyBorder="1" applyAlignment="1" applyProtection="1">
      <alignment horizontal="center" vertical="center"/>
    </xf>
    <xf numFmtId="165" fontId="6" fillId="0" borderId="55" xfId="0" applyNumberFormat="1" applyFont="1" applyFill="1" applyBorder="1" applyAlignment="1" applyProtection="1">
      <alignment horizontal="center" vertical="center"/>
    </xf>
    <xf numFmtId="166" fontId="46" fillId="5" borderId="29" xfId="0" applyNumberFormat="1" applyFont="1" applyFill="1" applyBorder="1" applyAlignment="1" applyProtection="1">
      <alignment horizontal="center" vertical="center"/>
    </xf>
    <xf numFmtId="165" fontId="5" fillId="0" borderId="54" xfId="0" applyNumberFormat="1" applyFont="1" applyFill="1" applyBorder="1" applyAlignment="1" applyProtection="1">
      <alignment horizontal="center" vertical="center"/>
    </xf>
    <xf numFmtId="165" fontId="5" fillId="0" borderId="3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0" borderId="23" xfId="0" applyNumberFormat="1" applyFont="1" applyFill="1" applyBorder="1" applyAlignment="1" applyProtection="1">
      <alignment horizontal="center" vertical="center"/>
    </xf>
    <xf numFmtId="166" fontId="45" fillId="5" borderId="35" xfId="0" applyNumberFormat="1" applyFont="1" applyFill="1" applyBorder="1" applyAlignment="1" applyProtection="1">
      <alignment horizontal="center" vertical="center"/>
    </xf>
    <xf numFmtId="165" fontId="51" fillId="0" borderId="6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 applyProtection="1">
      <alignment horizontal="center" vertical="center"/>
    </xf>
    <xf numFmtId="165" fontId="5" fillId="0" borderId="5" xfId="0" applyNumberFormat="1" applyFont="1" applyFill="1" applyBorder="1" applyAlignment="1" applyProtection="1">
      <alignment horizontal="center" vertical="center"/>
    </xf>
    <xf numFmtId="165" fontId="6" fillId="0" borderId="57" xfId="0" applyNumberFormat="1" applyFont="1" applyFill="1" applyBorder="1" applyAlignment="1" applyProtection="1">
      <alignment horizontal="center" vertical="center"/>
    </xf>
    <xf numFmtId="166" fontId="46" fillId="5" borderId="76" xfId="0" applyNumberFormat="1" applyFont="1" applyFill="1" applyBorder="1" applyAlignment="1" applyProtection="1">
      <alignment horizontal="center" vertical="center"/>
    </xf>
    <xf numFmtId="165" fontId="5" fillId="0" borderId="65" xfId="0" applyNumberFormat="1" applyFont="1" applyFill="1" applyBorder="1" applyAlignment="1" applyProtection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166" fontId="46" fillId="5" borderId="35" xfId="0" applyNumberFormat="1" applyFont="1" applyFill="1" applyBorder="1" applyAlignment="1" applyProtection="1">
      <alignment horizontal="center" vertical="center"/>
    </xf>
    <xf numFmtId="49" fontId="1" fillId="0" borderId="24" xfId="0" applyNumberFormat="1" applyFont="1" applyFill="1" applyBorder="1" applyAlignment="1" applyProtection="1">
      <alignment horizontal="center" vertical="center"/>
    </xf>
    <xf numFmtId="169" fontId="1" fillId="0" borderId="20" xfId="0" applyNumberFormat="1" applyFont="1" applyFill="1" applyBorder="1" applyAlignment="1" applyProtection="1">
      <alignment horizontal="left" vertical="center"/>
    </xf>
    <xf numFmtId="171" fontId="45" fillId="5" borderId="35" xfId="0" applyNumberFormat="1" applyFont="1" applyFill="1" applyBorder="1" applyAlignment="1" applyProtection="1">
      <alignment horizontal="center" vertical="center"/>
    </xf>
    <xf numFmtId="1" fontId="1" fillId="0" borderId="21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/>
    </xf>
    <xf numFmtId="0" fontId="9" fillId="0" borderId="15" xfId="0" applyFont="1" applyFill="1" applyBorder="1"/>
    <xf numFmtId="49" fontId="1" fillId="0" borderId="56" xfId="0" applyNumberFormat="1" applyFont="1" applyFill="1" applyBorder="1" applyAlignment="1" applyProtection="1">
      <alignment horizontal="center" vertical="center"/>
    </xf>
    <xf numFmtId="169" fontId="33" fillId="0" borderId="33" xfId="0" applyNumberFormat="1" applyFont="1" applyFill="1" applyBorder="1" applyAlignment="1" applyProtection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69" fontId="5" fillId="0" borderId="52" xfId="0" applyNumberFormat="1" applyFont="1" applyFill="1" applyBorder="1" applyAlignment="1" applyProtection="1">
      <alignment horizontal="center" vertical="center"/>
    </xf>
    <xf numFmtId="171" fontId="46" fillId="5" borderId="76" xfId="0" applyNumberFormat="1" applyFont="1" applyFill="1" applyBorder="1" applyAlignment="1" applyProtection="1">
      <alignment horizontal="center" vertical="center"/>
    </xf>
    <xf numFmtId="1" fontId="5" fillId="0" borderId="53" xfId="0" applyNumberFormat="1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5" fillId="0" borderId="29" xfId="0" applyNumberFormat="1" applyFont="1" applyFill="1" applyBorder="1" applyAlignment="1">
      <alignment vertical="center" wrapText="1"/>
    </xf>
    <xf numFmtId="1" fontId="1" fillId="0" borderId="5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49" fontId="32" fillId="0" borderId="55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1" fontId="5" fillId="0" borderId="39" xfId="0" applyNumberFormat="1" applyFont="1" applyFill="1" applyBorder="1" applyAlignment="1" applyProtection="1">
      <alignment horizontal="center" vertical="center"/>
    </xf>
    <xf numFmtId="0" fontId="52" fillId="0" borderId="54" xfId="0" applyNumberFormat="1" applyFont="1" applyFill="1" applyBorder="1" applyAlignment="1">
      <alignment horizontal="center" vertical="center" wrapText="1"/>
    </xf>
    <xf numFmtId="0" fontId="52" fillId="0" borderId="3" xfId="0" applyNumberFormat="1" applyFont="1" applyFill="1" applyBorder="1" applyAlignment="1">
      <alignment horizontal="center" vertical="center" wrapText="1"/>
    </xf>
    <xf numFmtId="0" fontId="52" fillId="0" borderId="4" xfId="0" applyNumberFormat="1" applyFont="1" applyFill="1" applyBorder="1" applyAlignment="1">
      <alignment horizontal="center" vertical="center" wrapText="1"/>
    </xf>
    <xf numFmtId="0" fontId="32" fillId="0" borderId="54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169" fontId="1" fillId="0" borderId="21" xfId="0" applyNumberFormat="1" applyFont="1" applyFill="1" applyBorder="1" applyAlignment="1" applyProtection="1">
      <alignment horizontal="center" vertical="center"/>
    </xf>
    <xf numFmtId="169" fontId="1" fillId="0" borderId="1" xfId="0" applyNumberFormat="1" applyFont="1" applyFill="1" applyBorder="1" applyAlignment="1" applyProtection="1">
      <alignment horizontal="center" vertical="center"/>
    </xf>
    <xf numFmtId="169" fontId="1" fillId="0" borderId="23" xfId="0" applyNumberFormat="1" applyFont="1" applyFill="1" applyBorder="1" applyAlignment="1" applyProtection="1">
      <alignment horizontal="center" vertical="center"/>
    </xf>
    <xf numFmtId="166" fontId="45" fillId="0" borderId="20" xfId="0" applyNumberFormat="1" applyFont="1" applyFill="1" applyBorder="1" applyAlignment="1" applyProtection="1">
      <alignment horizontal="center" vertical="center"/>
    </xf>
    <xf numFmtId="169" fontId="5" fillId="0" borderId="16" xfId="0" applyNumberFormat="1" applyFont="1" applyFill="1" applyBorder="1" applyAlignment="1" applyProtection="1">
      <alignment horizontal="center" vertical="center"/>
    </xf>
    <xf numFmtId="1" fontId="5" fillId="0" borderId="21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 applyProtection="1">
      <alignment horizontal="center" vertical="center"/>
    </xf>
    <xf numFmtId="169" fontId="1" fillId="0" borderId="53" xfId="0" applyNumberFormat="1" applyFont="1" applyFill="1" applyBorder="1" applyAlignment="1" applyProtection="1">
      <alignment horizontal="center" vertical="center"/>
    </xf>
    <xf numFmtId="169" fontId="1" fillId="0" borderId="5" xfId="0" applyNumberFormat="1" applyFont="1" applyFill="1" applyBorder="1" applyAlignment="1" applyProtection="1">
      <alignment horizontal="center" vertical="center"/>
    </xf>
    <xf numFmtId="169" fontId="1" fillId="0" borderId="57" xfId="0" applyNumberFormat="1" applyFont="1" applyFill="1" applyBorder="1" applyAlignment="1" applyProtection="1">
      <alignment horizontal="center" vertical="center"/>
    </xf>
    <xf numFmtId="166" fontId="46" fillId="0" borderId="33" xfId="0" applyNumberFormat="1" applyFont="1" applyFill="1" applyBorder="1" applyAlignment="1" applyProtection="1">
      <alignment horizontal="center" vertical="center"/>
    </xf>
    <xf numFmtId="1" fontId="5" fillId="0" borderId="37" xfId="0" applyNumberFormat="1" applyFont="1" applyFill="1" applyBorder="1" applyAlignment="1">
      <alignment horizontal="center" vertical="center" wrapText="1"/>
    </xf>
    <xf numFmtId="169" fontId="5" fillId="0" borderId="17" xfId="0" applyNumberFormat="1" applyFont="1" applyFill="1" applyBorder="1" applyAlignment="1" applyProtection="1">
      <alignment horizontal="center" vertical="center"/>
    </xf>
    <xf numFmtId="169" fontId="5" fillId="0" borderId="38" xfId="0" applyNumberFormat="1" applyFont="1" applyFill="1" applyBorder="1" applyAlignment="1" applyProtection="1">
      <alignment horizontal="center" vertical="center"/>
    </xf>
    <xf numFmtId="1" fontId="5" fillId="0" borderId="53" xfId="0" applyNumberFormat="1" applyFont="1" applyFill="1" applyBorder="1" applyAlignment="1" applyProtection="1">
      <alignment horizontal="center" vertical="center"/>
    </xf>
    <xf numFmtId="49" fontId="5" fillId="0" borderId="29" xfId="0" applyNumberFormat="1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center" vertical="center" wrapText="1"/>
    </xf>
    <xf numFmtId="169" fontId="5" fillId="0" borderId="57" xfId="0" applyNumberFormat="1" applyFont="1" applyFill="1" applyBorder="1" applyAlignment="1" applyProtection="1">
      <alignment horizontal="center" vertical="center"/>
    </xf>
    <xf numFmtId="171" fontId="46" fillId="0" borderId="33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169" fontId="33" fillId="0" borderId="9" xfId="0" applyNumberFormat="1" applyFont="1" applyFill="1" applyBorder="1" applyAlignment="1" applyProtection="1">
      <alignment horizontal="center" vertical="center"/>
    </xf>
    <xf numFmtId="169" fontId="33" fillId="0" borderId="13" xfId="0" applyNumberFormat="1" applyFont="1" applyFill="1" applyBorder="1" applyAlignment="1" applyProtection="1">
      <alignment horizontal="center" vertical="center"/>
    </xf>
    <xf numFmtId="0" fontId="53" fillId="0" borderId="3" xfId="0" applyFont="1" applyFill="1" applyBorder="1" applyAlignment="1">
      <alignment horizontal="center"/>
    </xf>
    <xf numFmtId="0" fontId="53" fillId="0" borderId="4" xfId="0" applyFont="1" applyFill="1" applyBorder="1" applyAlignment="1">
      <alignment horizontal="center"/>
    </xf>
    <xf numFmtId="0" fontId="19" fillId="0" borderId="54" xfId="0" applyFont="1" applyFill="1" applyBorder="1"/>
    <xf numFmtId="0" fontId="48" fillId="0" borderId="3" xfId="0" applyFont="1" applyFill="1" applyBorder="1"/>
    <xf numFmtId="0" fontId="48" fillId="0" borderId="4" xfId="0" applyFont="1" applyFill="1" applyBorder="1"/>
    <xf numFmtId="169" fontId="33" fillId="0" borderId="29" xfId="0" applyNumberFormat="1" applyFont="1" applyFill="1" applyBorder="1" applyAlignment="1" applyProtection="1">
      <alignment horizontal="left" vertical="center"/>
    </xf>
    <xf numFmtId="169" fontId="1" fillId="0" borderId="54" xfId="0" applyNumberFormat="1" applyFont="1" applyFill="1" applyBorder="1" applyAlignment="1" applyProtection="1">
      <alignment horizontal="center" vertical="center"/>
    </xf>
    <xf numFmtId="169" fontId="1" fillId="0" borderId="3" xfId="0" applyNumberFormat="1" applyFont="1" applyFill="1" applyBorder="1" applyAlignment="1" applyProtection="1">
      <alignment horizontal="center" vertical="center"/>
    </xf>
    <xf numFmtId="169" fontId="5" fillId="0" borderId="3" xfId="0" applyNumberFormat="1" applyFont="1" applyFill="1" applyBorder="1" applyAlignment="1" applyProtection="1">
      <alignment horizontal="center" vertical="center"/>
    </xf>
    <xf numFmtId="169" fontId="5" fillId="0" borderId="55" xfId="0" applyNumberFormat="1" applyFont="1" applyFill="1" applyBorder="1" applyAlignment="1" applyProtection="1">
      <alignment horizontal="center" vertical="center"/>
    </xf>
    <xf numFmtId="166" fontId="46" fillId="0" borderId="29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0" fontId="5" fillId="0" borderId="5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9" fontId="5" fillId="0" borderId="23" xfId="0" applyNumberFormat="1" applyFont="1" applyFill="1" applyBorder="1" applyAlignment="1" applyProtection="1">
      <alignment horizontal="center" vertical="center"/>
    </xf>
    <xf numFmtId="167" fontId="45" fillId="0" borderId="20" xfId="0" applyNumberFormat="1" applyFont="1" applyFill="1" applyBorder="1" applyAlignment="1" applyProtection="1">
      <alignment horizontal="center" vertical="center"/>
    </xf>
    <xf numFmtId="169" fontId="33" fillId="0" borderId="16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/>
    </xf>
    <xf numFmtId="0" fontId="19" fillId="0" borderId="21" xfId="0" applyFont="1" applyFill="1" applyBorder="1"/>
    <xf numFmtId="0" fontId="48" fillId="0" borderId="1" xfId="0" applyFont="1" applyFill="1" applyBorder="1"/>
    <xf numFmtId="0" fontId="48" fillId="0" borderId="16" xfId="0" applyFont="1" applyFill="1" applyBorder="1"/>
    <xf numFmtId="49" fontId="1" fillId="0" borderId="58" xfId="0" applyNumberFormat="1" applyFont="1" applyFill="1" applyBorder="1" applyAlignment="1" applyProtection="1">
      <alignment horizontal="center" vertical="center"/>
    </xf>
    <xf numFmtId="169" fontId="5" fillId="0" borderId="33" xfId="0" applyNumberFormat="1" applyFont="1" applyFill="1" applyBorder="1" applyAlignment="1" applyProtection="1">
      <alignment horizontal="left" vertical="center"/>
    </xf>
    <xf numFmtId="167" fontId="46" fillId="0" borderId="33" xfId="0" applyNumberFormat="1" applyFont="1" applyFill="1" applyBorder="1" applyAlignment="1" applyProtection="1">
      <alignment horizontal="center" vertical="center"/>
    </xf>
    <xf numFmtId="169" fontId="33" fillId="0" borderId="17" xfId="0" applyNumberFormat="1" applyFont="1" applyFill="1" applyBorder="1" applyAlignment="1" applyProtection="1">
      <alignment horizontal="center" vertical="center"/>
    </xf>
    <xf numFmtId="169" fontId="33" fillId="0" borderId="38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55" xfId="0" applyNumberFormat="1" applyFont="1" applyFill="1" applyBorder="1" applyAlignment="1">
      <alignment horizontal="center" vertical="center"/>
    </xf>
    <xf numFmtId="0" fontId="52" fillId="0" borderId="21" xfId="0" applyNumberFormat="1" applyFont="1" applyFill="1" applyBorder="1" applyAlignment="1">
      <alignment horizontal="center" vertical="center" wrapText="1"/>
    </xf>
    <xf numFmtId="0" fontId="52" fillId="0" borderId="1" xfId="0" applyNumberFormat="1" applyFont="1" applyFill="1" applyBorder="1" applyAlignment="1">
      <alignment horizontal="center" vertical="center" wrapText="1"/>
    </xf>
    <xf numFmtId="0" fontId="52" fillId="0" borderId="16" xfId="0" applyNumberFormat="1" applyFont="1" applyFill="1" applyBorder="1" applyAlignment="1">
      <alignment horizontal="center" vertical="center" wrapText="1"/>
    </xf>
    <xf numFmtId="49" fontId="1" fillId="0" borderId="56" xfId="0" applyNumberFormat="1" applyFont="1" applyFill="1" applyBorder="1" applyAlignment="1">
      <alignment horizontal="center" vertical="center" wrapText="1"/>
    </xf>
    <xf numFmtId="169" fontId="33" fillId="0" borderId="30" xfId="0" applyNumberFormat="1" applyFont="1" applyFill="1" applyBorder="1" applyAlignment="1" applyProtection="1">
      <alignment horizontal="left" vertical="center"/>
    </xf>
    <xf numFmtId="169" fontId="1" fillId="0" borderId="59" xfId="0" applyNumberFormat="1" applyFont="1" applyFill="1" applyBorder="1" applyAlignment="1" applyProtection="1">
      <alignment horizontal="center" vertical="center"/>
    </xf>
    <xf numFmtId="169" fontId="1" fillId="0" borderId="17" xfId="0" applyNumberFormat="1" applyFont="1" applyFill="1" applyBorder="1" applyAlignment="1" applyProtection="1">
      <alignment horizontal="center" vertical="center"/>
    </xf>
    <xf numFmtId="169" fontId="5" fillId="0" borderId="27" xfId="0" applyNumberFormat="1" applyFont="1" applyFill="1" applyBorder="1" applyAlignment="1" applyProtection="1">
      <alignment horizontal="center" vertical="center"/>
    </xf>
    <xf numFmtId="166" fontId="46" fillId="0" borderId="30" xfId="0" applyNumberFormat="1" applyFont="1" applyFill="1" applyBorder="1" applyAlignment="1">
      <alignment horizontal="center" vertical="center" wrapText="1"/>
    </xf>
    <xf numFmtId="1" fontId="5" fillId="0" borderId="59" xfId="0" applyNumberFormat="1" applyFont="1" applyFill="1" applyBorder="1" applyAlignment="1">
      <alignment horizontal="center" vertical="center" wrapText="1"/>
    </xf>
    <xf numFmtId="1" fontId="5" fillId="0" borderId="38" xfId="0" applyNumberFormat="1" applyFont="1" applyFill="1" applyBorder="1" applyAlignment="1" applyProtection="1">
      <alignment horizontal="center" vertical="center"/>
    </xf>
    <xf numFmtId="1" fontId="5" fillId="0" borderId="59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 wrapText="1"/>
    </xf>
    <xf numFmtId="167" fontId="46" fillId="5" borderId="29" xfId="0" applyNumberFormat="1" applyFont="1" applyFill="1" applyBorder="1" applyAlignment="1" applyProtection="1">
      <alignment horizontal="center" vertical="center"/>
    </xf>
    <xf numFmtId="1" fontId="5" fillId="5" borderId="54" xfId="0" applyNumberFormat="1" applyFont="1" applyFill="1" applyBorder="1" applyAlignment="1" applyProtection="1">
      <alignment horizontal="center" vertical="center"/>
    </xf>
    <xf numFmtId="1" fontId="5" fillId="5" borderId="3" xfId="0" applyNumberFormat="1" applyFont="1" applyFill="1" applyBorder="1" applyAlignment="1" applyProtection="1">
      <alignment horizontal="center" vertical="center"/>
    </xf>
    <xf numFmtId="1" fontId="5" fillId="5" borderId="55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54" xfId="0" applyNumberFormat="1" applyFont="1" applyFill="1" applyBorder="1" applyAlignment="1" applyProtection="1">
      <alignment horizontal="center" vertical="center"/>
    </xf>
    <xf numFmtId="167" fontId="45" fillId="5" borderId="20" xfId="0" applyNumberFormat="1" applyFont="1" applyFill="1" applyBorder="1" applyAlignment="1" applyProtection="1">
      <alignment horizontal="center" vertical="center"/>
    </xf>
    <xf numFmtId="169" fontId="33" fillId="0" borderId="23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7" fontId="46" fillId="5" borderId="33" xfId="0" applyNumberFormat="1" applyFont="1" applyFill="1" applyBorder="1" applyAlignment="1" applyProtection="1">
      <alignment horizontal="center" vertical="center"/>
    </xf>
    <xf numFmtId="169" fontId="33" fillId="0" borderId="5" xfId="0" applyNumberFormat="1" applyFont="1" applyFill="1" applyBorder="1" applyAlignment="1" applyProtection="1">
      <alignment horizontal="center" vertical="center"/>
    </xf>
    <xf numFmtId="169" fontId="33" fillId="0" borderId="57" xfId="0" applyNumberFormat="1" applyFont="1" applyFill="1" applyBorder="1" applyAlignment="1" applyProtection="1">
      <alignment horizontal="center" vertical="center"/>
    </xf>
    <xf numFmtId="49" fontId="5" fillId="0" borderId="35" xfId="0" applyNumberFormat="1" applyFont="1" applyFill="1" applyBorder="1" applyAlignment="1">
      <alignment vertical="center" wrapText="1"/>
    </xf>
    <xf numFmtId="0" fontId="1" fillId="0" borderId="61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1" fontId="5" fillId="5" borderId="26" xfId="0" applyNumberFormat="1" applyFont="1" applyFill="1" applyBorder="1" applyAlignment="1" applyProtection="1">
      <alignment horizontal="center" vertical="center"/>
    </xf>
    <xf numFmtId="0" fontId="52" fillId="0" borderId="61" xfId="0" applyNumberFormat="1" applyFont="1" applyFill="1" applyBorder="1" applyAlignment="1">
      <alignment horizontal="center" vertical="center" wrapText="1"/>
    </xf>
    <xf numFmtId="0" fontId="52" fillId="0" borderId="19" xfId="0" applyNumberFormat="1" applyFont="1" applyFill="1" applyBorder="1" applyAlignment="1">
      <alignment horizontal="center" vertical="center" wrapText="1"/>
    </xf>
    <xf numFmtId="0" fontId="52" fillId="0" borderId="39" xfId="0" applyNumberFormat="1" applyFont="1" applyFill="1" applyBorder="1" applyAlignment="1">
      <alignment horizontal="center" vertical="center" wrapText="1"/>
    </xf>
    <xf numFmtId="0" fontId="32" fillId="0" borderId="61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2" fillId="0" borderId="23" xfId="0" applyNumberFormat="1" applyFont="1" applyFill="1" applyBorder="1" applyAlignment="1">
      <alignment horizontal="center" vertical="center"/>
    </xf>
    <xf numFmtId="166" fontId="45" fillId="5" borderId="20" xfId="0" applyNumberFormat="1" applyFont="1" applyFill="1" applyBorder="1" applyAlignment="1" applyProtection="1">
      <alignment horizontal="center" vertical="center"/>
    </xf>
    <xf numFmtId="1" fontId="33" fillId="0" borderId="1" xfId="0" applyNumberFormat="1" applyFont="1" applyFill="1" applyBorder="1" applyAlignment="1">
      <alignment vertical="center"/>
    </xf>
    <xf numFmtId="0" fontId="33" fillId="0" borderId="1" xfId="0" applyNumberFormat="1" applyFont="1" applyFill="1" applyBorder="1" applyAlignment="1">
      <alignment vertical="center"/>
    </xf>
    <xf numFmtId="0" fontId="33" fillId="0" borderId="16" xfId="0" applyFont="1" applyFill="1" applyBorder="1" applyAlignment="1">
      <alignment vertical="center" wrapText="1"/>
    </xf>
    <xf numFmtId="169" fontId="1" fillId="0" borderId="17" xfId="0" applyNumberFormat="1" applyFont="1" applyFill="1" applyBorder="1" applyAlignment="1" applyProtection="1">
      <alignment horizontal="left" vertical="center"/>
    </xf>
    <xf numFmtId="169" fontId="33" fillId="0" borderId="17" xfId="0" applyNumberFormat="1" applyFont="1" applyFill="1" applyBorder="1" applyAlignment="1" applyProtection="1">
      <alignment horizontal="left" vertical="center"/>
    </xf>
    <xf numFmtId="169" fontId="33" fillId="0" borderId="27" xfId="0" applyNumberFormat="1" applyFont="1" applyFill="1" applyBorder="1" applyAlignment="1" applyProtection="1">
      <alignment horizontal="left" vertical="center"/>
    </xf>
    <xf numFmtId="166" fontId="46" fillId="5" borderId="30" xfId="0" applyNumberFormat="1" applyFont="1" applyFill="1" applyBorder="1" applyAlignment="1">
      <alignment horizontal="center" vertical="center" wrapText="1"/>
    </xf>
    <xf numFmtId="169" fontId="33" fillId="0" borderId="6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32" fillId="0" borderId="9" xfId="0" applyNumberFormat="1" applyFont="1" applyFill="1" applyBorder="1" applyAlignment="1">
      <alignment horizontal="center" vertical="center"/>
    </xf>
    <xf numFmtId="0" fontId="49" fillId="0" borderId="60" xfId="0" applyNumberFormat="1" applyFont="1" applyFill="1" applyBorder="1" applyAlignment="1" applyProtection="1">
      <alignment horizontal="center" vertical="center"/>
    </xf>
    <xf numFmtId="166" fontId="5" fillId="5" borderId="43" xfId="0" applyNumberFormat="1" applyFont="1" applyFill="1" applyBorder="1" applyAlignment="1" applyProtection="1">
      <alignment horizontal="center" vertical="center"/>
    </xf>
    <xf numFmtId="1" fontId="5" fillId="5" borderId="43" xfId="0" applyNumberFormat="1" applyFont="1" applyFill="1" applyBorder="1" applyAlignment="1" applyProtection="1">
      <alignment horizontal="center" vertical="center"/>
    </xf>
    <xf numFmtId="168" fontId="5" fillId="0" borderId="8" xfId="0" applyNumberFormat="1" applyFont="1" applyFill="1" applyBorder="1" applyAlignment="1" applyProtection="1">
      <alignment horizontal="center" vertical="center"/>
    </xf>
    <xf numFmtId="169" fontId="33" fillId="0" borderId="8" xfId="0" applyNumberFormat="1" applyFont="1" applyFill="1" applyBorder="1" applyAlignment="1" applyProtection="1">
      <alignment horizontal="center" vertical="center"/>
    </xf>
    <xf numFmtId="169" fontId="33" fillId="0" borderId="60" xfId="0" applyNumberFormat="1" applyFont="1" applyFill="1" applyBorder="1" applyAlignment="1" applyProtection="1">
      <alignment horizontal="center" vertical="center"/>
    </xf>
    <xf numFmtId="167" fontId="33" fillId="5" borderId="43" xfId="0" applyNumberFormat="1" applyFont="1" applyFill="1" applyBorder="1" applyAlignment="1" applyProtection="1">
      <alignment horizontal="center" vertical="center"/>
    </xf>
    <xf numFmtId="1" fontId="33" fillId="5" borderId="43" xfId="0" applyNumberFormat="1" applyFont="1" applyFill="1" applyBorder="1" applyAlignment="1" applyProtection="1">
      <alignment horizontal="center" vertical="center"/>
    </xf>
    <xf numFmtId="172" fontId="33" fillId="0" borderId="43" xfId="0" applyNumberFormat="1" applyFont="1" applyFill="1" applyBorder="1" applyAlignment="1" applyProtection="1">
      <alignment horizontal="center" vertical="center"/>
    </xf>
    <xf numFmtId="169" fontId="33" fillId="0" borderId="18" xfId="0" applyNumberFormat="1" applyFont="1" applyFill="1" applyBorder="1" applyAlignment="1" applyProtection="1">
      <alignment vertical="center"/>
    </xf>
    <xf numFmtId="0" fontId="36" fillId="0" borderId="62" xfId="0" applyNumberFormat="1" applyFont="1" applyFill="1" applyBorder="1" applyAlignment="1" applyProtection="1">
      <alignment horizontal="center" vertical="center" wrapText="1"/>
    </xf>
    <xf numFmtId="168" fontId="36" fillId="0" borderId="62" xfId="0" applyNumberFormat="1" applyFont="1" applyFill="1" applyBorder="1" applyAlignment="1" applyProtection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 applyProtection="1">
      <alignment vertical="center"/>
    </xf>
    <xf numFmtId="1" fontId="32" fillId="0" borderId="1" xfId="0" applyNumberFormat="1" applyFont="1" applyFill="1" applyBorder="1" applyAlignment="1" applyProtection="1">
      <alignment horizontal="center" vertical="center"/>
    </xf>
    <xf numFmtId="49" fontId="1" fillId="0" borderId="22" xfId="0" applyNumberFormat="1" applyFont="1" applyFill="1" applyBorder="1" applyAlignment="1" applyProtection="1">
      <alignment horizontal="center" vertical="center"/>
    </xf>
    <xf numFmtId="49" fontId="1" fillId="0" borderId="58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68" fontId="1" fillId="0" borderId="55" xfId="0" applyNumberFormat="1" applyFont="1" applyFill="1" applyBorder="1" applyAlignment="1" applyProtection="1">
      <alignment horizontal="center" vertical="center"/>
    </xf>
    <xf numFmtId="166" fontId="1" fillId="0" borderId="22" xfId="0" applyNumberFormat="1" applyFont="1" applyFill="1" applyBorder="1" applyAlignment="1" applyProtection="1">
      <alignment horizontal="center" vertical="center"/>
    </xf>
    <xf numFmtId="172" fontId="1" fillId="0" borderId="1" xfId="0" applyNumberFormat="1" applyFont="1" applyFill="1" applyBorder="1" applyAlignment="1" applyProtection="1">
      <alignment horizontal="center" vertical="center"/>
    </xf>
    <xf numFmtId="172" fontId="1" fillId="0" borderId="3" xfId="0" applyNumberFormat="1" applyFont="1" applyFill="1" applyBorder="1" applyAlignment="1" applyProtection="1">
      <alignment horizontal="center" vertical="center"/>
    </xf>
    <xf numFmtId="172" fontId="1" fillId="0" borderId="55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/>
    <xf numFmtId="0" fontId="19" fillId="0" borderId="3" xfId="0" applyFont="1" applyFill="1" applyBorder="1"/>
    <xf numFmtId="1" fontId="19" fillId="0" borderId="4" xfId="0" applyNumberFormat="1" applyFont="1" applyFill="1" applyBorder="1"/>
    <xf numFmtId="1" fontId="19" fillId="0" borderId="54" xfId="0" applyNumberFormat="1" applyFont="1" applyFill="1" applyBorder="1"/>
    <xf numFmtId="1" fontId="48" fillId="0" borderId="3" xfId="0" applyNumberFormat="1" applyFont="1" applyFill="1" applyBorder="1"/>
    <xf numFmtId="1" fontId="48" fillId="0" borderId="4" xfId="0" applyNumberFormat="1" applyFont="1" applyFill="1" applyBorder="1"/>
    <xf numFmtId="168" fontId="1" fillId="0" borderId="23" xfId="0" applyNumberFormat="1" applyFont="1" applyFill="1" applyBorder="1" applyAlignment="1" applyProtection="1">
      <alignment horizontal="center" vertical="center"/>
    </xf>
    <xf numFmtId="166" fontId="1" fillId="0" borderId="24" xfId="0" applyNumberFormat="1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>
      <alignment horizontal="center" vertical="center" wrapText="1"/>
    </xf>
    <xf numFmtId="172" fontId="1" fillId="0" borderId="21" xfId="0" applyNumberFormat="1" applyFont="1" applyFill="1" applyBorder="1" applyAlignment="1" applyProtection="1">
      <alignment horizontal="center" vertical="center"/>
    </xf>
    <xf numFmtId="172" fontId="1" fillId="0" borderId="23" xfId="0" applyNumberFormat="1" applyFont="1" applyFill="1" applyBorder="1" applyAlignment="1" applyProtection="1">
      <alignment horizontal="center" vertical="center"/>
    </xf>
    <xf numFmtId="0" fontId="19" fillId="0" borderId="15" xfId="0" applyFont="1" applyFill="1" applyBorder="1"/>
    <xf numFmtId="0" fontId="19" fillId="0" borderId="1" xfId="0" applyFont="1" applyFill="1" applyBorder="1"/>
    <xf numFmtId="1" fontId="19" fillId="0" borderId="16" xfId="0" applyNumberFormat="1" applyFont="1" applyFill="1" applyBorder="1"/>
    <xf numFmtId="1" fontId="19" fillId="0" borderId="21" xfId="0" applyNumberFormat="1" applyFont="1" applyFill="1" applyBorder="1"/>
    <xf numFmtId="1" fontId="48" fillId="0" borderId="1" xfId="0" applyNumberFormat="1" applyFont="1" applyFill="1" applyBorder="1"/>
    <xf numFmtId="1" fontId="48" fillId="0" borderId="16" xfId="0" applyNumberFormat="1" applyFont="1" applyFill="1" applyBorder="1"/>
    <xf numFmtId="0" fontId="32" fillId="0" borderId="21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>
      <alignment horizontal="left" vertical="center" wrapText="1"/>
    </xf>
    <xf numFmtId="0" fontId="1" fillId="0" borderId="59" xfId="0" applyFont="1" applyFill="1" applyBorder="1" applyAlignment="1">
      <alignment horizontal="center" vertical="center" wrapText="1"/>
    </xf>
    <xf numFmtId="168" fontId="1" fillId="0" borderId="27" xfId="0" applyNumberFormat="1" applyFont="1" applyFill="1" applyBorder="1" applyAlignment="1" applyProtection="1">
      <alignment horizontal="center" vertical="center"/>
    </xf>
    <xf numFmtId="0" fontId="32" fillId="0" borderId="59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19" fillId="0" borderId="37" xfId="0" applyFont="1" applyFill="1" applyBorder="1"/>
    <xf numFmtId="0" fontId="19" fillId="0" borderId="17" xfId="0" applyFont="1" applyFill="1" applyBorder="1"/>
    <xf numFmtId="1" fontId="19" fillId="0" borderId="38" xfId="0" applyNumberFormat="1" applyFont="1" applyFill="1" applyBorder="1"/>
    <xf numFmtId="1" fontId="19" fillId="0" borderId="59" xfId="0" applyNumberFormat="1" applyFont="1" applyFill="1" applyBorder="1"/>
    <xf numFmtId="1" fontId="48" fillId="0" borderId="38" xfId="0" applyNumberFormat="1" applyFont="1" applyFill="1" applyBorder="1"/>
    <xf numFmtId="49" fontId="5" fillId="0" borderId="33" xfId="0" applyNumberFormat="1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center" vertical="center" wrapText="1"/>
    </xf>
    <xf numFmtId="171" fontId="1" fillId="0" borderId="57" xfId="0" applyNumberFormat="1" applyFont="1" applyFill="1" applyBorder="1" applyAlignment="1" applyProtection="1">
      <alignment horizontal="center" vertical="center"/>
    </xf>
    <xf numFmtId="166" fontId="5" fillId="0" borderId="56" xfId="0" applyNumberFormat="1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5" fillId="0" borderId="57" xfId="0" applyNumberFormat="1" applyFont="1" applyFill="1" applyBorder="1" applyAlignment="1">
      <alignment horizontal="center" vertical="center" wrapText="1"/>
    </xf>
    <xf numFmtId="0" fontId="35" fillId="0" borderId="5" xfId="0" applyFont="1" applyFill="1" applyBorder="1"/>
    <xf numFmtId="1" fontId="35" fillId="0" borderId="6" xfId="0" applyNumberFormat="1" applyFont="1" applyFill="1" applyBorder="1"/>
    <xf numFmtId="1" fontId="35" fillId="0" borderId="53" xfId="0" applyNumberFormat="1" applyFont="1" applyFill="1" applyBorder="1"/>
    <xf numFmtId="1" fontId="1" fillId="0" borderId="1" xfId="2" applyNumberFormat="1" applyFont="1" applyFill="1" applyBorder="1" applyAlignment="1">
      <alignment horizontal="center" vertical="center"/>
    </xf>
    <xf numFmtId="49" fontId="1" fillId="0" borderId="23" xfId="2" applyNumberFormat="1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0" fontId="32" fillId="0" borderId="19" xfId="0" applyNumberFormat="1" applyFont="1" applyFill="1" applyBorder="1" applyAlignment="1">
      <alignment horizontal="center" vertical="center"/>
    </xf>
    <xf numFmtId="49" fontId="1" fillId="5" borderId="56" xfId="0" applyNumberFormat="1" applyFont="1" applyFill="1" applyBorder="1" applyAlignment="1">
      <alignment horizontal="center" vertical="center" wrapText="1"/>
    </xf>
    <xf numFmtId="0" fontId="32" fillId="2" borderId="1" xfId="2" applyFont="1" applyFill="1" applyBorder="1" applyAlignment="1">
      <alignment horizontal="center" vertical="center" wrapText="1"/>
    </xf>
    <xf numFmtId="1" fontId="32" fillId="2" borderId="1" xfId="2" applyNumberFormat="1" applyFont="1" applyFill="1" applyBorder="1" applyAlignment="1">
      <alignment horizontal="center" vertical="center"/>
    </xf>
    <xf numFmtId="1" fontId="32" fillId="2" borderId="1" xfId="2" applyNumberFormat="1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166" fontId="32" fillId="0" borderId="1" xfId="2" applyNumberFormat="1" applyFont="1" applyFill="1" applyBorder="1" applyAlignment="1">
      <alignment horizontal="center" vertical="center" wrapText="1"/>
    </xf>
    <xf numFmtId="0" fontId="19" fillId="0" borderId="9" xfId="2" applyFont="1" applyFill="1" applyBorder="1"/>
    <xf numFmtId="0" fontId="19" fillId="0" borderId="51" xfId="2" applyFont="1" applyFill="1" applyBorder="1"/>
    <xf numFmtId="0" fontId="1" fillId="0" borderId="1" xfId="0" applyFont="1" applyFill="1" applyBorder="1" applyAlignment="1">
      <alignment horizontal="left" vertical="center" wrapText="1"/>
    </xf>
    <xf numFmtId="49" fontId="1" fillId="5" borderId="29" xfId="0" applyNumberFormat="1" applyFont="1" applyFill="1" applyBorder="1" applyAlignment="1" applyProtection="1">
      <alignment horizontal="center" vertical="center"/>
    </xf>
    <xf numFmtId="0" fontId="1" fillId="5" borderId="36" xfId="0" applyNumberFormat="1" applyFont="1" applyFill="1" applyBorder="1" applyAlignment="1" applyProtection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9" fontId="51" fillId="5" borderId="4" xfId="0" applyNumberFormat="1" applyFont="1" applyFill="1" applyBorder="1" applyAlignment="1" applyProtection="1">
      <alignment horizontal="center" vertical="center"/>
    </xf>
    <xf numFmtId="166" fontId="1" fillId="5" borderId="29" xfId="0" applyNumberFormat="1" applyFont="1" applyFill="1" applyBorder="1" applyAlignment="1" applyProtection="1">
      <alignment horizontal="center" vertical="center"/>
    </xf>
    <xf numFmtId="1" fontId="1" fillId="5" borderId="61" xfId="0" applyNumberFormat="1" applyFont="1" applyFill="1" applyBorder="1" applyAlignment="1">
      <alignment horizontal="center" vertical="center" wrapText="1"/>
    </xf>
    <xf numFmtId="1" fontId="1" fillId="5" borderId="19" xfId="0" applyNumberFormat="1" applyFont="1" applyFill="1" applyBorder="1" applyAlignment="1">
      <alignment horizontal="center" vertical="center" wrapText="1"/>
    </xf>
    <xf numFmtId="1" fontId="1" fillId="5" borderId="49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1" fontId="5" fillId="5" borderId="63" xfId="0" applyNumberFormat="1" applyFont="1" applyFill="1" applyBorder="1" applyAlignment="1">
      <alignment horizontal="center" vertical="center" wrapText="1"/>
    </xf>
    <xf numFmtId="1" fontId="5" fillId="5" borderId="61" xfId="0" applyNumberFormat="1" applyFont="1" applyFill="1" applyBorder="1" applyAlignment="1">
      <alignment horizontal="center" vertical="center" wrapText="1"/>
    </xf>
    <xf numFmtId="49" fontId="32" fillId="5" borderId="20" xfId="0" applyNumberFormat="1" applyFont="1" applyFill="1" applyBorder="1" applyAlignment="1">
      <alignment horizontal="center" vertical="center" wrapText="1"/>
    </xf>
    <xf numFmtId="49" fontId="1" fillId="5" borderId="28" xfId="0" applyNumberFormat="1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9" fontId="51" fillId="5" borderId="16" xfId="0" applyNumberFormat="1" applyFont="1" applyFill="1" applyBorder="1" applyAlignment="1" applyProtection="1">
      <alignment horizontal="center" vertical="center"/>
    </xf>
    <xf numFmtId="166" fontId="1" fillId="5" borderId="20" xfId="0" applyNumberFormat="1" applyFont="1" applyFill="1" applyBorder="1" applyAlignment="1" applyProtection="1">
      <alignment horizontal="center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5" borderId="23" xfId="0" applyNumberFormat="1" applyFont="1" applyFill="1" applyBorder="1" applyAlignment="1">
      <alignment horizontal="center" vertical="center" wrapText="1"/>
    </xf>
    <xf numFmtId="1" fontId="5" fillId="5" borderId="15" xfId="0" applyNumberFormat="1" applyFont="1" applyFill="1" applyBorder="1" applyAlignment="1">
      <alignment horizontal="center" vertical="center" wrapText="1"/>
    </xf>
    <xf numFmtId="1" fontId="5" fillId="5" borderId="21" xfId="0" applyNumberFormat="1" applyFont="1" applyFill="1" applyBorder="1" applyAlignment="1">
      <alignment horizontal="center" vertical="center" wrapText="1"/>
    </xf>
    <xf numFmtId="49" fontId="1" fillId="5" borderId="20" xfId="0" applyNumberFormat="1" applyFont="1" applyFill="1" applyBorder="1" applyAlignment="1" applyProtection="1">
      <alignment horizontal="center" vertical="center"/>
    </xf>
    <xf numFmtId="0" fontId="1" fillId="5" borderId="28" xfId="0" applyNumberFormat="1" applyFont="1" applyFill="1" applyBorder="1" applyAlignment="1" applyProtection="1">
      <alignment horizontal="left" vertical="center"/>
    </xf>
    <xf numFmtId="49" fontId="32" fillId="5" borderId="28" xfId="0" applyNumberFormat="1" applyFont="1" applyFill="1" applyBorder="1" applyAlignment="1">
      <alignment horizontal="left" vertical="center" wrapText="1"/>
    </xf>
    <xf numFmtId="0" fontId="5" fillId="5" borderId="28" xfId="0" applyNumberFormat="1" applyFont="1" applyFill="1" applyBorder="1" applyAlignment="1" applyProtection="1">
      <alignment horizontal="left" vertical="center"/>
    </xf>
    <xf numFmtId="166" fontId="5" fillId="5" borderId="20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6" xfId="0" applyNumberFormat="1" applyFont="1" applyFill="1" applyBorder="1" applyAlignment="1" applyProtection="1">
      <alignment horizontal="center" vertical="center"/>
    </xf>
    <xf numFmtId="1" fontId="5" fillId="5" borderId="21" xfId="0" applyNumberFormat="1" applyFont="1" applyFill="1" applyBorder="1" applyAlignment="1" applyProtection="1">
      <alignment horizontal="center" vertical="center"/>
    </xf>
    <xf numFmtId="168" fontId="5" fillId="5" borderId="28" xfId="0" applyNumberFormat="1" applyFont="1" applyFill="1" applyBorder="1" applyAlignment="1" applyProtection="1">
      <alignment horizontal="left" vertical="center"/>
    </xf>
    <xf numFmtId="168" fontId="1" fillId="5" borderId="15" xfId="0" applyNumberFormat="1" applyFont="1" applyFill="1" applyBorder="1" applyAlignment="1" applyProtection="1">
      <alignment horizontal="left" vertical="center"/>
    </xf>
    <xf numFmtId="168" fontId="1" fillId="5" borderId="1" xfId="0" applyNumberFormat="1" applyFont="1" applyFill="1" applyBorder="1" applyAlignment="1" applyProtection="1">
      <alignment horizontal="center" vertical="center"/>
    </xf>
    <xf numFmtId="168" fontId="1" fillId="5" borderId="16" xfId="0" applyNumberFormat="1" applyFont="1" applyFill="1" applyBorder="1" applyAlignment="1" applyProtection="1">
      <alignment horizontal="center" vertical="center"/>
    </xf>
    <xf numFmtId="49" fontId="1" fillId="0" borderId="49" xfId="0" applyNumberFormat="1" applyFont="1" applyFill="1" applyBorder="1" applyAlignment="1" applyProtection="1">
      <alignment horizontal="center" vertical="center"/>
    </xf>
    <xf numFmtId="0" fontId="1" fillId="0" borderId="49" xfId="0" applyNumberFormat="1" applyFont="1" applyFill="1" applyBorder="1" applyAlignment="1" applyProtection="1">
      <alignment horizontal="left" vertical="center"/>
    </xf>
    <xf numFmtId="168" fontId="36" fillId="0" borderId="2" xfId="0" applyNumberFormat="1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6" fontId="5" fillId="5" borderId="22" xfId="0" applyNumberFormat="1" applyFont="1" applyFill="1" applyBorder="1" applyAlignment="1">
      <alignment horizontal="center" vertical="center" wrapText="1"/>
    </xf>
    <xf numFmtId="166" fontId="5" fillId="0" borderId="29" xfId="0" applyNumberFormat="1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55" xfId="0" applyNumberFormat="1" applyFont="1" applyFill="1" applyBorder="1" applyAlignment="1">
      <alignment horizontal="center" vertical="center" wrapText="1"/>
    </xf>
    <xf numFmtId="1" fontId="5" fillId="0" borderId="6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173" fontId="1" fillId="7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22" fillId="0" borderId="27" xfId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wrapText="1"/>
    </xf>
    <xf numFmtId="0" fontId="21" fillId="0" borderId="85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59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59" xfId="0" applyFont="1" applyBorder="1" applyAlignment="1">
      <alignment horizontal="center" wrapText="1"/>
    </xf>
    <xf numFmtId="0" fontId="3" fillId="0" borderId="27" xfId="1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wrapText="1"/>
    </xf>
    <xf numFmtId="0" fontId="21" fillId="0" borderId="83" xfId="0" applyFont="1" applyBorder="1" applyAlignment="1">
      <alignment horizontal="center" wrapText="1"/>
    </xf>
    <xf numFmtId="0" fontId="28" fillId="0" borderId="23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61" xfId="0" applyFont="1" applyBorder="1" applyAlignment="1">
      <alignment horizontal="center" vertical="top" wrapText="1"/>
    </xf>
    <xf numFmtId="0" fontId="16" fillId="0" borderId="27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top" wrapText="1"/>
    </xf>
    <xf numFmtId="0" fontId="21" fillId="0" borderId="59" xfId="0" applyFont="1" applyBorder="1" applyAlignment="1">
      <alignment vertical="top" wrapText="1"/>
    </xf>
    <xf numFmtId="0" fontId="21" fillId="0" borderId="49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61" xfId="0" applyFont="1" applyBorder="1" applyAlignment="1">
      <alignment vertical="top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 wrapText="1"/>
    </xf>
    <xf numFmtId="0" fontId="40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 shrinkToFit="1"/>
    </xf>
    <xf numFmtId="0" fontId="16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16" fillId="0" borderId="1" xfId="1" applyNumberFormat="1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49" fontId="16" fillId="0" borderId="27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wrapText="1"/>
    </xf>
    <xf numFmtId="49" fontId="16" fillId="0" borderId="23" xfId="0" applyNumberFormat="1" applyFont="1" applyBorder="1" applyAlignment="1">
      <alignment horizont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21" fillId="0" borderId="0" xfId="0" applyFont="1" applyBorder="1" applyAlignment="1">
      <alignment vertical="center" wrapText="1"/>
    </xf>
    <xf numFmtId="0" fontId="16" fillId="0" borderId="28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28" xfId="1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1" fillId="0" borderId="23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/>
    </xf>
    <xf numFmtId="0" fontId="5" fillId="0" borderId="36" xfId="0" applyFont="1" applyBorder="1" applyAlignment="1" applyProtection="1">
      <alignment horizontal="right" vertical="center"/>
    </xf>
    <xf numFmtId="0" fontId="48" fillId="0" borderId="36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48" fillId="0" borderId="0" xfId="0" applyFont="1" applyAlignment="1">
      <alignment horizontal="right" vertical="center"/>
    </xf>
    <xf numFmtId="166" fontId="5" fillId="7" borderId="1" xfId="2" applyNumberFormat="1" applyFont="1" applyFill="1" applyBorder="1" applyAlignment="1" applyProtection="1">
      <alignment horizontal="center" vertical="center"/>
    </xf>
    <xf numFmtId="0" fontId="5" fillId="7" borderId="1" xfId="2" applyNumberFormat="1" applyFont="1" applyFill="1" applyBorder="1" applyAlignment="1" applyProtection="1">
      <alignment horizontal="center" vertical="center"/>
    </xf>
    <xf numFmtId="0" fontId="5" fillId="6" borderId="66" xfId="0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5" fillId="0" borderId="23" xfId="2" applyFont="1" applyFill="1" applyBorder="1" applyAlignment="1" applyProtection="1">
      <alignment horizontal="right" vertical="center"/>
    </xf>
    <xf numFmtId="0" fontId="5" fillId="0" borderId="28" xfId="2" applyFont="1" applyFill="1" applyBorder="1" applyAlignment="1" applyProtection="1">
      <alignment horizontal="right" vertical="center"/>
    </xf>
    <xf numFmtId="0" fontId="5" fillId="0" borderId="23" xfId="2" applyFont="1" applyFill="1" applyBorder="1" applyAlignment="1">
      <alignment horizontal="right" vertical="center"/>
    </xf>
    <xf numFmtId="0" fontId="5" fillId="0" borderId="28" xfId="2" applyFont="1" applyFill="1" applyBorder="1" applyAlignment="1">
      <alignment horizontal="right" vertical="center"/>
    </xf>
    <xf numFmtId="0" fontId="32" fillId="0" borderId="102" xfId="2" applyFont="1" applyFill="1" applyBorder="1" applyAlignment="1">
      <alignment horizontal="center" vertical="center" wrapText="1"/>
    </xf>
    <xf numFmtId="0" fontId="48" fillId="0" borderId="96" xfId="0" applyFont="1" applyBorder="1" applyAlignment="1">
      <alignment vertical="center" wrapText="1"/>
    </xf>
    <xf numFmtId="0" fontId="48" fillId="0" borderId="74" xfId="0" applyFont="1" applyBorder="1" applyAlignment="1">
      <alignment vertical="center" wrapText="1"/>
    </xf>
    <xf numFmtId="166" fontId="5" fillId="7" borderId="0" xfId="2" applyNumberFormat="1" applyFont="1" applyFill="1" applyBorder="1" applyAlignment="1" applyProtection="1">
      <alignment horizontal="center" vertical="center"/>
    </xf>
    <xf numFmtId="0" fontId="5" fillId="7" borderId="0" xfId="2" applyNumberFormat="1" applyFont="1" applyFill="1" applyBorder="1" applyAlignment="1" applyProtection="1">
      <alignment horizontal="center" vertical="center"/>
    </xf>
    <xf numFmtId="0" fontId="5" fillId="3" borderId="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right" vertical="center"/>
    </xf>
    <xf numFmtId="166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166" fontId="1" fillId="7" borderId="1" xfId="2" applyNumberFormat="1" applyFont="1" applyFill="1" applyBorder="1" applyAlignment="1" applyProtection="1">
      <alignment horizontal="center" vertical="center"/>
    </xf>
    <xf numFmtId="164" fontId="1" fillId="0" borderId="84" xfId="0" applyNumberFormat="1" applyFont="1" applyFill="1" applyBorder="1" applyAlignment="1" applyProtection="1">
      <alignment horizontal="center" vertical="center" textRotation="90" wrapText="1"/>
    </xf>
    <xf numFmtId="164" fontId="1" fillId="0" borderId="93" xfId="0" applyNumberFormat="1" applyFont="1" applyFill="1" applyBorder="1" applyAlignment="1" applyProtection="1">
      <alignment horizontal="center" vertical="center" textRotation="90" wrapText="1"/>
    </xf>
    <xf numFmtId="164" fontId="1" fillId="0" borderId="42" xfId="0" applyNumberFormat="1" applyFont="1" applyFill="1" applyBorder="1" applyAlignment="1" applyProtection="1">
      <alignment horizontal="center" vertical="center" textRotation="90" wrapText="1"/>
    </xf>
    <xf numFmtId="168" fontId="1" fillId="0" borderId="90" xfId="2" applyNumberFormat="1" applyFont="1" applyFill="1" applyBorder="1" applyAlignment="1" applyProtection="1">
      <alignment horizontal="center" vertical="center" textRotation="90" wrapText="1"/>
    </xf>
    <xf numFmtId="168" fontId="1" fillId="0" borderId="51" xfId="2" applyNumberFormat="1" applyFont="1" applyFill="1" applyBorder="1" applyAlignment="1" applyProtection="1">
      <alignment horizontal="center" vertical="center" textRotation="90" wrapText="1"/>
    </xf>
    <xf numFmtId="0" fontId="1" fillId="7" borderId="57" xfId="0" applyFont="1" applyFill="1" applyBorder="1" applyAlignment="1">
      <alignment horizontal="center" vertical="center" wrapText="1"/>
    </xf>
    <xf numFmtId="0" fontId="1" fillId="7" borderId="53" xfId="0" applyFont="1" applyFill="1" applyBorder="1" applyAlignment="1">
      <alignment horizontal="center" vertical="center" wrapText="1"/>
    </xf>
    <xf numFmtId="165" fontId="12" fillId="0" borderId="71" xfId="0" applyNumberFormat="1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vertical="center" wrapText="1"/>
    </xf>
    <xf numFmtId="0" fontId="5" fillId="0" borderId="95" xfId="2" applyNumberFormat="1" applyFont="1" applyFill="1" applyBorder="1" applyAlignment="1" applyProtection="1">
      <alignment horizontal="center" vertical="center"/>
    </xf>
    <xf numFmtId="0" fontId="5" fillId="0" borderId="96" xfId="2" applyNumberFormat="1" applyFont="1" applyFill="1" applyBorder="1" applyAlignment="1" applyProtection="1">
      <alignment horizontal="center" vertical="center"/>
    </xf>
    <xf numFmtId="0" fontId="12" fillId="0" borderId="77" xfId="0" applyNumberFormat="1" applyFont="1" applyFill="1" applyBorder="1" applyAlignment="1" applyProtection="1">
      <alignment horizontal="center" vertical="center"/>
    </xf>
    <xf numFmtId="0" fontId="12" fillId="0" borderId="87" xfId="0" applyNumberFormat="1" applyFont="1" applyFill="1" applyBorder="1" applyAlignment="1" applyProtection="1">
      <alignment horizontal="center" vertical="center"/>
    </xf>
    <xf numFmtId="168" fontId="13" fillId="0" borderId="28" xfId="2" applyNumberFormat="1" applyFont="1" applyFill="1" applyBorder="1" applyAlignment="1" applyProtection="1">
      <alignment horizontal="center" vertical="center"/>
    </xf>
    <xf numFmtId="0" fontId="1" fillId="0" borderId="10" xfId="2" applyNumberFormat="1" applyFont="1" applyFill="1" applyBorder="1" applyAlignment="1" applyProtection="1">
      <alignment horizontal="center" vertical="center" wrapText="1"/>
    </xf>
    <xf numFmtId="0" fontId="1" fillId="0" borderId="59" xfId="2" applyNumberFormat="1" applyFont="1" applyFill="1" applyBorder="1" applyAlignment="1" applyProtection="1">
      <alignment horizontal="center" vertical="center" wrapText="1"/>
    </xf>
    <xf numFmtId="0" fontId="1" fillId="0" borderId="0" xfId="2" applyNumberFormat="1" applyFont="1" applyFill="1" applyBorder="1" applyAlignment="1" applyProtection="1">
      <alignment horizontal="center" vertical="center" wrapText="1"/>
    </xf>
    <xf numFmtId="0" fontId="1" fillId="0" borderId="81" xfId="2" applyNumberFormat="1" applyFont="1" applyFill="1" applyBorder="1" applyAlignment="1" applyProtection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vertical="top" wrapText="1"/>
    </xf>
    <xf numFmtId="0" fontId="48" fillId="0" borderId="59" xfId="0" applyFont="1" applyFill="1" applyBorder="1" applyAlignment="1">
      <alignment vertical="top" wrapText="1"/>
    </xf>
    <xf numFmtId="0" fontId="48" fillId="0" borderId="50" xfId="0" applyFont="1" applyFill="1" applyBorder="1" applyAlignment="1">
      <alignment vertical="top" wrapText="1"/>
    </xf>
    <xf numFmtId="0" fontId="48" fillId="0" borderId="77" xfId="0" applyFont="1" applyFill="1" applyBorder="1" applyAlignment="1">
      <alignment vertical="top" wrapText="1"/>
    </xf>
    <xf numFmtId="0" fontId="48" fillId="0" borderId="65" xfId="0" applyFont="1" applyFill="1" applyBorder="1" applyAlignment="1">
      <alignment vertical="top" wrapText="1"/>
    </xf>
    <xf numFmtId="168" fontId="17" fillId="0" borderId="27" xfId="2" applyNumberFormat="1" applyFont="1" applyFill="1" applyBorder="1" applyAlignment="1" applyProtection="1">
      <alignment horizontal="center" vertical="center"/>
    </xf>
    <xf numFmtId="168" fontId="17" fillId="0" borderId="10" xfId="2" applyNumberFormat="1" applyFont="1" applyFill="1" applyBorder="1" applyAlignment="1" applyProtection="1">
      <alignment horizontal="center" vertical="center"/>
    </xf>
    <xf numFmtId="168" fontId="17" fillId="0" borderId="28" xfId="2" applyNumberFormat="1" applyFont="1" applyFill="1" applyBorder="1" applyAlignment="1" applyProtection="1">
      <alignment horizontal="center" vertical="center"/>
    </xf>
    <xf numFmtId="168" fontId="1" fillId="7" borderId="94" xfId="2" applyNumberFormat="1" applyFont="1" applyFill="1" applyBorder="1" applyAlignment="1" applyProtection="1">
      <alignment horizontal="center" vertical="center" textRotation="90" wrapText="1"/>
    </xf>
    <xf numFmtId="168" fontId="1" fillId="7" borderId="32" xfId="2" applyNumberFormat="1" applyFont="1" applyFill="1" applyBorder="1" applyAlignment="1" applyProtection="1">
      <alignment horizontal="center" vertical="center" textRotation="90" wrapText="1"/>
    </xf>
    <xf numFmtId="168" fontId="1" fillId="0" borderId="66" xfId="2" applyNumberFormat="1" applyFont="1" applyFill="1" applyBorder="1" applyAlignment="1" applyProtection="1">
      <alignment horizontal="center" vertical="center" wrapText="1"/>
    </xf>
    <xf numFmtId="168" fontId="1" fillId="0" borderId="62" xfId="2" applyNumberFormat="1" applyFont="1" applyFill="1" applyBorder="1" applyAlignment="1" applyProtection="1">
      <alignment horizontal="center" vertical="center" wrapText="1"/>
    </xf>
    <xf numFmtId="168" fontId="1" fillId="0" borderId="18" xfId="2" applyNumberFormat="1" applyFont="1" applyFill="1" applyBorder="1" applyAlignment="1" applyProtection="1">
      <alignment horizontal="center" vertical="center" wrapText="1"/>
    </xf>
    <xf numFmtId="168" fontId="12" fillId="0" borderId="66" xfId="2" applyNumberFormat="1" applyFont="1" applyFill="1" applyBorder="1" applyAlignment="1" applyProtection="1">
      <alignment horizontal="center" vertical="center" wrapText="1"/>
    </xf>
    <xf numFmtId="0" fontId="31" fillId="0" borderId="62" xfId="2" applyFont="1" applyFill="1" applyBorder="1" applyAlignment="1">
      <alignment wrapText="1"/>
    </xf>
    <xf numFmtId="0" fontId="48" fillId="0" borderId="62" xfId="0" applyFont="1" applyBorder="1" applyAlignment="1">
      <alignment wrapText="1"/>
    </xf>
    <xf numFmtId="0" fontId="48" fillId="0" borderId="18" xfId="0" applyFont="1" applyBorder="1" applyAlignment="1">
      <alignment wrapText="1"/>
    </xf>
    <xf numFmtId="168" fontId="3" fillId="0" borderId="66" xfId="2" applyNumberFormat="1" applyFont="1" applyFill="1" applyBorder="1" applyAlignment="1" applyProtection="1">
      <alignment horizontal="center" vertical="center" wrapText="1"/>
    </xf>
    <xf numFmtId="0" fontId="30" fillId="0" borderId="62" xfId="2" applyFont="1" applyFill="1" applyBorder="1" applyAlignment="1">
      <alignment wrapText="1"/>
    </xf>
    <xf numFmtId="168" fontId="4" fillId="0" borderId="95" xfId="2" applyNumberFormat="1" applyFont="1" applyFill="1" applyBorder="1" applyAlignment="1" applyProtection="1">
      <alignment horizontal="center" vertical="center" wrapText="1"/>
    </xf>
    <xf numFmtId="168" fontId="4" fillId="0" borderId="96" xfId="2" applyNumberFormat="1" applyFont="1" applyFill="1" applyBorder="1" applyAlignment="1" applyProtection="1">
      <alignment horizontal="center" vertical="center" wrapText="1"/>
    </xf>
    <xf numFmtId="168" fontId="4" fillId="0" borderId="97" xfId="2" applyNumberFormat="1" applyFont="1" applyFill="1" applyBorder="1" applyAlignment="1" applyProtection="1">
      <alignment horizontal="center" vertical="center" wrapText="1"/>
    </xf>
    <xf numFmtId="168" fontId="4" fillId="0" borderId="71" xfId="2" applyNumberFormat="1" applyFont="1" applyFill="1" applyBorder="1" applyAlignment="1" applyProtection="1">
      <alignment horizontal="center" vertical="center" wrapText="1"/>
    </xf>
    <xf numFmtId="168" fontId="4" fillId="0" borderId="0" xfId="2" applyNumberFormat="1" applyFont="1" applyFill="1" applyBorder="1" applyAlignment="1" applyProtection="1">
      <alignment horizontal="center" vertical="center" wrapText="1"/>
    </xf>
    <xf numFmtId="168" fontId="4" fillId="0" borderId="88" xfId="2" applyNumberFormat="1" applyFont="1" applyFill="1" applyBorder="1" applyAlignment="1" applyProtection="1">
      <alignment horizontal="center" vertical="center" wrapText="1"/>
    </xf>
    <xf numFmtId="168" fontId="1" fillId="0" borderId="66" xfId="2" applyNumberFormat="1" applyFont="1" applyFill="1" applyBorder="1" applyAlignment="1" applyProtection="1">
      <alignment horizontal="center" vertical="center"/>
    </xf>
    <xf numFmtId="168" fontId="1" fillId="0" borderId="62" xfId="2" applyNumberFormat="1" applyFont="1" applyFill="1" applyBorder="1" applyAlignment="1" applyProtection="1">
      <alignment horizontal="center" vertical="center"/>
    </xf>
    <xf numFmtId="168" fontId="1" fillId="0" borderId="18" xfId="2" applyNumberFormat="1" applyFont="1" applyFill="1" applyBorder="1" applyAlignment="1" applyProtection="1">
      <alignment horizontal="center" vertical="center"/>
    </xf>
    <xf numFmtId="168" fontId="1" fillId="0" borderId="94" xfId="2" applyNumberFormat="1" applyFont="1" applyFill="1" applyBorder="1" applyAlignment="1" applyProtection="1">
      <alignment horizontal="center" vertical="center" textRotation="90" wrapText="1"/>
    </xf>
    <xf numFmtId="168" fontId="1" fillId="0" borderId="32" xfId="2" applyNumberFormat="1" applyFont="1" applyFill="1" applyBorder="1" applyAlignment="1" applyProtection="1">
      <alignment horizontal="center" vertical="center" textRotation="90" wrapText="1"/>
    </xf>
    <xf numFmtId="168" fontId="1" fillId="0" borderId="76" xfId="2" applyNumberFormat="1" applyFont="1" applyFill="1" applyBorder="1" applyAlignment="1" applyProtection="1">
      <alignment horizontal="center" vertical="center" textRotation="90" wrapText="1"/>
    </xf>
    <xf numFmtId="49" fontId="2" fillId="0" borderId="67" xfId="0" applyNumberFormat="1" applyFont="1" applyFill="1" applyBorder="1" applyAlignment="1" applyProtection="1">
      <alignment horizontal="center" vertical="center" textRotation="90"/>
    </xf>
    <xf numFmtId="49" fontId="2" fillId="0" borderId="91" xfId="0" applyNumberFormat="1" applyFont="1" applyFill="1" applyBorder="1" applyAlignment="1" applyProtection="1">
      <alignment horizontal="center" vertical="center" textRotation="90"/>
    </xf>
    <xf numFmtId="49" fontId="2" fillId="0" borderId="92" xfId="0" applyNumberFormat="1" applyFont="1" applyFill="1" applyBorder="1" applyAlignment="1" applyProtection="1">
      <alignment horizontal="center" vertical="center" textRotation="90"/>
    </xf>
    <xf numFmtId="0" fontId="12" fillId="0" borderId="62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" fillId="0" borderId="75" xfId="0" applyFont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center" vertical="center" wrapText="1"/>
    </xf>
    <xf numFmtId="0" fontId="1" fillId="0" borderId="98" xfId="0" applyFont="1" applyFill="1" applyBorder="1" applyAlignment="1">
      <alignment horizontal="center" vertical="center" wrapText="1"/>
    </xf>
    <xf numFmtId="168" fontId="1" fillId="0" borderId="29" xfId="2" applyNumberFormat="1" applyFont="1" applyFill="1" applyBorder="1" applyAlignment="1" applyProtection="1">
      <alignment horizontal="center" vertical="center"/>
    </xf>
    <xf numFmtId="168" fontId="1" fillId="0" borderId="20" xfId="2" applyNumberFormat="1" applyFont="1" applyFill="1" applyBorder="1" applyAlignment="1" applyProtection="1">
      <alignment horizontal="center" vertical="center"/>
    </xf>
    <xf numFmtId="168" fontId="1" fillId="0" borderId="33" xfId="2" applyNumberFormat="1" applyFont="1" applyFill="1" applyBorder="1" applyAlignment="1" applyProtection="1">
      <alignment horizontal="center" vertical="center"/>
    </xf>
    <xf numFmtId="165" fontId="12" fillId="0" borderId="66" xfId="0" applyNumberFormat="1" applyFont="1" applyFill="1" applyBorder="1" applyAlignment="1" applyProtection="1">
      <alignment horizontal="center" vertical="center"/>
    </xf>
    <xf numFmtId="165" fontId="12" fillId="0" borderId="62" xfId="0" applyNumberFormat="1" applyFont="1" applyFill="1" applyBorder="1" applyAlignment="1" applyProtection="1">
      <alignment horizontal="center" vertical="center"/>
    </xf>
    <xf numFmtId="165" fontId="12" fillId="0" borderId="18" xfId="0" applyNumberFormat="1" applyFont="1" applyFill="1" applyBorder="1" applyAlignment="1" applyProtection="1">
      <alignment horizontal="center" vertical="center"/>
    </xf>
    <xf numFmtId="168" fontId="5" fillId="0" borderId="66" xfId="2" applyNumberFormat="1" applyFont="1" applyFill="1" applyBorder="1" applyAlignment="1" applyProtection="1">
      <alignment horizontal="center" vertical="center" wrapText="1"/>
    </xf>
    <xf numFmtId="0" fontId="19" fillId="0" borderId="62" xfId="2" applyFont="1" applyFill="1" applyBorder="1" applyAlignment="1">
      <alignment wrapText="1"/>
    </xf>
    <xf numFmtId="164" fontId="1" fillId="0" borderId="1" xfId="0" applyNumberFormat="1" applyFont="1" applyFill="1" applyBorder="1" applyAlignment="1" applyProtection="1">
      <alignment horizontal="center" vertical="center" textRotation="90" wrapText="1"/>
    </xf>
    <xf numFmtId="164" fontId="1" fillId="0" borderId="5" xfId="0" applyNumberFormat="1" applyFont="1" applyFill="1" applyBorder="1" applyAlignment="1" applyProtection="1">
      <alignment horizontal="center" vertical="center" textRotation="90" wrapText="1"/>
    </xf>
    <xf numFmtId="168" fontId="1" fillId="0" borderId="71" xfId="2" applyNumberFormat="1" applyFont="1" applyFill="1" applyBorder="1" applyAlignment="1" applyProtection="1">
      <alignment horizontal="center" vertical="center" textRotation="90" wrapText="1"/>
    </xf>
    <xf numFmtId="168" fontId="1" fillId="0" borderId="99" xfId="2" applyNumberFormat="1" applyFont="1" applyFill="1" applyBorder="1" applyAlignment="1" applyProtection="1">
      <alignment horizontal="center" vertical="center" textRotation="90" wrapText="1"/>
    </xf>
    <xf numFmtId="168" fontId="1" fillId="0" borderId="11" xfId="2" applyNumberFormat="1" applyFont="1" applyFill="1" applyBorder="1" applyAlignment="1" applyProtection="1">
      <alignment horizontal="center" vertical="center" textRotation="90" wrapText="1"/>
    </xf>
    <xf numFmtId="168" fontId="1" fillId="0" borderId="88" xfId="2" applyNumberFormat="1" applyFont="1" applyFill="1" applyBorder="1" applyAlignment="1" applyProtection="1">
      <alignment horizontal="center" vertical="center" textRotation="90" wrapText="1"/>
    </xf>
    <xf numFmtId="168" fontId="1" fillId="0" borderId="89" xfId="2" applyNumberFormat="1" applyFont="1" applyFill="1" applyBorder="1" applyAlignment="1" applyProtection="1">
      <alignment horizontal="center" vertical="center" textRotation="90" wrapText="1"/>
    </xf>
    <xf numFmtId="168" fontId="1" fillId="0" borderId="12" xfId="2" applyNumberFormat="1" applyFont="1" applyFill="1" applyBorder="1" applyAlignment="1" applyProtection="1">
      <alignment horizontal="center" vertical="center" textRotation="90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0" fontId="1" fillId="0" borderId="13" xfId="2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5" fillId="0" borderId="50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48" fillId="0" borderId="77" xfId="0" applyFont="1" applyBorder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164" fontId="1" fillId="0" borderId="100" xfId="0" applyNumberFormat="1" applyFont="1" applyFill="1" applyBorder="1" applyAlignment="1" applyProtection="1">
      <alignment horizontal="center" vertical="center" wrapText="1"/>
    </xf>
    <xf numFmtId="164" fontId="1" fillId="0" borderId="10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2 План Бакалаври Финанси уск.д-о основний  2014-2015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6"/>
  <sheetViews>
    <sheetView view="pageBreakPreview" topLeftCell="A11" zoomScale="60" zoomScaleNormal="50" zoomScaleSheetLayoutView="84" workbookViewId="0">
      <selection activeCell="S17" sqref="S17"/>
    </sheetView>
  </sheetViews>
  <sheetFormatPr defaultColWidth="3.28515625" defaultRowHeight="15.75" x14ac:dyDescent="0.25"/>
  <cols>
    <col min="1" max="1" width="8.28515625" style="1" customWidth="1"/>
    <col min="2" max="2" width="5.140625" style="1" customWidth="1"/>
    <col min="3" max="3" width="4.42578125" style="1" customWidth="1"/>
    <col min="4" max="5" width="4.28515625" style="1" customWidth="1"/>
    <col min="6" max="6" width="4.42578125" style="1" customWidth="1"/>
    <col min="7" max="7" width="3.7109375" style="1" customWidth="1"/>
    <col min="8" max="8" width="3.85546875" style="1" customWidth="1"/>
    <col min="9" max="9" width="3.7109375" style="1" customWidth="1"/>
    <col min="10" max="10" width="4.140625" style="1" customWidth="1"/>
    <col min="11" max="11" width="4.7109375" style="1" customWidth="1"/>
    <col min="12" max="12" width="3.28515625" style="1"/>
    <col min="13" max="13" width="4" style="1" customWidth="1"/>
    <col min="14" max="14" width="5" style="1" customWidth="1"/>
    <col min="15" max="15" width="5.140625" style="1" customWidth="1"/>
    <col min="16" max="17" width="4.7109375" style="1" customWidth="1"/>
    <col min="18" max="18" width="4.5703125" style="1" customWidth="1"/>
    <col min="19" max="19" width="5.42578125" style="1" customWidth="1"/>
    <col min="20" max="20" width="3.85546875" style="1" customWidth="1"/>
    <col min="21" max="21" width="3.7109375" style="1" customWidth="1"/>
    <col min="22" max="22" width="3.85546875" style="1" customWidth="1"/>
    <col min="23" max="23" width="4" style="1" bestFit="1" customWidth="1"/>
    <col min="24" max="25" width="3.85546875" style="1" customWidth="1"/>
    <col min="26" max="26" width="5" style="1" customWidth="1"/>
    <col min="27" max="27" width="5.42578125" style="1" customWidth="1"/>
    <col min="28" max="28" width="6" style="1" customWidth="1"/>
    <col min="29" max="29" width="5.28515625" style="1" customWidth="1"/>
    <col min="30" max="30" width="5.5703125" style="1" customWidth="1"/>
    <col min="31" max="31" width="7" style="1" customWidth="1"/>
    <col min="32" max="33" width="6.28515625" style="1" customWidth="1"/>
    <col min="34" max="34" width="6.140625" style="1" customWidth="1"/>
    <col min="35" max="35" width="4.28515625" style="1" customWidth="1"/>
    <col min="36" max="36" width="6.5703125" style="1" customWidth="1"/>
    <col min="37" max="37" width="7.28515625" style="1" customWidth="1"/>
    <col min="38" max="38" width="6.7109375" style="1" customWidth="1"/>
    <col min="39" max="39" width="7" style="1" customWidth="1"/>
    <col min="40" max="40" width="6" style="1" customWidth="1"/>
    <col min="41" max="42" width="6.140625" style="1" customWidth="1"/>
    <col min="43" max="43" width="4.140625" style="1" customWidth="1"/>
    <col min="44" max="44" width="4.28515625" style="1" customWidth="1"/>
    <col min="45" max="47" width="4" style="1" bestFit="1" customWidth="1"/>
    <col min="48" max="48" width="4.42578125" style="1" customWidth="1"/>
    <col min="49" max="49" width="4.85546875" style="1" customWidth="1"/>
    <col min="50" max="50" width="5" style="1" customWidth="1"/>
    <col min="51" max="51" width="5.140625" style="1" customWidth="1"/>
    <col min="52" max="52" width="5" style="1" customWidth="1"/>
    <col min="53" max="53" width="7.5703125" style="1" customWidth="1"/>
    <col min="54" max="54" width="0.28515625" style="1" customWidth="1"/>
    <col min="55" max="56" width="3.28515625" style="1" hidden="1" customWidth="1"/>
    <col min="57" max="16384" width="3.28515625" style="1"/>
  </cols>
  <sheetData>
    <row r="1" spans="1:56" ht="30" x14ac:dyDescent="0.4">
      <c r="A1" s="875" t="s">
        <v>276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4" t="s">
        <v>37</v>
      </c>
      <c r="Q1" s="874"/>
      <c r="R1" s="874"/>
      <c r="S1" s="874"/>
      <c r="T1" s="874"/>
      <c r="U1" s="874"/>
      <c r="V1" s="874"/>
      <c r="W1" s="874"/>
      <c r="X1" s="874"/>
      <c r="Y1" s="874"/>
      <c r="Z1" s="874"/>
      <c r="AA1" s="874"/>
      <c r="AB1" s="874"/>
      <c r="AC1" s="874"/>
      <c r="AD1" s="874"/>
      <c r="AE1" s="874"/>
      <c r="AF1" s="874"/>
      <c r="AG1" s="874"/>
      <c r="AH1" s="874"/>
      <c r="AI1" s="874"/>
      <c r="AJ1" s="874"/>
      <c r="AK1" s="874"/>
      <c r="AL1" s="874"/>
      <c r="AM1" s="874"/>
      <c r="AN1" s="87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6" ht="24" customHeight="1" x14ac:dyDescent="0.4">
      <c r="A2" s="875" t="s">
        <v>277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6" ht="28.5" x14ac:dyDescent="0.45">
      <c r="A3" s="875" t="s">
        <v>282</v>
      </c>
      <c r="B3" s="875"/>
      <c r="C3" s="875"/>
      <c r="D3" s="875"/>
      <c r="E3" s="875"/>
      <c r="F3" s="875"/>
      <c r="G3" s="875"/>
      <c r="H3" s="875"/>
      <c r="I3" s="875"/>
      <c r="J3" s="875"/>
      <c r="K3" s="875"/>
      <c r="L3" s="875"/>
      <c r="M3" s="875"/>
      <c r="N3" s="875"/>
      <c r="O3" s="875"/>
      <c r="P3" s="876" t="s">
        <v>0</v>
      </c>
      <c r="Q3" s="877"/>
      <c r="R3" s="877"/>
      <c r="S3" s="877"/>
      <c r="T3" s="877"/>
      <c r="U3" s="877"/>
      <c r="V3" s="877"/>
      <c r="W3" s="877"/>
      <c r="X3" s="877"/>
      <c r="Y3" s="877"/>
      <c r="Z3" s="877"/>
      <c r="AA3" s="877"/>
      <c r="AB3" s="877"/>
      <c r="AC3" s="877"/>
      <c r="AD3" s="877"/>
      <c r="AE3" s="877"/>
      <c r="AF3" s="877"/>
      <c r="AG3" s="877"/>
      <c r="AH3" s="877"/>
      <c r="AI3" s="877"/>
      <c r="AJ3" s="877"/>
      <c r="AK3" s="877"/>
      <c r="AL3" s="877"/>
      <c r="AM3" s="877"/>
      <c r="AN3" s="880" t="s">
        <v>281</v>
      </c>
      <c r="AO3" s="881"/>
      <c r="AP3" s="881"/>
      <c r="AQ3" s="881"/>
      <c r="AR3" s="881"/>
      <c r="AS3" s="881"/>
      <c r="AT3" s="881"/>
      <c r="AU3" s="881"/>
      <c r="AV3" s="881"/>
      <c r="AW3" s="881"/>
      <c r="AX3" s="881"/>
      <c r="AY3" s="881"/>
      <c r="AZ3" s="881"/>
      <c r="BA3" s="881"/>
    </row>
    <row r="4" spans="1:56" ht="26.25" customHeight="1" x14ac:dyDescent="0.4">
      <c r="A4" s="879" t="s">
        <v>283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21"/>
      <c r="AN4" s="881"/>
      <c r="AO4" s="881"/>
      <c r="AP4" s="881"/>
      <c r="AQ4" s="881"/>
      <c r="AR4" s="881"/>
      <c r="AS4" s="881"/>
      <c r="AT4" s="881"/>
      <c r="AU4" s="881"/>
      <c r="AV4" s="881"/>
      <c r="AW4" s="881"/>
      <c r="AX4" s="881"/>
      <c r="AY4" s="881"/>
      <c r="AZ4" s="881"/>
      <c r="BA4" s="881"/>
    </row>
    <row r="5" spans="1:56" s="2" customFormat="1" ht="27.75" x14ac:dyDescent="0.4">
      <c r="A5" s="433"/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2"/>
      <c r="AN5" s="882" t="s">
        <v>50</v>
      </c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</row>
    <row r="6" spans="1:56" s="2" customFormat="1" ht="27.75" x14ac:dyDescent="0.4">
      <c r="A6" s="875" t="s">
        <v>278</v>
      </c>
      <c r="B6" s="875"/>
      <c r="C6" s="875"/>
      <c r="D6" s="875"/>
      <c r="E6" s="875"/>
      <c r="F6" s="875"/>
      <c r="G6" s="875"/>
      <c r="H6" s="875"/>
      <c r="I6" s="875"/>
      <c r="J6" s="875"/>
      <c r="K6" s="875"/>
      <c r="L6" s="875"/>
      <c r="M6" s="875"/>
      <c r="N6" s="875"/>
      <c r="O6" s="875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2"/>
      <c r="AN6" s="888" t="s">
        <v>280</v>
      </c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</row>
    <row r="7" spans="1:56" s="2" customFormat="1" ht="28.5" customHeight="1" x14ac:dyDescent="0.4">
      <c r="A7" s="875" t="s">
        <v>279</v>
      </c>
      <c r="B7" s="875"/>
      <c r="C7" s="875"/>
      <c r="D7" s="875"/>
      <c r="E7" s="875"/>
      <c r="F7" s="875"/>
      <c r="G7" s="875"/>
      <c r="H7" s="875"/>
      <c r="I7" s="875"/>
      <c r="J7" s="875"/>
      <c r="K7" s="875"/>
      <c r="L7" s="875"/>
      <c r="M7" s="875"/>
      <c r="N7" s="875"/>
      <c r="O7" s="875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883"/>
      <c r="AO7" s="883"/>
      <c r="AP7" s="883"/>
      <c r="AQ7" s="883"/>
      <c r="AR7" s="883"/>
      <c r="AS7" s="883"/>
      <c r="AT7" s="883"/>
      <c r="AU7" s="883"/>
      <c r="AV7" s="883"/>
      <c r="AW7" s="883"/>
      <c r="AX7" s="883"/>
      <c r="AY7" s="883"/>
      <c r="AZ7" s="883"/>
      <c r="BA7" s="883"/>
    </row>
    <row r="8" spans="1:56" s="2" customFormat="1" ht="24.75" customHeight="1" x14ac:dyDescent="0.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89"/>
      <c r="AO8" s="889"/>
      <c r="AP8" s="889"/>
      <c r="AQ8" s="889"/>
      <c r="AR8" s="889"/>
      <c r="AS8" s="889"/>
      <c r="AT8" s="889"/>
      <c r="AU8" s="889"/>
      <c r="AV8" s="889"/>
      <c r="AW8" s="889"/>
      <c r="AX8" s="889"/>
      <c r="AY8" s="889"/>
      <c r="AZ8" s="889"/>
      <c r="BA8" s="889"/>
    </row>
    <row r="9" spans="1:56" s="2" customFormat="1" ht="27" customHeight="1" x14ac:dyDescent="0.35">
      <c r="A9" s="884"/>
      <c r="B9" s="884"/>
      <c r="C9" s="884"/>
      <c r="D9" s="884"/>
      <c r="E9" s="884"/>
      <c r="F9" s="884"/>
      <c r="G9" s="884"/>
      <c r="H9" s="884"/>
      <c r="I9" s="884"/>
      <c r="J9" s="884"/>
      <c r="K9" s="884"/>
      <c r="L9" s="884"/>
      <c r="M9" s="884"/>
      <c r="N9" s="884"/>
      <c r="O9" s="884"/>
      <c r="P9" s="872" t="s">
        <v>47</v>
      </c>
      <c r="Q9" s="873"/>
      <c r="R9" s="873"/>
      <c r="S9" s="873"/>
      <c r="T9" s="873"/>
      <c r="U9" s="873"/>
      <c r="V9" s="873"/>
      <c r="W9" s="873"/>
      <c r="X9" s="873"/>
      <c r="Y9" s="873"/>
      <c r="Z9" s="873"/>
      <c r="AA9" s="873"/>
      <c r="AB9" s="873"/>
      <c r="AC9" s="873"/>
      <c r="AD9" s="873"/>
      <c r="AE9" s="873"/>
      <c r="AF9" s="873"/>
      <c r="AG9" s="873"/>
      <c r="AH9" s="873"/>
      <c r="AI9" s="873"/>
      <c r="AJ9" s="873"/>
      <c r="AK9" s="873"/>
      <c r="AL9" s="873"/>
      <c r="AM9" s="873"/>
      <c r="AN9" s="878"/>
      <c r="AO9" s="878"/>
      <c r="AP9" s="878"/>
      <c r="AQ9" s="878"/>
      <c r="AR9" s="878"/>
      <c r="AS9" s="878"/>
      <c r="AT9" s="878"/>
      <c r="AU9" s="878"/>
      <c r="AV9" s="878"/>
      <c r="AW9" s="878"/>
      <c r="AX9" s="878"/>
      <c r="AY9" s="878"/>
      <c r="AZ9" s="878"/>
      <c r="BA9" s="878"/>
      <c r="BB9" s="878"/>
      <c r="BC9" s="878"/>
      <c r="BD9" s="878"/>
    </row>
    <row r="10" spans="1:56" s="2" customFormat="1" ht="27.75" customHeight="1" x14ac:dyDescent="0.4">
      <c r="P10" s="870" t="s">
        <v>51</v>
      </c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8"/>
      <c r="AM10" s="8"/>
      <c r="AN10" s="885"/>
      <c r="AO10" s="885"/>
      <c r="AP10" s="885"/>
      <c r="AQ10" s="885"/>
      <c r="AR10" s="885"/>
      <c r="AS10" s="885"/>
      <c r="AT10" s="885"/>
      <c r="AU10" s="885"/>
      <c r="AV10" s="885"/>
      <c r="AW10" s="885"/>
      <c r="AX10" s="885"/>
      <c r="AY10" s="885"/>
      <c r="AZ10" s="885"/>
      <c r="BA10" s="885"/>
      <c r="BB10" s="885"/>
      <c r="BC10" s="885"/>
      <c r="BD10" s="885"/>
    </row>
    <row r="11" spans="1:56" s="2" customFormat="1" ht="27.75" customHeight="1" x14ac:dyDescent="0.35">
      <c r="P11" s="870" t="s">
        <v>258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"/>
      <c r="AM11" s="8"/>
      <c r="AN11" s="885"/>
      <c r="AO11" s="885"/>
      <c r="AP11" s="885"/>
      <c r="AQ11" s="885"/>
      <c r="AR11" s="885"/>
      <c r="AS11" s="885"/>
      <c r="AT11" s="885"/>
      <c r="AU11" s="885"/>
      <c r="AV11" s="885"/>
      <c r="AW11" s="885"/>
      <c r="AX11" s="885"/>
      <c r="AY11" s="885"/>
      <c r="AZ11" s="885"/>
      <c r="BA11" s="885"/>
      <c r="BB11" s="885"/>
      <c r="BC11" s="885"/>
      <c r="BD11" s="885"/>
    </row>
    <row r="12" spans="1:56" s="2" customFormat="1" ht="27.75" customHeight="1" x14ac:dyDescent="0.35">
      <c r="P12" s="870" t="s">
        <v>259</v>
      </c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71"/>
      <c r="AF12" s="871"/>
      <c r="AG12" s="871"/>
      <c r="AH12" s="937"/>
      <c r="AI12" s="937"/>
      <c r="AJ12" s="937"/>
      <c r="AK12" s="937"/>
      <c r="AL12" s="8"/>
      <c r="AM12" s="8"/>
      <c r="AN12" s="885"/>
      <c r="AO12" s="885"/>
      <c r="AP12" s="885"/>
      <c r="AQ12" s="885"/>
      <c r="AR12" s="885"/>
      <c r="AS12" s="885"/>
      <c r="AT12" s="885"/>
      <c r="AU12" s="885"/>
      <c r="AV12" s="885"/>
      <c r="AW12" s="885"/>
      <c r="AX12" s="885"/>
      <c r="AY12" s="885"/>
      <c r="AZ12" s="885"/>
      <c r="BA12" s="885"/>
      <c r="BB12" s="885"/>
      <c r="BC12" s="885"/>
      <c r="BD12" s="885"/>
    </row>
    <row r="13" spans="1:56" s="2" customFormat="1" ht="27.75" customHeight="1" x14ac:dyDescent="0.4">
      <c r="P13" s="936"/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71"/>
      <c r="AF13" s="871"/>
      <c r="AG13" s="871"/>
      <c r="AH13" s="871"/>
      <c r="AI13" s="871"/>
      <c r="AJ13" s="937"/>
      <c r="AK13" s="937"/>
      <c r="AL13" s="937"/>
      <c r="AM13" s="15"/>
      <c r="AN13" s="885"/>
      <c r="AO13" s="885"/>
      <c r="AP13" s="885"/>
      <c r="AQ13" s="885"/>
      <c r="AR13" s="885"/>
      <c r="AS13" s="885"/>
      <c r="AT13" s="885"/>
      <c r="AU13" s="885"/>
      <c r="AV13" s="885"/>
      <c r="AW13" s="885"/>
      <c r="AX13" s="885"/>
      <c r="AY13" s="885"/>
      <c r="AZ13" s="885"/>
      <c r="BA13" s="885"/>
      <c r="BB13" s="885"/>
      <c r="BC13" s="885"/>
      <c r="BD13" s="885"/>
    </row>
    <row r="14" spans="1:56" s="2" customFormat="1" ht="31.5" customHeight="1" x14ac:dyDescent="0.3">
      <c r="P14" s="812" t="s">
        <v>293</v>
      </c>
      <c r="Q14" s="812"/>
      <c r="R14" s="812"/>
      <c r="S14" s="812"/>
      <c r="T14" s="812"/>
      <c r="U14" s="812"/>
      <c r="V14" s="812"/>
      <c r="W14" s="812"/>
      <c r="X14" s="812"/>
      <c r="Y14" s="812"/>
      <c r="Z14" s="812"/>
      <c r="AA14" s="812"/>
      <c r="AB14" s="812"/>
      <c r="AC14" s="812"/>
      <c r="AD14" s="812"/>
      <c r="AE14" s="812"/>
      <c r="AF14" s="812"/>
      <c r="AG14" s="812"/>
      <c r="AH14" s="812"/>
      <c r="AI14" s="812"/>
      <c r="AJ14" s="812"/>
      <c r="AK14" s="812"/>
      <c r="AL14" s="16"/>
      <c r="AM14" s="16"/>
      <c r="AN14" s="890"/>
      <c r="AO14" s="890"/>
      <c r="AP14" s="890"/>
      <c r="AQ14" s="890"/>
      <c r="AR14" s="890"/>
      <c r="AS14" s="890"/>
      <c r="AT14" s="890"/>
      <c r="AU14" s="890"/>
      <c r="AV14" s="890"/>
      <c r="AW14" s="890"/>
      <c r="AX14" s="890"/>
      <c r="AY14" s="890"/>
      <c r="AZ14" s="890"/>
      <c r="BA14" s="890"/>
      <c r="BB14" s="890"/>
      <c r="BC14" s="890"/>
      <c r="BD14" s="890"/>
    </row>
    <row r="15" spans="1:56" s="2" customFormat="1" ht="33.75" customHeight="1" x14ac:dyDescent="0.3">
      <c r="AN15" s="892"/>
      <c r="AO15" s="892"/>
      <c r="AP15" s="892"/>
      <c r="AQ15" s="892"/>
      <c r="AR15" s="892"/>
      <c r="AS15" s="892"/>
      <c r="AT15" s="892"/>
      <c r="AU15" s="892"/>
      <c r="AV15" s="892"/>
      <c r="AW15" s="892"/>
      <c r="AX15" s="892"/>
      <c r="AY15" s="892"/>
      <c r="AZ15" s="892"/>
      <c r="BA15" s="892"/>
      <c r="BB15" s="892"/>
      <c r="BC15" s="892"/>
      <c r="BD15" s="892"/>
    </row>
    <row r="16" spans="1:56" s="2" customFormat="1" ht="21.75" customHeight="1" x14ac:dyDescent="0.3">
      <c r="AN16" s="892"/>
      <c r="AO16" s="892"/>
      <c r="AP16" s="892"/>
      <c r="AQ16" s="892"/>
      <c r="AR16" s="892"/>
      <c r="AS16" s="892"/>
      <c r="AT16" s="892"/>
      <c r="AU16" s="892"/>
      <c r="AV16" s="892"/>
      <c r="AW16" s="892"/>
      <c r="AX16" s="892"/>
      <c r="AY16" s="892"/>
      <c r="AZ16" s="892"/>
      <c r="BA16" s="892"/>
      <c r="BB16" s="892"/>
      <c r="BC16" s="892"/>
      <c r="BD16" s="892"/>
    </row>
    <row r="17" spans="1:56" s="2" customFormat="1" ht="27.75" customHeight="1" x14ac:dyDescent="0.3">
      <c r="AN17" s="892"/>
      <c r="AO17" s="892"/>
      <c r="AP17" s="892"/>
      <c r="AQ17" s="892"/>
      <c r="AR17" s="892"/>
      <c r="AS17" s="892"/>
      <c r="AT17" s="892"/>
      <c r="AU17" s="892"/>
      <c r="AV17" s="892"/>
      <c r="AW17" s="892"/>
      <c r="AX17" s="892"/>
      <c r="AY17" s="892"/>
      <c r="AZ17" s="892"/>
      <c r="BA17" s="892"/>
      <c r="BB17" s="892"/>
      <c r="BC17" s="892"/>
      <c r="BD17" s="892"/>
    </row>
    <row r="18" spans="1:56" s="2" customFormat="1" ht="24.75" customHeight="1" x14ac:dyDescent="0.3">
      <c r="AN18" s="892"/>
      <c r="AO18" s="892"/>
      <c r="AP18" s="892"/>
      <c r="AQ18" s="892"/>
      <c r="AR18" s="892"/>
      <c r="AS18" s="892"/>
      <c r="AT18" s="892"/>
      <c r="AU18" s="892"/>
      <c r="AV18" s="892"/>
      <c r="AW18" s="892"/>
      <c r="AX18" s="892"/>
      <c r="AY18" s="892"/>
      <c r="AZ18" s="892"/>
      <c r="BA18" s="892"/>
      <c r="BB18" s="892"/>
      <c r="BC18" s="892"/>
      <c r="BD18" s="892"/>
    </row>
    <row r="19" spans="1:56" s="2" customFormat="1" ht="18" customHeight="1" x14ac:dyDescent="0.3">
      <c r="AN19" s="891"/>
      <c r="AO19" s="891"/>
      <c r="AP19" s="891"/>
      <c r="AQ19" s="891"/>
      <c r="AR19" s="891"/>
      <c r="AS19" s="891"/>
      <c r="AT19" s="891"/>
      <c r="AU19" s="891"/>
      <c r="AV19" s="891"/>
      <c r="AW19" s="891"/>
      <c r="AX19" s="891"/>
      <c r="AY19" s="891"/>
      <c r="AZ19" s="891"/>
      <c r="BA19" s="891"/>
    </row>
    <row r="20" spans="1:56" s="2" customFormat="1" ht="25.5" x14ac:dyDescent="0.35">
      <c r="A20" s="872" t="s">
        <v>35</v>
      </c>
      <c r="B20" s="872"/>
      <c r="C20" s="872"/>
      <c r="D20" s="872"/>
      <c r="E20" s="872"/>
      <c r="F20" s="872"/>
      <c r="G20" s="872"/>
      <c r="H20" s="872"/>
      <c r="I20" s="872"/>
      <c r="J20" s="872"/>
      <c r="K20" s="872"/>
      <c r="L20" s="872"/>
      <c r="M20" s="872"/>
      <c r="N20" s="872"/>
      <c r="O20" s="872"/>
      <c r="P20" s="872"/>
      <c r="Q20" s="872"/>
      <c r="R20" s="872"/>
      <c r="S20" s="872"/>
      <c r="T20" s="872"/>
      <c r="U20" s="872"/>
      <c r="V20" s="872"/>
      <c r="W20" s="872"/>
      <c r="X20" s="872"/>
      <c r="Y20" s="872"/>
      <c r="Z20" s="872"/>
      <c r="AA20" s="872"/>
      <c r="AB20" s="872"/>
      <c r="AC20" s="872"/>
      <c r="AD20" s="872"/>
      <c r="AE20" s="872"/>
      <c r="AF20" s="872"/>
      <c r="AG20" s="872"/>
      <c r="AH20" s="872"/>
      <c r="AI20" s="872"/>
      <c r="AJ20" s="872"/>
      <c r="AK20" s="872"/>
      <c r="AL20" s="872"/>
      <c r="AM20" s="872"/>
      <c r="AN20" s="872"/>
      <c r="AO20" s="872"/>
      <c r="AP20" s="872"/>
      <c r="AQ20" s="872"/>
      <c r="AR20" s="872"/>
      <c r="AS20" s="872"/>
      <c r="AT20" s="872"/>
      <c r="AU20" s="872"/>
      <c r="AV20" s="872"/>
      <c r="AW20" s="872"/>
      <c r="AX20" s="872"/>
      <c r="AY20" s="872"/>
      <c r="AZ20" s="872"/>
      <c r="BA20" s="872"/>
    </row>
    <row r="21" spans="1:56" s="2" customFormat="1" ht="25.5" x14ac:dyDescent="0.3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</row>
    <row r="22" spans="1:56" ht="18" customHeight="1" x14ac:dyDescent="0.25">
      <c r="A22" s="946" t="s">
        <v>1</v>
      </c>
      <c r="B22" s="813" t="s">
        <v>2</v>
      </c>
      <c r="C22" s="813"/>
      <c r="D22" s="813"/>
      <c r="E22" s="813"/>
      <c r="F22" s="813" t="s">
        <v>3</v>
      </c>
      <c r="G22" s="813"/>
      <c r="H22" s="813"/>
      <c r="I22" s="813"/>
      <c r="J22" s="813" t="s">
        <v>4</v>
      </c>
      <c r="K22" s="813"/>
      <c r="L22" s="813"/>
      <c r="M22" s="813"/>
      <c r="N22" s="813" t="s">
        <v>5</v>
      </c>
      <c r="O22" s="813"/>
      <c r="P22" s="813"/>
      <c r="Q22" s="813"/>
      <c r="R22" s="813"/>
      <c r="S22" s="893" t="s">
        <v>6</v>
      </c>
      <c r="T22" s="894"/>
      <c r="U22" s="894"/>
      <c r="V22" s="894"/>
      <c r="W22" s="895"/>
      <c r="X22" s="893" t="s">
        <v>7</v>
      </c>
      <c r="Y22" s="896"/>
      <c r="Z22" s="896"/>
      <c r="AA22" s="895"/>
      <c r="AB22" s="813" t="s">
        <v>8</v>
      </c>
      <c r="AC22" s="813"/>
      <c r="AD22" s="813"/>
      <c r="AE22" s="813"/>
      <c r="AF22" s="813" t="s">
        <v>9</v>
      </c>
      <c r="AG22" s="813"/>
      <c r="AH22" s="813"/>
      <c r="AI22" s="813"/>
      <c r="AJ22" s="893" t="s">
        <v>10</v>
      </c>
      <c r="AK22" s="894"/>
      <c r="AL22" s="894"/>
      <c r="AM22" s="894"/>
      <c r="AN22" s="895"/>
      <c r="AO22" s="893" t="s">
        <v>11</v>
      </c>
      <c r="AP22" s="896"/>
      <c r="AQ22" s="896"/>
      <c r="AR22" s="895"/>
      <c r="AS22" s="813" t="s">
        <v>12</v>
      </c>
      <c r="AT22" s="813"/>
      <c r="AU22" s="813"/>
      <c r="AV22" s="813"/>
      <c r="AW22" s="813" t="s">
        <v>13</v>
      </c>
      <c r="AX22" s="813"/>
      <c r="AY22" s="813"/>
      <c r="AZ22" s="813"/>
      <c r="BA22" s="813"/>
    </row>
    <row r="23" spans="1:56" s="3" customFormat="1" ht="20.25" customHeight="1" x14ac:dyDescent="0.2">
      <c r="A23" s="946"/>
      <c r="B23" s="20">
        <v>1</v>
      </c>
      <c r="C23" s="20">
        <v>2</v>
      </c>
      <c r="D23" s="20">
        <v>3</v>
      </c>
      <c r="E23" s="20">
        <v>4</v>
      </c>
      <c r="F23" s="20">
        <v>5</v>
      </c>
      <c r="G23" s="20">
        <v>6</v>
      </c>
      <c r="H23" s="20">
        <v>7</v>
      </c>
      <c r="I23" s="20">
        <v>8</v>
      </c>
      <c r="J23" s="20">
        <v>9</v>
      </c>
      <c r="K23" s="20">
        <v>10</v>
      </c>
      <c r="L23" s="20">
        <v>11</v>
      </c>
      <c r="M23" s="20">
        <v>12</v>
      </c>
      <c r="N23" s="20">
        <v>13</v>
      </c>
      <c r="O23" s="20">
        <v>14</v>
      </c>
      <c r="P23" s="20">
        <v>15</v>
      </c>
      <c r="Q23" s="20">
        <v>16</v>
      </c>
      <c r="R23" s="20">
        <v>17</v>
      </c>
      <c r="S23" s="20">
        <v>18</v>
      </c>
      <c r="T23" s="20">
        <v>19</v>
      </c>
      <c r="U23" s="20">
        <v>20</v>
      </c>
      <c r="V23" s="20">
        <v>21</v>
      </c>
      <c r="W23" s="20">
        <v>22</v>
      </c>
      <c r="X23" s="20">
        <v>23</v>
      </c>
      <c r="Y23" s="20">
        <v>24</v>
      </c>
      <c r="Z23" s="20">
        <v>25</v>
      </c>
      <c r="AA23" s="20">
        <v>26</v>
      </c>
      <c r="AB23" s="20">
        <v>27</v>
      </c>
      <c r="AC23" s="20">
        <v>28</v>
      </c>
      <c r="AD23" s="20">
        <v>29</v>
      </c>
      <c r="AE23" s="20">
        <v>30</v>
      </c>
      <c r="AF23" s="20">
        <v>31</v>
      </c>
      <c r="AG23" s="20">
        <v>32</v>
      </c>
      <c r="AH23" s="20">
        <v>33</v>
      </c>
      <c r="AI23" s="20">
        <v>34</v>
      </c>
      <c r="AJ23" s="20">
        <v>35</v>
      </c>
      <c r="AK23" s="20">
        <v>36</v>
      </c>
      <c r="AL23" s="20">
        <v>37</v>
      </c>
      <c r="AM23" s="20">
        <v>38</v>
      </c>
      <c r="AN23" s="20">
        <v>39</v>
      </c>
      <c r="AO23" s="20">
        <v>40</v>
      </c>
      <c r="AP23" s="20">
        <v>41</v>
      </c>
      <c r="AQ23" s="20">
        <v>42</v>
      </c>
      <c r="AR23" s="20">
        <v>43</v>
      </c>
      <c r="AS23" s="20">
        <v>44</v>
      </c>
      <c r="AT23" s="20">
        <v>45</v>
      </c>
      <c r="AU23" s="20">
        <v>46</v>
      </c>
      <c r="AV23" s="20">
        <v>47</v>
      </c>
      <c r="AW23" s="20">
        <v>48</v>
      </c>
      <c r="AX23" s="20">
        <v>49</v>
      </c>
      <c r="AY23" s="20">
        <v>50</v>
      </c>
      <c r="AZ23" s="20">
        <v>51</v>
      </c>
      <c r="BA23" s="20">
        <v>52</v>
      </c>
    </row>
    <row r="24" spans="1:56" ht="20.100000000000001" customHeight="1" x14ac:dyDescent="0.3">
      <c r="A24" s="5" t="s">
        <v>103</v>
      </c>
      <c r="B24" s="341" t="s">
        <v>48</v>
      </c>
      <c r="C24" s="341" t="s">
        <v>48</v>
      </c>
      <c r="D24" s="341" t="s">
        <v>48</v>
      </c>
      <c r="E24" s="341" t="s">
        <v>48</v>
      </c>
      <c r="F24" s="341" t="s">
        <v>48</v>
      </c>
      <c r="G24" s="341" t="s">
        <v>48</v>
      </c>
      <c r="H24" s="341" t="s">
        <v>48</v>
      </c>
      <c r="I24" s="341" t="s">
        <v>48</v>
      </c>
      <c r="J24" s="341" t="s">
        <v>48</v>
      </c>
      <c r="K24" s="341" t="s">
        <v>48</v>
      </c>
      <c r="L24" s="341" t="s">
        <v>48</v>
      </c>
      <c r="M24" s="341" t="s">
        <v>48</v>
      </c>
      <c r="N24" s="341" t="s">
        <v>48</v>
      </c>
      <c r="O24" s="341" t="s">
        <v>48</v>
      </c>
      <c r="P24" s="342" t="s">
        <v>14</v>
      </c>
      <c r="Q24" s="342" t="s">
        <v>14</v>
      </c>
      <c r="R24" s="341" t="s">
        <v>307</v>
      </c>
      <c r="S24" s="341" t="s">
        <v>15</v>
      </c>
      <c r="T24" s="341" t="s">
        <v>48</v>
      </c>
      <c r="U24" s="341" t="s">
        <v>48</v>
      </c>
      <c r="V24" s="341" t="s">
        <v>48</v>
      </c>
      <c r="W24" s="341" t="s">
        <v>48</v>
      </c>
      <c r="X24" s="341" t="s">
        <v>48</v>
      </c>
      <c r="Y24" s="341" t="s">
        <v>48</v>
      </c>
      <c r="Z24" s="341" t="s">
        <v>48</v>
      </c>
      <c r="AA24" s="341" t="s">
        <v>48</v>
      </c>
      <c r="AB24" s="341" t="s">
        <v>305</v>
      </c>
      <c r="AC24" s="341" t="s">
        <v>308</v>
      </c>
      <c r="AD24" s="341" t="s">
        <v>308</v>
      </c>
      <c r="AE24" s="341" t="s">
        <v>308</v>
      </c>
      <c r="AF24" s="341" t="s">
        <v>48</v>
      </c>
      <c r="AG24" s="341" t="s">
        <v>48</v>
      </c>
      <c r="AH24" s="341" t="s">
        <v>48</v>
      </c>
      <c r="AI24" s="341" t="s">
        <v>48</v>
      </c>
      <c r="AJ24" s="341" t="s">
        <v>48</v>
      </c>
      <c r="AK24" s="341" t="s">
        <v>48</v>
      </c>
      <c r="AL24" s="341" t="s">
        <v>48</v>
      </c>
      <c r="AM24" s="341" t="s">
        <v>48</v>
      </c>
      <c r="AN24" s="341" t="s">
        <v>48</v>
      </c>
      <c r="AO24" s="342" t="s">
        <v>14</v>
      </c>
      <c r="AP24" s="342" t="s">
        <v>14</v>
      </c>
      <c r="AQ24" s="342" t="s">
        <v>14</v>
      </c>
      <c r="AR24" s="342" t="s">
        <v>15</v>
      </c>
      <c r="AS24" s="342" t="s">
        <v>15</v>
      </c>
      <c r="AT24" s="342" t="s">
        <v>15</v>
      </c>
      <c r="AU24" s="342" t="s">
        <v>15</v>
      </c>
      <c r="AV24" s="342" t="s">
        <v>15</v>
      </c>
      <c r="AW24" s="341" t="s">
        <v>15</v>
      </c>
      <c r="AX24" s="341" t="s">
        <v>15</v>
      </c>
      <c r="AY24" s="341" t="s">
        <v>15</v>
      </c>
      <c r="AZ24" s="341" t="s">
        <v>15</v>
      </c>
      <c r="BA24" s="343" t="s">
        <v>15</v>
      </c>
    </row>
    <row r="25" spans="1:56" ht="19.5" customHeight="1" thickBot="1" x14ac:dyDescent="0.35">
      <c r="A25" s="5" t="s">
        <v>104</v>
      </c>
      <c r="B25" s="344" t="s">
        <v>48</v>
      </c>
      <c r="C25" s="344" t="s">
        <v>48</v>
      </c>
      <c r="D25" s="344" t="s">
        <v>48</v>
      </c>
      <c r="E25" s="344" t="s">
        <v>48</v>
      </c>
      <c r="F25" s="344" t="s">
        <v>48</v>
      </c>
      <c r="G25" s="344" t="s">
        <v>48</v>
      </c>
      <c r="H25" s="344" t="s">
        <v>48</v>
      </c>
      <c r="I25" s="344" t="s">
        <v>48</v>
      </c>
      <c r="J25" s="344" t="s">
        <v>48</v>
      </c>
      <c r="K25" s="344" t="s">
        <v>48</v>
      </c>
      <c r="L25" s="344" t="s">
        <v>48</v>
      </c>
      <c r="M25" s="344" t="s">
        <v>48</v>
      </c>
      <c r="N25" s="344" t="s">
        <v>48</v>
      </c>
      <c r="O25" s="344" t="s">
        <v>48</v>
      </c>
      <c r="P25" s="344" t="s">
        <v>14</v>
      </c>
      <c r="Q25" s="344" t="s">
        <v>14</v>
      </c>
      <c r="R25" s="341" t="s">
        <v>307</v>
      </c>
      <c r="S25" s="344" t="s">
        <v>15</v>
      </c>
      <c r="T25" s="344" t="s">
        <v>48</v>
      </c>
      <c r="U25" s="344" t="s">
        <v>48</v>
      </c>
      <c r="V25" s="344" t="s">
        <v>48</v>
      </c>
      <c r="W25" s="344" t="s">
        <v>48</v>
      </c>
      <c r="X25" s="344" t="s">
        <v>48</v>
      </c>
      <c r="Y25" s="344" t="s">
        <v>48</v>
      </c>
      <c r="Z25" s="344" t="s">
        <v>48</v>
      </c>
      <c r="AA25" s="344" t="s">
        <v>48</v>
      </c>
      <c r="AB25" s="344" t="s">
        <v>14</v>
      </c>
      <c r="AC25" s="344" t="s">
        <v>309</v>
      </c>
      <c r="AD25" s="344" t="s">
        <v>310</v>
      </c>
      <c r="AE25" s="344" t="s">
        <v>310</v>
      </c>
      <c r="AF25" s="345" t="s">
        <v>36</v>
      </c>
      <c r="AG25" s="345" t="s">
        <v>36</v>
      </c>
      <c r="AH25" s="345" t="s">
        <v>36</v>
      </c>
      <c r="AI25" s="345" t="s">
        <v>36</v>
      </c>
      <c r="AJ25" s="345" t="s">
        <v>36</v>
      </c>
      <c r="AK25" s="345" t="s">
        <v>36</v>
      </c>
      <c r="AL25" s="345" t="s">
        <v>36</v>
      </c>
      <c r="AM25" s="345" t="s">
        <v>36</v>
      </c>
      <c r="AN25" s="346" t="s">
        <v>14</v>
      </c>
      <c r="AO25" s="344" t="s">
        <v>16</v>
      </c>
      <c r="AP25" s="344" t="s">
        <v>16</v>
      </c>
      <c r="AQ25" s="344" t="s">
        <v>16</v>
      </c>
      <c r="AR25" s="344" t="s">
        <v>57</v>
      </c>
      <c r="AS25" s="820" t="s">
        <v>52</v>
      </c>
      <c r="AT25" s="821"/>
      <c r="AU25" s="821"/>
      <c r="AV25" s="821"/>
      <c r="AW25" s="821"/>
      <c r="AX25" s="821"/>
      <c r="AY25" s="821"/>
      <c r="AZ25" s="821"/>
      <c r="BA25" s="822"/>
    </row>
    <row r="26" spans="1:56" ht="20.100000000000001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 t="s">
        <v>34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6" s="4" customFormat="1" ht="21" customHeight="1" x14ac:dyDescent="0.3">
      <c r="A27" s="943" t="s">
        <v>306</v>
      </c>
      <c r="B27" s="943"/>
      <c r="C27" s="943"/>
      <c r="D27" s="943"/>
      <c r="E27" s="943"/>
      <c r="F27" s="943"/>
      <c r="G27" s="943"/>
      <c r="H27" s="943"/>
      <c r="I27" s="943"/>
      <c r="J27" s="944"/>
      <c r="K27" s="944"/>
      <c r="L27" s="944"/>
      <c r="M27" s="944"/>
      <c r="N27" s="944"/>
      <c r="O27" s="944"/>
      <c r="P27" s="944"/>
      <c r="Q27" s="944"/>
      <c r="R27" s="944"/>
      <c r="S27" s="944"/>
      <c r="T27" s="944"/>
      <c r="U27" s="944"/>
      <c r="V27" s="944"/>
      <c r="W27" s="944"/>
      <c r="X27" s="944"/>
      <c r="Y27" s="944"/>
      <c r="Z27" s="944"/>
      <c r="AA27" s="944"/>
      <c r="AB27" s="944"/>
      <c r="AC27" s="944"/>
      <c r="AD27" s="944"/>
      <c r="AE27" s="944"/>
      <c r="AF27" s="944"/>
      <c r="AG27" s="944"/>
      <c r="AH27" s="944"/>
      <c r="AI27" s="944"/>
      <c r="AJ27" s="944"/>
      <c r="AK27" s="944"/>
      <c r="AL27" s="944"/>
      <c r="AM27" s="944"/>
      <c r="AN27" s="944"/>
      <c r="AO27" s="944"/>
      <c r="AP27" s="944"/>
      <c r="AQ27" s="944"/>
      <c r="AR27" s="944"/>
      <c r="AS27" s="944"/>
      <c r="AT27" s="944"/>
      <c r="AU27" s="944"/>
      <c r="AV27" s="12"/>
      <c r="AW27" s="12"/>
      <c r="AX27" s="12"/>
      <c r="AY27" s="12"/>
      <c r="AZ27" s="12"/>
      <c r="BA27" s="1"/>
    </row>
    <row r="28" spans="1:56" s="4" customFormat="1" ht="15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12"/>
      <c r="AW28" s="12"/>
      <c r="AX28" s="12"/>
      <c r="AY28" s="12"/>
      <c r="AZ28" s="12"/>
      <c r="BA28" s="1"/>
    </row>
    <row r="29" spans="1:56" ht="21.75" customHeight="1" x14ac:dyDescent="0.3">
      <c r="A29" s="938" t="s">
        <v>45</v>
      </c>
      <c r="B29" s="939"/>
      <c r="C29" s="939"/>
      <c r="D29" s="939"/>
      <c r="E29" s="939"/>
      <c r="F29" s="939"/>
      <c r="G29" s="939"/>
      <c r="H29" s="939"/>
      <c r="I29" s="939"/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939"/>
      <c r="W29" s="939"/>
      <c r="X29" s="939"/>
      <c r="Y29" s="939"/>
      <c r="Z29" s="939"/>
      <c r="AA29" s="939"/>
      <c r="AB29" s="939"/>
      <c r="AC29" s="939"/>
      <c r="AD29" s="939"/>
      <c r="AE29" s="939"/>
      <c r="AF29" s="939"/>
      <c r="AG29" s="939"/>
      <c r="AH29" s="939"/>
      <c r="AI29" s="939"/>
      <c r="AJ29" s="939"/>
      <c r="AK29" s="939"/>
      <c r="AL29" s="939"/>
      <c r="AM29" s="939"/>
      <c r="AN29" s="939"/>
      <c r="AO29" s="939"/>
      <c r="AP29" s="939"/>
      <c r="AQ29" s="939"/>
      <c r="AR29" s="939"/>
      <c r="AS29" s="939"/>
      <c r="AT29" s="939"/>
      <c r="AU29" s="939"/>
      <c r="AV29" s="939"/>
      <c r="AW29" s="939"/>
      <c r="AX29" s="939"/>
      <c r="AY29" s="939"/>
      <c r="AZ29" s="939"/>
      <c r="BA29" s="939"/>
    </row>
    <row r="30" spans="1:56" ht="22.5" customHeight="1" x14ac:dyDescent="0.25">
      <c r="A30" s="823" t="s">
        <v>1</v>
      </c>
      <c r="B30" s="824"/>
      <c r="C30" s="831" t="s">
        <v>17</v>
      </c>
      <c r="D30" s="832"/>
      <c r="E30" s="832"/>
      <c r="F30" s="824"/>
      <c r="G30" s="841" t="s">
        <v>18</v>
      </c>
      <c r="H30" s="832"/>
      <c r="I30" s="824"/>
      <c r="J30" s="841" t="s">
        <v>19</v>
      </c>
      <c r="K30" s="832"/>
      <c r="L30" s="832"/>
      <c r="M30" s="824"/>
      <c r="N30" s="817" t="s">
        <v>46</v>
      </c>
      <c r="O30" s="913"/>
      <c r="P30" s="913"/>
      <c r="Q30" s="911"/>
      <c r="R30" s="831" t="s">
        <v>54</v>
      </c>
      <c r="S30" s="914"/>
      <c r="T30" s="841" t="s">
        <v>44</v>
      </c>
      <c r="U30" s="832"/>
      <c r="V30" s="824"/>
      <c r="W30" s="841" t="s">
        <v>38</v>
      </c>
      <c r="X30" s="832"/>
      <c r="Y30" s="824"/>
      <c r="Z30" s="13"/>
      <c r="AA30" s="908" t="s">
        <v>39</v>
      </c>
      <c r="AB30" s="853"/>
      <c r="AC30" s="853"/>
      <c r="AD30" s="853"/>
      <c r="AE30" s="853"/>
      <c r="AF30" s="817" t="s">
        <v>304</v>
      </c>
      <c r="AG30" s="853"/>
      <c r="AH30" s="817" t="s">
        <v>40</v>
      </c>
      <c r="AI30" s="853"/>
      <c r="AJ30" s="853"/>
      <c r="AK30" s="853"/>
      <c r="AL30" s="17"/>
      <c r="AM30" s="897" t="s">
        <v>41</v>
      </c>
      <c r="AN30" s="898"/>
      <c r="AO30" s="899"/>
      <c r="AP30" s="816" t="s">
        <v>42</v>
      </c>
      <c r="AQ30" s="817"/>
      <c r="AR30" s="817"/>
      <c r="AS30" s="817"/>
      <c r="AT30" s="817"/>
      <c r="AU30" s="817"/>
      <c r="AV30" s="817"/>
      <c r="AW30" s="817"/>
      <c r="AX30" s="817" t="s">
        <v>304</v>
      </c>
      <c r="AY30" s="817"/>
      <c r="AZ30" s="817"/>
      <c r="BA30" s="945"/>
    </row>
    <row r="31" spans="1:56" ht="15.75" customHeight="1" x14ac:dyDescent="0.25">
      <c r="A31" s="825"/>
      <c r="B31" s="826"/>
      <c r="C31" s="825"/>
      <c r="D31" s="833"/>
      <c r="E31" s="833"/>
      <c r="F31" s="826"/>
      <c r="G31" s="825"/>
      <c r="H31" s="833"/>
      <c r="I31" s="826"/>
      <c r="J31" s="825"/>
      <c r="K31" s="833"/>
      <c r="L31" s="833"/>
      <c r="M31" s="826"/>
      <c r="N31" s="913"/>
      <c r="O31" s="913"/>
      <c r="P31" s="913"/>
      <c r="Q31" s="911"/>
      <c r="R31" s="915"/>
      <c r="S31" s="916"/>
      <c r="T31" s="825"/>
      <c r="U31" s="833"/>
      <c r="V31" s="826"/>
      <c r="W31" s="825"/>
      <c r="X31" s="833"/>
      <c r="Y31" s="826"/>
      <c r="Z31" s="13"/>
      <c r="AA31" s="853"/>
      <c r="AB31" s="853"/>
      <c r="AC31" s="853"/>
      <c r="AD31" s="853"/>
      <c r="AE31" s="853"/>
      <c r="AF31" s="853"/>
      <c r="AG31" s="853"/>
      <c r="AH31" s="853"/>
      <c r="AI31" s="853"/>
      <c r="AJ31" s="853"/>
      <c r="AK31" s="853"/>
      <c r="AL31" s="18"/>
      <c r="AM31" s="900"/>
      <c r="AN31" s="901"/>
      <c r="AO31" s="902"/>
      <c r="AP31" s="816"/>
      <c r="AQ31" s="817"/>
      <c r="AR31" s="817"/>
      <c r="AS31" s="817"/>
      <c r="AT31" s="817"/>
      <c r="AU31" s="817"/>
      <c r="AV31" s="817"/>
      <c r="AW31" s="817"/>
      <c r="AX31" s="817"/>
      <c r="AY31" s="817"/>
      <c r="AZ31" s="817"/>
      <c r="BA31" s="945"/>
    </row>
    <row r="32" spans="1:56" ht="36" customHeight="1" x14ac:dyDescent="0.25">
      <c r="A32" s="827"/>
      <c r="B32" s="828"/>
      <c r="C32" s="827"/>
      <c r="D32" s="834"/>
      <c r="E32" s="834"/>
      <c r="F32" s="828"/>
      <c r="G32" s="827"/>
      <c r="H32" s="834"/>
      <c r="I32" s="828"/>
      <c r="J32" s="827"/>
      <c r="K32" s="834"/>
      <c r="L32" s="834"/>
      <c r="M32" s="828"/>
      <c r="N32" s="913"/>
      <c r="O32" s="913"/>
      <c r="P32" s="913"/>
      <c r="Q32" s="911"/>
      <c r="R32" s="917"/>
      <c r="S32" s="918"/>
      <c r="T32" s="827"/>
      <c r="U32" s="834"/>
      <c r="V32" s="828"/>
      <c r="W32" s="827"/>
      <c r="X32" s="834"/>
      <c r="Y32" s="828"/>
      <c r="Z32" s="13"/>
      <c r="AA32" s="909" t="s">
        <v>43</v>
      </c>
      <c r="AB32" s="910"/>
      <c r="AC32" s="910"/>
      <c r="AD32" s="910"/>
      <c r="AE32" s="910"/>
      <c r="AF32" s="854" t="s">
        <v>299</v>
      </c>
      <c r="AG32" s="853"/>
      <c r="AH32" s="854" t="s">
        <v>254</v>
      </c>
      <c r="AI32" s="853"/>
      <c r="AJ32" s="853"/>
      <c r="AK32" s="853"/>
      <c r="AL32" s="18"/>
      <c r="AM32" s="900"/>
      <c r="AN32" s="901"/>
      <c r="AO32" s="902"/>
      <c r="AP32" s="816"/>
      <c r="AQ32" s="817"/>
      <c r="AR32" s="817"/>
      <c r="AS32" s="817"/>
      <c r="AT32" s="817"/>
      <c r="AU32" s="817"/>
      <c r="AV32" s="817"/>
      <c r="AW32" s="817"/>
      <c r="AX32" s="817"/>
      <c r="AY32" s="817"/>
      <c r="AZ32" s="817"/>
      <c r="BA32" s="945"/>
    </row>
    <row r="33" spans="1:53" ht="25.5" customHeight="1" x14ac:dyDescent="0.3">
      <c r="A33" s="842" t="s">
        <v>103</v>
      </c>
      <c r="B33" s="843"/>
      <c r="C33" s="922">
        <v>33</v>
      </c>
      <c r="D33" s="845"/>
      <c r="E33" s="845"/>
      <c r="F33" s="846"/>
      <c r="G33" s="844">
        <v>7</v>
      </c>
      <c r="H33" s="845"/>
      <c r="I33" s="846"/>
      <c r="J33" s="844"/>
      <c r="K33" s="845"/>
      <c r="L33" s="845"/>
      <c r="M33" s="846"/>
      <c r="N33" s="923"/>
      <c r="O33" s="924"/>
      <c r="P33" s="924"/>
      <c r="Q33" s="925"/>
      <c r="R33" s="935"/>
      <c r="S33" s="895"/>
      <c r="T33" s="844">
        <v>12</v>
      </c>
      <c r="U33" s="845"/>
      <c r="V33" s="846"/>
      <c r="W33" s="922">
        <f>C33+G33+T33</f>
        <v>52</v>
      </c>
      <c r="X33" s="845"/>
      <c r="Y33" s="846"/>
      <c r="Z33" s="13"/>
      <c r="AA33" s="906" t="s">
        <v>20</v>
      </c>
      <c r="AB33" s="907"/>
      <c r="AC33" s="907"/>
      <c r="AD33" s="907"/>
      <c r="AE33" s="907"/>
      <c r="AF33" s="854" t="s">
        <v>299</v>
      </c>
      <c r="AG33" s="911"/>
      <c r="AH33" s="854" t="s">
        <v>253</v>
      </c>
      <c r="AI33" s="855"/>
      <c r="AJ33" s="855"/>
      <c r="AK33" s="855"/>
      <c r="AL33" s="18"/>
      <c r="AM33" s="903"/>
      <c r="AN33" s="904"/>
      <c r="AO33" s="905"/>
      <c r="AP33" s="818"/>
      <c r="AQ33" s="819"/>
      <c r="AR33" s="819"/>
      <c r="AS33" s="819"/>
      <c r="AT33" s="819"/>
      <c r="AU33" s="819"/>
      <c r="AV33" s="819"/>
      <c r="AW33" s="819"/>
      <c r="AX33" s="817"/>
      <c r="AY33" s="817"/>
      <c r="AZ33" s="817"/>
      <c r="BA33" s="945"/>
    </row>
    <row r="34" spans="1:53" ht="25.5" customHeight="1" x14ac:dyDescent="0.3">
      <c r="A34" s="829" t="s">
        <v>104</v>
      </c>
      <c r="B34" s="830"/>
      <c r="C34" s="835" t="s">
        <v>250</v>
      </c>
      <c r="D34" s="836"/>
      <c r="E34" s="836"/>
      <c r="F34" s="837"/>
      <c r="G34" s="838">
        <v>5</v>
      </c>
      <c r="H34" s="839"/>
      <c r="I34" s="840"/>
      <c r="J34" s="838" t="s">
        <v>254</v>
      </c>
      <c r="K34" s="839"/>
      <c r="L34" s="839"/>
      <c r="M34" s="840"/>
      <c r="N34" s="847" t="s">
        <v>253</v>
      </c>
      <c r="O34" s="848"/>
      <c r="P34" s="848"/>
      <c r="Q34" s="848"/>
      <c r="R34" s="929">
        <v>1</v>
      </c>
      <c r="S34" s="930"/>
      <c r="T34" s="912" t="s">
        <v>256</v>
      </c>
      <c r="U34" s="839"/>
      <c r="V34" s="840"/>
      <c r="W34" s="912" t="s">
        <v>252</v>
      </c>
      <c r="X34" s="839"/>
      <c r="Y34" s="840"/>
      <c r="Z34" s="13"/>
      <c r="AA34" s="907"/>
      <c r="AB34" s="907"/>
      <c r="AC34" s="907"/>
      <c r="AD34" s="907"/>
      <c r="AE34" s="907"/>
      <c r="AF34" s="911"/>
      <c r="AG34" s="911"/>
      <c r="AH34" s="855"/>
      <c r="AI34" s="855"/>
      <c r="AJ34" s="855"/>
      <c r="AK34" s="855"/>
      <c r="AL34" s="14"/>
      <c r="AM34" s="858" t="s">
        <v>20</v>
      </c>
      <c r="AN34" s="859"/>
      <c r="AO34" s="860"/>
      <c r="AP34" s="856" t="s">
        <v>55</v>
      </c>
      <c r="AQ34" s="856"/>
      <c r="AR34" s="856"/>
      <c r="AS34" s="856"/>
      <c r="AT34" s="856"/>
      <c r="AU34" s="856"/>
      <c r="AV34" s="856"/>
      <c r="AW34" s="856"/>
      <c r="AX34" s="864" t="s">
        <v>299</v>
      </c>
      <c r="AY34" s="865"/>
      <c r="AZ34" s="865"/>
      <c r="BA34" s="866"/>
    </row>
    <row r="35" spans="1:53" ht="27.75" customHeight="1" x14ac:dyDescent="0.3">
      <c r="A35" s="922" t="s">
        <v>21</v>
      </c>
      <c r="B35" s="846"/>
      <c r="C35" s="940" t="s">
        <v>251</v>
      </c>
      <c r="D35" s="941"/>
      <c r="E35" s="941"/>
      <c r="F35" s="942"/>
      <c r="G35" s="920" t="s">
        <v>116</v>
      </c>
      <c r="H35" s="845"/>
      <c r="I35" s="846"/>
      <c r="J35" s="922" t="s">
        <v>255</v>
      </c>
      <c r="K35" s="845"/>
      <c r="L35" s="845"/>
      <c r="M35" s="846"/>
      <c r="N35" s="847" t="s">
        <v>253</v>
      </c>
      <c r="O35" s="848"/>
      <c r="P35" s="848"/>
      <c r="Q35" s="848"/>
      <c r="R35" s="929">
        <v>1</v>
      </c>
      <c r="S35" s="930"/>
      <c r="T35" s="920" t="s">
        <v>117</v>
      </c>
      <c r="U35" s="845"/>
      <c r="V35" s="846"/>
      <c r="W35" s="920" t="s">
        <v>49</v>
      </c>
      <c r="X35" s="845"/>
      <c r="Y35" s="846"/>
      <c r="Z35" s="13"/>
      <c r="AA35" s="931"/>
      <c r="AB35" s="932"/>
      <c r="AC35" s="932"/>
      <c r="AD35" s="932"/>
      <c r="AE35" s="932"/>
      <c r="AF35" s="928"/>
      <c r="AG35" s="815"/>
      <c r="AH35" s="815"/>
      <c r="AI35" s="814"/>
      <c r="AJ35" s="815"/>
      <c r="AK35" s="815"/>
      <c r="AL35" s="19"/>
      <c r="AM35" s="861"/>
      <c r="AN35" s="862"/>
      <c r="AO35" s="863"/>
      <c r="AP35" s="857"/>
      <c r="AQ35" s="857"/>
      <c r="AR35" s="857"/>
      <c r="AS35" s="857"/>
      <c r="AT35" s="857"/>
      <c r="AU35" s="857"/>
      <c r="AV35" s="857"/>
      <c r="AW35" s="857"/>
      <c r="AX35" s="867"/>
      <c r="AY35" s="868"/>
      <c r="AZ35" s="868"/>
      <c r="BA35" s="869"/>
    </row>
    <row r="36" spans="1:53" ht="43.5" customHeight="1" x14ac:dyDescent="0.3">
      <c r="A36" s="886"/>
      <c r="B36" s="887"/>
      <c r="C36" s="933"/>
      <c r="D36" s="934"/>
      <c r="E36" s="934"/>
      <c r="F36" s="934"/>
      <c r="G36" s="886"/>
      <c r="H36" s="887"/>
      <c r="I36" s="887"/>
      <c r="J36" s="886"/>
      <c r="K36" s="887"/>
      <c r="L36" s="887"/>
      <c r="M36" s="887"/>
      <c r="N36" s="933"/>
      <c r="O36" s="934"/>
      <c r="P36" s="934"/>
      <c r="Q36" s="926"/>
      <c r="R36" s="927"/>
      <c r="S36" s="927"/>
      <c r="T36" s="919"/>
      <c r="U36" s="887"/>
      <c r="V36" s="887"/>
      <c r="W36" s="919"/>
      <c r="X36" s="887"/>
      <c r="Y36" s="887"/>
      <c r="Z36" s="13"/>
      <c r="AA36" s="921"/>
      <c r="AB36" s="815"/>
      <c r="AC36" s="815"/>
      <c r="AD36" s="815"/>
      <c r="AE36" s="815"/>
      <c r="AF36" s="815"/>
      <c r="AG36" s="815"/>
      <c r="AH36" s="815"/>
      <c r="AI36" s="815"/>
      <c r="AJ36" s="815"/>
      <c r="AK36" s="815"/>
      <c r="AL36" s="14"/>
      <c r="AM36" s="849"/>
      <c r="AN36" s="850"/>
      <c r="AO36" s="850"/>
      <c r="AP36" s="849"/>
      <c r="AQ36" s="850"/>
      <c r="AR36" s="850"/>
      <c r="AS36" s="850"/>
      <c r="AT36" s="850"/>
      <c r="AU36" s="850"/>
      <c r="AV36" s="850"/>
      <c r="AW36" s="850"/>
      <c r="AX36" s="851"/>
      <c r="AY36" s="851"/>
      <c r="AZ36" s="851"/>
      <c r="BA36" s="852"/>
    </row>
  </sheetData>
  <sheetProtection selectLockedCells="1" selectUnlockedCells="1"/>
  <mergeCells count="108">
    <mergeCell ref="C36:F36"/>
    <mergeCell ref="R33:S33"/>
    <mergeCell ref="J33:M33"/>
    <mergeCell ref="T35:V35"/>
    <mergeCell ref="G35:I35"/>
    <mergeCell ref="R35:S35"/>
    <mergeCell ref="T33:V33"/>
    <mergeCell ref="N36:P36"/>
    <mergeCell ref="A6:O6"/>
    <mergeCell ref="P13:AL13"/>
    <mergeCell ref="P12:AK12"/>
    <mergeCell ref="A29:BA29"/>
    <mergeCell ref="G36:I36"/>
    <mergeCell ref="C35:F35"/>
    <mergeCell ref="A35:B35"/>
    <mergeCell ref="A27:AU27"/>
    <mergeCell ref="C33:F33"/>
    <mergeCell ref="AX30:BA33"/>
    <mergeCell ref="AS22:AV22"/>
    <mergeCell ref="A20:BA20"/>
    <mergeCell ref="G34:I34"/>
    <mergeCell ref="G30:I32"/>
    <mergeCell ref="A22:A23"/>
    <mergeCell ref="W36:Y36"/>
    <mergeCell ref="J36:M36"/>
    <mergeCell ref="N30:Q32"/>
    <mergeCell ref="R30:S32"/>
    <mergeCell ref="T36:V36"/>
    <mergeCell ref="AF30:AG31"/>
    <mergeCell ref="W35:Y35"/>
    <mergeCell ref="AA36:AK36"/>
    <mergeCell ref="AF32:AG32"/>
    <mergeCell ref="J35:M35"/>
    <mergeCell ref="W30:Y32"/>
    <mergeCell ref="N35:Q35"/>
    <mergeCell ref="N33:Q33"/>
    <mergeCell ref="W33:Y33"/>
    <mergeCell ref="Q36:S36"/>
    <mergeCell ref="T30:V32"/>
    <mergeCell ref="AF35:AH35"/>
    <mergeCell ref="R34:S34"/>
    <mergeCell ref="W34:Y34"/>
    <mergeCell ref="AA35:AE35"/>
    <mergeCell ref="AN12:BD12"/>
    <mergeCell ref="P11:AK11"/>
    <mergeCell ref="A36:B36"/>
    <mergeCell ref="AN6:BA8"/>
    <mergeCell ref="AN13:BD13"/>
    <mergeCell ref="AN14:BD14"/>
    <mergeCell ref="AN19:BA19"/>
    <mergeCell ref="AN17:BD17"/>
    <mergeCell ref="A7:O7"/>
    <mergeCell ref="N22:R22"/>
    <mergeCell ref="S22:W22"/>
    <mergeCell ref="X22:AA22"/>
    <mergeCell ref="AJ22:AN22"/>
    <mergeCell ref="AO22:AR22"/>
    <mergeCell ref="AN15:BD15"/>
    <mergeCell ref="AN16:BD16"/>
    <mergeCell ref="AN18:BD18"/>
    <mergeCell ref="AM30:AO33"/>
    <mergeCell ref="AN11:BD11"/>
    <mergeCell ref="AA33:AE34"/>
    <mergeCell ref="AA30:AE31"/>
    <mergeCell ref="AA32:AE32"/>
    <mergeCell ref="AF33:AG34"/>
    <mergeCell ref="T34:V34"/>
    <mergeCell ref="P10:AA10"/>
    <mergeCell ref="P9:AM9"/>
    <mergeCell ref="P1:AN1"/>
    <mergeCell ref="A1:O1"/>
    <mergeCell ref="A3:O3"/>
    <mergeCell ref="P3:AM3"/>
    <mergeCell ref="A2:O2"/>
    <mergeCell ref="AN9:BD9"/>
    <mergeCell ref="A4:O4"/>
    <mergeCell ref="AN3:BA4"/>
    <mergeCell ref="AN5:BA5"/>
    <mergeCell ref="A9:O9"/>
    <mergeCell ref="AN10:BD10"/>
    <mergeCell ref="AP36:AW36"/>
    <mergeCell ref="AX36:BA36"/>
    <mergeCell ref="AH30:AK31"/>
    <mergeCell ref="AH32:AK32"/>
    <mergeCell ref="AH33:AK34"/>
    <mergeCell ref="AP34:AW35"/>
    <mergeCell ref="AM34:AO35"/>
    <mergeCell ref="AM36:AO36"/>
    <mergeCell ref="AX34:BA35"/>
    <mergeCell ref="P14:AK14"/>
    <mergeCell ref="B22:E22"/>
    <mergeCell ref="F22:I22"/>
    <mergeCell ref="AF22:AI22"/>
    <mergeCell ref="AW22:BA22"/>
    <mergeCell ref="AB22:AE22"/>
    <mergeCell ref="J22:M22"/>
    <mergeCell ref="AI35:AK35"/>
    <mergeCell ref="AP30:AW33"/>
    <mergeCell ref="AS25:BA25"/>
    <mergeCell ref="A30:B32"/>
    <mergeCell ref="A34:B34"/>
    <mergeCell ref="C30:F32"/>
    <mergeCell ref="C34:F34"/>
    <mergeCell ref="J34:M34"/>
    <mergeCell ref="J30:M32"/>
    <mergeCell ref="A33:B33"/>
    <mergeCell ref="G33:I33"/>
    <mergeCell ref="N34:Q34"/>
  </mergeCells>
  <phoneticPr fontId="11" type="noConversion"/>
  <pageMargins left="0.39370078740157483" right="0.39370078740157483" top="0.39370078740157483" bottom="0" header="0.51181102362204722" footer="0.51181102362204722"/>
  <pageSetup paperSize="9" scale="5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8"/>
  <sheetViews>
    <sheetView tabSelected="1" view="pageBreakPreview" zoomScale="82" zoomScaleNormal="86" zoomScaleSheetLayoutView="82" workbookViewId="0">
      <pane ySplit="8" topLeftCell="A194" activePane="bottomLeft" state="frozen"/>
      <selection pane="bottomLeft" activeCell="B200" sqref="B200"/>
    </sheetView>
  </sheetViews>
  <sheetFormatPr defaultRowHeight="15.75" x14ac:dyDescent="0.2"/>
  <cols>
    <col min="1" max="1" width="10.7109375" style="80" customWidth="1"/>
    <col min="2" max="2" width="45.5703125" style="79" customWidth="1"/>
    <col min="3" max="3" width="7.42578125" style="81" customWidth="1"/>
    <col min="4" max="4" width="9.7109375" style="82" customWidth="1"/>
    <col min="5" max="6" width="6.5703125" style="82" customWidth="1"/>
    <col min="7" max="7" width="10.140625" style="83" customWidth="1"/>
    <col min="8" max="8" width="9.85546875" style="81" customWidth="1"/>
    <col min="9" max="9" width="8.7109375" style="79" customWidth="1"/>
    <col min="10" max="10" width="8.140625" style="79" customWidth="1"/>
    <col min="11" max="11" width="8.42578125" style="79" customWidth="1"/>
    <col min="12" max="12" width="7.85546875" style="79" customWidth="1"/>
    <col min="13" max="13" width="9.140625" style="79"/>
    <col min="14" max="14" width="8" style="84" customWidth="1"/>
    <col min="15" max="15" width="7.42578125" style="84" customWidth="1"/>
    <col min="16" max="16" width="8.28515625" style="84" customWidth="1"/>
    <col min="17" max="17" width="8.7109375" style="84" customWidth="1"/>
    <col min="18" max="18" width="8.85546875" style="84" customWidth="1"/>
    <col min="19" max="19" width="8.7109375" style="84" customWidth="1"/>
    <col min="20" max="25" width="0" style="79" hidden="1" customWidth="1"/>
    <col min="26" max="16384" width="9.140625" style="79"/>
  </cols>
  <sheetData>
    <row r="1" spans="1:22" s="27" customFormat="1" ht="23.25" thickBot="1" x14ac:dyDescent="0.25">
      <c r="A1" s="1000" t="s">
        <v>272</v>
      </c>
      <c r="B1" s="1001"/>
      <c r="C1" s="1002"/>
      <c r="D1" s="1002"/>
      <c r="E1" s="1001"/>
      <c r="F1" s="1001"/>
      <c r="G1" s="1002"/>
      <c r="H1" s="1001"/>
      <c r="I1" s="1001"/>
      <c r="J1" s="1001"/>
      <c r="K1" s="1001"/>
      <c r="L1" s="1001"/>
      <c r="M1" s="1001"/>
      <c r="N1" s="986" t="s">
        <v>102</v>
      </c>
      <c r="O1" s="986"/>
      <c r="P1" s="986"/>
      <c r="Q1" s="986"/>
      <c r="R1" s="986"/>
      <c r="S1" s="986"/>
    </row>
    <row r="2" spans="1:22" s="27" customFormat="1" ht="18.75" customHeight="1" thickBot="1" x14ac:dyDescent="0.25">
      <c r="A2" s="1026" t="s">
        <v>140</v>
      </c>
      <c r="B2" s="1036" t="s">
        <v>23</v>
      </c>
      <c r="C2" s="1014" t="s">
        <v>295</v>
      </c>
      <c r="D2" s="1015"/>
      <c r="E2" s="1015"/>
      <c r="F2" s="1016"/>
      <c r="G2" s="1003" t="s">
        <v>58</v>
      </c>
      <c r="H2" s="1005" t="s">
        <v>59</v>
      </c>
      <c r="I2" s="1006"/>
      <c r="J2" s="1006"/>
      <c r="K2" s="1006"/>
      <c r="L2" s="1006"/>
      <c r="M2" s="1007"/>
      <c r="N2" s="987" t="s">
        <v>24</v>
      </c>
      <c r="O2" s="987"/>
      <c r="P2" s="987"/>
      <c r="Q2" s="987"/>
      <c r="R2" s="987"/>
      <c r="S2" s="988"/>
    </row>
    <row r="3" spans="1:22" s="27" customFormat="1" ht="24.75" customHeight="1" thickBot="1" x14ac:dyDescent="0.25">
      <c r="A3" s="1027"/>
      <c r="B3" s="1037"/>
      <c r="C3" s="1017"/>
      <c r="D3" s="1018"/>
      <c r="E3" s="1018"/>
      <c r="F3" s="1019"/>
      <c r="G3" s="1004"/>
      <c r="H3" s="1046" t="s">
        <v>25</v>
      </c>
      <c r="I3" s="1020" t="s">
        <v>26</v>
      </c>
      <c r="J3" s="1021"/>
      <c r="K3" s="1021"/>
      <c r="L3" s="1022"/>
      <c r="M3" s="1049" t="s">
        <v>60</v>
      </c>
      <c r="N3" s="989"/>
      <c r="O3" s="989"/>
      <c r="P3" s="989"/>
      <c r="Q3" s="989"/>
      <c r="R3" s="989"/>
      <c r="S3" s="990"/>
    </row>
    <row r="4" spans="1:22" s="27" customFormat="1" ht="18" customHeight="1" x14ac:dyDescent="0.2">
      <c r="A4" s="1027"/>
      <c r="B4" s="1037"/>
      <c r="C4" s="1023" t="s">
        <v>27</v>
      </c>
      <c r="D4" s="1023" t="s">
        <v>28</v>
      </c>
      <c r="E4" s="1061" t="s">
        <v>111</v>
      </c>
      <c r="F4" s="1062"/>
      <c r="G4" s="1004"/>
      <c r="H4" s="1047"/>
      <c r="I4" s="975" t="s">
        <v>21</v>
      </c>
      <c r="J4" s="975" t="s">
        <v>29</v>
      </c>
      <c r="K4" s="975" t="s">
        <v>30</v>
      </c>
      <c r="L4" s="975" t="s">
        <v>31</v>
      </c>
      <c r="M4" s="1050"/>
      <c r="N4" s="991" t="s">
        <v>103</v>
      </c>
      <c r="O4" s="992"/>
      <c r="P4" s="993"/>
      <c r="Q4" s="991" t="s">
        <v>104</v>
      </c>
      <c r="R4" s="992"/>
      <c r="S4" s="993"/>
    </row>
    <row r="5" spans="1:22" s="27" customFormat="1" ht="16.5" customHeight="1" thickBot="1" x14ac:dyDescent="0.25">
      <c r="A5" s="1027"/>
      <c r="B5" s="1037"/>
      <c r="C5" s="1024"/>
      <c r="D5" s="1024"/>
      <c r="E5" s="972" t="s">
        <v>109</v>
      </c>
      <c r="F5" s="1044" t="s">
        <v>110</v>
      </c>
      <c r="G5" s="1004"/>
      <c r="H5" s="1047"/>
      <c r="I5" s="975"/>
      <c r="J5" s="975"/>
      <c r="K5" s="975"/>
      <c r="L5" s="975"/>
      <c r="M5" s="1050"/>
      <c r="N5" s="28">
        <v>1</v>
      </c>
      <c r="O5" s="28" t="s">
        <v>296</v>
      </c>
      <c r="P5" s="29" t="s">
        <v>297</v>
      </c>
      <c r="Q5" s="30">
        <v>3</v>
      </c>
      <c r="R5" s="28" t="s">
        <v>298</v>
      </c>
      <c r="S5" s="29" t="s">
        <v>299</v>
      </c>
    </row>
    <row r="6" spans="1:22" s="27" customFormat="1" ht="16.5" customHeight="1" thickBot="1" x14ac:dyDescent="0.25">
      <c r="A6" s="1027"/>
      <c r="B6" s="1037"/>
      <c r="C6" s="1024"/>
      <c r="D6" s="1024"/>
      <c r="E6" s="973"/>
      <c r="F6" s="1044"/>
      <c r="G6" s="1004"/>
      <c r="H6" s="1047"/>
      <c r="I6" s="975"/>
      <c r="J6" s="975"/>
      <c r="K6" s="975"/>
      <c r="L6" s="975"/>
      <c r="M6" s="1050"/>
      <c r="N6" s="1052" t="s">
        <v>311</v>
      </c>
      <c r="O6" s="1053"/>
      <c r="P6" s="1053"/>
      <c r="Q6" s="1053"/>
      <c r="R6" s="1053"/>
      <c r="S6" s="1054"/>
    </row>
    <row r="7" spans="1:22" s="27" customFormat="1" ht="16.5" customHeight="1" thickBot="1" x14ac:dyDescent="0.25">
      <c r="A7" s="1028"/>
      <c r="B7" s="1038"/>
      <c r="C7" s="1025"/>
      <c r="D7" s="1025"/>
      <c r="E7" s="974"/>
      <c r="F7" s="1045"/>
      <c r="G7" s="1004"/>
      <c r="H7" s="1048"/>
      <c r="I7" s="976"/>
      <c r="J7" s="976"/>
      <c r="K7" s="976"/>
      <c r="L7" s="976"/>
      <c r="M7" s="1051"/>
      <c r="N7" s="468">
        <v>15</v>
      </c>
      <c r="O7" s="469">
        <v>9</v>
      </c>
      <c r="P7" s="470">
        <v>9</v>
      </c>
      <c r="Q7" s="468">
        <v>15</v>
      </c>
      <c r="R7" s="469">
        <v>9</v>
      </c>
      <c r="S7" s="470">
        <v>8</v>
      </c>
    </row>
    <row r="8" spans="1:22" s="27" customFormat="1" ht="16.5" thickBot="1" x14ac:dyDescent="0.25">
      <c r="A8" s="466">
        <v>1</v>
      </c>
      <c r="B8" s="31" t="s">
        <v>22</v>
      </c>
      <c r="C8" s="31" t="s">
        <v>32</v>
      </c>
      <c r="D8" s="31" t="s">
        <v>64</v>
      </c>
      <c r="E8" s="31" t="s">
        <v>112</v>
      </c>
      <c r="F8" s="31" t="s">
        <v>33</v>
      </c>
      <c r="G8" s="31" t="s">
        <v>105</v>
      </c>
      <c r="H8" s="31" t="s">
        <v>113</v>
      </c>
      <c r="I8" s="31" t="s">
        <v>114</v>
      </c>
      <c r="J8" s="31" t="s">
        <v>115</v>
      </c>
      <c r="K8" s="31" t="s">
        <v>53</v>
      </c>
      <c r="L8" s="31" t="s">
        <v>116</v>
      </c>
      <c r="M8" s="31" t="s">
        <v>117</v>
      </c>
      <c r="N8" s="31" t="s">
        <v>56</v>
      </c>
      <c r="O8" s="31" t="s">
        <v>118</v>
      </c>
      <c r="P8" s="31" t="s">
        <v>119</v>
      </c>
      <c r="Q8" s="31" t="s">
        <v>120</v>
      </c>
      <c r="R8" s="31" t="s">
        <v>121</v>
      </c>
      <c r="S8" s="31" t="s">
        <v>122</v>
      </c>
    </row>
    <row r="9" spans="1:22" s="27" customFormat="1" ht="17.25" customHeight="1" thickBot="1" x14ac:dyDescent="0.3">
      <c r="A9" s="1012" t="s">
        <v>247</v>
      </c>
      <c r="B9" s="1013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3"/>
      <c r="N9" s="1010"/>
      <c r="O9" s="1010"/>
      <c r="P9" s="1010"/>
      <c r="Q9" s="1010"/>
      <c r="R9" s="1010"/>
      <c r="S9" s="1010"/>
    </row>
    <row r="10" spans="1:22" s="32" customFormat="1" ht="18.75" customHeight="1" thickBot="1" x14ac:dyDescent="0.35">
      <c r="A10" s="1008" t="s">
        <v>61</v>
      </c>
      <c r="B10" s="1009"/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10"/>
      <c r="O10" s="1010"/>
      <c r="P10" s="1010"/>
      <c r="Q10" s="1010"/>
      <c r="R10" s="1010"/>
      <c r="S10" s="1011"/>
    </row>
    <row r="11" spans="1:22" s="33" customFormat="1" ht="32.25" thickBot="1" x14ac:dyDescent="0.25">
      <c r="A11" s="136" t="s">
        <v>123</v>
      </c>
      <c r="B11" s="305" t="s">
        <v>124</v>
      </c>
      <c r="C11" s="472" t="s">
        <v>125</v>
      </c>
      <c r="D11" s="473"/>
      <c r="E11" s="474"/>
      <c r="F11" s="475"/>
      <c r="G11" s="150">
        <f>G12+G14</f>
        <v>6.5</v>
      </c>
      <c r="H11" s="151">
        <f>G11*30</f>
        <v>195</v>
      </c>
      <c r="I11" s="152"/>
      <c r="J11" s="153"/>
      <c r="K11" s="153"/>
      <c r="L11" s="153"/>
      <c r="M11" s="309"/>
      <c r="N11" s="476"/>
      <c r="O11" s="199"/>
      <c r="P11" s="154"/>
      <c r="Q11" s="311"/>
      <c r="R11" s="155"/>
      <c r="S11" s="154"/>
    </row>
    <row r="12" spans="1:22" s="33" customFormat="1" ht="16.5" thickBot="1" x14ac:dyDescent="0.25">
      <c r="A12" s="139"/>
      <c r="B12" s="410" t="s">
        <v>130</v>
      </c>
      <c r="C12" s="416"/>
      <c r="D12" s="477"/>
      <c r="E12" s="412"/>
      <c r="F12" s="478"/>
      <c r="G12" s="411">
        <v>5</v>
      </c>
      <c r="H12" s="157">
        <f>G12*30</f>
        <v>150</v>
      </c>
      <c r="I12" s="412"/>
      <c r="J12" s="412"/>
      <c r="K12" s="412"/>
      <c r="L12" s="412"/>
      <c r="M12" s="413"/>
      <c r="N12" s="414"/>
      <c r="O12" s="412"/>
      <c r="P12" s="415"/>
      <c r="Q12" s="416"/>
      <c r="R12" s="412"/>
      <c r="S12" s="161"/>
    </row>
    <row r="13" spans="1:22" s="33" customFormat="1" x14ac:dyDescent="0.2">
      <c r="A13" s="145" t="s">
        <v>218</v>
      </c>
      <c r="B13" s="417" t="s">
        <v>132</v>
      </c>
      <c r="C13" s="416"/>
      <c r="D13" s="477"/>
      <c r="E13" s="412"/>
      <c r="F13" s="478"/>
      <c r="G13" s="411"/>
      <c r="H13" s="157"/>
      <c r="I13" s="412"/>
      <c r="J13" s="412"/>
      <c r="K13" s="412"/>
      <c r="L13" s="412"/>
      <c r="M13" s="413"/>
      <c r="N13" s="95" t="s">
        <v>261</v>
      </c>
      <c r="O13" s="95" t="s">
        <v>261</v>
      </c>
      <c r="P13" s="95" t="s">
        <v>261</v>
      </c>
      <c r="Q13" s="95" t="s">
        <v>261</v>
      </c>
      <c r="R13" s="95" t="s">
        <v>261</v>
      </c>
      <c r="S13" s="313"/>
    </row>
    <row r="14" spans="1:22" s="33" customFormat="1" ht="17.25" thickBot="1" x14ac:dyDescent="0.25">
      <c r="A14" s="145" t="s">
        <v>219</v>
      </c>
      <c r="B14" s="306" t="s">
        <v>132</v>
      </c>
      <c r="C14" s="479"/>
      <c r="D14" s="479" t="s">
        <v>299</v>
      </c>
      <c r="E14" s="479"/>
      <c r="F14" s="480"/>
      <c r="G14" s="307">
        <v>1.5</v>
      </c>
      <c r="H14" s="286">
        <v>45</v>
      </c>
      <c r="I14" s="308">
        <v>16</v>
      </c>
      <c r="J14" s="308"/>
      <c r="K14" s="308"/>
      <c r="L14" s="308">
        <v>16</v>
      </c>
      <c r="M14" s="310">
        <f>H14-I14</f>
        <v>29</v>
      </c>
      <c r="N14" s="481"/>
      <c r="O14" s="149"/>
      <c r="P14" s="169"/>
      <c r="Q14" s="312"/>
      <c r="R14" s="314"/>
      <c r="S14" s="168">
        <v>2</v>
      </c>
      <c r="T14" s="454">
        <v>2</v>
      </c>
      <c r="U14" s="454" t="s">
        <v>291</v>
      </c>
      <c r="V14" s="455">
        <f>SUMIF(T$12:T$35,1,G$12:G$35)</f>
        <v>9</v>
      </c>
    </row>
    <row r="15" spans="1:22" s="33" customFormat="1" ht="17.25" thickBot="1" x14ac:dyDescent="0.25">
      <c r="A15" s="137" t="s">
        <v>126</v>
      </c>
      <c r="B15" s="302" t="s">
        <v>127</v>
      </c>
      <c r="C15" s="412" t="s">
        <v>125</v>
      </c>
      <c r="D15" s="482"/>
      <c r="E15" s="483"/>
      <c r="F15" s="484"/>
      <c r="G15" s="303">
        <v>4.5</v>
      </c>
      <c r="H15" s="304">
        <f>G15*30</f>
        <v>135</v>
      </c>
      <c r="I15" s="123"/>
      <c r="J15" s="123"/>
      <c r="K15" s="123"/>
      <c r="L15" s="123"/>
      <c r="M15" s="123"/>
      <c r="N15" s="274"/>
      <c r="O15" s="369"/>
      <c r="P15" s="176"/>
      <c r="Q15" s="176"/>
      <c r="R15" s="176"/>
      <c r="S15" s="176"/>
      <c r="T15" s="454"/>
      <c r="U15" s="454" t="s">
        <v>292</v>
      </c>
      <c r="V15" s="455">
        <f>SUMIF(T$12:T$35,2,G$12:G$35)</f>
        <v>3.5</v>
      </c>
    </row>
    <row r="16" spans="1:22" s="37" customFormat="1" ht="16.5" x14ac:dyDescent="0.2">
      <c r="A16" s="136" t="s">
        <v>128</v>
      </c>
      <c r="B16" s="138" t="s">
        <v>129</v>
      </c>
      <c r="C16" s="414"/>
      <c r="D16" s="485"/>
      <c r="E16" s="486"/>
      <c r="F16" s="487"/>
      <c r="G16" s="299">
        <f>G17+G18</f>
        <v>3</v>
      </c>
      <c r="H16" s="172">
        <f t="shared" ref="H16:H28" si="0">G16*30</f>
        <v>90</v>
      </c>
      <c r="I16" s="117"/>
      <c r="J16" s="300"/>
      <c r="K16" s="300"/>
      <c r="L16" s="300"/>
      <c r="M16" s="301"/>
      <c r="N16" s="400"/>
      <c r="O16" s="369"/>
      <c r="P16" s="174"/>
      <c r="Q16" s="175"/>
      <c r="R16" s="176"/>
      <c r="S16" s="174"/>
      <c r="T16" s="454"/>
      <c r="U16" s="454"/>
      <c r="V16" s="455">
        <f>SUM(V14:V15)</f>
        <v>12.5</v>
      </c>
    </row>
    <row r="17" spans="1:22" s="37" customFormat="1" ht="16.5" x14ac:dyDescent="0.2">
      <c r="A17" s="139"/>
      <c r="B17" s="140" t="s">
        <v>130</v>
      </c>
      <c r="C17" s="422"/>
      <c r="D17" s="488"/>
      <c r="E17" s="148"/>
      <c r="F17" s="185"/>
      <c r="G17" s="158">
        <v>2</v>
      </c>
      <c r="H17" s="159">
        <f t="shared" si="0"/>
        <v>60</v>
      </c>
      <c r="I17" s="92"/>
      <c r="J17" s="109"/>
      <c r="K17" s="109"/>
      <c r="L17" s="109"/>
      <c r="M17" s="160"/>
      <c r="N17" s="489"/>
      <c r="O17" s="109"/>
      <c r="P17" s="161"/>
      <c r="Q17" s="162"/>
      <c r="R17" s="163"/>
      <c r="S17" s="161"/>
      <c r="T17" s="454"/>
      <c r="U17" s="454"/>
      <c r="V17" s="454"/>
    </row>
    <row r="18" spans="1:22" s="33" customFormat="1" ht="17.25" thickBot="1" x14ac:dyDescent="0.25">
      <c r="A18" s="141" t="s">
        <v>131</v>
      </c>
      <c r="B18" s="142" t="s">
        <v>132</v>
      </c>
      <c r="C18" s="166"/>
      <c r="D18" s="490" t="s">
        <v>296</v>
      </c>
      <c r="E18" s="491"/>
      <c r="F18" s="492"/>
      <c r="G18" s="164">
        <v>1</v>
      </c>
      <c r="H18" s="165">
        <f t="shared" si="0"/>
        <v>30</v>
      </c>
      <c r="I18" s="166">
        <v>10</v>
      </c>
      <c r="J18" s="167">
        <v>10</v>
      </c>
      <c r="K18" s="167"/>
      <c r="L18" s="167"/>
      <c r="M18" s="168">
        <f>H18-I18</f>
        <v>20</v>
      </c>
      <c r="N18" s="493"/>
      <c r="O18" s="494">
        <v>1</v>
      </c>
      <c r="P18" s="169"/>
      <c r="Q18" s="170"/>
      <c r="R18" s="171"/>
      <c r="S18" s="169"/>
      <c r="T18" s="454">
        <v>1</v>
      </c>
      <c r="U18" s="454"/>
      <c r="V18" s="454"/>
    </row>
    <row r="19" spans="1:22" s="33" customFormat="1" ht="31.5" customHeight="1" x14ac:dyDescent="0.2">
      <c r="A19" s="143" t="s">
        <v>133</v>
      </c>
      <c r="B19" s="144" t="s">
        <v>134</v>
      </c>
      <c r="C19" s="414" t="s">
        <v>125</v>
      </c>
      <c r="D19" s="482"/>
      <c r="E19" s="483"/>
      <c r="F19" s="495"/>
      <c r="G19" s="496">
        <v>4</v>
      </c>
      <c r="H19" s="172">
        <f t="shared" si="0"/>
        <v>120</v>
      </c>
      <c r="I19" s="117"/>
      <c r="J19" s="123"/>
      <c r="K19" s="123"/>
      <c r="L19" s="123"/>
      <c r="M19" s="173"/>
      <c r="N19" s="497"/>
      <c r="O19" s="498"/>
      <c r="P19" s="174"/>
      <c r="Q19" s="175"/>
      <c r="R19" s="176"/>
      <c r="S19" s="174"/>
      <c r="T19" s="454"/>
      <c r="U19" s="454"/>
      <c r="V19" s="454"/>
    </row>
    <row r="20" spans="1:22" s="33" customFormat="1" ht="16.5" x14ac:dyDescent="0.2">
      <c r="A20" s="145" t="s">
        <v>135</v>
      </c>
      <c r="B20" s="146" t="s">
        <v>136</v>
      </c>
      <c r="C20" s="499"/>
      <c r="D20" s="500"/>
      <c r="E20" s="95"/>
      <c r="F20" s="501"/>
      <c r="G20" s="177">
        <f>G21+G22</f>
        <v>4.5</v>
      </c>
      <c r="H20" s="159">
        <f t="shared" si="0"/>
        <v>135</v>
      </c>
      <c r="I20" s="92"/>
      <c r="J20" s="178"/>
      <c r="K20" s="178"/>
      <c r="L20" s="178"/>
      <c r="M20" s="179"/>
      <c r="N20" s="489"/>
      <c r="O20" s="109"/>
      <c r="P20" s="161"/>
      <c r="Q20" s="162"/>
      <c r="R20" s="163"/>
      <c r="S20" s="161"/>
      <c r="T20" s="454"/>
      <c r="U20" s="454"/>
      <c r="V20" s="454"/>
    </row>
    <row r="21" spans="1:22" s="33" customFormat="1" ht="16.5" x14ac:dyDescent="0.2">
      <c r="A21" s="145"/>
      <c r="B21" s="140" t="s">
        <v>130</v>
      </c>
      <c r="C21" s="502"/>
      <c r="D21" s="503"/>
      <c r="E21" s="504"/>
      <c r="F21" s="505"/>
      <c r="G21" s="180">
        <v>3</v>
      </c>
      <c r="H21" s="159">
        <f t="shared" si="0"/>
        <v>90</v>
      </c>
      <c r="I21" s="156"/>
      <c r="J21" s="181"/>
      <c r="K21" s="181"/>
      <c r="L21" s="181"/>
      <c r="M21" s="182"/>
      <c r="N21" s="506"/>
      <c r="O21" s="377"/>
      <c r="P21" s="161"/>
      <c r="Q21" s="162"/>
      <c r="R21" s="163"/>
      <c r="S21" s="161"/>
      <c r="T21" s="454"/>
      <c r="U21" s="454"/>
      <c r="V21" s="454"/>
    </row>
    <row r="22" spans="1:22" s="37" customFormat="1" ht="16.5" x14ac:dyDescent="0.2">
      <c r="A22" s="145" t="s">
        <v>137</v>
      </c>
      <c r="B22" s="147" t="s">
        <v>132</v>
      </c>
      <c r="C22" s="111">
        <v>1</v>
      </c>
      <c r="D22" s="507"/>
      <c r="E22" s="508"/>
      <c r="F22" s="509"/>
      <c r="G22" s="183">
        <v>1.5</v>
      </c>
      <c r="H22" s="184">
        <f t="shared" si="0"/>
        <v>45</v>
      </c>
      <c r="I22" s="92">
        <v>15</v>
      </c>
      <c r="J22" s="90">
        <v>15</v>
      </c>
      <c r="K22" s="90"/>
      <c r="L22" s="90"/>
      <c r="M22" s="160">
        <f>H22-I22</f>
        <v>30</v>
      </c>
      <c r="N22" s="510">
        <v>1</v>
      </c>
      <c r="O22" s="148"/>
      <c r="P22" s="161"/>
      <c r="Q22" s="162"/>
      <c r="R22" s="163"/>
      <c r="S22" s="161"/>
      <c r="T22" s="454">
        <v>1</v>
      </c>
      <c r="U22" s="454"/>
      <c r="V22" s="454"/>
    </row>
    <row r="23" spans="1:22" s="37" customFormat="1" ht="33" x14ac:dyDescent="0.2">
      <c r="A23" s="438" t="s">
        <v>138</v>
      </c>
      <c r="B23" s="439" t="s">
        <v>284</v>
      </c>
      <c r="C23" s="450"/>
      <c r="D23" s="511"/>
      <c r="E23" s="511"/>
      <c r="F23" s="440"/>
      <c r="G23" s="440">
        <v>4.5</v>
      </c>
      <c r="H23" s="441">
        <f t="shared" si="0"/>
        <v>135</v>
      </c>
      <c r="I23" s="442"/>
      <c r="J23" s="442"/>
      <c r="K23" s="442"/>
      <c r="L23" s="442"/>
      <c r="M23" s="443"/>
      <c r="N23" s="512"/>
      <c r="O23" s="513"/>
      <c r="P23" s="444"/>
      <c r="Q23" s="444"/>
      <c r="R23" s="444"/>
      <c r="S23" s="444"/>
      <c r="T23" s="454"/>
      <c r="U23" s="454"/>
      <c r="V23" s="454"/>
    </row>
    <row r="24" spans="1:22" s="37" customFormat="1" ht="16.5" x14ac:dyDescent="0.2">
      <c r="A24" s="438"/>
      <c r="B24" s="445" t="s">
        <v>130</v>
      </c>
      <c r="C24" s="450"/>
      <c r="D24" s="511"/>
      <c r="E24" s="511"/>
      <c r="F24" s="440"/>
      <c r="G24" s="440">
        <v>2.5</v>
      </c>
      <c r="H24" s="441">
        <f t="shared" si="0"/>
        <v>75</v>
      </c>
      <c r="I24" s="442"/>
      <c r="J24" s="442"/>
      <c r="K24" s="442"/>
      <c r="L24" s="442"/>
      <c r="M24" s="443"/>
      <c r="N24" s="512"/>
      <c r="O24" s="513"/>
      <c r="P24" s="444"/>
      <c r="Q24" s="444"/>
      <c r="R24" s="444"/>
      <c r="S24" s="444"/>
      <c r="T24" s="454"/>
      <c r="U24" s="454"/>
      <c r="V24" s="454"/>
    </row>
    <row r="25" spans="1:22" s="37" customFormat="1" ht="16.5" x14ac:dyDescent="0.2">
      <c r="A25" s="438" t="s">
        <v>285</v>
      </c>
      <c r="B25" s="446" t="s">
        <v>132</v>
      </c>
      <c r="C25" s="450"/>
      <c r="D25" s="511" t="s">
        <v>298</v>
      </c>
      <c r="E25" s="514"/>
      <c r="F25" s="515"/>
      <c r="G25" s="447">
        <v>2</v>
      </c>
      <c r="H25" s="448">
        <f t="shared" si="0"/>
        <v>60</v>
      </c>
      <c r="I25" s="442">
        <v>20</v>
      </c>
      <c r="J25" s="442">
        <v>10</v>
      </c>
      <c r="K25" s="442"/>
      <c r="L25" s="442">
        <v>10</v>
      </c>
      <c r="M25" s="449">
        <f>H25-I25</f>
        <v>40</v>
      </c>
      <c r="N25" s="512"/>
      <c r="O25" s="513"/>
      <c r="P25" s="444"/>
      <c r="Q25" s="444"/>
      <c r="R25" s="444">
        <v>2</v>
      </c>
      <c r="S25" s="444"/>
      <c r="T25" s="454">
        <v>2</v>
      </c>
      <c r="U25" s="454"/>
      <c r="V25" s="454"/>
    </row>
    <row r="26" spans="1:22" s="37" customFormat="1" ht="16.5" x14ac:dyDescent="0.2">
      <c r="A26" s="438" t="s">
        <v>286</v>
      </c>
      <c r="B26" s="439" t="s">
        <v>287</v>
      </c>
      <c r="C26" s="450"/>
      <c r="D26" s="511"/>
      <c r="E26" s="511"/>
      <c r="F26" s="440"/>
      <c r="G26" s="440">
        <v>3</v>
      </c>
      <c r="H26" s="441">
        <f t="shared" si="0"/>
        <v>90</v>
      </c>
      <c r="I26" s="450"/>
      <c r="J26" s="450"/>
      <c r="K26" s="450"/>
      <c r="L26" s="450"/>
      <c r="M26" s="451"/>
      <c r="N26" s="512"/>
      <c r="O26" s="513"/>
      <c r="P26" s="444"/>
      <c r="Q26" s="444"/>
      <c r="R26" s="444"/>
      <c r="S26" s="444"/>
      <c r="T26" s="454"/>
      <c r="U26" s="454"/>
      <c r="V26" s="454"/>
    </row>
    <row r="27" spans="1:22" s="37" customFormat="1" ht="16.5" x14ac:dyDescent="0.2">
      <c r="A27" s="438"/>
      <c r="B27" s="445" t="s">
        <v>130</v>
      </c>
      <c r="C27" s="450"/>
      <c r="D27" s="514"/>
      <c r="E27" s="514"/>
      <c r="F27" s="515"/>
      <c r="G27" s="440">
        <v>2</v>
      </c>
      <c r="H27" s="441">
        <f t="shared" si="0"/>
        <v>60</v>
      </c>
      <c r="I27" s="442"/>
      <c r="J27" s="442"/>
      <c r="K27" s="442"/>
      <c r="L27" s="442"/>
      <c r="M27" s="443"/>
      <c r="N27" s="512"/>
      <c r="O27" s="513"/>
      <c r="P27" s="444"/>
      <c r="Q27" s="444"/>
      <c r="R27" s="444"/>
      <c r="S27" s="444"/>
      <c r="T27" s="454"/>
      <c r="U27" s="454"/>
      <c r="V27" s="454"/>
    </row>
    <row r="28" spans="1:22" s="37" customFormat="1" ht="16.5" x14ac:dyDescent="0.2">
      <c r="A28" s="438" t="s">
        <v>288</v>
      </c>
      <c r="B28" s="446" t="s">
        <v>132</v>
      </c>
      <c r="C28" s="450"/>
      <c r="D28" s="514" t="s">
        <v>297</v>
      </c>
      <c r="E28" s="514"/>
      <c r="F28" s="515"/>
      <c r="G28" s="447">
        <v>1</v>
      </c>
      <c r="H28" s="448">
        <f t="shared" si="0"/>
        <v>30</v>
      </c>
      <c r="I28" s="442">
        <v>10</v>
      </c>
      <c r="J28" s="442">
        <v>10</v>
      </c>
      <c r="K28" s="442"/>
      <c r="L28" s="442"/>
      <c r="M28" s="443">
        <v>20</v>
      </c>
      <c r="N28" s="512"/>
      <c r="O28" s="513"/>
      <c r="P28" s="444">
        <v>1</v>
      </c>
      <c r="Q28" s="444"/>
      <c r="R28" s="444"/>
      <c r="S28" s="444"/>
      <c r="T28" s="454">
        <v>1</v>
      </c>
      <c r="U28" s="454"/>
      <c r="V28" s="454"/>
    </row>
    <row r="29" spans="1:22" s="37" customFormat="1" ht="16.5" x14ac:dyDescent="0.2">
      <c r="A29" s="438" t="s">
        <v>289</v>
      </c>
      <c r="B29" s="439" t="s">
        <v>290</v>
      </c>
      <c r="C29" s="450"/>
      <c r="D29" s="514"/>
      <c r="E29" s="514"/>
      <c r="F29" s="515"/>
      <c r="G29" s="440">
        <v>3</v>
      </c>
      <c r="H29" s="441">
        <f>G29*30</f>
        <v>90</v>
      </c>
      <c r="I29" s="442"/>
      <c r="J29" s="442"/>
      <c r="K29" s="442"/>
      <c r="L29" s="442"/>
      <c r="M29" s="443"/>
      <c r="N29" s="512"/>
      <c r="O29" s="513"/>
      <c r="P29" s="444"/>
      <c r="Q29" s="444"/>
      <c r="R29" s="444"/>
      <c r="S29" s="444"/>
      <c r="T29" s="454"/>
      <c r="U29" s="454"/>
      <c r="V29" s="454"/>
    </row>
    <row r="30" spans="1:22" s="37" customFormat="1" ht="16.5" x14ac:dyDescent="0.2">
      <c r="A30" s="438"/>
      <c r="B30" s="445" t="s">
        <v>130</v>
      </c>
      <c r="C30" s="450"/>
      <c r="D30" s="514"/>
      <c r="E30" s="514"/>
      <c r="F30" s="515"/>
      <c r="G30" s="440">
        <v>2</v>
      </c>
      <c r="H30" s="441">
        <f>G30*30</f>
        <v>60</v>
      </c>
      <c r="I30" s="442"/>
      <c r="J30" s="442"/>
      <c r="K30" s="442"/>
      <c r="L30" s="442"/>
      <c r="M30" s="443"/>
      <c r="N30" s="512"/>
      <c r="O30" s="513"/>
      <c r="P30" s="444"/>
      <c r="Q30" s="444"/>
      <c r="R30" s="444"/>
      <c r="S30" s="444"/>
      <c r="T30" s="454"/>
      <c r="U30" s="454"/>
      <c r="V30" s="454"/>
    </row>
    <row r="31" spans="1:22" s="37" customFormat="1" ht="16.5" x14ac:dyDescent="0.2">
      <c r="A31" s="438"/>
      <c r="B31" s="452" t="s">
        <v>132</v>
      </c>
      <c r="C31" s="450"/>
      <c r="D31" s="514" t="s">
        <v>296</v>
      </c>
      <c r="E31" s="514"/>
      <c r="F31" s="515"/>
      <c r="G31" s="453">
        <v>1</v>
      </c>
      <c r="H31" s="442">
        <f>G31*30</f>
        <v>30</v>
      </c>
      <c r="I31" s="442">
        <v>10</v>
      </c>
      <c r="J31" s="442">
        <v>10</v>
      </c>
      <c r="K31" s="442"/>
      <c r="L31" s="442"/>
      <c r="M31" s="443">
        <v>20</v>
      </c>
      <c r="N31" s="512"/>
      <c r="O31" s="513">
        <v>1</v>
      </c>
      <c r="P31" s="444"/>
      <c r="Q31" s="444"/>
      <c r="R31" s="444"/>
      <c r="S31" s="444"/>
      <c r="T31" s="454">
        <v>1</v>
      </c>
      <c r="U31" s="454"/>
      <c r="V31" s="454"/>
    </row>
    <row r="32" spans="1:22" s="33" customFormat="1" ht="31.5" x14ac:dyDescent="0.2">
      <c r="A32" s="145" t="s">
        <v>138</v>
      </c>
      <c r="B32" s="418" t="s">
        <v>139</v>
      </c>
      <c r="C32" s="419"/>
      <c r="D32" s="205" t="s">
        <v>300</v>
      </c>
      <c r="E32" s="205"/>
      <c r="F32" s="206"/>
      <c r="G32" s="516">
        <v>4.5</v>
      </c>
      <c r="H32" s="420">
        <f>G32*30</f>
        <v>135</v>
      </c>
      <c r="I32" s="419">
        <v>60</v>
      </c>
      <c r="J32" s="205"/>
      <c r="K32" s="205"/>
      <c r="L32" s="205">
        <v>60</v>
      </c>
      <c r="M32" s="206">
        <f>H32-I32</f>
        <v>75</v>
      </c>
      <c r="N32" s="419" t="s">
        <v>260</v>
      </c>
      <c r="O32" s="419" t="s">
        <v>260</v>
      </c>
      <c r="P32" s="419" t="s">
        <v>260</v>
      </c>
      <c r="Q32" s="419"/>
      <c r="R32" s="205"/>
      <c r="S32" s="185"/>
      <c r="T32" s="454">
        <v>1</v>
      </c>
      <c r="U32" s="454"/>
      <c r="V32" s="454"/>
    </row>
    <row r="33" spans="1:22" s="33" customFormat="1" ht="31.5" x14ac:dyDescent="0.2">
      <c r="A33" s="137"/>
      <c r="B33" s="421" t="s">
        <v>139</v>
      </c>
      <c r="C33" s="422"/>
      <c r="D33" s="148" t="s">
        <v>301</v>
      </c>
      <c r="E33" s="148"/>
      <c r="F33" s="185"/>
      <c r="G33" s="423"/>
      <c r="H33" s="423"/>
      <c r="I33" s="422"/>
      <c r="J33" s="148"/>
      <c r="K33" s="148"/>
      <c r="L33" s="148"/>
      <c r="M33" s="185"/>
      <c r="N33" s="422"/>
      <c r="O33" s="205"/>
      <c r="P33" s="185"/>
      <c r="Q33" s="419" t="s">
        <v>141</v>
      </c>
      <c r="R33" s="419" t="s">
        <v>141</v>
      </c>
      <c r="S33" s="419" t="s">
        <v>141</v>
      </c>
      <c r="T33" s="454"/>
      <c r="U33" s="454"/>
      <c r="V33" s="454"/>
    </row>
    <row r="34" spans="1:22" s="38" customFormat="1" ht="16.5" customHeight="1" thickBot="1" x14ac:dyDescent="0.25">
      <c r="A34" s="994" t="s">
        <v>263</v>
      </c>
      <c r="B34" s="995"/>
      <c r="C34" s="996"/>
      <c r="D34" s="230"/>
      <c r="E34" s="149"/>
      <c r="F34" s="186"/>
      <c r="G34" s="187"/>
      <c r="H34" s="187"/>
      <c r="I34" s="481"/>
      <c r="J34" s="149"/>
      <c r="K34" s="149"/>
      <c r="L34" s="149"/>
      <c r="M34" s="276"/>
      <c r="N34" s="277"/>
      <c r="O34" s="277"/>
      <c r="P34" s="277"/>
      <c r="Q34" s="148"/>
      <c r="R34" s="148"/>
      <c r="S34" s="148"/>
      <c r="T34" s="454"/>
      <c r="U34" s="454"/>
      <c r="V34" s="454"/>
    </row>
    <row r="35" spans="1:22" s="33" customFormat="1" ht="16.5" customHeight="1" thickBot="1" x14ac:dyDescent="0.25">
      <c r="A35" s="997"/>
      <c r="B35" s="998"/>
      <c r="C35" s="999"/>
      <c r="D35" s="407"/>
      <c r="E35" s="407"/>
      <c r="F35" s="407"/>
      <c r="G35" s="408"/>
      <c r="H35" s="408"/>
      <c r="I35" s="407"/>
      <c r="J35" s="407"/>
      <c r="K35" s="407"/>
      <c r="L35" s="407"/>
      <c r="M35" s="407"/>
      <c r="N35" s="277"/>
      <c r="O35" s="277"/>
      <c r="P35" s="277"/>
      <c r="Q35" s="148"/>
      <c r="R35" s="148"/>
      <c r="S35" s="148"/>
      <c r="T35" s="454"/>
      <c r="U35" s="454"/>
      <c r="V35" s="454"/>
    </row>
    <row r="36" spans="1:22" s="39" customFormat="1" ht="17.25" thickBot="1" x14ac:dyDescent="0.25">
      <c r="A36" s="966" t="s">
        <v>142</v>
      </c>
      <c r="B36" s="967"/>
      <c r="C36" s="188"/>
      <c r="D36" s="189"/>
      <c r="E36" s="189"/>
      <c r="F36" s="190"/>
      <c r="G36" s="517">
        <f>G11+G15+G16+G19+G20+G32+G23+G26+G29</f>
        <v>37.5</v>
      </c>
      <c r="H36" s="517">
        <f>H11+H15+H16+H19+H20+H32+H23+H26+H29</f>
        <v>1125</v>
      </c>
      <c r="I36" s="518"/>
      <c r="J36" s="518"/>
      <c r="K36" s="519"/>
      <c r="L36" s="519"/>
      <c r="M36" s="520"/>
      <c r="N36" s="521"/>
      <c r="O36" s="521"/>
      <c r="P36" s="521"/>
      <c r="Q36" s="521"/>
      <c r="R36" s="521"/>
      <c r="S36" s="521"/>
    </row>
    <row r="37" spans="1:22" s="33" customFormat="1" ht="17.25" thickBot="1" x14ac:dyDescent="0.25">
      <c r="A37" s="953" t="s">
        <v>143</v>
      </c>
      <c r="B37" s="954"/>
      <c r="C37" s="191"/>
      <c r="D37" s="192"/>
      <c r="E37" s="192"/>
      <c r="F37" s="193"/>
      <c r="G37" s="517">
        <f t="shared" ref="G37:M37" si="1">G18+G22+G14+G32+G25+G28+G31</f>
        <v>12.5</v>
      </c>
      <c r="H37" s="517">
        <f t="shared" si="1"/>
        <v>375</v>
      </c>
      <c r="I37" s="517">
        <f t="shared" si="1"/>
        <v>141</v>
      </c>
      <c r="J37" s="517">
        <f t="shared" si="1"/>
        <v>55</v>
      </c>
      <c r="K37" s="517">
        <f t="shared" si="1"/>
        <v>0</v>
      </c>
      <c r="L37" s="517">
        <f t="shared" si="1"/>
        <v>86</v>
      </c>
      <c r="M37" s="517">
        <f t="shared" si="1"/>
        <v>234</v>
      </c>
      <c r="N37" s="522">
        <f>SUM(N11:N34)+2</f>
        <v>3</v>
      </c>
      <c r="O37" s="522">
        <f>SUM(O11:O34)+2</f>
        <v>4</v>
      </c>
      <c r="P37" s="522">
        <v>3</v>
      </c>
      <c r="Q37" s="522">
        <f>SUM(Q11:Q34)</f>
        <v>0</v>
      </c>
      <c r="R37" s="522">
        <f>SUM(R11:R34)</f>
        <v>2</v>
      </c>
      <c r="S37" s="522">
        <f>SUM(S11:S34)</f>
        <v>2</v>
      </c>
    </row>
    <row r="38" spans="1:22" s="40" customFormat="1" ht="15.75" customHeight="1" thickBot="1" x14ac:dyDescent="0.25">
      <c r="A38" s="955" t="s">
        <v>144</v>
      </c>
      <c r="B38" s="956"/>
      <c r="C38" s="191"/>
      <c r="D38" s="192"/>
      <c r="E38" s="192"/>
      <c r="F38" s="193"/>
      <c r="G38" s="517">
        <f>G15+G17+G19+G21+G12+G24+G27+G30</f>
        <v>25</v>
      </c>
      <c r="H38" s="517">
        <f>H15+H17+H19+H21+H12+H24+H27+H30</f>
        <v>750</v>
      </c>
      <c r="I38" s="523"/>
      <c r="J38" s="523"/>
      <c r="K38" s="523"/>
      <c r="L38" s="523"/>
      <c r="M38" s="523"/>
      <c r="N38" s="524"/>
      <c r="O38" s="524"/>
      <c r="P38" s="524"/>
      <c r="Q38" s="524"/>
      <c r="R38" s="524"/>
      <c r="S38" s="525"/>
    </row>
    <row r="39" spans="1:22" s="27" customFormat="1" ht="15.75" customHeight="1" thickBot="1" x14ac:dyDescent="0.25">
      <c r="A39" s="1039" t="s">
        <v>145</v>
      </c>
      <c r="B39" s="1040"/>
      <c r="C39" s="1040"/>
      <c r="D39" s="1040"/>
      <c r="E39" s="1040"/>
      <c r="F39" s="1040"/>
      <c r="G39" s="1040"/>
      <c r="H39" s="1040"/>
      <c r="I39" s="1040"/>
      <c r="J39" s="1040"/>
      <c r="K39" s="1040"/>
      <c r="L39" s="1040"/>
      <c r="M39" s="1040"/>
      <c r="N39" s="1040"/>
      <c r="O39" s="1040"/>
      <c r="P39" s="1040"/>
      <c r="Q39" s="1040"/>
      <c r="R39" s="1040"/>
      <c r="S39" s="1041"/>
    </row>
    <row r="40" spans="1:22" s="27" customFormat="1" ht="15.75" customHeight="1" x14ac:dyDescent="0.2">
      <c r="A40" s="385" t="s">
        <v>146</v>
      </c>
      <c r="B40" s="526" t="s">
        <v>262</v>
      </c>
      <c r="C40" s="527"/>
      <c r="D40" s="527"/>
      <c r="E40" s="527"/>
      <c r="F40" s="528"/>
      <c r="G40" s="529">
        <v>3</v>
      </c>
      <c r="H40" s="530">
        <f>G40*30</f>
        <v>90</v>
      </c>
      <c r="I40" s="531"/>
      <c r="J40" s="527"/>
      <c r="K40" s="527"/>
      <c r="L40" s="527"/>
      <c r="M40" s="527"/>
      <c r="N40" s="527"/>
      <c r="O40" s="396"/>
      <c r="P40" s="397"/>
      <c r="Q40" s="395"/>
      <c r="R40" s="396"/>
      <c r="S40" s="397"/>
    </row>
    <row r="41" spans="1:22" s="27" customFormat="1" ht="15.75" customHeight="1" x14ac:dyDescent="0.2">
      <c r="A41" s="385"/>
      <c r="B41" s="424" t="s">
        <v>62</v>
      </c>
      <c r="C41" s="532"/>
      <c r="D41" s="532"/>
      <c r="E41" s="532"/>
      <c r="F41" s="533"/>
      <c r="G41" s="534">
        <v>2</v>
      </c>
      <c r="H41" s="535">
        <f>G41*30</f>
        <v>60</v>
      </c>
      <c r="I41" s="536"/>
      <c r="J41" s="532"/>
      <c r="K41" s="532"/>
      <c r="L41" s="532"/>
      <c r="M41" s="532"/>
      <c r="N41" s="532"/>
      <c r="O41" s="393"/>
      <c r="P41" s="399"/>
      <c r="Q41" s="398"/>
      <c r="R41" s="393"/>
      <c r="S41" s="399"/>
    </row>
    <row r="42" spans="1:22" s="27" customFormat="1" ht="15.75" customHeight="1" thickBot="1" x14ac:dyDescent="0.25">
      <c r="A42" s="537" t="s">
        <v>147</v>
      </c>
      <c r="B42" s="425" t="s">
        <v>63</v>
      </c>
      <c r="C42" s="538"/>
      <c r="D42" s="539">
        <v>1</v>
      </c>
      <c r="E42" s="538"/>
      <c r="F42" s="540"/>
      <c r="G42" s="541">
        <v>1</v>
      </c>
      <c r="H42" s="542">
        <f>G42*30</f>
        <v>30</v>
      </c>
      <c r="I42" s="539">
        <f>J42+K42+L42</f>
        <v>14</v>
      </c>
      <c r="J42" s="539">
        <v>8</v>
      </c>
      <c r="K42" s="539"/>
      <c r="L42" s="539">
        <v>6</v>
      </c>
      <c r="M42" s="539">
        <f>H42-I42</f>
        <v>16</v>
      </c>
      <c r="N42" s="539">
        <v>1</v>
      </c>
      <c r="O42" s="403"/>
      <c r="P42" s="404"/>
      <c r="Q42" s="405"/>
      <c r="R42" s="403"/>
      <c r="S42" s="404"/>
      <c r="T42" s="454">
        <v>1</v>
      </c>
      <c r="U42" s="454" t="s">
        <v>291</v>
      </c>
      <c r="V42" s="455">
        <f>SUMIF(T$40:T$61,1,G$40:G$61)</f>
        <v>30</v>
      </c>
    </row>
    <row r="43" spans="1:22" s="27" customFormat="1" ht="25.5" customHeight="1" x14ac:dyDescent="0.25">
      <c r="A43" s="543" t="s">
        <v>148</v>
      </c>
      <c r="B43" s="386" t="s">
        <v>248</v>
      </c>
      <c r="C43" s="402"/>
      <c r="D43" s="304"/>
      <c r="E43" s="123"/>
      <c r="F43" s="387"/>
      <c r="G43" s="544">
        <f>G45+G44</f>
        <v>7</v>
      </c>
      <c r="H43" s="394">
        <f>H45+H44</f>
        <v>210</v>
      </c>
      <c r="I43" s="388"/>
      <c r="J43" s="388"/>
      <c r="K43" s="388"/>
      <c r="L43" s="388"/>
      <c r="M43" s="389"/>
      <c r="N43" s="400"/>
      <c r="O43" s="123"/>
      <c r="P43" s="390"/>
      <c r="Q43" s="401"/>
      <c r="R43" s="391"/>
      <c r="S43" s="392"/>
      <c r="T43" s="454"/>
      <c r="U43" s="454" t="s">
        <v>292</v>
      </c>
      <c r="V43" s="455">
        <f>SUMIF(T$40:T$61,2,G$40:G$61)</f>
        <v>0</v>
      </c>
    </row>
    <row r="44" spans="1:22" s="27" customFormat="1" ht="15.75" customHeight="1" x14ac:dyDescent="0.25">
      <c r="A44" s="545"/>
      <c r="B44" s="546" t="s">
        <v>62</v>
      </c>
      <c r="C44" s="402"/>
      <c r="D44" s="304"/>
      <c r="E44" s="123"/>
      <c r="F44" s="387"/>
      <c r="G44" s="547">
        <v>3.5</v>
      </c>
      <c r="H44" s="548">
        <f t="shared" ref="H44:H61" si="2">G44*30</f>
        <v>105</v>
      </c>
      <c r="I44" s="90"/>
      <c r="J44" s="90"/>
      <c r="K44" s="90"/>
      <c r="L44" s="90"/>
      <c r="M44" s="549"/>
      <c r="N44" s="489"/>
      <c r="O44" s="90"/>
      <c r="P44" s="550"/>
      <c r="Q44" s="551"/>
      <c r="R44" s="194"/>
      <c r="S44" s="195"/>
      <c r="T44" s="454"/>
      <c r="U44" s="454"/>
      <c r="V44" s="455">
        <f>SUM(V42:V43)</f>
        <v>30</v>
      </c>
    </row>
    <row r="45" spans="1:22" s="27" customFormat="1" ht="15.75" customHeight="1" thickBot="1" x14ac:dyDescent="0.25">
      <c r="A45" s="552" t="s">
        <v>149</v>
      </c>
      <c r="B45" s="553" t="s">
        <v>63</v>
      </c>
      <c r="C45" s="554"/>
      <c r="D45" s="555" t="s">
        <v>296</v>
      </c>
      <c r="E45" s="556"/>
      <c r="F45" s="557"/>
      <c r="G45" s="558">
        <v>3.5</v>
      </c>
      <c r="H45" s="559">
        <f t="shared" si="2"/>
        <v>105</v>
      </c>
      <c r="I45" s="494">
        <f>J45+K45+L45</f>
        <v>36</v>
      </c>
      <c r="J45" s="494">
        <v>18</v>
      </c>
      <c r="K45" s="494">
        <v>9</v>
      </c>
      <c r="L45" s="494">
        <v>9</v>
      </c>
      <c r="M45" s="560">
        <f>H45-I45</f>
        <v>69</v>
      </c>
      <c r="N45" s="196"/>
      <c r="O45" s="287">
        <f>I45/O7</f>
        <v>4</v>
      </c>
      <c r="P45" s="561"/>
      <c r="Q45" s="562"/>
      <c r="R45" s="197"/>
      <c r="S45" s="198"/>
      <c r="T45" s="454">
        <v>1</v>
      </c>
      <c r="U45" s="454"/>
      <c r="V45" s="454"/>
    </row>
    <row r="46" spans="1:22" s="27" customFormat="1" ht="15.75" customHeight="1" thickBot="1" x14ac:dyDescent="0.25">
      <c r="A46" s="543" t="s">
        <v>150</v>
      </c>
      <c r="B46" s="563" t="s">
        <v>65</v>
      </c>
      <c r="C46" s="564"/>
      <c r="D46" s="565"/>
      <c r="E46" s="566"/>
      <c r="F46" s="567"/>
      <c r="G46" s="529">
        <f>G47+G48</f>
        <v>8</v>
      </c>
      <c r="H46" s="568">
        <f>H47+H48</f>
        <v>240</v>
      </c>
      <c r="I46" s="569"/>
      <c r="J46" s="569"/>
      <c r="K46" s="569"/>
      <c r="L46" s="569"/>
      <c r="M46" s="570"/>
      <c r="N46" s="571"/>
      <c r="O46" s="572"/>
      <c r="P46" s="573"/>
      <c r="Q46" s="574"/>
      <c r="R46" s="199"/>
      <c r="S46" s="200"/>
      <c r="T46" s="454"/>
      <c r="U46" s="454"/>
      <c r="V46" s="454"/>
    </row>
    <row r="47" spans="1:22" s="27" customFormat="1" ht="15.75" customHeight="1" x14ac:dyDescent="0.2">
      <c r="A47" s="543" t="s">
        <v>151</v>
      </c>
      <c r="B47" s="575" t="s">
        <v>62</v>
      </c>
      <c r="C47" s="576"/>
      <c r="D47" s="577"/>
      <c r="E47" s="577"/>
      <c r="F47" s="578"/>
      <c r="G47" s="579">
        <v>4</v>
      </c>
      <c r="H47" s="201">
        <f t="shared" si="2"/>
        <v>120</v>
      </c>
      <c r="I47" s="89"/>
      <c r="J47" s="89"/>
      <c r="K47" s="89"/>
      <c r="L47" s="89"/>
      <c r="M47" s="580"/>
      <c r="N47" s="581"/>
      <c r="O47" s="90"/>
      <c r="P47" s="582"/>
      <c r="Q47" s="119"/>
      <c r="R47" s="98"/>
      <c r="S47" s="202"/>
      <c r="T47" s="454"/>
      <c r="U47" s="454"/>
      <c r="V47" s="454"/>
    </row>
    <row r="48" spans="1:22" s="27" customFormat="1" ht="15.75" customHeight="1" thickBot="1" x14ac:dyDescent="0.25">
      <c r="A48" s="545"/>
      <c r="B48" s="553" t="s">
        <v>63</v>
      </c>
      <c r="C48" s="583"/>
      <c r="D48" s="494">
        <v>1</v>
      </c>
      <c r="E48" s="584"/>
      <c r="F48" s="585"/>
      <c r="G48" s="586">
        <v>4</v>
      </c>
      <c r="H48" s="587">
        <f t="shared" si="2"/>
        <v>120</v>
      </c>
      <c r="I48" s="588">
        <f>J48+K48+L48</f>
        <v>45</v>
      </c>
      <c r="J48" s="588">
        <v>15</v>
      </c>
      <c r="K48" s="588">
        <v>30</v>
      </c>
      <c r="L48" s="588"/>
      <c r="M48" s="589">
        <f>H48-I48</f>
        <v>75</v>
      </c>
      <c r="N48" s="559">
        <f>I48/N7</f>
        <v>3</v>
      </c>
      <c r="O48" s="287"/>
      <c r="P48" s="561"/>
      <c r="Q48" s="590"/>
      <c r="R48" s="197"/>
      <c r="S48" s="198"/>
      <c r="T48" s="454">
        <v>1</v>
      </c>
      <c r="U48" s="454"/>
      <c r="V48" s="454"/>
    </row>
    <row r="49" spans="1:22" s="27" customFormat="1" ht="15.75" customHeight="1" thickBot="1" x14ac:dyDescent="0.25">
      <c r="A49" s="552" t="s">
        <v>152</v>
      </c>
      <c r="B49" s="591" t="s">
        <v>66</v>
      </c>
      <c r="C49" s="592"/>
      <c r="D49" s="584">
        <v>1</v>
      </c>
      <c r="E49" s="494"/>
      <c r="F49" s="593"/>
      <c r="G49" s="594">
        <v>4</v>
      </c>
      <c r="H49" s="595">
        <f>G49*30</f>
        <v>120</v>
      </c>
      <c r="I49" s="596">
        <v>45</v>
      </c>
      <c r="J49" s="596">
        <v>30</v>
      </c>
      <c r="K49" s="596"/>
      <c r="L49" s="596">
        <v>15</v>
      </c>
      <c r="M49" s="597">
        <f>H49-I49</f>
        <v>75</v>
      </c>
      <c r="N49" s="559">
        <f>I49/N7</f>
        <v>3</v>
      </c>
      <c r="O49" s="598"/>
      <c r="P49" s="599"/>
      <c r="Q49" s="600"/>
      <c r="R49" s="601"/>
      <c r="S49" s="602"/>
      <c r="T49" s="454">
        <v>1</v>
      </c>
      <c r="U49" s="454"/>
      <c r="V49" s="454"/>
    </row>
    <row r="50" spans="1:22" s="33" customFormat="1" ht="16.5" x14ac:dyDescent="0.2">
      <c r="A50" s="543" t="s">
        <v>153</v>
      </c>
      <c r="B50" s="603" t="s">
        <v>67</v>
      </c>
      <c r="C50" s="604"/>
      <c r="D50" s="605"/>
      <c r="E50" s="606"/>
      <c r="F50" s="607"/>
      <c r="G50" s="608">
        <f>G52+G51</f>
        <v>6</v>
      </c>
      <c r="H50" s="609">
        <f>H52+H51</f>
        <v>180</v>
      </c>
      <c r="I50" s="610"/>
      <c r="J50" s="610"/>
      <c r="K50" s="610"/>
      <c r="L50" s="610"/>
      <c r="M50" s="611"/>
      <c r="N50" s="612"/>
      <c r="O50" s="613"/>
      <c r="P50" s="599"/>
      <c r="Q50" s="600"/>
      <c r="R50" s="601"/>
      <c r="S50" s="602"/>
      <c r="T50" s="454"/>
      <c r="U50" s="454"/>
      <c r="V50" s="454"/>
    </row>
    <row r="51" spans="1:22" s="33" customFormat="1" ht="16.5" x14ac:dyDescent="0.2">
      <c r="A51" s="545"/>
      <c r="B51" s="546" t="s">
        <v>62</v>
      </c>
      <c r="C51" s="576"/>
      <c r="D51" s="577"/>
      <c r="E51" s="614"/>
      <c r="F51" s="614"/>
      <c r="G51" s="615">
        <v>2.5</v>
      </c>
      <c r="H51" s="201">
        <f t="shared" si="2"/>
        <v>75</v>
      </c>
      <c r="I51" s="508"/>
      <c r="J51" s="508"/>
      <c r="K51" s="508"/>
      <c r="L51" s="508"/>
      <c r="M51" s="616"/>
      <c r="N51" s="617"/>
      <c r="O51" s="90"/>
      <c r="P51" s="618"/>
      <c r="Q51" s="619"/>
      <c r="R51" s="620"/>
      <c r="S51" s="621"/>
      <c r="T51" s="454"/>
      <c r="U51" s="454"/>
      <c r="V51" s="454"/>
    </row>
    <row r="52" spans="1:22" s="37" customFormat="1" ht="17.25" thickBot="1" x14ac:dyDescent="0.25">
      <c r="A52" s="622" t="s">
        <v>154</v>
      </c>
      <c r="B52" s="623" t="s">
        <v>63</v>
      </c>
      <c r="C52" s="583"/>
      <c r="D52" s="584" t="s">
        <v>296</v>
      </c>
      <c r="E52" s="593"/>
      <c r="F52" s="593"/>
      <c r="G52" s="624">
        <v>3.5</v>
      </c>
      <c r="H52" s="587">
        <f t="shared" si="2"/>
        <v>105</v>
      </c>
      <c r="I52" s="625">
        <f>SUM(J52:L52)</f>
        <v>36</v>
      </c>
      <c r="J52" s="625">
        <v>18</v>
      </c>
      <c r="K52" s="625"/>
      <c r="L52" s="625">
        <v>18</v>
      </c>
      <c r="M52" s="626">
        <f>H52-I52</f>
        <v>69</v>
      </c>
      <c r="N52" s="559"/>
      <c r="O52" s="287">
        <v>4</v>
      </c>
      <c r="P52" s="561"/>
      <c r="Q52" s="590"/>
      <c r="R52" s="197"/>
      <c r="S52" s="198"/>
      <c r="T52" s="454">
        <v>1</v>
      </c>
      <c r="U52" s="454"/>
      <c r="V52" s="454"/>
    </row>
    <row r="53" spans="1:22" s="33" customFormat="1" ht="16.5" x14ac:dyDescent="0.2">
      <c r="A53" s="543" t="s">
        <v>155</v>
      </c>
      <c r="B53" s="563" t="s">
        <v>68</v>
      </c>
      <c r="C53" s="564"/>
      <c r="D53" s="627"/>
      <c r="E53" s="627"/>
      <c r="F53" s="628"/>
      <c r="G53" s="608">
        <f>G54+G55</f>
        <v>14</v>
      </c>
      <c r="H53" s="609">
        <f>H54+H55</f>
        <v>420</v>
      </c>
      <c r="I53" s="610"/>
      <c r="J53" s="610"/>
      <c r="K53" s="610"/>
      <c r="L53" s="610"/>
      <c r="M53" s="611"/>
      <c r="N53" s="571"/>
      <c r="O53" s="572"/>
      <c r="P53" s="573"/>
      <c r="Q53" s="574"/>
      <c r="R53" s="199"/>
      <c r="S53" s="200"/>
      <c r="T53" s="454"/>
      <c r="U53" s="454"/>
      <c r="V53" s="454"/>
    </row>
    <row r="54" spans="1:22" s="33" customFormat="1" ht="16.5" x14ac:dyDescent="0.2">
      <c r="A54" s="96"/>
      <c r="B54" s="575" t="s">
        <v>62</v>
      </c>
      <c r="C54" s="576"/>
      <c r="D54" s="577"/>
      <c r="E54" s="89"/>
      <c r="F54" s="614"/>
      <c r="G54" s="579">
        <v>7</v>
      </c>
      <c r="H54" s="201">
        <f t="shared" si="2"/>
        <v>210</v>
      </c>
      <c r="I54" s="508"/>
      <c r="J54" s="508"/>
      <c r="K54" s="508"/>
      <c r="L54" s="508"/>
      <c r="M54" s="616"/>
      <c r="N54" s="629"/>
      <c r="O54" s="630"/>
      <c r="P54" s="631"/>
      <c r="Q54" s="222"/>
      <c r="R54" s="148"/>
      <c r="S54" s="185"/>
      <c r="T54" s="454"/>
      <c r="U54" s="454"/>
      <c r="V54" s="454"/>
    </row>
    <row r="55" spans="1:22" s="33" customFormat="1" ht="17.25" thickBot="1" x14ac:dyDescent="0.25">
      <c r="A55" s="632" t="s">
        <v>220</v>
      </c>
      <c r="B55" s="633" t="s">
        <v>63</v>
      </c>
      <c r="C55" s="634">
        <v>1</v>
      </c>
      <c r="D55" s="635"/>
      <c r="E55" s="588"/>
      <c r="F55" s="636"/>
      <c r="G55" s="637">
        <v>7</v>
      </c>
      <c r="H55" s="587">
        <f t="shared" si="2"/>
        <v>210</v>
      </c>
      <c r="I55" s="625">
        <f>J55+L55</f>
        <v>105</v>
      </c>
      <c r="J55" s="625">
        <v>45</v>
      </c>
      <c r="K55" s="625"/>
      <c r="L55" s="625">
        <v>60</v>
      </c>
      <c r="M55" s="626">
        <f>H55-I55</f>
        <v>105</v>
      </c>
      <c r="N55" s="638">
        <f>I55/N7</f>
        <v>7</v>
      </c>
      <c r="O55" s="99"/>
      <c r="P55" s="639"/>
      <c r="Q55" s="640"/>
      <c r="R55" s="203"/>
      <c r="S55" s="204"/>
      <c r="T55" s="454">
        <v>1</v>
      </c>
      <c r="U55" s="454"/>
      <c r="V55" s="454"/>
    </row>
    <row r="56" spans="1:22" s="33" customFormat="1" ht="16.5" x14ac:dyDescent="0.2">
      <c r="A56" s="641" t="s">
        <v>156</v>
      </c>
      <c r="B56" s="603" t="s">
        <v>69</v>
      </c>
      <c r="C56" s="604"/>
      <c r="D56" s="605"/>
      <c r="E56" s="606"/>
      <c r="F56" s="607"/>
      <c r="G56" s="642">
        <f>SUM(G57:G58)</f>
        <v>6</v>
      </c>
      <c r="H56" s="643">
        <f>H57+H58</f>
        <v>180</v>
      </c>
      <c r="I56" s="644"/>
      <c r="J56" s="644"/>
      <c r="K56" s="644"/>
      <c r="L56" s="644"/>
      <c r="M56" s="645"/>
      <c r="N56" s="646"/>
      <c r="O56" s="613"/>
      <c r="P56" s="611"/>
      <c r="Q56" s="647"/>
      <c r="R56" s="278"/>
      <c r="S56" s="279"/>
      <c r="T56" s="454"/>
      <c r="U56" s="454"/>
      <c r="V56" s="454"/>
    </row>
    <row r="57" spans="1:22" s="33" customFormat="1" ht="17.25" thickBot="1" x14ac:dyDescent="0.25">
      <c r="A57" s="545"/>
      <c r="B57" s="575" t="s">
        <v>62</v>
      </c>
      <c r="C57" s="576"/>
      <c r="D57" s="577"/>
      <c r="E57" s="89"/>
      <c r="F57" s="614"/>
      <c r="G57" s="648">
        <v>2.5</v>
      </c>
      <c r="H57" s="559">
        <f t="shared" si="2"/>
        <v>75</v>
      </c>
      <c r="I57" s="508"/>
      <c r="J57" s="508"/>
      <c r="K57" s="508"/>
      <c r="L57" s="508"/>
      <c r="M57" s="649"/>
      <c r="N57" s="650"/>
      <c r="O57" s="90"/>
      <c r="P57" s="582"/>
      <c r="Q57" s="119"/>
      <c r="R57" s="98"/>
      <c r="S57" s="202"/>
      <c r="T57" s="454"/>
      <c r="U57" s="454"/>
      <c r="V57" s="454"/>
    </row>
    <row r="58" spans="1:22" s="33" customFormat="1" ht="17.25" thickBot="1" x14ac:dyDescent="0.25">
      <c r="A58" s="552" t="s">
        <v>157</v>
      </c>
      <c r="B58" s="553" t="s">
        <v>63</v>
      </c>
      <c r="C58" s="583">
        <v>1</v>
      </c>
      <c r="D58" s="584"/>
      <c r="E58" s="494"/>
      <c r="F58" s="593"/>
      <c r="G58" s="651">
        <v>3.5</v>
      </c>
      <c r="H58" s="559">
        <f t="shared" si="2"/>
        <v>105</v>
      </c>
      <c r="I58" s="652">
        <v>45</v>
      </c>
      <c r="J58" s="652">
        <v>30</v>
      </c>
      <c r="K58" s="652"/>
      <c r="L58" s="652">
        <v>15</v>
      </c>
      <c r="M58" s="653">
        <f>H58-I58</f>
        <v>60</v>
      </c>
      <c r="N58" s="196">
        <v>3</v>
      </c>
      <c r="O58" s="287"/>
      <c r="P58" s="561"/>
      <c r="Q58" s="590"/>
      <c r="R58" s="197"/>
      <c r="S58" s="198"/>
      <c r="T58" s="454">
        <v>1</v>
      </c>
      <c r="U58" s="454"/>
      <c r="V58" s="454"/>
    </row>
    <row r="59" spans="1:22" s="33" customFormat="1" ht="16.5" x14ac:dyDescent="0.2">
      <c r="A59" s="641" t="s">
        <v>264</v>
      </c>
      <c r="B59" s="654" t="s">
        <v>70</v>
      </c>
      <c r="C59" s="655"/>
      <c r="D59" s="656"/>
      <c r="E59" s="656"/>
      <c r="F59" s="657"/>
      <c r="G59" s="544">
        <f>G60+G61</f>
        <v>6</v>
      </c>
      <c r="H59" s="658">
        <f>H60+H61</f>
        <v>180</v>
      </c>
      <c r="I59" s="388"/>
      <c r="J59" s="388"/>
      <c r="K59" s="388"/>
      <c r="L59" s="388"/>
      <c r="M59" s="389"/>
      <c r="N59" s="659"/>
      <c r="O59" s="660"/>
      <c r="P59" s="661"/>
      <c r="Q59" s="662"/>
      <c r="R59" s="205"/>
      <c r="S59" s="206"/>
      <c r="T59" s="454"/>
      <c r="U59" s="454"/>
      <c r="V59" s="454"/>
    </row>
    <row r="60" spans="1:22" s="33" customFormat="1" ht="16.5" x14ac:dyDescent="0.2">
      <c r="A60" s="545"/>
      <c r="B60" s="410" t="s">
        <v>62</v>
      </c>
      <c r="C60" s="663"/>
      <c r="D60" s="664"/>
      <c r="E60" s="86"/>
      <c r="F60" s="665"/>
      <c r="G60" s="666">
        <v>2.5</v>
      </c>
      <c r="H60" s="201">
        <f t="shared" si="2"/>
        <v>75</v>
      </c>
      <c r="I60" s="667"/>
      <c r="J60" s="667"/>
      <c r="K60" s="668"/>
      <c r="L60" s="668"/>
      <c r="M60" s="669"/>
      <c r="N60" s="629"/>
      <c r="O60" s="630"/>
      <c r="P60" s="631"/>
      <c r="Q60" s="222"/>
      <c r="R60" s="148"/>
      <c r="S60" s="185"/>
      <c r="T60" s="454"/>
      <c r="U60" s="454"/>
      <c r="V60" s="454"/>
    </row>
    <row r="61" spans="1:22" s="33" customFormat="1" ht="17.25" thickBot="1" x14ac:dyDescent="0.25">
      <c r="A61" s="552" t="s">
        <v>265</v>
      </c>
      <c r="B61" s="553" t="s">
        <v>63</v>
      </c>
      <c r="C61" s="634">
        <v>1</v>
      </c>
      <c r="D61" s="670"/>
      <c r="E61" s="671"/>
      <c r="F61" s="672"/>
      <c r="G61" s="673">
        <v>3.5</v>
      </c>
      <c r="H61" s="196">
        <f t="shared" si="2"/>
        <v>105</v>
      </c>
      <c r="I61" s="652">
        <v>45</v>
      </c>
      <c r="J61" s="652">
        <v>30</v>
      </c>
      <c r="K61" s="652"/>
      <c r="L61" s="652">
        <v>15</v>
      </c>
      <c r="M61" s="674">
        <f>H61-I61</f>
        <v>60</v>
      </c>
      <c r="N61" s="581">
        <f>I61/N7</f>
        <v>3</v>
      </c>
      <c r="O61" s="90"/>
      <c r="P61" s="582"/>
      <c r="Q61" s="119"/>
      <c r="R61" s="98"/>
      <c r="S61" s="202"/>
      <c r="T61" s="454">
        <v>1</v>
      </c>
      <c r="U61" s="454"/>
      <c r="V61" s="454"/>
    </row>
    <row r="62" spans="1:22" s="434" customFormat="1" ht="16.5" thickBot="1" x14ac:dyDescent="0.25">
      <c r="A62" s="966" t="s">
        <v>158</v>
      </c>
      <c r="B62" s="967"/>
      <c r="C62" s="675"/>
      <c r="D62" s="676"/>
      <c r="E62" s="677"/>
      <c r="F62" s="678"/>
      <c r="G62" s="679">
        <f>G40+G43+G46+G49+G50+G53+G56+G59</f>
        <v>54</v>
      </c>
      <c r="H62" s="680">
        <f t="shared" ref="H62" si="3">H40+H43+H46+H49+H50+H53+H56+H59</f>
        <v>1620</v>
      </c>
      <c r="I62" s="680"/>
      <c r="J62" s="680"/>
      <c r="K62" s="680"/>
      <c r="L62" s="680"/>
      <c r="M62" s="680"/>
      <c r="N62" s="681"/>
      <c r="O62" s="681"/>
      <c r="P62" s="681">
        <f>SUM(P43:P61)</f>
        <v>0</v>
      </c>
      <c r="Q62" s="681">
        <f>SUM(Q43:Q61)</f>
        <v>0</v>
      </c>
      <c r="R62" s="681">
        <f>SUM(R43:R61)</f>
        <v>0</v>
      </c>
      <c r="S62" s="681">
        <f>SUM(S43:S61)</f>
        <v>0</v>
      </c>
    </row>
    <row r="63" spans="1:22" s="435" customFormat="1" ht="16.5" thickBot="1" x14ac:dyDescent="0.25">
      <c r="A63" s="953" t="s">
        <v>159</v>
      </c>
      <c r="B63" s="954"/>
      <c r="C63" s="682"/>
      <c r="D63" s="596"/>
      <c r="E63" s="596"/>
      <c r="F63" s="683"/>
      <c r="G63" s="684">
        <f>G42+G45+G48+G49+G52+G55+G58+G61</f>
        <v>30</v>
      </c>
      <c r="H63" s="685">
        <f t="shared" ref="H63:M63" si="4">H42+H45+H48+H49+H52+H55+H58+H61</f>
        <v>900</v>
      </c>
      <c r="I63" s="685">
        <f t="shared" si="4"/>
        <v>371</v>
      </c>
      <c r="J63" s="685">
        <f t="shared" si="4"/>
        <v>194</v>
      </c>
      <c r="K63" s="685">
        <f t="shared" si="4"/>
        <v>39</v>
      </c>
      <c r="L63" s="685">
        <f t="shared" si="4"/>
        <v>138</v>
      </c>
      <c r="M63" s="685">
        <f t="shared" si="4"/>
        <v>529</v>
      </c>
      <c r="N63" s="686">
        <f>SUM(N42:N61)</f>
        <v>20</v>
      </c>
      <c r="O63" s="686">
        <f>SUM(O43:O61)</f>
        <v>8</v>
      </c>
      <c r="P63" s="686">
        <f>SUM(P43:P61)</f>
        <v>0</v>
      </c>
      <c r="Q63" s="686">
        <f>SUM(Q43:Q61)</f>
        <v>0</v>
      </c>
      <c r="R63" s="686">
        <f>SUM(R43:R61)</f>
        <v>0</v>
      </c>
      <c r="S63" s="686">
        <f>SUM(S43:S61)</f>
        <v>0</v>
      </c>
    </row>
    <row r="64" spans="1:22" s="436" customFormat="1" ht="16.5" thickBot="1" x14ac:dyDescent="0.25">
      <c r="A64" s="955" t="s">
        <v>144</v>
      </c>
      <c r="B64" s="956"/>
      <c r="C64" s="687"/>
      <c r="D64" s="688"/>
      <c r="E64" s="688"/>
      <c r="F64" s="689"/>
      <c r="G64" s="684">
        <f>G41+G47+G51+G54+G57+G60+G44</f>
        <v>24</v>
      </c>
      <c r="H64" s="684">
        <f>H41+H47+H51+H54+H57+H60+H44</f>
        <v>720</v>
      </c>
      <c r="I64" s="690"/>
      <c r="J64" s="690"/>
      <c r="K64" s="690"/>
      <c r="L64" s="690"/>
      <c r="M64" s="690"/>
      <c r="N64" s="690"/>
      <c r="O64" s="690"/>
      <c r="P64" s="690"/>
      <c r="Q64" s="690"/>
      <c r="R64" s="690"/>
      <c r="S64" s="690"/>
    </row>
    <row r="65" spans="1:22" s="33" customFormat="1" ht="20.25" thickBot="1" x14ac:dyDescent="0.25">
      <c r="A65" s="979" t="s">
        <v>268</v>
      </c>
      <c r="B65" s="980"/>
      <c r="C65" s="980"/>
      <c r="D65" s="980"/>
      <c r="E65" s="980"/>
      <c r="F65" s="980"/>
      <c r="G65" s="980"/>
      <c r="H65" s="980"/>
      <c r="I65" s="980"/>
      <c r="J65" s="980"/>
      <c r="K65" s="980"/>
      <c r="L65" s="980"/>
      <c r="M65" s="980"/>
      <c r="N65" s="981"/>
      <c r="O65" s="981"/>
      <c r="P65" s="981"/>
      <c r="Q65" s="981"/>
      <c r="R65" s="981"/>
      <c r="S65" s="981"/>
    </row>
    <row r="66" spans="1:22" s="33" customFormat="1" ht="16.5" thickBot="1" x14ac:dyDescent="0.25">
      <c r="A66" s="85" t="s">
        <v>160</v>
      </c>
      <c r="B66" s="100" t="s">
        <v>87</v>
      </c>
      <c r="C66" s="87"/>
      <c r="D66" s="86"/>
      <c r="E66" s="86"/>
      <c r="F66" s="86"/>
      <c r="G66" s="428">
        <f>SUM(G67:G69)</f>
        <v>7</v>
      </c>
      <c r="H66" s="95">
        <f>G66*30</f>
        <v>210</v>
      </c>
      <c r="I66" s="87"/>
      <c r="J66" s="87"/>
      <c r="K66" s="87"/>
      <c r="L66" s="87"/>
      <c r="M66" s="87"/>
      <c r="N66" s="109"/>
      <c r="O66" s="109"/>
      <c r="P66" s="109"/>
      <c r="Q66" s="109"/>
      <c r="R66" s="109"/>
      <c r="S66" s="109"/>
    </row>
    <row r="67" spans="1:22" s="33" customFormat="1" ht="16.5" thickBot="1" x14ac:dyDescent="0.25">
      <c r="A67" s="85"/>
      <c r="B67" s="101" t="s">
        <v>62</v>
      </c>
      <c r="C67" s="87"/>
      <c r="D67" s="86"/>
      <c r="E67" s="86"/>
      <c r="F67" s="86"/>
      <c r="G67" s="428">
        <v>2</v>
      </c>
      <c r="H67" s="125">
        <f t="shared" ref="H67:H89" si="5">G67*30</f>
        <v>60</v>
      </c>
      <c r="I67" s="87"/>
      <c r="J67" s="87"/>
      <c r="K67" s="88"/>
      <c r="L67" s="88"/>
      <c r="M67" s="95"/>
      <c r="N67" s="109"/>
      <c r="O67" s="109"/>
      <c r="P67" s="124"/>
      <c r="Q67" s="124"/>
      <c r="R67" s="124"/>
      <c r="S67" s="124"/>
    </row>
    <row r="68" spans="1:22" s="33" customFormat="1" ht="17.25" thickBot="1" x14ac:dyDescent="0.25">
      <c r="A68" s="85" t="s">
        <v>180</v>
      </c>
      <c r="B68" s="102" t="s">
        <v>63</v>
      </c>
      <c r="C68" s="90">
        <v>3</v>
      </c>
      <c r="D68" s="89"/>
      <c r="E68" s="89"/>
      <c r="F68" s="89"/>
      <c r="G68" s="429">
        <v>4</v>
      </c>
      <c r="H68" s="90">
        <f t="shared" si="5"/>
        <v>120</v>
      </c>
      <c r="I68" s="90">
        <f>SUM(J68:L68)</f>
        <v>45</v>
      </c>
      <c r="J68" s="90">
        <v>30</v>
      </c>
      <c r="K68" s="90"/>
      <c r="L68" s="90">
        <v>15</v>
      </c>
      <c r="M68" s="109">
        <f>H68-I68</f>
        <v>75</v>
      </c>
      <c r="N68" s="90"/>
      <c r="O68" s="89"/>
      <c r="P68" s="131"/>
      <c r="Q68" s="124">
        <v>3</v>
      </c>
      <c r="R68" s="124"/>
      <c r="S68" s="124"/>
      <c r="T68" s="33">
        <v>2</v>
      </c>
      <c r="U68" s="454" t="s">
        <v>291</v>
      </c>
      <c r="V68" s="455">
        <f>SUMIF(T$66:T$132,1,G$66:G$132)</f>
        <v>25.5</v>
      </c>
    </row>
    <row r="69" spans="1:22" s="33" customFormat="1" ht="32.25" thickBot="1" x14ac:dyDescent="0.25">
      <c r="A69" s="85" t="s">
        <v>181</v>
      </c>
      <c r="B69" s="102" t="s">
        <v>88</v>
      </c>
      <c r="C69" s="90"/>
      <c r="D69" s="89"/>
      <c r="E69" s="91"/>
      <c r="F69" s="91" t="s">
        <v>298</v>
      </c>
      <c r="G69" s="429">
        <v>1</v>
      </c>
      <c r="H69" s="90">
        <f t="shared" si="5"/>
        <v>30</v>
      </c>
      <c r="I69" s="90">
        <f>SUM(J69:L69)</f>
        <v>10</v>
      </c>
      <c r="J69" s="90"/>
      <c r="K69" s="90"/>
      <c r="L69" s="90">
        <v>10</v>
      </c>
      <c r="M69" s="109">
        <f>H69-I69</f>
        <v>20</v>
      </c>
      <c r="N69" s="90"/>
      <c r="O69" s="89"/>
      <c r="P69" s="131"/>
      <c r="Q69" s="124"/>
      <c r="R69" s="124">
        <v>1</v>
      </c>
      <c r="S69" s="124"/>
      <c r="T69" s="33">
        <v>2</v>
      </c>
      <c r="U69" s="454" t="s">
        <v>292</v>
      </c>
      <c r="V69" s="455">
        <f>SUMIF(T$66:T$132,2,G$66:G$132)</f>
        <v>44</v>
      </c>
    </row>
    <row r="70" spans="1:22" s="33" customFormat="1" ht="17.25" thickBot="1" x14ac:dyDescent="0.25">
      <c r="A70" s="85" t="s">
        <v>182</v>
      </c>
      <c r="B70" s="427" t="s">
        <v>275</v>
      </c>
      <c r="C70" s="90"/>
      <c r="D70" s="89">
        <v>3</v>
      </c>
      <c r="E70" s="91"/>
      <c r="F70" s="91"/>
      <c r="G70" s="429">
        <v>3</v>
      </c>
      <c r="H70" s="90">
        <f t="shared" si="5"/>
        <v>90</v>
      </c>
      <c r="I70" s="90">
        <f>SUM(J70:L70)</f>
        <v>45</v>
      </c>
      <c r="J70" s="90">
        <v>30</v>
      </c>
      <c r="K70" s="90"/>
      <c r="L70" s="90">
        <v>15</v>
      </c>
      <c r="M70" s="109">
        <f>H70-I70</f>
        <v>45</v>
      </c>
      <c r="N70" s="90"/>
      <c r="O70" s="89"/>
      <c r="P70" s="131"/>
      <c r="Q70" s="124">
        <v>3</v>
      </c>
      <c r="R70" s="124"/>
      <c r="S70" s="124"/>
      <c r="T70" s="33">
        <v>2</v>
      </c>
      <c r="U70" s="454"/>
      <c r="V70" s="455">
        <f>SUM(V68:V69)</f>
        <v>69.5</v>
      </c>
    </row>
    <row r="71" spans="1:22" s="27" customFormat="1" ht="21" customHeight="1" thickBot="1" x14ac:dyDescent="0.25">
      <c r="A71" s="85" t="s">
        <v>161</v>
      </c>
      <c r="B71" s="100" t="s">
        <v>71</v>
      </c>
      <c r="C71" s="87"/>
      <c r="D71" s="86"/>
      <c r="E71" s="86"/>
      <c r="F71" s="86"/>
      <c r="G71" s="428">
        <f>SUM(G72:G75)</f>
        <v>8.5</v>
      </c>
      <c r="H71" s="90">
        <f t="shared" si="5"/>
        <v>255</v>
      </c>
      <c r="I71" s="116">
        <f>SUM(I73:I75)</f>
        <v>87</v>
      </c>
      <c r="J71" s="116">
        <f>SUM(J73:J75)</f>
        <v>36</v>
      </c>
      <c r="K71" s="116"/>
      <c r="L71" s="116">
        <f>SUM(L73:L75)</f>
        <v>51</v>
      </c>
      <c r="M71" s="116">
        <f>H71-I71</f>
        <v>168</v>
      </c>
      <c r="N71" s="90"/>
      <c r="O71" s="89"/>
      <c r="P71" s="131"/>
      <c r="Q71" s="124"/>
      <c r="R71" s="124"/>
      <c r="S71" s="124"/>
    </row>
    <row r="72" spans="1:22" s="27" customFormat="1" ht="16.5" thickBot="1" x14ac:dyDescent="0.25">
      <c r="A72" s="85"/>
      <c r="B72" s="101" t="s">
        <v>62</v>
      </c>
      <c r="C72" s="87"/>
      <c r="D72" s="86"/>
      <c r="E72" s="86"/>
      <c r="F72" s="86"/>
      <c r="G72" s="428">
        <v>3</v>
      </c>
      <c r="H72" s="125">
        <f t="shared" si="5"/>
        <v>90</v>
      </c>
      <c r="I72" s="87"/>
      <c r="J72" s="87"/>
      <c r="K72" s="88"/>
      <c r="L72" s="88"/>
      <c r="M72" s="95"/>
      <c r="N72" s="90"/>
      <c r="O72" s="89"/>
      <c r="P72" s="131"/>
      <c r="Q72" s="124"/>
      <c r="R72" s="124"/>
      <c r="S72" s="124"/>
    </row>
    <row r="73" spans="1:22" s="33" customFormat="1" ht="16.5" thickBot="1" x14ac:dyDescent="0.25">
      <c r="A73" s="85" t="s">
        <v>183</v>
      </c>
      <c r="B73" s="102" t="s">
        <v>63</v>
      </c>
      <c r="C73" s="87"/>
      <c r="D73" s="86"/>
      <c r="E73" s="86"/>
      <c r="F73" s="86"/>
      <c r="G73" s="429">
        <v>2</v>
      </c>
      <c r="H73" s="90">
        <f t="shared" si="5"/>
        <v>60</v>
      </c>
      <c r="I73" s="90">
        <f>SUM(J73:L73)</f>
        <v>36</v>
      </c>
      <c r="J73" s="90">
        <v>18</v>
      </c>
      <c r="K73" s="90"/>
      <c r="L73" s="90">
        <v>18</v>
      </c>
      <c r="M73" s="109">
        <f>H73-I73</f>
        <v>24</v>
      </c>
      <c r="N73" s="90"/>
      <c r="O73" s="89">
        <v>4</v>
      </c>
      <c r="P73" s="131"/>
      <c r="Q73" s="124"/>
      <c r="R73" s="124"/>
      <c r="S73" s="124"/>
      <c r="T73" s="33">
        <v>1</v>
      </c>
    </row>
    <row r="74" spans="1:22" s="33" customFormat="1" ht="16.5" thickBot="1" x14ac:dyDescent="0.25">
      <c r="A74" s="85" t="s">
        <v>184</v>
      </c>
      <c r="B74" s="102" t="s">
        <v>63</v>
      </c>
      <c r="C74" s="90" t="s">
        <v>297</v>
      </c>
      <c r="D74" s="89"/>
      <c r="E74" s="89"/>
      <c r="F74" s="89"/>
      <c r="G74" s="429">
        <v>2</v>
      </c>
      <c r="H74" s="90">
        <f t="shared" si="5"/>
        <v>60</v>
      </c>
      <c r="I74" s="90">
        <f>SUM(J74:L74)</f>
        <v>36</v>
      </c>
      <c r="J74" s="90">
        <v>18</v>
      </c>
      <c r="K74" s="90"/>
      <c r="L74" s="90">
        <v>18</v>
      </c>
      <c r="M74" s="109">
        <f>H74-I74</f>
        <v>24</v>
      </c>
      <c r="N74" s="90"/>
      <c r="O74" s="89"/>
      <c r="P74" s="131">
        <v>4</v>
      </c>
      <c r="Q74" s="124"/>
      <c r="R74" s="124"/>
      <c r="S74" s="124"/>
      <c r="T74" s="33">
        <v>1</v>
      </c>
    </row>
    <row r="75" spans="1:22" s="33" customFormat="1" ht="16.5" thickBot="1" x14ac:dyDescent="0.25">
      <c r="A75" s="85" t="s">
        <v>185</v>
      </c>
      <c r="B75" s="102" t="s">
        <v>72</v>
      </c>
      <c r="C75" s="90"/>
      <c r="D75" s="89"/>
      <c r="E75" s="91"/>
      <c r="F75" s="91">
        <v>3</v>
      </c>
      <c r="G75" s="429">
        <v>1.5</v>
      </c>
      <c r="H75" s="90">
        <f t="shared" si="5"/>
        <v>45</v>
      </c>
      <c r="I75" s="90">
        <f>SUM(J75:L75)</f>
        <v>15</v>
      </c>
      <c r="J75" s="90"/>
      <c r="K75" s="90"/>
      <c r="L75" s="90">
        <v>15</v>
      </c>
      <c r="M75" s="109">
        <f>H75-I75</f>
        <v>30</v>
      </c>
      <c r="N75" s="90"/>
      <c r="O75" s="89"/>
      <c r="P75" s="131"/>
      <c r="Q75" s="124">
        <v>1</v>
      </c>
      <c r="R75" s="124"/>
      <c r="S75" s="124"/>
      <c r="T75" s="33">
        <v>2</v>
      </c>
    </row>
    <row r="76" spans="1:22" s="33" customFormat="1" x14ac:dyDescent="0.2">
      <c r="A76" s="543" t="s">
        <v>162</v>
      </c>
      <c r="B76" s="104" t="s">
        <v>73</v>
      </c>
      <c r="C76" s="87"/>
      <c r="D76" s="86"/>
      <c r="E76" s="86"/>
      <c r="F76" s="86"/>
      <c r="G76" s="428">
        <f>SUM(G77:G79)</f>
        <v>6</v>
      </c>
      <c r="H76" s="95">
        <f t="shared" si="5"/>
        <v>180</v>
      </c>
      <c r="I76" s="87"/>
      <c r="J76" s="87"/>
      <c r="K76" s="88"/>
      <c r="L76" s="88"/>
      <c r="M76" s="95"/>
      <c r="N76" s="109"/>
      <c r="O76" s="109"/>
      <c r="P76" s="124"/>
      <c r="Q76" s="124"/>
      <c r="R76" s="124"/>
      <c r="S76" s="124"/>
    </row>
    <row r="77" spans="1:22" s="33" customFormat="1" x14ac:dyDescent="0.2">
      <c r="A77" s="96"/>
      <c r="B77" s="101" t="s">
        <v>62</v>
      </c>
      <c r="C77" s="87"/>
      <c r="D77" s="86"/>
      <c r="E77" s="86"/>
      <c r="F77" s="86"/>
      <c r="G77" s="428">
        <v>1.5</v>
      </c>
      <c r="H77" s="95">
        <f t="shared" si="5"/>
        <v>45</v>
      </c>
      <c r="I77" s="87"/>
      <c r="J77" s="87"/>
      <c r="K77" s="88"/>
      <c r="L77" s="88"/>
      <c r="M77" s="95"/>
      <c r="N77" s="109"/>
      <c r="O77" s="109"/>
      <c r="P77" s="124"/>
      <c r="Q77" s="124"/>
      <c r="R77" s="124"/>
      <c r="S77" s="124"/>
    </row>
    <row r="78" spans="1:22" s="33" customFormat="1" ht="16.5" thickBot="1" x14ac:dyDescent="0.25">
      <c r="A78" s="632" t="s">
        <v>186</v>
      </c>
      <c r="B78" s="102" t="s">
        <v>63</v>
      </c>
      <c r="C78" s="90" t="s">
        <v>296</v>
      </c>
      <c r="D78" s="89"/>
      <c r="E78" s="89"/>
      <c r="F78" s="89"/>
      <c r="G78" s="429">
        <v>3.5</v>
      </c>
      <c r="H78" s="90">
        <f t="shared" si="5"/>
        <v>105</v>
      </c>
      <c r="I78" s="90">
        <f>SUM(J78:L78)</f>
        <v>36</v>
      </c>
      <c r="J78" s="90">
        <v>27</v>
      </c>
      <c r="K78" s="90"/>
      <c r="L78" s="90">
        <v>9</v>
      </c>
      <c r="M78" s="109">
        <f>H78-I78</f>
        <v>69</v>
      </c>
      <c r="N78" s="90"/>
      <c r="O78" s="89">
        <v>4</v>
      </c>
      <c r="P78" s="131"/>
      <c r="Q78" s="124"/>
      <c r="R78" s="124"/>
      <c r="S78" s="124"/>
      <c r="T78" s="33">
        <v>1</v>
      </c>
    </row>
    <row r="79" spans="1:22" s="33" customFormat="1" ht="29.25" customHeight="1" thickBot="1" x14ac:dyDescent="0.25">
      <c r="A79" s="632" t="s">
        <v>221</v>
      </c>
      <c r="B79" s="102" t="s">
        <v>74</v>
      </c>
      <c r="C79" s="90"/>
      <c r="D79" s="89"/>
      <c r="E79" s="89"/>
      <c r="F79" s="89" t="s">
        <v>297</v>
      </c>
      <c r="G79" s="429">
        <v>1</v>
      </c>
      <c r="H79" s="90">
        <f t="shared" si="5"/>
        <v>30</v>
      </c>
      <c r="I79" s="90">
        <v>10</v>
      </c>
      <c r="J79" s="90"/>
      <c r="K79" s="90"/>
      <c r="L79" s="90">
        <v>10</v>
      </c>
      <c r="M79" s="109">
        <f>H79-I79</f>
        <v>20</v>
      </c>
      <c r="N79" s="90"/>
      <c r="O79" s="89"/>
      <c r="P79" s="131">
        <v>1</v>
      </c>
      <c r="Q79" s="124"/>
      <c r="R79" s="124"/>
      <c r="S79" s="124"/>
      <c r="T79" s="33">
        <v>1</v>
      </c>
    </row>
    <row r="80" spans="1:22" s="33" customFormat="1" ht="31.5" x14ac:dyDescent="0.2">
      <c r="A80" s="543" t="s">
        <v>163</v>
      </c>
      <c r="B80" s="104" t="s">
        <v>91</v>
      </c>
      <c r="C80" s="87"/>
      <c r="D80" s="88"/>
      <c r="E80" s="88"/>
      <c r="F80" s="88"/>
      <c r="G80" s="428">
        <f>G81+G82</f>
        <v>3.5</v>
      </c>
      <c r="H80" s="95">
        <f t="shared" si="5"/>
        <v>105</v>
      </c>
      <c r="I80" s="87"/>
      <c r="J80" s="87"/>
      <c r="K80" s="88"/>
      <c r="L80" s="88"/>
      <c r="M80" s="95"/>
      <c r="N80" s="109"/>
      <c r="O80" s="109"/>
      <c r="P80" s="124"/>
      <c r="Q80" s="124"/>
      <c r="R80" s="124"/>
      <c r="S80" s="124"/>
    </row>
    <row r="81" spans="1:20" s="33" customFormat="1" x14ac:dyDescent="0.2">
      <c r="A81" s="96"/>
      <c r="B81" s="101" t="s">
        <v>62</v>
      </c>
      <c r="C81" s="87"/>
      <c r="D81" s="88"/>
      <c r="E81" s="88"/>
      <c r="F81" s="88"/>
      <c r="G81" s="428">
        <v>1</v>
      </c>
      <c r="H81" s="95">
        <f t="shared" si="5"/>
        <v>30</v>
      </c>
      <c r="I81" s="87"/>
      <c r="J81" s="87"/>
      <c r="K81" s="88"/>
      <c r="L81" s="88"/>
      <c r="M81" s="95"/>
      <c r="N81" s="109"/>
      <c r="O81" s="109"/>
      <c r="P81" s="124"/>
      <c r="Q81" s="124"/>
      <c r="R81" s="124"/>
      <c r="S81" s="124"/>
    </row>
    <row r="82" spans="1:20" s="33" customFormat="1" ht="16.5" thickBot="1" x14ac:dyDescent="0.25">
      <c r="A82" s="632" t="s">
        <v>187</v>
      </c>
      <c r="B82" s="102" t="s">
        <v>63</v>
      </c>
      <c r="C82" s="90" t="s">
        <v>297</v>
      </c>
      <c r="D82" s="89"/>
      <c r="E82" s="89"/>
      <c r="F82" s="89"/>
      <c r="G82" s="429">
        <v>2.5</v>
      </c>
      <c r="H82" s="90">
        <f t="shared" si="5"/>
        <v>75</v>
      </c>
      <c r="I82" s="90">
        <f>SUM(J82:L82)</f>
        <v>36</v>
      </c>
      <c r="J82" s="90">
        <v>27</v>
      </c>
      <c r="K82" s="90"/>
      <c r="L82" s="90">
        <v>9</v>
      </c>
      <c r="M82" s="109">
        <f>H82-I82</f>
        <v>39</v>
      </c>
      <c r="N82" s="90"/>
      <c r="O82" s="89"/>
      <c r="P82" s="131">
        <v>4</v>
      </c>
      <c r="Q82" s="124"/>
      <c r="R82" s="124"/>
      <c r="S82" s="124"/>
      <c r="T82" s="33">
        <v>1</v>
      </c>
    </row>
    <row r="83" spans="1:20" s="33" customFormat="1" x14ac:dyDescent="0.2">
      <c r="A83" s="543" t="s">
        <v>164</v>
      </c>
      <c r="B83" s="289" t="s">
        <v>89</v>
      </c>
      <c r="C83" s="93"/>
      <c r="D83" s="93"/>
      <c r="E83" s="93"/>
      <c r="F83" s="93"/>
      <c r="G83" s="430">
        <f>G84+G85</f>
        <v>4</v>
      </c>
      <c r="H83" s="110">
        <f t="shared" ref="H83:H88" si="6">G83*30</f>
        <v>120</v>
      </c>
      <c r="I83" s="93"/>
      <c r="J83" s="93"/>
      <c r="K83" s="93"/>
      <c r="L83" s="93"/>
      <c r="M83" s="93"/>
      <c r="N83" s="132"/>
      <c r="O83" s="132"/>
      <c r="P83" s="133"/>
      <c r="Q83" s="133"/>
      <c r="R83" s="133"/>
      <c r="S83" s="124"/>
    </row>
    <row r="84" spans="1:20" s="33" customFormat="1" x14ac:dyDescent="0.2">
      <c r="A84" s="96"/>
      <c r="B84" s="101" t="s">
        <v>62</v>
      </c>
      <c r="C84" s="95"/>
      <c r="D84" s="95"/>
      <c r="E84" s="95"/>
      <c r="F84" s="95"/>
      <c r="G84" s="430">
        <v>1.5</v>
      </c>
      <c r="H84" s="95">
        <f t="shared" si="6"/>
        <v>45</v>
      </c>
      <c r="I84" s="87"/>
      <c r="J84" s="95"/>
      <c r="K84" s="95"/>
      <c r="L84" s="95"/>
      <c r="M84" s="98"/>
      <c r="N84" s="109"/>
      <c r="O84" s="109"/>
      <c r="P84" s="124"/>
      <c r="Q84" s="124"/>
      <c r="R84" s="124"/>
      <c r="S84" s="124"/>
    </row>
    <row r="85" spans="1:20" s="33" customFormat="1" ht="16.5" thickBot="1" x14ac:dyDescent="0.25">
      <c r="A85" s="632" t="s">
        <v>188</v>
      </c>
      <c r="B85" s="102" t="s">
        <v>63</v>
      </c>
      <c r="C85" s="90" t="s">
        <v>299</v>
      </c>
      <c r="D85" s="89"/>
      <c r="E85" s="89"/>
      <c r="F85" s="89"/>
      <c r="G85" s="691">
        <v>2.5</v>
      </c>
      <c r="H85" s="90">
        <f t="shared" si="6"/>
        <v>75</v>
      </c>
      <c r="I85" s="90">
        <f>SUM(J85:L85)</f>
        <v>32</v>
      </c>
      <c r="J85" s="90">
        <v>16</v>
      </c>
      <c r="K85" s="90"/>
      <c r="L85" s="90">
        <v>16</v>
      </c>
      <c r="M85" s="109">
        <f>H85-I85</f>
        <v>43</v>
      </c>
      <c r="N85" s="90"/>
      <c r="O85" s="89"/>
      <c r="P85" s="131"/>
      <c r="Q85" s="124"/>
      <c r="R85" s="124"/>
      <c r="S85" s="124">
        <v>4</v>
      </c>
      <c r="T85" s="33">
        <v>2</v>
      </c>
    </row>
    <row r="86" spans="1:20" s="33" customFormat="1" ht="31.5" x14ac:dyDescent="0.2">
      <c r="A86" s="543" t="s">
        <v>165</v>
      </c>
      <c r="B86" s="103" t="s">
        <v>90</v>
      </c>
      <c r="C86" s="90"/>
      <c r="D86" s="89"/>
      <c r="E86" s="89"/>
      <c r="F86" s="89"/>
      <c r="G86" s="430">
        <f>G87+G88</f>
        <v>4</v>
      </c>
      <c r="H86" s="110">
        <f t="shared" si="6"/>
        <v>120</v>
      </c>
      <c r="I86" s="93"/>
      <c r="J86" s="93"/>
      <c r="K86" s="93"/>
      <c r="L86" s="93"/>
      <c r="M86" s="93"/>
      <c r="N86" s="90"/>
      <c r="O86" s="89"/>
      <c r="P86" s="131"/>
      <c r="Q86" s="124"/>
      <c r="R86" s="124"/>
      <c r="S86" s="124"/>
    </row>
    <row r="87" spans="1:20" s="33" customFormat="1" x14ac:dyDescent="0.2">
      <c r="A87" s="96"/>
      <c r="B87" s="101" t="s">
        <v>62</v>
      </c>
      <c r="C87" s="90"/>
      <c r="D87" s="89"/>
      <c r="E87" s="89"/>
      <c r="F87" s="89"/>
      <c r="G87" s="430">
        <v>1.5</v>
      </c>
      <c r="H87" s="95">
        <f t="shared" si="6"/>
        <v>45</v>
      </c>
      <c r="I87" s="87"/>
      <c r="J87" s="95"/>
      <c r="K87" s="95"/>
      <c r="L87" s="95"/>
      <c r="M87" s="98"/>
      <c r="N87" s="90"/>
      <c r="O87" s="89"/>
      <c r="P87" s="131"/>
      <c r="Q87" s="124"/>
      <c r="R87" s="124"/>
      <c r="S87" s="124"/>
    </row>
    <row r="88" spans="1:20" s="33" customFormat="1" ht="16.5" thickBot="1" x14ac:dyDescent="0.25">
      <c r="A88" s="632" t="s">
        <v>189</v>
      </c>
      <c r="B88" s="102" t="s">
        <v>63</v>
      </c>
      <c r="C88" s="90"/>
      <c r="D88" s="89" t="s">
        <v>298</v>
      </c>
      <c r="E88" s="89"/>
      <c r="F88" s="89"/>
      <c r="G88" s="691">
        <v>2.5</v>
      </c>
      <c r="H88" s="90">
        <f t="shared" si="6"/>
        <v>75</v>
      </c>
      <c r="I88" s="90">
        <f>SUM(J88:L88)</f>
        <v>27</v>
      </c>
      <c r="J88" s="90">
        <v>9</v>
      </c>
      <c r="K88" s="90">
        <v>18</v>
      </c>
      <c r="L88" s="90"/>
      <c r="M88" s="109">
        <f>H88-I88</f>
        <v>48</v>
      </c>
      <c r="N88" s="90"/>
      <c r="O88" s="89"/>
      <c r="P88" s="131"/>
      <c r="Q88" s="124"/>
      <c r="R88" s="124">
        <v>3</v>
      </c>
      <c r="S88" s="124"/>
      <c r="T88" s="33">
        <v>2</v>
      </c>
    </row>
    <row r="89" spans="1:20" s="33" customFormat="1" ht="16.5" thickBot="1" x14ac:dyDescent="0.25">
      <c r="A89" s="692" t="s">
        <v>166</v>
      </c>
      <c r="B89" s="280" t="s">
        <v>75</v>
      </c>
      <c r="C89" s="90">
        <v>3</v>
      </c>
      <c r="D89" s="89"/>
      <c r="E89" s="89"/>
      <c r="F89" s="89"/>
      <c r="G89" s="429">
        <v>3.5</v>
      </c>
      <c r="H89" s="90">
        <f t="shared" si="5"/>
        <v>105</v>
      </c>
      <c r="I89" s="90">
        <f>SUM(J89:L89)</f>
        <v>45</v>
      </c>
      <c r="J89" s="90">
        <v>30</v>
      </c>
      <c r="K89" s="90"/>
      <c r="L89" s="90">
        <v>15</v>
      </c>
      <c r="M89" s="109">
        <f>H89-I89</f>
        <v>60</v>
      </c>
      <c r="N89" s="90"/>
      <c r="O89" s="89"/>
      <c r="P89" s="131"/>
      <c r="Q89" s="124">
        <v>3</v>
      </c>
      <c r="R89" s="124"/>
      <c r="S89" s="124"/>
      <c r="T89" s="33">
        <v>2</v>
      </c>
    </row>
    <row r="90" spans="1:20" s="33" customFormat="1" x14ac:dyDescent="0.2">
      <c r="A90" s="543" t="s">
        <v>167</v>
      </c>
      <c r="B90" s="104" t="s">
        <v>76</v>
      </c>
      <c r="C90" s="87"/>
      <c r="D90" s="86"/>
      <c r="E90" s="86"/>
      <c r="F90" s="86"/>
      <c r="G90" s="428">
        <f>G91+G92</f>
        <v>3.5</v>
      </c>
      <c r="H90" s="95">
        <f t="shared" ref="H90:H109" si="7">G90*30</f>
        <v>105</v>
      </c>
      <c r="I90" s="87"/>
      <c r="J90" s="87"/>
      <c r="K90" s="88"/>
      <c r="L90" s="88"/>
      <c r="M90" s="95"/>
      <c r="N90" s="109"/>
      <c r="O90" s="109"/>
      <c r="P90" s="124"/>
      <c r="Q90" s="124"/>
      <c r="R90" s="124"/>
      <c r="S90" s="124"/>
    </row>
    <row r="91" spans="1:20" s="33" customFormat="1" x14ac:dyDescent="0.2">
      <c r="A91" s="96"/>
      <c r="B91" s="101" t="s">
        <v>62</v>
      </c>
      <c r="C91" s="87"/>
      <c r="D91" s="86"/>
      <c r="E91" s="86"/>
      <c r="F91" s="86"/>
      <c r="G91" s="428">
        <v>1</v>
      </c>
      <c r="H91" s="95">
        <f t="shared" si="7"/>
        <v>30</v>
      </c>
      <c r="I91" s="87"/>
      <c r="J91" s="87"/>
      <c r="K91" s="88"/>
      <c r="L91" s="88"/>
      <c r="M91" s="95"/>
      <c r="N91" s="109"/>
      <c r="O91" s="109"/>
      <c r="P91" s="124"/>
      <c r="Q91" s="124"/>
      <c r="R91" s="124"/>
      <c r="S91" s="124"/>
    </row>
    <row r="92" spans="1:20" s="33" customFormat="1" ht="16.5" thickBot="1" x14ac:dyDescent="0.25">
      <c r="A92" s="632" t="s">
        <v>190</v>
      </c>
      <c r="B92" s="102" t="s">
        <v>63</v>
      </c>
      <c r="C92" s="90" t="s">
        <v>296</v>
      </c>
      <c r="D92" s="89"/>
      <c r="E92" s="89"/>
      <c r="F92" s="89"/>
      <c r="G92" s="429">
        <v>2.5</v>
      </c>
      <c r="H92" s="90">
        <f t="shared" si="7"/>
        <v>75</v>
      </c>
      <c r="I92" s="90">
        <f>SUM(J92:L92)</f>
        <v>36</v>
      </c>
      <c r="J92" s="90">
        <v>27</v>
      </c>
      <c r="K92" s="90"/>
      <c r="L92" s="90">
        <v>9</v>
      </c>
      <c r="M92" s="109">
        <f>H92-I92</f>
        <v>39</v>
      </c>
      <c r="N92" s="90"/>
      <c r="O92" s="89">
        <v>4</v>
      </c>
      <c r="P92" s="131"/>
      <c r="Q92" s="124"/>
      <c r="R92" s="124"/>
      <c r="S92" s="124"/>
      <c r="T92" s="33">
        <v>1</v>
      </c>
    </row>
    <row r="93" spans="1:20" s="33" customFormat="1" ht="16.5" thickBot="1" x14ac:dyDescent="0.25">
      <c r="A93" s="692" t="s">
        <v>168</v>
      </c>
      <c r="B93" s="374" t="s">
        <v>77</v>
      </c>
      <c r="C93" s="375"/>
      <c r="D93" s="99"/>
      <c r="E93" s="99"/>
      <c r="F93" s="99"/>
      <c r="G93" s="431">
        <v>3</v>
      </c>
      <c r="H93" s="376">
        <f t="shared" si="7"/>
        <v>90</v>
      </c>
      <c r="I93" s="99"/>
      <c r="J93" s="99"/>
      <c r="K93" s="99"/>
      <c r="L93" s="99"/>
      <c r="M93" s="99"/>
      <c r="N93" s="377"/>
      <c r="O93" s="99"/>
      <c r="P93" s="378"/>
      <c r="Q93" s="379"/>
      <c r="R93" s="379"/>
      <c r="S93" s="379"/>
    </row>
    <row r="94" spans="1:20" s="33" customFormat="1" ht="16.5" thickBot="1" x14ac:dyDescent="0.25">
      <c r="A94" s="692"/>
      <c r="B94" s="373" t="s">
        <v>62</v>
      </c>
      <c r="C94" s="693"/>
      <c r="D94" s="127"/>
      <c r="E94" s="694"/>
      <c r="F94" s="694"/>
      <c r="G94" s="281">
        <v>0.5</v>
      </c>
      <c r="H94" s="376">
        <f t="shared" si="7"/>
        <v>15</v>
      </c>
      <c r="I94" s="110"/>
      <c r="J94" s="110"/>
      <c r="K94" s="110"/>
      <c r="L94" s="110"/>
      <c r="M94" s="110"/>
      <c r="N94" s="93"/>
      <c r="O94" s="93"/>
      <c r="P94" s="695"/>
      <c r="Q94" s="98"/>
      <c r="R94" s="98"/>
      <c r="S94" s="98"/>
    </row>
    <row r="95" spans="1:20" s="33" customFormat="1" ht="16.5" thickBot="1" x14ac:dyDescent="0.25">
      <c r="A95" s="692"/>
      <c r="B95" s="370" t="s">
        <v>63</v>
      </c>
      <c r="C95" s="693"/>
      <c r="D95" s="127" t="s">
        <v>297</v>
      </c>
      <c r="E95" s="694"/>
      <c r="F95" s="694"/>
      <c r="G95" s="281">
        <v>2.5</v>
      </c>
      <c r="H95" s="95">
        <f>G95*30</f>
        <v>75</v>
      </c>
      <c r="I95" s="110">
        <f>J95+K95+L95</f>
        <v>27</v>
      </c>
      <c r="J95" s="110">
        <v>18</v>
      </c>
      <c r="K95" s="110"/>
      <c r="L95" s="110">
        <v>9</v>
      </c>
      <c r="M95" s="110">
        <f>H95-I95</f>
        <v>48</v>
      </c>
      <c r="N95" s="93"/>
      <c r="O95" s="93"/>
      <c r="P95" s="695">
        <v>3</v>
      </c>
      <c r="Q95" s="98"/>
      <c r="R95" s="98"/>
      <c r="S95" s="98"/>
      <c r="T95" s="33">
        <v>1</v>
      </c>
    </row>
    <row r="96" spans="1:20" s="33" customFormat="1" x14ac:dyDescent="0.2">
      <c r="A96" s="543" t="s">
        <v>169</v>
      </c>
      <c r="B96" s="380" t="s">
        <v>92</v>
      </c>
      <c r="C96" s="381"/>
      <c r="D96" s="381"/>
      <c r="E96" s="381"/>
      <c r="F96" s="381"/>
      <c r="G96" s="432">
        <f>G97+G98</f>
        <v>5</v>
      </c>
      <c r="H96" s="382">
        <f t="shared" si="7"/>
        <v>150</v>
      </c>
      <c r="I96" s="381"/>
      <c r="J96" s="381"/>
      <c r="K96" s="381"/>
      <c r="L96" s="381"/>
      <c r="M96" s="381"/>
      <c r="N96" s="383"/>
      <c r="O96" s="383"/>
      <c r="P96" s="384"/>
      <c r="Q96" s="384"/>
      <c r="R96" s="384"/>
      <c r="S96" s="384"/>
    </row>
    <row r="97" spans="1:20" s="33" customFormat="1" x14ac:dyDescent="0.2">
      <c r="A97" s="96"/>
      <c r="B97" s="101" t="s">
        <v>62</v>
      </c>
      <c r="C97" s="95"/>
      <c r="D97" s="95"/>
      <c r="E97" s="95"/>
      <c r="F97" s="95"/>
      <c r="G97" s="428">
        <v>2.5</v>
      </c>
      <c r="H97" s="95">
        <f t="shared" si="7"/>
        <v>75</v>
      </c>
      <c r="I97" s="87"/>
      <c r="J97" s="95"/>
      <c r="K97" s="95"/>
      <c r="L97" s="95"/>
      <c r="M97" s="98"/>
      <c r="N97" s="109"/>
      <c r="O97" s="109"/>
      <c r="P97" s="124"/>
      <c r="Q97" s="124"/>
      <c r="R97" s="124"/>
      <c r="S97" s="124"/>
    </row>
    <row r="98" spans="1:20" s="33" customFormat="1" ht="16.5" thickBot="1" x14ac:dyDescent="0.25">
      <c r="A98" s="632" t="s">
        <v>191</v>
      </c>
      <c r="B98" s="102" t="s">
        <v>63</v>
      </c>
      <c r="C98" s="90" t="s">
        <v>299</v>
      </c>
      <c r="D98" s="89"/>
      <c r="E98" s="89"/>
      <c r="F98" s="89"/>
      <c r="G98" s="429">
        <v>2.5</v>
      </c>
      <c r="H98" s="90">
        <f t="shared" si="7"/>
        <v>75</v>
      </c>
      <c r="I98" s="90">
        <f>SUM(J98:L98)</f>
        <v>32</v>
      </c>
      <c r="J98" s="90">
        <v>16</v>
      </c>
      <c r="K98" s="90"/>
      <c r="L98" s="90">
        <v>16</v>
      </c>
      <c r="M98" s="109">
        <f>H98-I98</f>
        <v>43</v>
      </c>
      <c r="N98" s="109"/>
      <c r="O98" s="109"/>
      <c r="P98" s="124"/>
      <c r="Q98" s="124"/>
      <c r="R98" s="124"/>
      <c r="S98" s="124">
        <v>4</v>
      </c>
      <c r="T98" s="33">
        <v>2</v>
      </c>
    </row>
    <row r="99" spans="1:20" s="33" customFormat="1" x14ac:dyDescent="0.2">
      <c r="A99" s="696" t="s">
        <v>170</v>
      </c>
      <c r="B99" s="105" t="s">
        <v>93</v>
      </c>
      <c r="C99" s="95"/>
      <c r="D99" s="95"/>
      <c r="E99" s="95"/>
      <c r="F99" s="95"/>
      <c r="G99" s="428">
        <f>G100+G101</f>
        <v>4</v>
      </c>
      <c r="H99" s="95">
        <f t="shared" si="7"/>
        <v>120</v>
      </c>
      <c r="I99" s="95"/>
      <c r="J99" s="95"/>
      <c r="K99" s="95"/>
      <c r="L99" s="95"/>
      <c r="M99" s="95"/>
      <c r="N99" s="109"/>
      <c r="O99" s="109"/>
      <c r="P99" s="124"/>
      <c r="Q99" s="124"/>
      <c r="R99" s="124"/>
      <c r="S99" s="124"/>
    </row>
    <row r="100" spans="1:20" s="33" customFormat="1" x14ac:dyDescent="0.2">
      <c r="A100" s="96"/>
      <c r="B100" s="101" t="s">
        <v>62</v>
      </c>
      <c r="C100" s="95"/>
      <c r="D100" s="95"/>
      <c r="E100" s="95"/>
      <c r="F100" s="95"/>
      <c r="G100" s="428">
        <v>1</v>
      </c>
      <c r="H100" s="95">
        <f t="shared" si="7"/>
        <v>30</v>
      </c>
      <c r="I100" s="95"/>
      <c r="J100" s="95"/>
      <c r="K100" s="95"/>
      <c r="L100" s="95"/>
      <c r="M100" s="95"/>
      <c r="N100" s="109"/>
      <c r="O100" s="109"/>
      <c r="P100" s="124"/>
      <c r="Q100" s="124"/>
      <c r="R100" s="124"/>
      <c r="S100" s="124"/>
    </row>
    <row r="101" spans="1:20" s="33" customFormat="1" ht="16.5" thickBot="1" x14ac:dyDescent="0.25">
      <c r="A101" s="632" t="s">
        <v>192</v>
      </c>
      <c r="B101" s="102" t="s">
        <v>63</v>
      </c>
      <c r="C101" s="90"/>
      <c r="D101" s="90" t="s">
        <v>298</v>
      </c>
      <c r="E101" s="90"/>
      <c r="F101" s="90"/>
      <c r="G101" s="281">
        <v>3</v>
      </c>
      <c r="H101" s="90">
        <f t="shared" si="7"/>
        <v>90</v>
      </c>
      <c r="I101" s="90">
        <f>J101+K101+L101</f>
        <v>36</v>
      </c>
      <c r="J101" s="90">
        <v>18</v>
      </c>
      <c r="K101" s="90"/>
      <c r="L101" s="90">
        <v>18</v>
      </c>
      <c r="M101" s="90">
        <f>H101-I101</f>
        <v>54</v>
      </c>
      <c r="N101" s="109"/>
      <c r="O101" s="109"/>
      <c r="P101" s="124"/>
      <c r="Q101" s="124"/>
      <c r="R101" s="124">
        <v>4</v>
      </c>
      <c r="S101" s="124"/>
      <c r="T101" s="33">
        <v>2</v>
      </c>
    </row>
    <row r="102" spans="1:20" s="33" customFormat="1" x14ac:dyDescent="0.2">
      <c r="A102" s="543" t="s">
        <v>171</v>
      </c>
      <c r="B102" s="103" t="s">
        <v>94</v>
      </c>
      <c r="C102" s="90"/>
      <c r="D102" s="90"/>
      <c r="E102" s="90"/>
      <c r="F102" s="90"/>
      <c r="G102" s="428">
        <f>G103+G104</f>
        <v>7</v>
      </c>
      <c r="H102" s="95">
        <f t="shared" si="7"/>
        <v>210</v>
      </c>
      <c r="I102" s="90"/>
      <c r="J102" s="90"/>
      <c r="K102" s="90"/>
      <c r="L102" s="90"/>
      <c r="M102" s="90"/>
      <c r="N102" s="109"/>
      <c r="O102" s="109"/>
      <c r="P102" s="124"/>
      <c r="Q102" s="124"/>
      <c r="R102" s="124"/>
      <c r="S102" s="124"/>
    </row>
    <row r="103" spans="1:20" s="33" customFormat="1" x14ac:dyDescent="0.2">
      <c r="A103" s="96"/>
      <c r="B103" s="101" t="s">
        <v>62</v>
      </c>
      <c r="C103" s="90"/>
      <c r="D103" s="90"/>
      <c r="E103" s="90"/>
      <c r="F103" s="90"/>
      <c r="G103" s="428">
        <v>3.5</v>
      </c>
      <c r="H103" s="95">
        <f t="shared" si="7"/>
        <v>105</v>
      </c>
      <c r="I103" s="95"/>
      <c r="J103" s="95"/>
      <c r="K103" s="95"/>
      <c r="L103" s="95"/>
      <c r="M103" s="95"/>
      <c r="N103" s="109"/>
      <c r="O103" s="109"/>
      <c r="P103" s="124"/>
      <c r="Q103" s="124"/>
      <c r="R103" s="124"/>
      <c r="S103" s="124"/>
    </row>
    <row r="104" spans="1:20" s="33" customFormat="1" ht="16.5" thickBot="1" x14ac:dyDescent="0.25">
      <c r="A104" s="697" t="s">
        <v>193</v>
      </c>
      <c r="B104" s="102" t="s">
        <v>63</v>
      </c>
      <c r="C104" s="90"/>
      <c r="D104" s="90" t="s">
        <v>298</v>
      </c>
      <c r="E104" s="90"/>
      <c r="F104" s="90"/>
      <c r="G104" s="281">
        <v>3.5</v>
      </c>
      <c r="H104" s="99">
        <f t="shared" si="7"/>
        <v>105</v>
      </c>
      <c r="I104" s="99">
        <f>J104+K104+L104</f>
        <v>36</v>
      </c>
      <c r="J104" s="99">
        <v>18</v>
      </c>
      <c r="K104" s="99"/>
      <c r="L104" s="90">
        <v>18</v>
      </c>
      <c r="M104" s="90">
        <f>H104-I104</f>
        <v>69</v>
      </c>
      <c r="N104" s="109"/>
      <c r="O104" s="109"/>
      <c r="P104" s="124"/>
      <c r="Q104" s="124"/>
      <c r="R104" s="124">
        <v>4</v>
      </c>
      <c r="S104" s="124"/>
      <c r="T104" s="33">
        <v>2</v>
      </c>
    </row>
    <row r="105" spans="1:20" s="33" customFormat="1" ht="31.5" x14ac:dyDescent="0.2">
      <c r="A105" s="698" t="s">
        <v>172</v>
      </c>
      <c r="B105" s="282" t="s">
        <v>222</v>
      </c>
      <c r="C105" s="592"/>
      <c r="D105" s="699"/>
      <c r="E105" s="699"/>
      <c r="F105" s="700"/>
      <c r="G105" s="701">
        <f>SUM(G106:G107)</f>
        <v>4</v>
      </c>
      <c r="H105" s="428">
        <f>SUM(H106:H107)</f>
        <v>120</v>
      </c>
      <c r="I105" s="702"/>
      <c r="J105" s="702"/>
      <c r="K105" s="702"/>
      <c r="L105" s="703"/>
      <c r="M105" s="704"/>
      <c r="N105" s="705"/>
      <c r="O105" s="706"/>
      <c r="P105" s="707"/>
      <c r="Q105" s="708"/>
      <c r="R105" s="709"/>
      <c r="S105" s="710"/>
    </row>
    <row r="106" spans="1:20" s="33" customFormat="1" ht="37.5" customHeight="1" thickBot="1" x14ac:dyDescent="0.25">
      <c r="A106" s="409"/>
      <c r="B106" s="575" t="s">
        <v>223</v>
      </c>
      <c r="C106" s="329"/>
      <c r="D106" s="129"/>
      <c r="E106" s="129"/>
      <c r="F106" s="711"/>
      <c r="G106" s="712">
        <v>2</v>
      </c>
      <c r="H106" s="713">
        <f t="shared" si="7"/>
        <v>60</v>
      </c>
      <c r="I106" s="714"/>
      <c r="J106" s="702"/>
      <c r="K106" s="702"/>
      <c r="L106" s="702"/>
      <c r="M106" s="715"/>
      <c r="N106" s="716"/>
      <c r="O106" s="717"/>
      <c r="P106" s="718"/>
      <c r="Q106" s="719"/>
      <c r="R106" s="720"/>
      <c r="S106" s="721"/>
    </row>
    <row r="107" spans="1:20" s="33" customFormat="1" ht="16.5" customHeight="1" x14ac:dyDescent="0.2">
      <c r="A107" s="85"/>
      <c r="B107" s="575" t="s">
        <v>224</v>
      </c>
      <c r="C107" s="329"/>
      <c r="D107" s="129"/>
      <c r="E107" s="129"/>
      <c r="F107" s="711"/>
      <c r="G107" s="712">
        <f>SUM(G108:G109)</f>
        <v>2</v>
      </c>
      <c r="H107" s="713">
        <f>SUM(H108:H109)</f>
        <v>60</v>
      </c>
      <c r="I107" s="722"/>
      <c r="J107" s="95"/>
      <c r="K107" s="95"/>
      <c r="L107" s="95"/>
      <c r="M107" s="723"/>
      <c r="N107" s="716"/>
      <c r="O107" s="717"/>
      <c r="P107" s="718"/>
      <c r="Q107" s="719"/>
      <c r="R107" s="720"/>
      <c r="S107" s="721"/>
    </row>
    <row r="108" spans="1:20" s="33" customFormat="1" ht="16.5" customHeight="1" x14ac:dyDescent="0.2">
      <c r="A108" s="283"/>
      <c r="B108" s="724" t="s">
        <v>225</v>
      </c>
      <c r="C108" s="725"/>
      <c r="D108" s="225"/>
      <c r="E108" s="225"/>
      <c r="F108" s="726"/>
      <c r="G108" s="712">
        <v>0.5</v>
      </c>
      <c r="H108" s="713">
        <f>G108*30</f>
        <v>15</v>
      </c>
      <c r="I108" s="727"/>
      <c r="J108" s="504"/>
      <c r="K108" s="504"/>
      <c r="L108" s="504"/>
      <c r="M108" s="728"/>
      <c r="N108" s="729"/>
      <c r="O108" s="730"/>
      <c r="P108" s="731"/>
      <c r="Q108" s="732"/>
      <c r="R108" s="720"/>
      <c r="S108" s="733"/>
    </row>
    <row r="109" spans="1:20" s="33" customFormat="1" ht="16.5" thickBot="1" x14ac:dyDescent="0.25">
      <c r="A109" s="632" t="s">
        <v>194</v>
      </c>
      <c r="B109" s="734" t="s">
        <v>63</v>
      </c>
      <c r="C109" s="735" t="s">
        <v>298</v>
      </c>
      <c r="D109" s="584"/>
      <c r="E109" s="584"/>
      <c r="F109" s="736"/>
      <c r="G109" s="737">
        <v>1.5</v>
      </c>
      <c r="H109" s="738">
        <f t="shared" si="7"/>
        <v>45</v>
      </c>
      <c r="I109" s="735">
        <f>J109+K109+L109</f>
        <v>18</v>
      </c>
      <c r="J109" s="287">
        <v>9</v>
      </c>
      <c r="K109" s="287">
        <v>9</v>
      </c>
      <c r="L109" s="287"/>
      <c r="M109" s="739">
        <f>H109-I109</f>
        <v>27</v>
      </c>
      <c r="N109" s="166"/>
      <c r="O109" s="740"/>
      <c r="P109" s="741"/>
      <c r="Q109" s="742"/>
      <c r="R109" s="288">
        <v>2</v>
      </c>
      <c r="S109" s="284"/>
      <c r="T109" s="33">
        <v>2</v>
      </c>
    </row>
    <row r="110" spans="1:20" s="33" customFormat="1" x14ac:dyDescent="0.2">
      <c r="A110" s="543" t="s">
        <v>173</v>
      </c>
      <c r="B110" s="107" t="s">
        <v>78</v>
      </c>
      <c r="C110" s="44"/>
      <c r="D110" s="46"/>
      <c r="E110" s="46"/>
      <c r="F110" s="46"/>
      <c r="G110" s="459">
        <f>G111+G112</f>
        <v>3</v>
      </c>
      <c r="H110" s="51">
        <f>H111+H112</f>
        <v>90</v>
      </c>
      <c r="I110" s="52"/>
      <c r="J110" s="51"/>
      <c r="K110" s="51"/>
      <c r="L110" s="51"/>
      <c r="M110" s="90">
        <f>H110-I110</f>
        <v>90</v>
      </c>
      <c r="N110" s="35"/>
      <c r="O110" s="35"/>
      <c r="P110" s="35"/>
      <c r="Q110" s="35"/>
      <c r="R110" s="285"/>
      <c r="S110" s="35"/>
    </row>
    <row r="111" spans="1:20" s="33" customFormat="1" x14ac:dyDescent="0.25">
      <c r="A111" s="96"/>
      <c r="B111" s="106" t="s">
        <v>62</v>
      </c>
      <c r="C111" s="44"/>
      <c r="D111" s="46"/>
      <c r="E111" s="46"/>
      <c r="F111" s="46"/>
      <c r="G111" s="459">
        <v>1</v>
      </c>
      <c r="H111" s="34">
        <f>G111*30</f>
        <v>30</v>
      </c>
      <c r="I111" s="52"/>
      <c r="J111" s="44"/>
      <c r="K111" s="43"/>
      <c r="L111" s="43"/>
      <c r="M111" s="50"/>
      <c r="N111" s="35"/>
      <c r="O111" s="35"/>
      <c r="P111" s="35"/>
      <c r="Q111" s="35"/>
      <c r="R111" s="35"/>
      <c r="S111" s="35"/>
      <c r="T111" s="37"/>
    </row>
    <row r="112" spans="1:20" s="33" customFormat="1" ht="16.5" thickBot="1" x14ac:dyDescent="0.3">
      <c r="A112" s="632" t="s">
        <v>195</v>
      </c>
      <c r="B112" s="108" t="s">
        <v>63</v>
      </c>
      <c r="C112" s="44"/>
      <c r="D112" s="50">
        <v>1</v>
      </c>
      <c r="E112" s="49"/>
      <c r="F112" s="49"/>
      <c r="G112" s="340">
        <v>2</v>
      </c>
      <c r="H112" s="36">
        <f>G112*30</f>
        <v>60</v>
      </c>
      <c r="I112" s="52">
        <f>J112+K112+L112</f>
        <v>24</v>
      </c>
      <c r="J112" s="52">
        <v>16</v>
      </c>
      <c r="K112" s="53"/>
      <c r="L112" s="53">
        <v>8</v>
      </c>
      <c r="M112" s="50">
        <f>H112-I112</f>
        <v>36</v>
      </c>
      <c r="N112" s="35">
        <v>1.5</v>
      </c>
      <c r="O112" s="35"/>
      <c r="P112" s="35"/>
      <c r="Q112" s="35"/>
      <c r="R112" s="35"/>
      <c r="S112" s="35"/>
      <c r="T112" s="37">
        <v>1</v>
      </c>
    </row>
    <row r="113" spans="1:20" s="33" customFormat="1" x14ac:dyDescent="0.25">
      <c r="A113" s="543" t="s">
        <v>174</v>
      </c>
      <c r="B113" s="108" t="s">
        <v>79</v>
      </c>
      <c r="C113" s="44"/>
      <c r="D113" s="54"/>
      <c r="E113" s="54"/>
      <c r="F113" s="54"/>
      <c r="G113" s="51">
        <f>G114+G115</f>
        <v>3</v>
      </c>
      <c r="H113" s="51">
        <f>H114+H115</f>
        <v>90</v>
      </c>
      <c r="I113" s="52"/>
      <c r="J113" s="51"/>
      <c r="K113" s="51"/>
      <c r="L113" s="51"/>
      <c r="M113" s="50"/>
      <c r="N113" s="35"/>
      <c r="O113" s="35"/>
      <c r="P113" s="134"/>
      <c r="Q113" s="35"/>
      <c r="R113" s="35"/>
      <c r="S113" s="35"/>
      <c r="T113" s="37"/>
    </row>
    <row r="114" spans="1:20" s="33" customFormat="1" x14ac:dyDescent="0.25">
      <c r="A114" s="96"/>
      <c r="B114" s="106" t="s">
        <v>62</v>
      </c>
      <c r="C114" s="44"/>
      <c r="D114" s="55"/>
      <c r="E114" s="55"/>
      <c r="F114" s="55"/>
      <c r="G114" s="51">
        <v>1</v>
      </c>
      <c r="H114" s="34">
        <f>G114*30</f>
        <v>30</v>
      </c>
      <c r="I114" s="52"/>
      <c r="J114" s="44"/>
      <c r="K114" s="43"/>
      <c r="L114" s="43"/>
      <c r="M114" s="50"/>
      <c r="N114" s="35"/>
      <c r="O114" s="35"/>
      <c r="P114" s="35"/>
      <c r="Q114" s="35"/>
      <c r="R114" s="35"/>
      <c r="S114" s="35"/>
      <c r="T114" s="37"/>
    </row>
    <row r="115" spans="1:20" s="33" customFormat="1" ht="16.5" thickBot="1" x14ac:dyDescent="0.3">
      <c r="A115" s="632" t="s">
        <v>196</v>
      </c>
      <c r="B115" s="108" t="s">
        <v>63</v>
      </c>
      <c r="C115" s="44"/>
      <c r="D115" s="50">
        <v>1</v>
      </c>
      <c r="E115" s="49"/>
      <c r="F115" s="49"/>
      <c r="G115" s="295">
        <v>2</v>
      </c>
      <c r="H115" s="36">
        <f>G115*30</f>
        <v>60</v>
      </c>
      <c r="I115" s="52">
        <f>J115+K115+L115</f>
        <v>24</v>
      </c>
      <c r="J115" s="52">
        <v>16</v>
      </c>
      <c r="K115" s="53"/>
      <c r="L115" s="53">
        <v>8</v>
      </c>
      <c r="M115" s="50">
        <f>H115-I115</f>
        <v>36</v>
      </c>
      <c r="N115" s="35">
        <v>1.5</v>
      </c>
      <c r="O115" s="35"/>
      <c r="P115" s="35"/>
      <c r="Q115" s="35"/>
      <c r="R115" s="35"/>
      <c r="S115" s="35"/>
      <c r="T115" s="37">
        <v>1</v>
      </c>
    </row>
    <row r="116" spans="1:20" s="437" customFormat="1" x14ac:dyDescent="0.25">
      <c r="A116" s="543" t="s">
        <v>175</v>
      </c>
      <c r="B116" s="107" t="s">
        <v>80</v>
      </c>
      <c r="C116" s="743"/>
      <c r="D116" s="55"/>
      <c r="E116" s="55"/>
      <c r="F116" s="55"/>
      <c r="G116" s="51">
        <f>G117+G118</f>
        <v>4</v>
      </c>
      <c r="H116" s="51">
        <f>H117+H118</f>
        <v>120</v>
      </c>
      <c r="I116" s="52"/>
      <c r="J116" s="51"/>
      <c r="K116" s="51"/>
      <c r="L116" s="51"/>
      <c r="M116" s="50"/>
      <c r="N116" s="35"/>
      <c r="O116" s="35"/>
      <c r="P116" s="35"/>
      <c r="Q116" s="35"/>
      <c r="R116" s="35"/>
      <c r="S116" s="35"/>
    </row>
    <row r="117" spans="1:20" s="437" customFormat="1" x14ac:dyDescent="0.25">
      <c r="A117" s="96"/>
      <c r="B117" s="744" t="s">
        <v>62</v>
      </c>
      <c r="C117" s="743"/>
      <c r="D117" s="55"/>
      <c r="E117" s="55"/>
      <c r="F117" s="55"/>
      <c r="G117" s="51">
        <v>1</v>
      </c>
      <c r="H117" s="745">
        <f t="shared" ref="H117:H133" si="8">G117*30</f>
        <v>30</v>
      </c>
      <c r="I117" s="52"/>
      <c r="J117" s="743"/>
      <c r="K117" s="746"/>
      <c r="L117" s="746"/>
      <c r="M117" s="50"/>
      <c r="N117" s="35"/>
      <c r="O117" s="35"/>
      <c r="P117" s="35"/>
      <c r="Q117" s="35"/>
      <c r="R117" s="35"/>
      <c r="S117" s="35"/>
    </row>
    <row r="118" spans="1:20" s="437" customFormat="1" ht="16.5" thickBot="1" x14ac:dyDescent="0.3">
      <c r="A118" s="632" t="s">
        <v>197</v>
      </c>
      <c r="B118" s="108" t="s">
        <v>63</v>
      </c>
      <c r="C118" s="52" t="s">
        <v>297</v>
      </c>
      <c r="D118" s="55"/>
      <c r="E118" s="55"/>
      <c r="F118" s="55"/>
      <c r="G118" s="295">
        <v>3</v>
      </c>
      <c r="H118" s="36">
        <f t="shared" si="8"/>
        <v>90</v>
      </c>
      <c r="I118" s="52">
        <f>J118+K118+L118</f>
        <v>36</v>
      </c>
      <c r="J118" s="52">
        <v>18</v>
      </c>
      <c r="K118" s="53"/>
      <c r="L118" s="53">
        <v>18</v>
      </c>
      <c r="M118" s="50">
        <f>H118-I118</f>
        <v>54</v>
      </c>
      <c r="N118" s="35"/>
      <c r="O118" s="35"/>
      <c r="P118" s="35">
        <v>4</v>
      </c>
      <c r="Q118" s="35"/>
      <c r="R118" s="35"/>
      <c r="S118" s="35"/>
      <c r="T118" s="437">
        <v>1</v>
      </c>
    </row>
    <row r="119" spans="1:20" s="33" customFormat="1" x14ac:dyDescent="0.2">
      <c r="A119" s="543" t="s">
        <v>176</v>
      </c>
      <c r="B119" s="426" t="s">
        <v>95</v>
      </c>
      <c r="C119" s="95"/>
      <c r="D119" s="95"/>
      <c r="E119" s="95"/>
      <c r="F119" s="95"/>
      <c r="G119" s="430">
        <f>G120+G121</f>
        <v>5.5</v>
      </c>
      <c r="H119" s="95">
        <f t="shared" si="8"/>
        <v>165</v>
      </c>
      <c r="I119" s="87"/>
      <c r="J119" s="95"/>
      <c r="K119" s="95"/>
      <c r="L119" s="95"/>
      <c r="M119" s="98"/>
      <c r="N119" s="109"/>
      <c r="O119" s="109"/>
      <c r="P119" s="124"/>
      <c r="Q119" s="124"/>
      <c r="R119" s="124"/>
      <c r="S119" s="124"/>
    </row>
    <row r="120" spans="1:20" s="33" customFormat="1" x14ac:dyDescent="0.2">
      <c r="A120" s="96"/>
      <c r="B120" s="101" t="s">
        <v>62</v>
      </c>
      <c r="C120" s="95"/>
      <c r="D120" s="95"/>
      <c r="E120" s="95"/>
      <c r="F120" s="95"/>
      <c r="G120" s="430">
        <v>2.5</v>
      </c>
      <c r="H120" s="95">
        <f t="shared" si="8"/>
        <v>75</v>
      </c>
      <c r="I120" s="95"/>
      <c r="J120" s="95"/>
      <c r="K120" s="95"/>
      <c r="L120" s="95"/>
      <c r="M120" s="95"/>
      <c r="N120" s="109"/>
      <c r="O120" s="109"/>
      <c r="P120" s="124"/>
      <c r="Q120" s="124"/>
      <c r="R120" s="124"/>
      <c r="S120" s="124"/>
    </row>
    <row r="121" spans="1:20" s="33" customFormat="1" x14ac:dyDescent="0.2">
      <c r="A121" s="747" t="s">
        <v>198</v>
      </c>
      <c r="B121" s="370" t="s">
        <v>63</v>
      </c>
      <c r="C121" s="90" t="s">
        <v>298</v>
      </c>
      <c r="D121" s="90"/>
      <c r="E121" s="90"/>
      <c r="F121" s="90"/>
      <c r="G121" s="748">
        <v>3</v>
      </c>
      <c r="H121" s="749">
        <f t="shared" si="8"/>
        <v>90</v>
      </c>
      <c r="I121" s="750">
        <f>SUM(J121:L121)</f>
        <v>36</v>
      </c>
      <c r="J121" s="749">
        <v>18</v>
      </c>
      <c r="K121" s="749"/>
      <c r="L121" s="749">
        <v>18</v>
      </c>
      <c r="M121" s="751">
        <f>H121-I121</f>
        <v>54</v>
      </c>
      <c r="N121" s="109"/>
      <c r="O121" s="109"/>
      <c r="P121" s="124"/>
      <c r="Q121" s="124"/>
      <c r="R121" s="124">
        <v>4</v>
      </c>
      <c r="S121" s="124"/>
      <c r="T121" s="33">
        <v>2</v>
      </c>
    </row>
    <row r="122" spans="1:20" s="33" customFormat="1" x14ac:dyDescent="0.2">
      <c r="A122" s="752" t="s">
        <v>177</v>
      </c>
      <c r="B122" s="371" t="s">
        <v>257</v>
      </c>
      <c r="C122" s="90"/>
      <c r="D122" s="90"/>
      <c r="E122" s="90"/>
      <c r="F122" s="90"/>
      <c r="G122" s="748">
        <f>G123+G124+G125</f>
        <v>7</v>
      </c>
      <c r="H122" s="749">
        <f t="shared" si="8"/>
        <v>210</v>
      </c>
      <c r="I122" s="750"/>
      <c r="J122" s="749"/>
      <c r="K122" s="749"/>
      <c r="L122" s="749"/>
      <c r="M122" s="751"/>
      <c r="N122" s="109"/>
      <c r="O122" s="109"/>
      <c r="P122" s="124"/>
      <c r="Q122" s="124"/>
      <c r="R122" s="124"/>
      <c r="S122" s="124"/>
    </row>
    <row r="123" spans="1:20" s="33" customFormat="1" x14ac:dyDescent="0.2">
      <c r="A123" s="752"/>
      <c r="B123" s="373" t="s">
        <v>62</v>
      </c>
      <c r="C123" s="693"/>
      <c r="D123" s="664"/>
      <c r="E123" s="664"/>
      <c r="F123" s="753"/>
      <c r="G123" s="748">
        <v>1</v>
      </c>
      <c r="H123" s="95">
        <f>G123*30</f>
        <v>30</v>
      </c>
      <c r="I123" s="693"/>
      <c r="J123" s="693"/>
      <c r="K123" s="693"/>
      <c r="L123" s="693"/>
      <c r="M123" s="693"/>
      <c r="N123" s="109"/>
      <c r="O123" s="109"/>
      <c r="P123" s="124"/>
      <c r="Q123" s="124"/>
      <c r="R123" s="124"/>
      <c r="S123" s="98"/>
    </row>
    <row r="124" spans="1:20" s="33" customFormat="1" x14ac:dyDescent="0.2">
      <c r="A124" s="315" t="s">
        <v>266</v>
      </c>
      <c r="B124" s="370" t="s">
        <v>63</v>
      </c>
      <c r="C124" s="693"/>
      <c r="D124" s="664" t="s">
        <v>297</v>
      </c>
      <c r="E124" s="664"/>
      <c r="F124" s="753"/>
      <c r="G124" s="748">
        <v>2.5</v>
      </c>
      <c r="H124" s="95">
        <f>G124*30</f>
        <v>75</v>
      </c>
      <c r="I124" s="693">
        <f>J124+K124+L124</f>
        <v>27</v>
      </c>
      <c r="J124" s="693">
        <v>18</v>
      </c>
      <c r="K124" s="693"/>
      <c r="L124" s="693">
        <v>9</v>
      </c>
      <c r="M124" s="693">
        <f>H124-I124</f>
        <v>48</v>
      </c>
      <c r="N124" s="109"/>
      <c r="O124" s="109"/>
      <c r="P124" s="124">
        <v>3</v>
      </c>
      <c r="Q124" s="124"/>
      <c r="R124" s="124"/>
      <c r="S124" s="98"/>
      <c r="T124" s="33">
        <v>1</v>
      </c>
    </row>
    <row r="125" spans="1:20" s="33" customFormat="1" x14ac:dyDescent="0.2">
      <c r="A125" s="315" t="s">
        <v>267</v>
      </c>
      <c r="B125" s="370" t="s">
        <v>63</v>
      </c>
      <c r="C125" s="693">
        <v>3</v>
      </c>
      <c r="D125" s="664"/>
      <c r="E125" s="664"/>
      <c r="F125" s="753"/>
      <c r="G125" s="748">
        <v>3.5</v>
      </c>
      <c r="H125" s="95">
        <f>G125*30</f>
        <v>105</v>
      </c>
      <c r="I125" s="693">
        <v>45</v>
      </c>
      <c r="J125" s="693">
        <v>30</v>
      </c>
      <c r="K125" s="693"/>
      <c r="L125" s="693">
        <v>15</v>
      </c>
      <c r="M125" s="693">
        <f>H125-I125</f>
        <v>60</v>
      </c>
      <c r="N125" s="109"/>
      <c r="O125" s="109"/>
      <c r="P125" s="124"/>
      <c r="Q125" s="124">
        <v>3</v>
      </c>
      <c r="R125" s="124"/>
      <c r="S125" s="98"/>
      <c r="T125" s="33">
        <v>2</v>
      </c>
    </row>
    <row r="126" spans="1:20" s="33" customFormat="1" ht="18.75" x14ac:dyDescent="0.2">
      <c r="A126" s="698" t="s">
        <v>178</v>
      </c>
      <c r="B126" s="372" t="s">
        <v>96</v>
      </c>
      <c r="C126" s="87"/>
      <c r="D126" s="86"/>
      <c r="E126" s="86"/>
      <c r="F126" s="86"/>
      <c r="G126" s="428">
        <f>G127+G128</f>
        <v>7</v>
      </c>
      <c r="H126" s="95">
        <f t="shared" si="8"/>
        <v>210</v>
      </c>
      <c r="I126" s="87"/>
      <c r="J126" s="87"/>
      <c r="K126" s="88"/>
      <c r="L126" s="88"/>
      <c r="M126" s="95"/>
      <c r="N126" s="109"/>
      <c r="O126" s="109"/>
      <c r="P126" s="124"/>
      <c r="Q126" s="124"/>
      <c r="R126" s="124"/>
      <c r="S126" s="124"/>
    </row>
    <row r="127" spans="1:20" s="33" customFormat="1" x14ac:dyDescent="0.2">
      <c r="A127" s="747"/>
      <c r="B127" s="373" t="s">
        <v>62</v>
      </c>
      <c r="C127" s="87"/>
      <c r="D127" s="86"/>
      <c r="E127" s="86"/>
      <c r="F127" s="86"/>
      <c r="G127" s="430">
        <v>3</v>
      </c>
      <c r="H127" s="95">
        <f t="shared" si="8"/>
        <v>90</v>
      </c>
      <c r="I127" s="87"/>
      <c r="J127" s="87"/>
      <c r="K127" s="88"/>
      <c r="L127" s="88"/>
      <c r="M127" s="95"/>
      <c r="N127" s="109"/>
      <c r="O127" s="109"/>
      <c r="P127" s="124"/>
      <c r="Q127" s="124"/>
      <c r="R127" s="124"/>
      <c r="S127" s="124"/>
    </row>
    <row r="128" spans="1:20" s="33" customFormat="1" x14ac:dyDescent="0.2">
      <c r="A128" s="315" t="s">
        <v>199</v>
      </c>
      <c r="B128" s="370" t="s">
        <v>63</v>
      </c>
      <c r="C128" s="90">
        <v>3</v>
      </c>
      <c r="D128" s="90"/>
      <c r="E128" s="90"/>
      <c r="F128" s="90"/>
      <c r="G128" s="748">
        <v>4</v>
      </c>
      <c r="H128" s="749">
        <f t="shared" si="8"/>
        <v>120</v>
      </c>
      <c r="I128" s="750">
        <f>SUM(J128:L128)</f>
        <v>60</v>
      </c>
      <c r="J128" s="749">
        <v>30</v>
      </c>
      <c r="K128" s="749"/>
      <c r="L128" s="749">
        <v>30</v>
      </c>
      <c r="M128" s="751">
        <f>H128-I128</f>
        <v>60</v>
      </c>
      <c r="N128" s="109"/>
      <c r="O128" s="109"/>
      <c r="P128" s="124"/>
      <c r="Q128" s="124">
        <v>4</v>
      </c>
      <c r="R128" s="124"/>
      <c r="S128" s="124"/>
      <c r="T128" s="33">
        <v>2</v>
      </c>
    </row>
    <row r="129" spans="1:21" s="33" customFormat="1" ht="18.75" x14ac:dyDescent="0.2">
      <c r="A129" s="754" t="s">
        <v>179</v>
      </c>
      <c r="B129" s="366" t="s">
        <v>97</v>
      </c>
      <c r="C129" s="367"/>
      <c r="D129" s="368"/>
      <c r="E129" s="368"/>
      <c r="F129" s="368"/>
      <c r="G129" s="432">
        <f>SUM(G130:G132)</f>
        <v>8</v>
      </c>
      <c r="H129" s="412">
        <f t="shared" si="8"/>
        <v>240</v>
      </c>
      <c r="I129" s="367"/>
      <c r="J129" s="367"/>
      <c r="K129" s="755"/>
      <c r="L129" s="755"/>
      <c r="M129" s="412"/>
      <c r="N129" s="369"/>
      <c r="O129" s="369"/>
      <c r="P129" s="274"/>
      <c r="Q129" s="274"/>
      <c r="R129" s="274"/>
      <c r="S129" s="274"/>
    </row>
    <row r="130" spans="1:21" s="33" customFormat="1" x14ac:dyDescent="0.2">
      <c r="A130" s="96"/>
      <c r="B130" s="101" t="s">
        <v>62</v>
      </c>
      <c r="C130" s="87"/>
      <c r="D130" s="86"/>
      <c r="E130" s="86"/>
      <c r="F130" s="86"/>
      <c r="G130" s="430">
        <v>3</v>
      </c>
      <c r="H130" s="95">
        <f t="shared" si="8"/>
        <v>90</v>
      </c>
      <c r="I130" s="87"/>
      <c r="J130" s="87"/>
      <c r="K130" s="88"/>
      <c r="L130" s="88"/>
      <c r="M130" s="95"/>
      <c r="N130" s="109"/>
      <c r="O130" s="109"/>
      <c r="P130" s="124"/>
      <c r="Q130" s="124"/>
      <c r="R130" s="124"/>
      <c r="S130" s="124"/>
    </row>
    <row r="131" spans="1:21" s="33" customFormat="1" ht="16.5" thickBot="1" x14ac:dyDescent="0.25">
      <c r="A131" s="756" t="s">
        <v>200</v>
      </c>
      <c r="B131" s="102" t="s">
        <v>63</v>
      </c>
      <c r="C131" s="90" t="s">
        <v>298</v>
      </c>
      <c r="D131" s="90"/>
      <c r="E131" s="90"/>
      <c r="F131" s="90"/>
      <c r="G131" s="748">
        <v>4</v>
      </c>
      <c r="H131" s="749">
        <f t="shared" si="8"/>
        <v>120</v>
      </c>
      <c r="I131" s="750">
        <f>SUM(J131:L131)</f>
        <v>45</v>
      </c>
      <c r="J131" s="749">
        <v>18</v>
      </c>
      <c r="K131" s="749"/>
      <c r="L131" s="749">
        <v>27</v>
      </c>
      <c r="M131" s="751">
        <f>H131-I131</f>
        <v>75</v>
      </c>
      <c r="N131" s="109"/>
      <c r="O131" s="207"/>
      <c r="P131" s="124"/>
      <c r="Q131" s="124"/>
      <c r="R131" s="124">
        <v>5</v>
      </c>
      <c r="S131" s="124"/>
      <c r="T131" s="33">
        <v>2</v>
      </c>
    </row>
    <row r="132" spans="1:21" s="33" customFormat="1" ht="16.5" thickBot="1" x14ac:dyDescent="0.25">
      <c r="A132" s="756" t="s">
        <v>201</v>
      </c>
      <c r="B132" s="102" t="s">
        <v>98</v>
      </c>
      <c r="C132" s="90"/>
      <c r="D132" s="90"/>
      <c r="E132" s="90"/>
      <c r="F132" s="90" t="s">
        <v>299</v>
      </c>
      <c r="G132" s="748">
        <v>1</v>
      </c>
      <c r="H132" s="749">
        <f t="shared" si="8"/>
        <v>30</v>
      </c>
      <c r="I132" s="750">
        <v>10</v>
      </c>
      <c r="J132" s="749"/>
      <c r="K132" s="749"/>
      <c r="L132" s="749">
        <v>10</v>
      </c>
      <c r="M132" s="751">
        <f>H132-I132</f>
        <v>20</v>
      </c>
      <c r="N132" s="109"/>
      <c r="O132" s="109"/>
      <c r="P132" s="124"/>
      <c r="Q132" s="124"/>
      <c r="R132" s="124"/>
      <c r="S132" s="124">
        <v>1</v>
      </c>
      <c r="T132" s="33">
        <v>2</v>
      </c>
    </row>
    <row r="133" spans="1:21" s="33" customFormat="1" ht="16.5" thickBot="1" x14ac:dyDescent="0.25">
      <c r="A133" s="966" t="s">
        <v>202</v>
      </c>
      <c r="B133" s="967"/>
      <c r="C133" s="757"/>
      <c r="D133" s="757"/>
      <c r="E133" s="757"/>
      <c r="F133" s="757"/>
      <c r="G133" s="42">
        <f>G134+G135</f>
        <v>103.5</v>
      </c>
      <c r="H133" s="749">
        <f t="shared" si="8"/>
        <v>3105</v>
      </c>
      <c r="I133" s="758"/>
      <c r="J133" s="757"/>
      <c r="K133" s="757"/>
      <c r="L133" s="757"/>
      <c r="M133" s="759"/>
      <c r="N133" s="760"/>
      <c r="O133" s="760"/>
      <c r="P133" s="760"/>
      <c r="Q133" s="760"/>
      <c r="R133" s="760"/>
      <c r="S133" s="760"/>
      <c r="U133" s="33">
        <f>G133*30</f>
        <v>3105</v>
      </c>
    </row>
    <row r="134" spans="1:21" s="33" customFormat="1" ht="16.5" thickBot="1" x14ac:dyDescent="0.25">
      <c r="A134" s="953" t="s">
        <v>159</v>
      </c>
      <c r="B134" s="954"/>
      <c r="C134" s="34"/>
      <c r="D134" s="34"/>
      <c r="E134" s="34"/>
      <c r="F134" s="34"/>
      <c r="G134" s="295">
        <f t="shared" ref="G134:M134" si="9">G68+G69+G70+G73+G74+G75+G124+G125+G85+G88+G78+G79+G82+G89+G92+G98+G101+G104+G109+G112+G115+G118+G121+G95+G128+G131+G132</f>
        <v>69.5</v>
      </c>
      <c r="H134" s="295">
        <f t="shared" si="9"/>
        <v>2085</v>
      </c>
      <c r="I134" s="296">
        <f t="shared" si="9"/>
        <v>865</v>
      </c>
      <c r="J134" s="296">
        <f t="shared" si="9"/>
        <v>475</v>
      </c>
      <c r="K134" s="296">
        <f t="shared" si="9"/>
        <v>27</v>
      </c>
      <c r="L134" s="296">
        <f t="shared" si="9"/>
        <v>363</v>
      </c>
      <c r="M134" s="296">
        <f t="shared" si="9"/>
        <v>1220</v>
      </c>
      <c r="N134" s="761">
        <f t="shared" ref="N134:S134" si="10">SUM(N66:N132)</f>
        <v>3</v>
      </c>
      <c r="O134" s="760">
        <f t="shared" si="10"/>
        <v>12</v>
      </c>
      <c r="P134" s="760">
        <f t="shared" si="10"/>
        <v>19</v>
      </c>
      <c r="Q134" s="760">
        <f t="shared" si="10"/>
        <v>17</v>
      </c>
      <c r="R134" s="760">
        <f t="shared" si="10"/>
        <v>23</v>
      </c>
      <c r="S134" s="760">
        <f t="shared" si="10"/>
        <v>9</v>
      </c>
      <c r="U134" s="33">
        <f t="shared" ref="U134:U135" si="11">G134*30</f>
        <v>2085</v>
      </c>
    </row>
    <row r="135" spans="1:21" s="41" customFormat="1" ht="16.5" customHeight="1" x14ac:dyDescent="0.2">
      <c r="A135" s="1034" t="s">
        <v>144</v>
      </c>
      <c r="B135" s="1035"/>
      <c r="C135" s="297"/>
      <c r="D135" s="297"/>
      <c r="E135" s="297"/>
      <c r="F135" s="297"/>
      <c r="G135" s="298">
        <f>G67+G72+G84+G87+G77+G81+G91+G97+G100+G103+G106+G108+G111+G114+G117+G120+G127+G130+G123+G94</f>
        <v>34</v>
      </c>
      <c r="H135" s="298">
        <f>H67+H72+H84+H87+H77+H81+H91+H97+H100+H103+H106+H108+H111+H114+H117+H120+H127+H130+H123+H94</f>
        <v>1020</v>
      </c>
      <c r="I135" s="298"/>
      <c r="J135" s="298"/>
      <c r="K135" s="298"/>
      <c r="L135" s="298"/>
      <c r="M135" s="298"/>
      <c r="N135" s="297"/>
      <c r="O135" s="297"/>
      <c r="P135" s="297"/>
      <c r="Q135" s="297"/>
      <c r="R135" s="297"/>
      <c r="S135" s="297"/>
      <c r="U135" s="33">
        <f t="shared" si="11"/>
        <v>1020</v>
      </c>
    </row>
    <row r="136" spans="1:21" s="41" customFormat="1" ht="16.5" customHeight="1" thickBot="1" x14ac:dyDescent="0.25">
      <c r="A136" s="977" t="s">
        <v>226</v>
      </c>
      <c r="B136" s="978"/>
      <c r="C136" s="339"/>
      <c r="D136" s="339"/>
      <c r="E136" s="339"/>
      <c r="F136" s="339"/>
      <c r="G136" s="340">
        <f t="shared" ref="G136:H138" si="12">G36+G62+G133</f>
        <v>195</v>
      </c>
      <c r="H136" s="340">
        <f t="shared" si="12"/>
        <v>5850</v>
      </c>
      <c r="I136" s="295"/>
      <c r="J136" s="295"/>
      <c r="K136" s="295"/>
      <c r="L136" s="295"/>
      <c r="M136" s="295"/>
      <c r="N136" s="294"/>
      <c r="O136" s="294"/>
      <c r="P136" s="294"/>
      <c r="Q136" s="294"/>
      <c r="R136" s="294"/>
      <c r="S136" s="294"/>
    </row>
    <row r="137" spans="1:21" s="41" customFormat="1" ht="16.5" customHeight="1" thickBot="1" x14ac:dyDescent="0.25">
      <c r="A137" s="953" t="s">
        <v>159</v>
      </c>
      <c r="B137" s="954"/>
      <c r="C137" s="294"/>
      <c r="D137" s="294"/>
      <c r="E137" s="294"/>
      <c r="F137" s="294"/>
      <c r="G137" s="295">
        <f t="shared" si="12"/>
        <v>112</v>
      </c>
      <c r="H137" s="295">
        <f t="shared" si="12"/>
        <v>3360</v>
      </c>
      <c r="I137" s="295">
        <f t="shared" ref="I137:S137" si="13">I37+I63+I134</f>
        <v>1377</v>
      </c>
      <c r="J137" s="295">
        <f t="shared" si="13"/>
        <v>724</v>
      </c>
      <c r="K137" s="295">
        <f t="shared" si="13"/>
        <v>66</v>
      </c>
      <c r="L137" s="295">
        <f t="shared" si="13"/>
        <v>587</v>
      </c>
      <c r="M137" s="295">
        <f t="shared" si="13"/>
        <v>1983</v>
      </c>
      <c r="N137" s="295">
        <f t="shared" si="13"/>
        <v>26</v>
      </c>
      <c r="O137" s="295">
        <f t="shared" si="13"/>
        <v>24</v>
      </c>
      <c r="P137" s="295">
        <f t="shared" si="13"/>
        <v>22</v>
      </c>
      <c r="Q137" s="295">
        <f t="shared" si="13"/>
        <v>17</v>
      </c>
      <c r="R137" s="295">
        <f t="shared" si="13"/>
        <v>25</v>
      </c>
      <c r="S137" s="295">
        <f t="shared" si="13"/>
        <v>11</v>
      </c>
    </row>
    <row r="138" spans="1:21" s="41" customFormat="1" ht="16.5" customHeight="1" x14ac:dyDescent="0.2">
      <c r="A138" s="1034" t="s">
        <v>144</v>
      </c>
      <c r="B138" s="1035"/>
      <c r="C138" s="294"/>
      <c r="D138" s="294"/>
      <c r="E138" s="294"/>
      <c r="F138" s="294"/>
      <c r="G138" s="295">
        <f t="shared" si="12"/>
        <v>83</v>
      </c>
      <c r="H138" s="295">
        <f t="shared" si="12"/>
        <v>2490</v>
      </c>
      <c r="I138" s="295"/>
      <c r="J138" s="295"/>
      <c r="K138" s="295"/>
      <c r="L138" s="295"/>
      <c r="M138" s="295"/>
      <c r="N138" s="294"/>
      <c r="O138" s="294"/>
      <c r="P138" s="294"/>
      <c r="Q138" s="294"/>
      <c r="R138" s="294"/>
      <c r="S138" s="294"/>
    </row>
    <row r="139" spans="1:21" s="37" customFormat="1" ht="16.5" thickBot="1" x14ac:dyDescent="0.25">
      <c r="A139" s="1057" t="s">
        <v>236</v>
      </c>
      <c r="B139" s="1058"/>
      <c r="C139" s="1058"/>
      <c r="D139" s="1058"/>
      <c r="E139" s="1058"/>
      <c r="F139" s="1058"/>
      <c r="G139" s="1058"/>
      <c r="H139" s="1058"/>
      <c r="I139" s="1058"/>
      <c r="J139" s="1058"/>
      <c r="K139" s="1058"/>
      <c r="L139" s="1058"/>
      <c r="M139" s="1058"/>
      <c r="N139" s="1059"/>
      <c r="O139" s="1059"/>
      <c r="P139" s="1059"/>
      <c r="Q139" s="1059"/>
      <c r="R139" s="1059"/>
      <c r="S139" s="1060"/>
    </row>
    <row r="140" spans="1:21" s="33" customFormat="1" ht="16.5" hidden="1" thickBot="1" x14ac:dyDescent="0.25">
      <c r="A140" s="1042" t="s">
        <v>237</v>
      </c>
      <c r="B140" s="1043"/>
      <c r="C140" s="1043"/>
      <c r="D140" s="1043"/>
      <c r="E140" s="1043"/>
      <c r="F140" s="1043"/>
      <c r="G140" s="1043"/>
      <c r="H140" s="1043"/>
      <c r="I140" s="1043"/>
      <c r="J140" s="1043"/>
      <c r="K140" s="1043"/>
      <c r="L140" s="1043"/>
      <c r="M140" s="1043"/>
      <c r="N140" s="1010"/>
      <c r="O140" s="1010"/>
      <c r="P140" s="1010"/>
      <c r="Q140" s="1010"/>
      <c r="R140" s="1010"/>
      <c r="S140" s="1011"/>
    </row>
    <row r="141" spans="1:21" s="33" customFormat="1" ht="15.75" hidden="1" customHeight="1" x14ac:dyDescent="0.2">
      <c r="A141" s="1055"/>
      <c r="B141" s="1056"/>
      <c r="C141" s="211"/>
      <c r="D141" s="212"/>
      <c r="E141" s="212"/>
      <c r="F141" s="467"/>
      <c r="G141" s="213"/>
      <c r="H141" s="157"/>
      <c r="I141" s="214"/>
      <c r="J141" s="214"/>
      <c r="K141" s="214"/>
      <c r="L141" s="214"/>
      <c r="M141" s="215"/>
      <c r="N141" s="216"/>
      <c r="O141" s="214"/>
      <c r="P141" s="217"/>
      <c r="Q141" s="216"/>
      <c r="R141" s="214"/>
      <c r="S141" s="215"/>
    </row>
    <row r="142" spans="1:21" s="33" customFormat="1" hidden="1" x14ac:dyDescent="0.2">
      <c r="A142" s="96"/>
      <c r="B142" s="218"/>
      <c r="C142" s="219"/>
      <c r="D142" s="129"/>
      <c r="E142" s="129"/>
      <c r="F142" s="220"/>
      <c r="G142" s="221"/>
      <c r="H142" s="92"/>
      <c r="I142" s="129"/>
      <c r="J142" s="129"/>
      <c r="K142" s="129"/>
      <c r="L142" s="129"/>
      <c r="M142" s="220"/>
      <c r="N142" s="222"/>
      <c r="O142" s="148"/>
      <c r="P142" s="185"/>
      <c r="Q142" s="222"/>
      <c r="R142" s="148"/>
      <c r="S142" s="185"/>
    </row>
    <row r="143" spans="1:21" s="33" customFormat="1" hidden="1" x14ac:dyDescent="0.2">
      <c r="A143" s="96"/>
      <c r="B143" s="218"/>
      <c r="C143" s="219"/>
      <c r="D143" s="129"/>
      <c r="E143" s="129"/>
      <c r="F143" s="220"/>
      <c r="G143" s="221"/>
      <c r="H143" s="92"/>
      <c r="I143" s="129"/>
      <c r="J143" s="129"/>
      <c r="K143" s="129"/>
      <c r="L143" s="129"/>
      <c r="M143" s="220"/>
      <c r="N143" s="222"/>
      <c r="O143" s="148"/>
      <c r="P143" s="185"/>
      <c r="Q143" s="222"/>
      <c r="R143" s="148"/>
      <c r="S143" s="185"/>
    </row>
    <row r="144" spans="1:21" s="33" customFormat="1" hidden="1" x14ac:dyDescent="0.2">
      <c r="A144" s="96"/>
      <c r="B144" s="218"/>
      <c r="C144" s="219"/>
      <c r="D144" s="129"/>
      <c r="E144" s="129"/>
      <c r="F144" s="220"/>
      <c r="G144" s="221"/>
      <c r="H144" s="92"/>
      <c r="I144" s="129"/>
      <c r="J144" s="129"/>
      <c r="K144" s="129"/>
      <c r="L144" s="129"/>
      <c r="M144" s="220"/>
      <c r="N144" s="222"/>
      <c r="O144" s="148"/>
      <c r="P144" s="185"/>
      <c r="Q144" s="222"/>
      <c r="R144" s="148"/>
      <c r="S144" s="185"/>
    </row>
    <row r="145" spans="1:22" s="33" customFormat="1" ht="16.5" hidden="1" thickBot="1" x14ac:dyDescent="0.25">
      <c r="A145" s="96"/>
      <c r="B145" s="223"/>
      <c r="C145" s="224"/>
      <c r="D145" s="129"/>
      <c r="E145" s="225"/>
      <c r="F145" s="226"/>
      <c r="G145" s="227"/>
      <c r="H145" s="166"/>
      <c r="I145" s="228"/>
      <c r="J145" s="228"/>
      <c r="K145" s="228"/>
      <c r="L145" s="228"/>
      <c r="M145" s="229"/>
      <c r="N145" s="230"/>
      <c r="O145" s="149"/>
      <c r="P145" s="186"/>
      <c r="Q145" s="230"/>
      <c r="R145" s="149"/>
      <c r="S145" s="186"/>
    </row>
    <row r="146" spans="1:22" s="33" customFormat="1" ht="19.5" hidden="1" thickBot="1" x14ac:dyDescent="0.25">
      <c r="A146" s="966"/>
      <c r="B146" s="967"/>
      <c r="C146" s="231"/>
      <c r="D146" s="231"/>
      <c r="E146" s="231"/>
      <c r="F146" s="232"/>
      <c r="G146" s="290"/>
      <c r="H146" s="290"/>
      <c r="I146" s="234"/>
      <c r="J146" s="235"/>
      <c r="K146" s="235"/>
      <c r="L146" s="235"/>
      <c r="M146" s="235"/>
      <c r="N146" s="236"/>
      <c r="O146" s="236"/>
      <c r="P146" s="236"/>
      <c r="Q146" s="236"/>
      <c r="R146" s="236"/>
      <c r="S146" s="237"/>
    </row>
    <row r="147" spans="1:22" s="33" customFormat="1" ht="19.5" hidden="1" thickBot="1" x14ac:dyDescent="0.25">
      <c r="A147" s="953"/>
      <c r="B147" s="954"/>
      <c r="C147" s="231"/>
      <c r="D147" s="231"/>
      <c r="E147" s="231"/>
      <c r="F147" s="232"/>
      <c r="G147" s="291"/>
      <c r="H147" s="291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</row>
    <row r="148" spans="1:22" s="33" customFormat="1" ht="19.5" hidden="1" thickBot="1" x14ac:dyDescent="0.25">
      <c r="A148" s="955"/>
      <c r="B148" s="956"/>
      <c r="C148" s="239"/>
      <c r="D148" s="240"/>
      <c r="E148" s="240"/>
      <c r="F148" s="241"/>
      <c r="G148" s="292"/>
      <c r="H148" s="29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4"/>
    </row>
    <row r="149" spans="1:22" s="33" customFormat="1" x14ac:dyDescent="0.2">
      <c r="A149" s="982" t="s">
        <v>269</v>
      </c>
      <c r="B149" s="983"/>
      <c r="C149" s="983"/>
      <c r="D149" s="983"/>
      <c r="E149" s="983"/>
      <c r="F149" s="983"/>
      <c r="G149" s="983"/>
      <c r="H149" s="983"/>
      <c r="I149" s="983"/>
      <c r="J149" s="983"/>
      <c r="K149" s="983"/>
      <c r="L149" s="983"/>
      <c r="M149" s="983"/>
      <c r="N149" s="983"/>
      <c r="O149" s="983"/>
      <c r="P149" s="983"/>
      <c r="Q149" s="983"/>
      <c r="R149" s="983"/>
      <c r="S149" s="983"/>
    </row>
    <row r="150" spans="1:22" s="33" customFormat="1" x14ac:dyDescent="0.2">
      <c r="A150" s="208" t="s">
        <v>227</v>
      </c>
      <c r="B150" s="112" t="s">
        <v>99</v>
      </c>
      <c r="C150" s="113"/>
      <c r="D150" s="93"/>
      <c r="E150" s="93"/>
      <c r="F150" s="135"/>
      <c r="G150" s="352">
        <f>G151+G152</f>
        <v>3</v>
      </c>
      <c r="H150" s="114">
        <f t="shared" ref="H150:H160" si="14">G150*30</f>
        <v>90</v>
      </c>
      <c r="I150" s="93"/>
      <c r="J150" s="93"/>
      <c r="K150" s="93"/>
      <c r="L150" s="93"/>
      <c r="M150" s="94"/>
      <c r="N150" s="93"/>
      <c r="O150" s="93"/>
      <c r="P150" s="93"/>
      <c r="Q150" s="93"/>
      <c r="R150" s="109"/>
      <c r="S150" s="90"/>
    </row>
    <row r="151" spans="1:22" s="33" customFormat="1" x14ac:dyDescent="0.2">
      <c r="A151" s="208"/>
      <c r="B151" s="115" t="s">
        <v>62</v>
      </c>
      <c r="C151" s="113"/>
      <c r="D151" s="90"/>
      <c r="E151" s="90"/>
      <c r="F151" s="126"/>
      <c r="G151" s="360">
        <v>1.5</v>
      </c>
      <c r="H151" s="114">
        <f t="shared" si="14"/>
        <v>45</v>
      </c>
      <c r="I151" s="90"/>
      <c r="J151" s="116"/>
      <c r="K151" s="90"/>
      <c r="L151" s="90"/>
      <c r="M151" s="97"/>
      <c r="N151" s="124"/>
      <c r="O151" s="109"/>
      <c r="P151" s="109"/>
      <c r="Q151" s="109"/>
      <c r="R151" s="109"/>
      <c r="S151" s="90"/>
    </row>
    <row r="152" spans="1:22" s="33" customFormat="1" ht="16.5" x14ac:dyDescent="0.2">
      <c r="A152" s="208" t="s">
        <v>203</v>
      </c>
      <c r="B152" s="118" t="s">
        <v>63</v>
      </c>
      <c r="C152" s="113"/>
      <c r="D152" s="90" t="s">
        <v>299</v>
      </c>
      <c r="E152" s="90"/>
      <c r="F152" s="126"/>
      <c r="G152" s="364">
        <v>1.5</v>
      </c>
      <c r="H152" s="119">
        <f t="shared" si="14"/>
        <v>45</v>
      </c>
      <c r="I152" s="90">
        <f>SUM(J152:L152)</f>
        <v>16</v>
      </c>
      <c r="J152" s="116">
        <v>8</v>
      </c>
      <c r="K152" s="90"/>
      <c r="L152" s="90">
        <v>8</v>
      </c>
      <c r="M152" s="97">
        <f>H152-I152</f>
        <v>29</v>
      </c>
      <c r="N152" s="124"/>
      <c r="O152" s="109"/>
      <c r="P152" s="109"/>
      <c r="Q152" s="109"/>
      <c r="R152" s="109"/>
      <c r="S152" s="90">
        <v>2</v>
      </c>
      <c r="T152" s="33">
        <v>2</v>
      </c>
      <c r="U152" s="454" t="s">
        <v>291</v>
      </c>
      <c r="V152" s="455">
        <f>SUMIF(T$150:T$160,1,G$150:G$160)</f>
        <v>2.5</v>
      </c>
    </row>
    <row r="153" spans="1:22" s="33" customFormat="1" ht="16.5" x14ac:dyDescent="0.2">
      <c r="A153" s="347" t="s">
        <v>228</v>
      </c>
      <c r="B153" s="348" t="s">
        <v>246</v>
      </c>
      <c r="C153" s="349"/>
      <c r="D153" s="350"/>
      <c r="E153" s="350"/>
      <c r="F153" s="351"/>
      <c r="G153" s="352">
        <f>G154+G155</f>
        <v>4.5</v>
      </c>
      <c r="H153" s="353">
        <f t="shared" si="14"/>
        <v>135</v>
      </c>
      <c r="I153" s="350"/>
      <c r="J153" s="350"/>
      <c r="K153" s="350"/>
      <c r="L153" s="350"/>
      <c r="M153" s="354"/>
      <c r="N153" s="355"/>
      <c r="O153" s="356"/>
      <c r="P153" s="356"/>
      <c r="Q153" s="356"/>
      <c r="R153" s="356"/>
      <c r="S153" s="357"/>
      <c r="U153" s="454" t="s">
        <v>292</v>
      </c>
      <c r="V153" s="455">
        <f>SUMIF(T$150:T$160,2,G$150:G$160)</f>
        <v>14</v>
      </c>
    </row>
    <row r="154" spans="1:22" s="33" customFormat="1" ht="16.5" x14ac:dyDescent="0.2">
      <c r="A154" s="347"/>
      <c r="B154" s="358" t="s">
        <v>62</v>
      </c>
      <c r="C154" s="349"/>
      <c r="D154" s="357"/>
      <c r="E154" s="357"/>
      <c r="F154" s="359"/>
      <c r="G154" s="360">
        <v>2</v>
      </c>
      <c r="H154" s="353">
        <f t="shared" si="14"/>
        <v>60</v>
      </c>
      <c r="I154" s="357"/>
      <c r="J154" s="361"/>
      <c r="K154" s="357"/>
      <c r="L154" s="357"/>
      <c r="M154" s="362"/>
      <c r="N154" s="355"/>
      <c r="O154" s="356"/>
      <c r="P154" s="356"/>
      <c r="Q154" s="356"/>
      <c r="R154" s="356"/>
      <c r="S154" s="357"/>
      <c r="U154" s="454"/>
      <c r="V154" s="455">
        <f>SUM(V152:V153)</f>
        <v>16.5</v>
      </c>
    </row>
    <row r="155" spans="1:22" s="33" customFormat="1" x14ac:dyDescent="0.2">
      <c r="A155" s="347" t="s">
        <v>230</v>
      </c>
      <c r="B155" s="363" t="s">
        <v>63</v>
      </c>
      <c r="C155" s="349"/>
      <c r="D155" s="357" t="s">
        <v>297</v>
      </c>
      <c r="E155" s="357"/>
      <c r="F155" s="359"/>
      <c r="G155" s="364">
        <v>2.5</v>
      </c>
      <c r="H155" s="365">
        <f t="shared" si="14"/>
        <v>75</v>
      </c>
      <c r="I155" s="357">
        <f>SUM(J155:L155)</f>
        <v>27</v>
      </c>
      <c r="J155" s="361">
        <v>18</v>
      </c>
      <c r="K155" s="357"/>
      <c r="L155" s="357">
        <v>9</v>
      </c>
      <c r="M155" s="362">
        <f>H155-I155</f>
        <v>48</v>
      </c>
      <c r="N155" s="355"/>
      <c r="O155" s="356"/>
      <c r="P155" s="356">
        <v>3</v>
      </c>
      <c r="Q155" s="356"/>
      <c r="R155" s="356"/>
      <c r="S155" s="357"/>
      <c r="T155" s="33">
        <v>1</v>
      </c>
    </row>
    <row r="156" spans="1:22" s="33" customFormat="1" x14ac:dyDescent="0.2">
      <c r="A156" s="208" t="s">
        <v>229</v>
      </c>
      <c r="B156" s="120" t="s">
        <v>82</v>
      </c>
      <c r="C156" s="111"/>
      <c r="D156" s="93"/>
      <c r="E156" s="93"/>
      <c r="F156" s="135"/>
      <c r="G156" s="352">
        <f>G157+G158</f>
        <v>3.5</v>
      </c>
      <c r="H156" s="114">
        <f t="shared" si="14"/>
        <v>105</v>
      </c>
      <c r="I156" s="93"/>
      <c r="J156" s="93"/>
      <c r="K156" s="93"/>
      <c r="L156" s="93"/>
      <c r="M156" s="94"/>
      <c r="N156" s="93"/>
      <c r="O156" s="93"/>
      <c r="P156" s="93"/>
      <c r="Q156" s="93"/>
      <c r="R156" s="93"/>
      <c r="S156" s="90"/>
    </row>
    <row r="157" spans="1:22" s="33" customFormat="1" x14ac:dyDescent="0.2">
      <c r="A157" s="209"/>
      <c r="B157" s="115" t="s">
        <v>62</v>
      </c>
      <c r="C157" s="111"/>
      <c r="D157" s="90"/>
      <c r="E157" s="90"/>
      <c r="F157" s="126"/>
      <c r="G157" s="360">
        <v>1</v>
      </c>
      <c r="H157" s="114">
        <f t="shared" si="14"/>
        <v>30</v>
      </c>
      <c r="I157" s="90"/>
      <c r="J157" s="116"/>
      <c r="K157" s="90"/>
      <c r="L157" s="90"/>
      <c r="M157" s="97"/>
      <c r="N157" s="124"/>
      <c r="O157" s="109"/>
      <c r="P157" s="109"/>
      <c r="Q157" s="109"/>
      <c r="R157" s="109"/>
      <c r="S157" s="90"/>
    </row>
    <row r="158" spans="1:22" s="33" customFormat="1" x14ac:dyDescent="0.2">
      <c r="A158" s="210" t="s">
        <v>239</v>
      </c>
      <c r="B158" s="118" t="s">
        <v>63</v>
      </c>
      <c r="C158" s="111"/>
      <c r="D158" s="90">
        <v>3</v>
      </c>
      <c r="E158" s="90"/>
      <c r="F158" s="126"/>
      <c r="G158" s="364">
        <v>2.5</v>
      </c>
      <c r="H158" s="119">
        <f t="shared" si="14"/>
        <v>75</v>
      </c>
      <c r="I158" s="90">
        <f>SUM(J158:L158)</f>
        <v>30</v>
      </c>
      <c r="J158" s="116">
        <v>15</v>
      </c>
      <c r="K158" s="90"/>
      <c r="L158" s="90">
        <v>15</v>
      </c>
      <c r="M158" s="97">
        <f>H158-I158</f>
        <v>45</v>
      </c>
      <c r="N158" s="124"/>
      <c r="O158" s="109"/>
      <c r="P158" s="109"/>
      <c r="Q158" s="109">
        <v>2</v>
      </c>
      <c r="R158" s="109"/>
      <c r="S158" s="90"/>
      <c r="T158" s="33">
        <v>2</v>
      </c>
    </row>
    <row r="159" spans="1:22" s="33" customFormat="1" x14ac:dyDescent="0.25">
      <c r="A159" s="315" t="s">
        <v>232</v>
      </c>
      <c r="B159" s="245" t="s">
        <v>312</v>
      </c>
      <c r="C159" s="63"/>
      <c r="D159" s="50" t="s">
        <v>302</v>
      </c>
      <c r="E159" s="45"/>
      <c r="F159" s="45"/>
      <c r="G159" s="458">
        <v>4</v>
      </c>
      <c r="H159" s="119">
        <f t="shared" si="14"/>
        <v>120</v>
      </c>
      <c r="I159" s="99">
        <f>SUM(J159:L159)</f>
        <v>60</v>
      </c>
      <c r="J159" s="121">
        <v>30</v>
      </c>
      <c r="K159" s="99"/>
      <c r="L159" s="99">
        <v>30</v>
      </c>
      <c r="M159" s="122">
        <f>H159-I159</f>
        <v>60</v>
      </c>
      <c r="N159" s="61"/>
      <c r="O159" s="44"/>
      <c r="P159" s="62"/>
      <c r="Q159" s="61">
        <v>4</v>
      </c>
      <c r="R159" s="44"/>
      <c r="S159" s="62"/>
      <c r="T159" s="33">
        <v>2</v>
      </c>
    </row>
    <row r="160" spans="1:22" s="33" customFormat="1" ht="16.5" thickBot="1" x14ac:dyDescent="0.3">
      <c r="A160" s="315" t="s">
        <v>233</v>
      </c>
      <c r="B160" s="245" t="s">
        <v>313</v>
      </c>
      <c r="C160" s="64"/>
      <c r="D160" s="337" t="s">
        <v>303</v>
      </c>
      <c r="E160" s="64"/>
      <c r="F160" s="45"/>
      <c r="G160" s="458">
        <v>6</v>
      </c>
      <c r="H160" s="119">
        <f t="shared" si="14"/>
        <v>180</v>
      </c>
      <c r="I160" s="99">
        <v>60</v>
      </c>
      <c r="J160" s="121">
        <v>40</v>
      </c>
      <c r="K160" s="99"/>
      <c r="L160" s="99">
        <v>20</v>
      </c>
      <c r="M160" s="122">
        <f>H160-I160</f>
        <v>120</v>
      </c>
      <c r="N160" s="61"/>
      <c r="O160" s="44"/>
      <c r="P160" s="62"/>
      <c r="Q160" s="61"/>
      <c r="R160" s="44"/>
      <c r="S160" s="62">
        <v>6</v>
      </c>
      <c r="T160" s="33">
        <v>2</v>
      </c>
    </row>
    <row r="161" spans="1:20" s="33" customFormat="1" ht="16.5" thickBot="1" x14ac:dyDescent="0.25">
      <c r="A161" s="966" t="s">
        <v>231</v>
      </c>
      <c r="B161" s="967"/>
      <c r="C161" s="762"/>
      <c r="D161" s="762"/>
      <c r="E161" s="762"/>
      <c r="F161" s="763"/>
      <c r="G161" s="319">
        <f>G150+G153+G156+G159+G160</f>
        <v>21</v>
      </c>
      <c r="H161" s="319">
        <f>H150+H153+H156+H159+H160</f>
        <v>630</v>
      </c>
      <c r="I161" s="320"/>
      <c r="J161" s="320"/>
      <c r="K161" s="320"/>
      <c r="L161" s="320"/>
      <c r="M161" s="321"/>
      <c r="N161" s="61"/>
      <c r="O161" s="44"/>
      <c r="P161" s="62"/>
      <c r="Q161" s="61"/>
      <c r="R161" s="44"/>
      <c r="S161" s="62"/>
    </row>
    <row r="162" spans="1:20" s="33" customFormat="1" ht="16.5" thickBot="1" x14ac:dyDescent="0.25">
      <c r="A162" s="953" t="s">
        <v>159</v>
      </c>
      <c r="B162" s="954"/>
      <c r="C162" s="762"/>
      <c r="D162" s="762"/>
      <c r="E162" s="762"/>
      <c r="F162" s="762"/>
      <c r="G162" s="319">
        <f>G152+G155+G158+G159+G160</f>
        <v>16.5</v>
      </c>
      <c r="H162" s="457">
        <f>H152+H155+H158+H159+H160</f>
        <v>495</v>
      </c>
      <c r="I162" s="457">
        <f t="shared" ref="I162:M162" si="15">I152+I155+I158+I159+I160</f>
        <v>193</v>
      </c>
      <c r="J162" s="457">
        <f t="shared" si="15"/>
        <v>111</v>
      </c>
      <c r="K162" s="457"/>
      <c r="L162" s="457">
        <f t="shared" si="15"/>
        <v>82</v>
      </c>
      <c r="M162" s="457">
        <f t="shared" si="15"/>
        <v>302</v>
      </c>
      <c r="N162" s="322">
        <f>SUM(N159:N161)</f>
        <v>0</v>
      </c>
      <c r="O162" s="322">
        <f>SUM(O159:O161)</f>
        <v>0</v>
      </c>
      <c r="P162" s="322">
        <f>SUM(P150:P161)</f>
        <v>3</v>
      </c>
      <c r="Q162" s="322">
        <f>SUM(Q150:Q161)</f>
        <v>6</v>
      </c>
      <c r="R162" s="322">
        <f>SUM(R159:R161)</f>
        <v>0</v>
      </c>
      <c r="S162" s="322">
        <f>SUM(S150:S161)</f>
        <v>8</v>
      </c>
    </row>
    <row r="163" spans="1:20" s="33" customFormat="1" ht="16.5" customHeight="1" x14ac:dyDescent="0.2">
      <c r="A163" s="1034" t="s">
        <v>144</v>
      </c>
      <c r="B163" s="1035"/>
      <c r="C163" s="316"/>
      <c r="D163" s="316"/>
      <c r="E163" s="316"/>
      <c r="F163" s="316"/>
      <c r="G163" s="317">
        <f>G151+G154+G157</f>
        <v>4.5</v>
      </c>
      <c r="H163" s="317">
        <f>H151+H154+H157</f>
        <v>135</v>
      </c>
      <c r="I163" s="317"/>
      <c r="J163" s="317"/>
      <c r="K163" s="317"/>
      <c r="L163" s="317"/>
      <c r="M163" s="317"/>
      <c r="N163" s="318">
        <f>SUM(N159:N160)</f>
        <v>0</v>
      </c>
      <c r="O163" s="318">
        <f>SUM(O159:O160)</f>
        <v>0</v>
      </c>
      <c r="P163" s="318">
        <f>SUM(P159:P160)</f>
        <v>0</v>
      </c>
      <c r="Q163" s="318"/>
      <c r="R163" s="318"/>
      <c r="S163" s="318"/>
    </row>
    <row r="164" spans="1:20" s="33" customFormat="1" ht="31.5" x14ac:dyDescent="0.2">
      <c r="A164" s="315" t="s">
        <v>243</v>
      </c>
      <c r="B164" s="130" t="s">
        <v>100</v>
      </c>
      <c r="C164" s="329"/>
      <c r="D164" s="91" t="s">
        <v>299</v>
      </c>
      <c r="E164" s="91"/>
      <c r="F164" s="91"/>
      <c r="G164" s="281">
        <v>3</v>
      </c>
      <c r="H164" s="90">
        <f t="shared" ref="H164:H170" si="16">G164*30</f>
        <v>90</v>
      </c>
      <c r="I164" s="116">
        <f t="shared" ref="I164:I170" si="17">SUM(J164:L164)</f>
        <v>30</v>
      </c>
      <c r="J164" s="90">
        <v>20</v>
      </c>
      <c r="K164" s="90"/>
      <c r="L164" s="90">
        <v>10</v>
      </c>
      <c r="M164" s="124">
        <f t="shared" ref="M164:M170" si="18">H164-I164</f>
        <v>60</v>
      </c>
      <c r="N164" s="109"/>
      <c r="O164" s="109"/>
      <c r="P164" s="109"/>
      <c r="Q164" s="109"/>
      <c r="R164" s="109"/>
      <c r="S164" s="810">
        <v>3</v>
      </c>
    </row>
    <row r="165" spans="1:20" s="33" customFormat="1" x14ac:dyDescent="0.2">
      <c r="A165" s="315" t="s">
        <v>244</v>
      </c>
      <c r="B165" s="332" t="s">
        <v>234</v>
      </c>
      <c r="C165" s="330"/>
      <c r="D165" s="91" t="s">
        <v>299</v>
      </c>
      <c r="E165" s="91"/>
      <c r="F165" s="91"/>
      <c r="G165" s="281">
        <v>3</v>
      </c>
      <c r="H165" s="128">
        <f t="shared" si="16"/>
        <v>90</v>
      </c>
      <c r="I165" s="116">
        <f t="shared" si="17"/>
        <v>30</v>
      </c>
      <c r="J165" s="90">
        <v>20</v>
      </c>
      <c r="K165" s="128"/>
      <c r="L165" s="90">
        <v>10</v>
      </c>
      <c r="M165" s="124">
        <f t="shared" si="18"/>
        <v>60</v>
      </c>
      <c r="N165" s="128"/>
      <c r="O165" s="128"/>
      <c r="P165" s="128"/>
      <c r="Q165" s="128"/>
      <c r="R165" s="128"/>
      <c r="S165" s="810">
        <v>3</v>
      </c>
    </row>
    <row r="166" spans="1:20" s="33" customFormat="1" x14ac:dyDescent="0.2">
      <c r="A166" s="315" t="s">
        <v>245</v>
      </c>
      <c r="B166" s="130" t="s">
        <v>101</v>
      </c>
      <c r="C166" s="329"/>
      <c r="D166" s="91" t="s">
        <v>299</v>
      </c>
      <c r="E166" s="91"/>
      <c r="F166" s="91"/>
      <c r="G166" s="281">
        <v>3</v>
      </c>
      <c r="H166" s="90">
        <f t="shared" si="16"/>
        <v>90</v>
      </c>
      <c r="I166" s="116">
        <f t="shared" si="17"/>
        <v>30</v>
      </c>
      <c r="J166" s="90">
        <v>20</v>
      </c>
      <c r="K166" s="90"/>
      <c r="L166" s="90">
        <v>10</v>
      </c>
      <c r="M166" s="124">
        <f t="shared" si="18"/>
        <v>60</v>
      </c>
      <c r="N166" s="109"/>
      <c r="O166" s="109"/>
      <c r="P166" s="109"/>
      <c r="Q166" s="128"/>
      <c r="R166" s="129"/>
      <c r="S166" s="810">
        <v>3</v>
      </c>
      <c r="T166" s="33" t="s">
        <v>294</v>
      </c>
    </row>
    <row r="167" spans="1:20" s="33" customFormat="1" x14ac:dyDescent="0.2">
      <c r="A167" s="315" t="s">
        <v>273</v>
      </c>
      <c r="B167" s="764" t="s">
        <v>274</v>
      </c>
      <c r="C167" s="329"/>
      <c r="D167" s="91" t="s">
        <v>299</v>
      </c>
      <c r="E167" s="91"/>
      <c r="F167" s="91"/>
      <c r="G167" s="281">
        <v>3</v>
      </c>
      <c r="H167" s="90">
        <f t="shared" ref="H167" si="19">G167*30</f>
        <v>90</v>
      </c>
      <c r="I167" s="116">
        <f t="shared" ref="I167" si="20">SUM(J167:L167)</f>
        <v>30</v>
      </c>
      <c r="J167" s="90">
        <v>20</v>
      </c>
      <c r="K167" s="90"/>
      <c r="L167" s="90">
        <v>10</v>
      </c>
      <c r="M167" s="124">
        <f t="shared" ref="M167" si="21">H167-I167</f>
        <v>60</v>
      </c>
      <c r="N167" s="109"/>
      <c r="O167" s="109"/>
      <c r="P167" s="109"/>
      <c r="Q167" s="128"/>
      <c r="R167" s="129"/>
      <c r="S167" s="810">
        <v>3</v>
      </c>
    </row>
    <row r="168" spans="1:20" s="33" customFormat="1" x14ac:dyDescent="0.2">
      <c r="A168" s="315" t="s">
        <v>240</v>
      </c>
      <c r="B168" s="130" t="s">
        <v>83</v>
      </c>
      <c r="C168" s="329"/>
      <c r="D168" s="91">
        <v>3</v>
      </c>
      <c r="E168" s="91"/>
      <c r="F168" s="91"/>
      <c r="G168" s="281">
        <v>2</v>
      </c>
      <c r="H168" s="90">
        <f t="shared" si="16"/>
        <v>60</v>
      </c>
      <c r="I168" s="116">
        <f t="shared" si="17"/>
        <v>30</v>
      </c>
      <c r="J168" s="90">
        <v>15</v>
      </c>
      <c r="K168" s="90"/>
      <c r="L168" s="90">
        <v>15</v>
      </c>
      <c r="M168" s="124">
        <f t="shared" si="18"/>
        <v>30</v>
      </c>
      <c r="N168" s="109"/>
      <c r="O168" s="109"/>
      <c r="P168" s="109"/>
      <c r="Q168" s="109">
        <v>2</v>
      </c>
      <c r="R168" s="109"/>
      <c r="S168" s="129"/>
    </row>
    <row r="169" spans="1:20" s="33" customFormat="1" x14ac:dyDescent="0.2">
      <c r="A169" s="315" t="s">
        <v>241</v>
      </c>
      <c r="B169" s="333" t="s">
        <v>205</v>
      </c>
      <c r="C169" s="330"/>
      <c r="D169" s="91">
        <v>3</v>
      </c>
      <c r="E169" s="91"/>
      <c r="F169" s="91"/>
      <c r="G169" s="281">
        <v>2</v>
      </c>
      <c r="H169" s="128">
        <f t="shared" si="16"/>
        <v>60</v>
      </c>
      <c r="I169" s="116">
        <f t="shared" si="17"/>
        <v>30</v>
      </c>
      <c r="J169" s="128">
        <v>15</v>
      </c>
      <c r="K169" s="128"/>
      <c r="L169" s="128">
        <v>15</v>
      </c>
      <c r="M169" s="124">
        <f t="shared" si="18"/>
        <v>30</v>
      </c>
      <c r="N169" s="128"/>
      <c r="O169" s="128"/>
      <c r="P169" s="128"/>
      <c r="Q169" s="128">
        <v>2</v>
      </c>
      <c r="R169" s="127"/>
      <c r="S169" s="127"/>
    </row>
    <row r="170" spans="1:20" s="33" customFormat="1" ht="32.25" thickBot="1" x14ac:dyDescent="0.25">
      <c r="A170" s="315" t="s">
        <v>242</v>
      </c>
      <c r="B170" s="333" t="s">
        <v>204</v>
      </c>
      <c r="C170" s="331"/>
      <c r="D170" s="91">
        <v>3</v>
      </c>
      <c r="E170" s="91"/>
      <c r="F170" s="91"/>
      <c r="G170" s="281">
        <v>2</v>
      </c>
      <c r="H170" s="90">
        <f t="shared" si="16"/>
        <v>60</v>
      </c>
      <c r="I170" s="116">
        <f t="shared" si="17"/>
        <v>30</v>
      </c>
      <c r="J170" s="90">
        <v>15</v>
      </c>
      <c r="K170" s="90">
        <v>15</v>
      </c>
      <c r="L170" s="90"/>
      <c r="M170" s="124">
        <f t="shared" si="18"/>
        <v>30</v>
      </c>
      <c r="N170" s="109"/>
      <c r="O170" s="109"/>
      <c r="P170" s="109"/>
      <c r="Q170" s="109">
        <v>2</v>
      </c>
      <c r="R170" s="109"/>
      <c r="S170" s="109"/>
    </row>
    <row r="171" spans="1:20" s="33" customFormat="1" ht="21" customHeight="1" thickBot="1" x14ac:dyDescent="0.25">
      <c r="A171" s="1032" t="s">
        <v>206</v>
      </c>
      <c r="B171" s="1033"/>
      <c r="C171" s="323"/>
      <c r="D171" s="324"/>
      <c r="E171" s="324"/>
      <c r="F171" s="324"/>
      <c r="G171" s="325">
        <f>G146+G161</f>
        <v>21</v>
      </c>
      <c r="H171" s="325">
        <f t="shared" ref="G171:H173" si="22">H146+H161</f>
        <v>630</v>
      </c>
      <c r="I171" s="56"/>
      <c r="J171" s="56"/>
      <c r="K171" s="56"/>
      <c r="L171" s="56"/>
      <c r="M171" s="58"/>
      <c r="N171" s="59"/>
      <c r="O171" s="56"/>
      <c r="P171" s="58"/>
      <c r="Q171" s="57"/>
      <c r="R171" s="56"/>
      <c r="S171" s="58"/>
    </row>
    <row r="172" spans="1:20" s="33" customFormat="1" ht="18.75" customHeight="1" thickBot="1" x14ac:dyDescent="0.25">
      <c r="A172" s="953" t="s">
        <v>159</v>
      </c>
      <c r="B172" s="954"/>
      <c r="C172" s="326"/>
      <c r="D172" s="327"/>
      <c r="E172" s="327"/>
      <c r="F172" s="327"/>
      <c r="G172" s="328">
        <f t="shared" si="22"/>
        <v>16.5</v>
      </c>
      <c r="H172" s="328">
        <f t="shared" si="22"/>
        <v>495</v>
      </c>
      <c r="I172" s="328">
        <f t="shared" ref="I172:S172" si="23">I147+I162</f>
        <v>193</v>
      </c>
      <c r="J172" s="328">
        <f t="shared" si="23"/>
        <v>111</v>
      </c>
      <c r="K172" s="328">
        <f t="shared" si="23"/>
        <v>0</v>
      </c>
      <c r="L172" s="328">
        <f t="shared" si="23"/>
        <v>82</v>
      </c>
      <c r="M172" s="328">
        <f t="shared" si="23"/>
        <v>302</v>
      </c>
      <c r="N172" s="328">
        <f t="shared" si="23"/>
        <v>0</v>
      </c>
      <c r="O172" s="328">
        <f t="shared" si="23"/>
        <v>0</v>
      </c>
      <c r="P172" s="328">
        <f t="shared" si="23"/>
        <v>3</v>
      </c>
      <c r="Q172" s="328">
        <f t="shared" si="23"/>
        <v>6</v>
      </c>
      <c r="R172" s="328">
        <f t="shared" si="23"/>
        <v>0</v>
      </c>
      <c r="S172" s="328">
        <f t="shared" si="23"/>
        <v>8</v>
      </c>
    </row>
    <row r="173" spans="1:20" s="33" customFormat="1" ht="21" customHeight="1" x14ac:dyDescent="0.2">
      <c r="A173" s="1034" t="s">
        <v>144</v>
      </c>
      <c r="B173" s="1035"/>
      <c r="C173" s="326"/>
      <c r="D173" s="327"/>
      <c r="E173" s="327"/>
      <c r="F173" s="327"/>
      <c r="G173" s="328">
        <f t="shared" si="22"/>
        <v>4.5</v>
      </c>
      <c r="H173" s="328">
        <f t="shared" si="22"/>
        <v>135</v>
      </c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</row>
    <row r="174" spans="1:20" s="33" customFormat="1" ht="21" customHeight="1" thickBot="1" x14ac:dyDescent="0.25">
      <c r="A174" s="125"/>
      <c r="B174" s="125"/>
      <c r="C174" s="252"/>
      <c r="D174" s="34"/>
      <c r="E174" s="34"/>
      <c r="F174" s="34"/>
      <c r="G174" s="253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</row>
    <row r="175" spans="1:20" s="33" customFormat="1" ht="20.25" thickBot="1" x14ac:dyDescent="0.25">
      <c r="A175" s="1029" t="s">
        <v>270</v>
      </c>
      <c r="B175" s="1029"/>
      <c r="C175" s="1029"/>
      <c r="D175" s="1029"/>
      <c r="E175" s="1029"/>
      <c r="F175" s="1029"/>
      <c r="G175" s="1029"/>
      <c r="H175" s="1029"/>
      <c r="I175" s="1029"/>
      <c r="J175" s="1029"/>
      <c r="K175" s="1029"/>
      <c r="L175" s="1029"/>
      <c r="M175" s="1029"/>
      <c r="N175" s="1029"/>
      <c r="O175" s="1029"/>
      <c r="P175" s="1029"/>
      <c r="Q175" s="1029"/>
      <c r="R175" s="1029"/>
      <c r="S175" s="1030"/>
    </row>
    <row r="176" spans="1:20" s="33" customFormat="1" x14ac:dyDescent="0.2">
      <c r="A176" s="765" t="s">
        <v>207</v>
      </c>
      <c r="B176" s="766" t="s">
        <v>208</v>
      </c>
      <c r="C176" s="767"/>
      <c r="D176" s="768"/>
      <c r="E176" s="768"/>
      <c r="F176" s="769"/>
      <c r="G176" s="770">
        <f>G177</f>
        <v>4</v>
      </c>
      <c r="H176" s="771">
        <f t="shared" ref="H176:H181" si="24">G176*30</f>
        <v>120</v>
      </c>
      <c r="I176" s="772"/>
      <c r="J176" s="772"/>
      <c r="K176" s="772"/>
      <c r="L176" s="772"/>
      <c r="M176" s="773"/>
      <c r="N176" s="774"/>
      <c r="O176" s="775"/>
      <c r="P176" s="776"/>
      <c r="Q176" s="777"/>
      <c r="R176" s="254"/>
      <c r="S176" s="255"/>
    </row>
    <row r="177" spans="1:21" s="33" customFormat="1" x14ac:dyDescent="0.2">
      <c r="A177" s="778"/>
      <c r="B177" s="779" t="s">
        <v>62</v>
      </c>
      <c r="C177" s="780"/>
      <c r="D177" s="781"/>
      <c r="E177" s="781"/>
      <c r="F177" s="782"/>
      <c r="G177" s="783">
        <v>4</v>
      </c>
      <c r="H177" s="771">
        <f t="shared" si="24"/>
        <v>120</v>
      </c>
      <c r="I177" s="784"/>
      <c r="J177" s="784"/>
      <c r="K177" s="784"/>
      <c r="L177" s="784"/>
      <c r="M177" s="785"/>
      <c r="N177" s="786"/>
      <c r="O177" s="256"/>
      <c r="P177" s="257"/>
      <c r="Q177" s="787"/>
      <c r="R177" s="256"/>
      <c r="S177" s="257"/>
    </row>
    <row r="178" spans="1:21" s="33" customFormat="1" x14ac:dyDescent="0.2">
      <c r="A178" s="788" t="s">
        <v>209</v>
      </c>
      <c r="B178" s="789" t="s">
        <v>210</v>
      </c>
      <c r="C178" s="780"/>
      <c r="D178" s="781"/>
      <c r="E178" s="781"/>
      <c r="F178" s="782"/>
      <c r="G178" s="783">
        <v>5</v>
      </c>
      <c r="H178" s="771">
        <f t="shared" si="24"/>
        <v>150</v>
      </c>
      <c r="I178" s="784"/>
      <c r="J178" s="784"/>
      <c r="K178" s="784"/>
      <c r="L178" s="784"/>
      <c r="M178" s="785"/>
      <c r="N178" s="786"/>
      <c r="O178" s="256"/>
      <c r="P178" s="257"/>
      <c r="Q178" s="787"/>
      <c r="R178" s="256"/>
      <c r="S178" s="257"/>
    </row>
    <row r="179" spans="1:21" s="33" customFormat="1" x14ac:dyDescent="0.2">
      <c r="A179" s="778"/>
      <c r="B179" s="790" t="s">
        <v>62</v>
      </c>
      <c r="C179" s="780"/>
      <c r="D179" s="781"/>
      <c r="E179" s="781"/>
      <c r="F179" s="782"/>
      <c r="G179" s="783">
        <v>5</v>
      </c>
      <c r="H179" s="771">
        <f t="shared" si="24"/>
        <v>150</v>
      </c>
      <c r="I179" s="784"/>
      <c r="J179" s="784"/>
      <c r="K179" s="784"/>
      <c r="L179" s="784"/>
      <c r="M179" s="785"/>
      <c r="N179" s="786"/>
      <c r="O179" s="256"/>
      <c r="P179" s="257"/>
      <c r="Q179" s="787"/>
      <c r="R179" s="256"/>
      <c r="S179" s="257"/>
    </row>
    <row r="180" spans="1:21" s="33" customFormat="1" x14ac:dyDescent="0.2">
      <c r="A180" s="788" t="s">
        <v>211</v>
      </c>
      <c r="B180" s="791" t="s">
        <v>81</v>
      </c>
      <c r="C180" s="780"/>
      <c r="D180" s="781"/>
      <c r="E180" s="781"/>
      <c r="F180" s="782"/>
      <c r="G180" s="792">
        <v>4</v>
      </c>
      <c r="H180" s="771">
        <f t="shared" si="24"/>
        <v>120</v>
      </c>
      <c r="I180" s="893" t="s">
        <v>254</v>
      </c>
      <c r="J180" s="894"/>
      <c r="K180" s="894"/>
      <c r="L180" s="894"/>
      <c r="M180" s="1031"/>
      <c r="N180" s="786"/>
      <c r="O180" s="793"/>
      <c r="P180" s="794"/>
      <c r="Q180" s="795"/>
      <c r="R180" s="258"/>
      <c r="S180" s="259"/>
    </row>
    <row r="181" spans="1:21" s="33" customFormat="1" ht="16.5" thickBot="1" x14ac:dyDescent="0.25">
      <c r="A181" s="788" t="s">
        <v>212</v>
      </c>
      <c r="B181" s="796" t="s">
        <v>20</v>
      </c>
      <c r="C181" s="797"/>
      <c r="D181" s="798"/>
      <c r="E181" s="798"/>
      <c r="F181" s="799"/>
      <c r="G181" s="792">
        <v>9.5</v>
      </c>
      <c r="H181" s="771">
        <f t="shared" si="24"/>
        <v>285</v>
      </c>
      <c r="I181" s="893" t="s">
        <v>253</v>
      </c>
      <c r="J181" s="894"/>
      <c r="K181" s="894"/>
      <c r="L181" s="894"/>
      <c r="M181" s="1031"/>
      <c r="N181" s="786"/>
      <c r="O181" s="793"/>
      <c r="P181" s="794"/>
      <c r="Q181" s="795"/>
      <c r="R181" s="258"/>
      <c r="S181" s="259"/>
    </row>
    <row r="182" spans="1:21" s="33" customFormat="1" ht="19.5" thickBot="1" x14ac:dyDescent="0.25">
      <c r="A182" s="966" t="s">
        <v>213</v>
      </c>
      <c r="B182" s="967"/>
      <c r="C182" s="231"/>
      <c r="D182" s="231"/>
      <c r="E182" s="231"/>
      <c r="F182" s="232"/>
      <c r="G182" s="233">
        <f>G181+G180+G178+G176</f>
        <v>22.5</v>
      </c>
      <c r="H182" s="260">
        <f>H181+H180+H178+H176</f>
        <v>675</v>
      </c>
      <c r="I182" s="261"/>
      <c r="J182" s="262"/>
      <c r="K182" s="262"/>
      <c r="L182" s="262"/>
      <c r="M182" s="263"/>
      <c r="N182" s="264"/>
      <c r="O182" s="236"/>
      <c r="P182" s="236"/>
      <c r="Q182" s="236"/>
      <c r="R182" s="236"/>
      <c r="S182" s="237"/>
    </row>
    <row r="183" spans="1:21" s="33" customFormat="1" ht="19.5" thickBot="1" x14ac:dyDescent="0.25">
      <c r="A183" s="953" t="s">
        <v>159</v>
      </c>
      <c r="B183" s="954"/>
      <c r="C183" s="231"/>
      <c r="D183" s="231"/>
      <c r="E183" s="231"/>
      <c r="F183" s="232"/>
      <c r="G183" s="233">
        <f>G181+G180</f>
        <v>13.5</v>
      </c>
      <c r="H183" s="260">
        <f>H181+H180</f>
        <v>405</v>
      </c>
      <c r="I183" s="265"/>
      <c r="J183" s="266"/>
      <c r="K183" s="266"/>
      <c r="L183" s="266"/>
      <c r="M183" s="267"/>
      <c r="N183" s="268"/>
      <c r="O183" s="238"/>
      <c r="P183" s="238"/>
      <c r="Q183" s="238"/>
      <c r="R183" s="238"/>
      <c r="S183" s="238"/>
    </row>
    <row r="184" spans="1:21" s="33" customFormat="1" ht="19.5" thickBot="1" x14ac:dyDescent="0.25">
      <c r="A184" s="955" t="s">
        <v>144</v>
      </c>
      <c r="B184" s="956"/>
      <c r="C184" s="239"/>
      <c r="D184" s="240"/>
      <c r="E184" s="240"/>
      <c r="F184" s="241"/>
      <c r="G184" s="242">
        <f>G177+G179</f>
        <v>9</v>
      </c>
      <c r="H184" s="269">
        <f>H177+H179</f>
        <v>270</v>
      </c>
      <c r="I184" s="270"/>
      <c r="J184" s="271"/>
      <c r="K184" s="271"/>
      <c r="L184" s="271"/>
      <c r="M184" s="272"/>
      <c r="N184" s="273"/>
      <c r="O184" s="243"/>
      <c r="P184" s="243"/>
      <c r="Q184" s="243"/>
      <c r="R184" s="243"/>
      <c r="S184" s="244"/>
    </row>
    <row r="185" spans="1:21" s="33" customFormat="1" ht="20.25" thickBot="1" x14ac:dyDescent="0.25">
      <c r="A185" s="984" t="s">
        <v>271</v>
      </c>
      <c r="B185" s="984"/>
      <c r="C185" s="984"/>
      <c r="D185" s="984"/>
      <c r="E185" s="984"/>
      <c r="F185" s="984"/>
      <c r="G185" s="984"/>
      <c r="H185" s="984"/>
      <c r="I185" s="984"/>
      <c r="J185" s="984"/>
      <c r="K185" s="984"/>
      <c r="L185" s="984"/>
      <c r="M185" s="984"/>
      <c r="N185" s="984"/>
      <c r="O185" s="984"/>
      <c r="P185" s="984"/>
      <c r="Q185" s="984"/>
      <c r="R185" s="984"/>
      <c r="S185" s="985"/>
    </row>
    <row r="186" spans="1:21" s="33" customFormat="1" ht="16.5" thickBot="1" x14ac:dyDescent="0.25">
      <c r="A186" s="800" t="s">
        <v>214</v>
      </c>
      <c r="B186" s="801" t="s">
        <v>55</v>
      </c>
      <c r="C186" s="802"/>
      <c r="D186" s="613" t="s">
        <v>299</v>
      </c>
      <c r="E186" s="613"/>
      <c r="F186" s="803"/>
      <c r="G186" s="804">
        <v>1.5</v>
      </c>
      <c r="H186" s="805">
        <f>G186*30</f>
        <v>45</v>
      </c>
      <c r="I186" s="806"/>
      <c r="J186" s="807"/>
      <c r="K186" s="807"/>
      <c r="L186" s="807"/>
      <c r="M186" s="808"/>
      <c r="N186" s="497"/>
      <c r="O186" s="274"/>
      <c r="P186" s="275"/>
      <c r="Q186" s="809"/>
      <c r="R186" s="274"/>
      <c r="S186" s="275"/>
    </row>
    <row r="187" spans="1:21" s="33" customFormat="1" ht="19.5" thickBot="1" x14ac:dyDescent="0.25">
      <c r="A187" s="966" t="s">
        <v>215</v>
      </c>
      <c r="B187" s="967"/>
      <c r="C187" s="231"/>
      <c r="D187" s="231"/>
      <c r="E187" s="231"/>
      <c r="F187" s="232"/>
      <c r="G187" s="233">
        <f>G186</f>
        <v>1.5</v>
      </c>
      <c r="H187" s="233">
        <f>H186</f>
        <v>45</v>
      </c>
      <c r="I187" s="261"/>
      <c r="J187" s="262"/>
      <c r="K187" s="262"/>
      <c r="L187" s="262"/>
      <c r="M187" s="263"/>
      <c r="N187" s="264"/>
      <c r="O187" s="236"/>
      <c r="P187" s="236"/>
      <c r="Q187" s="236"/>
      <c r="R187" s="236"/>
      <c r="S187" s="237"/>
    </row>
    <row r="188" spans="1:21" s="33" customFormat="1" ht="19.5" thickBot="1" x14ac:dyDescent="0.25">
      <c r="A188" s="953" t="s">
        <v>159</v>
      </c>
      <c r="B188" s="954"/>
      <c r="C188" s="231"/>
      <c r="D188" s="231"/>
      <c r="E188" s="231"/>
      <c r="F188" s="232"/>
      <c r="G188" s="233">
        <f>G186</f>
        <v>1.5</v>
      </c>
      <c r="H188" s="233">
        <f>H186</f>
        <v>45</v>
      </c>
      <c r="I188" s="265"/>
      <c r="J188" s="266"/>
      <c r="K188" s="266"/>
      <c r="L188" s="266"/>
      <c r="M188" s="267"/>
      <c r="N188" s="268"/>
      <c r="O188" s="238"/>
      <c r="P188" s="238"/>
      <c r="Q188" s="238"/>
      <c r="R188" s="238"/>
      <c r="S188" s="238"/>
    </row>
    <row r="189" spans="1:21" s="33" customFormat="1" ht="19.5" thickBot="1" x14ac:dyDescent="0.25">
      <c r="A189" s="955" t="s">
        <v>144</v>
      </c>
      <c r="B189" s="956"/>
      <c r="C189" s="239"/>
      <c r="D189" s="240"/>
      <c r="E189" s="240"/>
      <c r="F189" s="241"/>
      <c r="G189" s="242">
        <v>0</v>
      </c>
      <c r="H189" s="269">
        <v>0</v>
      </c>
      <c r="I189" s="270"/>
      <c r="J189" s="271"/>
      <c r="K189" s="271"/>
      <c r="L189" s="271"/>
      <c r="M189" s="272"/>
      <c r="N189" s="273"/>
      <c r="O189" s="243"/>
      <c r="P189" s="243"/>
      <c r="Q189" s="243"/>
      <c r="R189" s="243"/>
      <c r="S189" s="244"/>
    </row>
    <row r="190" spans="1:21" s="33" customFormat="1" ht="16.5" thickBot="1" x14ac:dyDescent="0.25">
      <c r="A190" s="961"/>
      <c r="B190" s="962"/>
      <c r="C190" s="962"/>
      <c r="D190" s="962"/>
      <c r="E190" s="962"/>
      <c r="F190" s="962"/>
      <c r="G190" s="962"/>
      <c r="H190" s="962"/>
      <c r="I190" s="962"/>
      <c r="J190" s="962"/>
      <c r="K190" s="962"/>
      <c r="L190" s="962"/>
      <c r="M190" s="962"/>
      <c r="N190" s="962"/>
      <c r="O190" s="962"/>
      <c r="P190" s="962"/>
      <c r="Q190" s="962"/>
      <c r="R190" s="962"/>
      <c r="S190" s="963"/>
    </row>
    <row r="191" spans="1:21" s="33" customFormat="1" ht="20.25" customHeight="1" thickBot="1" x14ac:dyDescent="0.25">
      <c r="A191" s="966" t="s">
        <v>217</v>
      </c>
      <c r="B191" s="967"/>
      <c r="C191" s="246"/>
      <c r="D191" s="246"/>
      <c r="E191" s="246"/>
      <c r="F191" s="246"/>
      <c r="G191" s="247">
        <f>G136+G171+G182+G187</f>
        <v>240</v>
      </c>
      <c r="H191" s="247">
        <f>H136+H171+H182+H187</f>
        <v>7200</v>
      </c>
      <c r="I191" s="246"/>
      <c r="J191" s="246"/>
      <c r="K191" s="246"/>
      <c r="L191" s="246"/>
      <c r="M191" s="248"/>
      <c r="N191" s="249"/>
      <c r="O191" s="250"/>
      <c r="P191" s="48"/>
      <c r="Q191" s="47"/>
      <c r="R191" s="250"/>
      <c r="S191" s="251"/>
      <c r="T191" s="454" t="s">
        <v>291</v>
      </c>
      <c r="U191" s="456">
        <f>V14+V42+V68+V152</f>
        <v>67</v>
      </c>
    </row>
    <row r="192" spans="1:21" s="33" customFormat="1" ht="17.25" customHeight="1" thickBot="1" x14ac:dyDescent="0.25">
      <c r="A192" s="953" t="s">
        <v>159</v>
      </c>
      <c r="B192" s="954"/>
      <c r="C192" s="60"/>
      <c r="D192" s="60"/>
      <c r="E192" s="60"/>
      <c r="F192" s="60"/>
      <c r="G192" s="65">
        <f>G137+G172+G183+G188</f>
        <v>143.5</v>
      </c>
      <c r="H192" s="65">
        <f>H137+H172+H183+H188</f>
        <v>4305</v>
      </c>
      <c r="I192" s="65">
        <f t="shared" ref="I192:S192" si="25">I137+I172+I183+I188</f>
        <v>1570</v>
      </c>
      <c r="J192" s="65">
        <f t="shared" si="25"/>
        <v>835</v>
      </c>
      <c r="K192" s="65">
        <f t="shared" si="25"/>
        <v>66</v>
      </c>
      <c r="L192" s="65">
        <f t="shared" si="25"/>
        <v>669</v>
      </c>
      <c r="M192" s="65">
        <f t="shared" si="25"/>
        <v>2285</v>
      </c>
      <c r="N192" s="65">
        <f t="shared" si="25"/>
        <v>26</v>
      </c>
      <c r="O192" s="65">
        <f t="shared" si="25"/>
        <v>24</v>
      </c>
      <c r="P192" s="65">
        <f t="shared" si="25"/>
        <v>25</v>
      </c>
      <c r="Q192" s="65">
        <f t="shared" si="25"/>
        <v>23</v>
      </c>
      <c r="R192" s="65">
        <f t="shared" si="25"/>
        <v>25</v>
      </c>
      <c r="S192" s="65">
        <f t="shared" si="25"/>
        <v>19</v>
      </c>
      <c r="T192" s="454" t="s">
        <v>292</v>
      </c>
      <c r="U192" s="456">
        <f>V15+V43+V69+V153+G188+G183</f>
        <v>76.5</v>
      </c>
    </row>
    <row r="193" spans="1:22" s="33" customFormat="1" ht="19.5" customHeight="1" thickBot="1" x14ac:dyDescent="0.25">
      <c r="A193" s="955" t="s">
        <v>144</v>
      </c>
      <c r="B193" s="956"/>
      <c r="C193" s="66"/>
      <c r="D193" s="67"/>
      <c r="E193" s="67"/>
      <c r="F193" s="67"/>
      <c r="G193" s="68">
        <f>G138+G173+G184+G189</f>
        <v>96.5</v>
      </c>
      <c r="H193" s="68">
        <f>H38+H64+H135+H173+H184+H189</f>
        <v>2895</v>
      </c>
      <c r="I193" s="68"/>
      <c r="J193" s="68"/>
      <c r="K193" s="68"/>
      <c r="L193" s="68"/>
      <c r="M193" s="69"/>
      <c r="N193" s="69"/>
      <c r="O193" s="69"/>
      <c r="P193" s="69"/>
      <c r="Q193" s="69"/>
      <c r="R193" s="69"/>
      <c r="S193" s="69"/>
      <c r="U193" s="456">
        <f>SUM(U191:U192)</f>
        <v>143.5</v>
      </c>
      <c r="V193" s="33">
        <f>30*G191</f>
        <v>7200</v>
      </c>
    </row>
    <row r="194" spans="1:22" s="33" customFormat="1" ht="15.75" customHeight="1" x14ac:dyDescent="0.2">
      <c r="A194" s="70"/>
      <c r="B194" s="70"/>
      <c r="C194" s="71"/>
      <c r="D194" s="71"/>
      <c r="E194" s="71"/>
      <c r="F194" s="71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V194" s="33">
        <f t="shared" ref="V194:V195" si="26">30*G192</f>
        <v>4305</v>
      </c>
    </row>
    <row r="195" spans="1:22" s="27" customFormat="1" ht="16.5" thickBot="1" x14ac:dyDescent="0.25">
      <c r="A195" s="959" t="s">
        <v>216</v>
      </c>
      <c r="B195" s="960"/>
      <c r="C195" s="960"/>
      <c r="D195" s="960"/>
      <c r="E195" s="960"/>
      <c r="F195" s="960"/>
      <c r="G195" s="960"/>
      <c r="H195" s="960"/>
      <c r="I195" s="960"/>
      <c r="J195" s="960"/>
      <c r="K195" s="960"/>
      <c r="L195" s="960"/>
      <c r="M195" s="960"/>
      <c r="N195" s="73">
        <f>N192</f>
        <v>26</v>
      </c>
      <c r="O195" s="73">
        <f>O192</f>
        <v>24</v>
      </c>
      <c r="P195" s="74">
        <f>P192</f>
        <v>25</v>
      </c>
      <c r="Q195" s="74">
        <f t="shared" ref="Q195:S195" si="27">Q192</f>
        <v>23</v>
      </c>
      <c r="R195" s="74">
        <f t="shared" si="27"/>
        <v>25</v>
      </c>
      <c r="S195" s="74">
        <f t="shared" si="27"/>
        <v>19</v>
      </c>
      <c r="V195" s="33">
        <f t="shared" si="26"/>
        <v>2895</v>
      </c>
    </row>
    <row r="196" spans="1:22" s="27" customFormat="1" ht="16.5" thickBot="1" x14ac:dyDescent="0.25">
      <c r="A196" s="957" t="s">
        <v>84</v>
      </c>
      <c r="B196" s="958"/>
      <c r="C196" s="958"/>
      <c r="D196" s="958"/>
      <c r="E196" s="958"/>
      <c r="F196" s="958"/>
      <c r="G196" s="958"/>
      <c r="H196" s="958"/>
      <c r="I196" s="958"/>
      <c r="J196" s="958"/>
      <c r="K196" s="958"/>
      <c r="L196" s="958"/>
      <c r="M196" s="958"/>
      <c r="N196" s="460">
        <v>4</v>
      </c>
      <c r="O196" s="461">
        <v>2</v>
      </c>
      <c r="P196" s="461">
        <v>3</v>
      </c>
      <c r="Q196" s="461">
        <v>4</v>
      </c>
      <c r="R196" s="461">
        <v>3</v>
      </c>
      <c r="S196" s="461">
        <v>2</v>
      </c>
    </row>
    <row r="197" spans="1:22" s="27" customFormat="1" ht="16.5" thickBot="1" x14ac:dyDescent="0.25">
      <c r="A197" s="957" t="s">
        <v>85</v>
      </c>
      <c r="B197" s="958"/>
      <c r="C197" s="958"/>
      <c r="D197" s="958"/>
      <c r="E197" s="958"/>
      <c r="F197" s="958"/>
      <c r="G197" s="958"/>
      <c r="H197" s="958"/>
      <c r="I197" s="958"/>
      <c r="J197" s="958"/>
      <c r="K197" s="958"/>
      <c r="L197" s="958"/>
      <c r="M197" s="958"/>
      <c r="N197" s="462">
        <v>5</v>
      </c>
      <c r="O197" s="463">
        <v>4</v>
      </c>
      <c r="P197" s="463">
        <v>4</v>
      </c>
      <c r="Q197" s="463">
        <v>4</v>
      </c>
      <c r="R197" s="463">
        <v>4</v>
      </c>
      <c r="S197" s="463">
        <v>4</v>
      </c>
      <c r="T197" s="27" t="s">
        <v>249</v>
      </c>
    </row>
    <row r="198" spans="1:22" s="27" customFormat="1" x14ac:dyDescent="0.2">
      <c r="A198" s="957" t="s">
        <v>86</v>
      </c>
      <c r="B198" s="958"/>
      <c r="C198" s="958"/>
      <c r="D198" s="958"/>
      <c r="E198" s="958"/>
      <c r="F198" s="958"/>
      <c r="G198" s="958"/>
      <c r="H198" s="958"/>
      <c r="I198" s="958"/>
      <c r="J198" s="958"/>
      <c r="K198" s="958"/>
      <c r="L198" s="958"/>
      <c r="M198" s="958"/>
      <c r="N198" s="464">
        <v>0</v>
      </c>
      <c r="O198" s="465">
        <v>0</v>
      </c>
      <c r="P198" s="465">
        <v>1</v>
      </c>
      <c r="Q198" s="465">
        <v>1</v>
      </c>
      <c r="R198" s="465">
        <v>1</v>
      </c>
      <c r="S198" s="465">
        <v>1</v>
      </c>
    </row>
    <row r="199" spans="1:22" s="27" customFormat="1" x14ac:dyDescent="0.2">
      <c r="A199" s="957" t="s">
        <v>238</v>
      </c>
      <c r="B199" s="958"/>
      <c r="C199" s="958"/>
      <c r="D199" s="958"/>
      <c r="E199" s="958"/>
      <c r="F199" s="958"/>
      <c r="G199" s="958"/>
      <c r="H199" s="958"/>
      <c r="I199" s="958"/>
      <c r="J199" s="958"/>
      <c r="K199" s="958"/>
      <c r="L199" s="958"/>
      <c r="M199" s="958"/>
      <c r="N199" s="969">
        <f>U191</f>
        <v>67</v>
      </c>
      <c r="O199" s="970"/>
      <c r="P199" s="970"/>
      <c r="Q199" s="951">
        <f>U192</f>
        <v>76.5</v>
      </c>
      <c r="R199" s="952"/>
      <c r="S199" s="952"/>
      <c r="T199" s="336">
        <f>SUM(N199:S199)</f>
        <v>143.5</v>
      </c>
    </row>
    <row r="200" spans="1:22" s="27" customFormat="1" ht="18.600000000000001" customHeight="1" x14ac:dyDescent="0.2">
      <c r="B200" s="75"/>
      <c r="G200" s="811"/>
      <c r="N200" s="971">
        <f>N199+Q199</f>
        <v>143.5</v>
      </c>
      <c r="O200" s="971"/>
      <c r="P200" s="971"/>
      <c r="Q200" s="971"/>
      <c r="R200" s="971"/>
      <c r="S200" s="971"/>
    </row>
    <row r="201" spans="1:22" s="27" customFormat="1" x14ac:dyDescent="0.25">
      <c r="A201" s="76"/>
      <c r="B201" s="471" t="s">
        <v>106</v>
      </c>
      <c r="C201" s="471"/>
      <c r="D201" s="947"/>
      <c r="E201" s="948"/>
      <c r="F201" s="948"/>
      <c r="G201" s="948"/>
      <c r="H201" s="471"/>
      <c r="I201" s="949" t="s">
        <v>235</v>
      </c>
      <c r="J201" s="968"/>
      <c r="K201" s="968"/>
      <c r="L201" s="77"/>
      <c r="M201" s="77"/>
      <c r="N201" s="78"/>
      <c r="O201" s="78"/>
      <c r="P201" s="406"/>
      <c r="Q201" s="964"/>
      <c r="R201" s="965"/>
      <c r="S201" s="965"/>
    </row>
    <row r="202" spans="1:22" x14ac:dyDescent="0.2">
      <c r="B202" s="471"/>
      <c r="C202" s="471"/>
      <c r="D202" s="471"/>
      <c r="E202" s="471"/>
      <c r="F202" s="471"/>
      <c r="G202" s="471"/>
      <c r="H202" s="471"/>
      <c r="I202" s="471"/>
      <c r="J202" s="471"/>
      <c r="K202" s="471"/>
    </row>
    <row r="203" spans="1:22" x14ac:dyDescent="0.2">
      <c r="B203" s="471" t="s">
        <v>107</v>
      </c>
      <c r="C203" s="471"/>
      <c r="D203" s="947"/>
      <c r="E203" s="948"/>
      <c r="F203" s="948"/>
      <c r="G203" s="948"/>
      <c r="H203" s="471"/>
      <c r="I203" s="949" t="s">
        <v>108</v>
      </c>
      <c r="J203" s="950"/>
      <c r="K203" s="950"/>
      <c r="Q203" s="335"/>
      <c r="R203" s="335"/>
      <c r="S203" s="335"/>
    </row>
    <row r="204" spans="1:22" ht="15" x14ac:dyDescent="0.2">
      <c r="A204" s="79"/>
      <c r="C204" s="79"/>
      <c r="D204" s="79"/>
      <c r="E204" s="79"/>
      <c r="F204" s="79"/>
      <c r="G204" s="79"/>
      <c r="H204" s="79"/>
      <c r="N204" s="79"/>
      <c r="O204" s="79"/>
      <c r="P204" s="79"/>
      <c r="Q204" s="79"/>
      <c r="R204" s="79"/>
      <c r="S204" s="79"/>
    </row>
    <row r="205" spans="1:22" ht="15" x14ac:dyDescent="0.2">
      <c r="A205" s="79"/>
      <c r="C205" s="79"/>
      <c r="D205" s="79"/>
      <c r="E205" s="79"/>
      <c r="F205" s="79"/>
      <c r="G205" s="79"/>
      <c r="H205" s="79"/>
      <c r="N205" s="79"/>
      <c r="O205" s="79"/>
      <c r="P205" s="79"/>
      <c r="Q205" s="79"/>
      <c r="R205" s="79"/>
      <c r="S205" s="79"/>
    </row>
    <row r="206" spans="1:22" ht="16.5" hidden="1" thickBot="1" x14ac:dyDescent="0.25">
      <c r="A206" s="79"/>
      <c r="C206" s="79"/>
      <c r="D206" s="79"/>
      <c r="E206" s="79"/>
      <c r="F206" s="79"/>
      <c r="G206" s="79"/>
      <c r="H206" s="79"/>
      <c r="N206" s="79"/>
      <c r="O206" s="338">
        <f>COUNTIF($C$10:$C$132,"=1")</f>
        <v>4</v>
      </c>
      <c r="P206" s="338">
        <f>COUNTIF($C$10:$C$132,"=2")</f>
        <v>0</v>
      </c>
      <c r="Q206" s="338">
        <f>COUNTIF($C$10:$C$132,"=3")</f>
        <v>4</v>
      </c>
      <c r="R206" s="338">
        <f>COUNTIF($C$10:$C$132,"=4")</f>
        <v>0</v>
      </c>
      <c r="S206" s="338">
        <f>COUNTIF($C$10:$C$132,"=5")</f>
        <v>0</v>
      </c>
      <c r="T206" s="338">
        <f>COUNTIF($C$10:$C$132,"=6")</f>
        <v>0</v>
      </c>
    </row>
    <row r="207" spans="1:22" hidden="1" x14ac:dyDescent="0.2">
      <c r="O207" s="338">
        <f>COUNTIF($D$10:$D$132,"=1")</f>
        <v>5</v>
      </c>
      <c r="P207" s="338">
        <f>COUNTIF($D$10:$D$132,"=2")</f>
        <v>0</v>
      </c>
      <c r="Q207" s="338">
        <f>COUNTIF($D$10:$D$132,"=3")</f>
        <v>1</v>
      </c>
      <c r="R207" s="338">
        <f>COUNTIF($D$10:$D$132,"=4")</f>
        <v>0</v>
      </c>
      <c r="S207" s="338">
        <f>COUNTIF($D$10:$D$132,"=5")</f>
        <v>0</v>
      </c>
      <c r="T207" s="338">
        <f>COUNTIF($D$10:$D$131,"=6")</f>
        <v>0</v>
      </c>
    </row>
    <row r="208" spans="1:22" x14ac:dyDescent="0.2">
      <c r="F208" s="334"/>
    </row>
  </sheetData>
  <mergeCells count="80">
    <mergeCell ref="A163:B163"/>
    <mergeCell ref="A64:B64"/>
    <mergeCell ref="A140:S140"/>
    <mergeCell ref="F5:F7"/>
    <mergeCell ref="H3:H7"/>
    <mergeCell ref="M3:M7"/>
    <mergeCell ref="N6:S6"/>
    <mergeCell ref="K4:K7"/>
    <mergeCell ref="A141:B141"/>
    <mergeCell ref="A135:B135"/>
    <mergeCell ref="A139:S139"/>
    <mergeCell ref="A137:B137"/>
    <mergeCell ref="A138:B138"/>
    <mergeCell ref="E4:F4"/>
    <mergeCell ref="A38:B38"/>
    <mergeCell ref="A62:B62"/>
    <mergeCell ref="A63:B63"/>
    <mergeCell ref="A36:B36"/>
    <mergeCell ref="D4:D7"/>
    <mergeCell ref="B2:B7"/>
    <mergeCell ref="A37:B37"/>
    <mergeCell ref="A39:S39"/>
    <mergeCell ref="A175:S175"/>
    <mergeCell ref="I181:M181"/>
    <mergeCell ref="I180:M180"/>
    <mergeCell ref="A171:B171"/>
    <mergeCell ref="A173:B173"/>
    <mergeCell ref="N1:S1"/>
    <mergeCell ref="N2:S3"/>
    <mergeCell ref="Q4:S4"/>
    <mergeCell ref="N4:P4"/>
    <mergeCell ref="A34:C35"/>
    <mergeCell ref="I4:I7"/>
    <mergeCell ref="A1:M1"/>
    <mergeCell ref="G2:G7"/>
    <mergeCell ref="H2:M2"/>
    <mergeCell ref="A10:S10"/>
    <mergeCell ref="A9:S9"/>
    <mergeCell ref="C2:F3"/>
    <mergeCell ref="I3:L3"/>
    <mergeCell ref="L4:L7"/>
    <mergeCell ref="C4:C7"/>
    <mergeCell ref="A2:A7"/>
    <mergeCell ref="N199:P199"/>
    <mergeCell ref="N200:S200"/>
    <mergeCell ref="E5:E7"/>
    <mergeCell ref="J4:J7"/>
    <mergeCell ref="A161:B161"/>
    <mergeCell ref="A162:B162"/>
    <mergeCell ref="A136:B136"/>
    <mergeCell ref="A65:S65"/>
    <mergeCell ref="A147:B147"/>
    <mergeCell ref="A148:B148"/>
    <mergeCell ref="A149:S149"/>
    <mergeCell ref="A133:B133"/>
    <mergeCell ref="A134:B134"/>
    <mergeCell ref="A185:S185"/>
    <mergeCell ref="A146:B146"/>
    <mergeCell ref="A172:B172"/>
    <mergeCell ref="A184:B184"/>
    <mergeCell ref="A182:B182"/>
    <mergeCell ref="D201:G201"/>
    <mergeCell ref="I201:K201"/>
    <mergeCell ref="A199:M199"/>
    <mergeCell ref="D203:G203"/>
    <mergeCell ref="I203:K203"/>
    <mergeCell ref="Q199:S199"/>
    <mergeCell ref="A183:B183"/>
    <mergeCell ref="A192:B192"/>
    <mergeCell ref="A193:B193"/>
    <mergeCell ref="A198:M198"/>
    <mergeCell ref="A196:M196"/>
    <mergeCell ref="A197:M197"/>
    <mergeCell ref="A188:B188"/>
    <mergeCell ref="A195:M195"/>
    <mergeCell ref="A190:S190"/>
    <mergeCell ref="Q201:S201"/>
    <mergeCell ref="A189:B189"/>
    <mergeCell ref="A191:B191"/>
    <mergeCell ref="A187:B187"/>
  </mergeCells>
  <phoneticPr fontId="29" type="noConversion"/>
  <pageMargins left="0" right="0" top="0" bottom="0" header="0.31496062992125984" footer="0.31496062992125984"/>
  <pageSetup paperSize="9" scale="74" fitToHeight="0" orientation="landscape" r:id="rId1"/>
  <headerFooter alignWithMargins="0"/>
  <rowBreaks count="4" manualBreakCount="4">
    <brk id="42" max="18" man="1"/>
    <brk id="79" max="18" man="1"/>
    <brk id="115" max="18" man="1"/>
    <brk id="16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титулка</vt:lpstr>
      <vt:lpstr>2017-2018</vt:lpstr>
      <vt:lpstr>'2017-2018'!Область_печати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Алена Латышева</cp:lastModifiedBy>
  <cp:lastPrinted>2017-08-25T05:47:01Z</cp:lastPrinted>
  <dcterms:created xsi:type="dcterms:W3CDTF">2011-02-06T10:49:14Z</dcterms:created>
  <dcterms:modified xsi:type="dcterms:W3CDTF">2017-08-25T05:47:06Z</dcterms:modified>
</cp:coreProperties>
</file>